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1.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2.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leidenuniv1.sharepoint.com/sites/PhDJonas/Shared Documents/General/01_SIMPL Minerals approach/e_Manuscript/"/>
    </mc:Choice>
  </mc:AlternateContent>
  <xr:revisionPtr revIDLastSave="4249" documentId="8_{ED072094-7954-45E7-A5AE-E4B098CD4C67}" xr6:coauthVersionLast="47" xr6:coauthVersionMax="47" xr10:uidLastSave="{CD454D67-FDF3-40C9-8ABE-90C8CED561CE}"/>
  <bookViews>
    <workbookView xWindow="-108" yWindow="-108" windowWidth="23256" windowHeight="12456" firstSheet="9" activeTab="12" xr2:uid="{A0F98C56-06EB-43B7-AAD5-DFDA816D2791}"/>
  </bookViews>
  <sheets>
    <sheet name="Title_page" sheetId="5" r:id="rId1"/>
    <sheet name="SI2.1 - Step A" sheetId="23" r:id="rId2"/>
    <sheet name="SI2.2 - Step B" sheetId="24" r:id="rId3"/>
    <sheet name="SI2.3 - Step C" sheetId="25" r:id="rId4"/>
    <sheet name="SI2.4 - Nickel_supply" sheetId="21" r:id="rId5"/>
    <sheet name="SI2.5 - Nickel_demand_model" sheetId="12" r:id="rId6"/>
    <sheet name="SI2.6 - Battery_chemisty_shares" sheetId="14" r:id="rId7"/>
    <sheet name="SI2.7 - Battery_stock" sheetId="1" r:id="rId8"/>
    <sheet name="Survival_curve_matrix" sheetId="8" state="hidden" r:id="rId9"/>
    <sheet name="SI2.8 - Battery_inflow_NDC" sheetId="9" r:id="rId10"/>
    <sheet name="SI2.9 - Battery_inflow_2.0" sheetId="10" r:id="rId11"/>
    <sheet name="SI2.10 - Battery_inflow_1.5" sheetId="11" r:id="rId12"/>
    <sheet name="SI2.11 - Nickel_inflow" sheetId="15" r:id="rId13"/>
    <sheet name="SI2.12 - Nickel_outflow_NDC" sheetId="16" r:id="rId14"/>
    <sheet name="SI2.13 - Nickel_outlfow_2.0" sheetId="17" r:id="rId15"/>
    <sheet name="SI2.4 - Nickel_outflow_1.5" sheetId="18" r:id="rId16"/>
    <sheet name="SI 2.15 - Scaling_of_LCIs" sheetId="27" r:id="rId17"/>
    <sheet name="References" sheetId="22" r:id="rId18"/>
  </sheets>
  <definedNames>
    <definedName name="_xlnm._FilterDatabase" localSheetId="17" hidden="1">References!$A$1:$A$4</definedName>
    <definedName name="_xlnm._FilterDatabase" localSheetId="16" hidden="1">'SI 2.15 - Scaling_of_LCIs'!$A$1:$I$1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3" i="12" l="1"/>
  <c r="S63" i="12"/>
  <c r="T63" i="12"/>
  <c r="R64" i="12"/>
  <c r="S64" i="12"/>
  <c r="T64" i="12"/>
  <c r="R65" i="12"/>
  <c r="S65" i="12"/>
  <c r="T65" i="12"/>
  <c r="R66" i="12"/>
  <c r="S66" i="12"/>
  <c r="T66" i="12"/>
  <c r="R67" i="12"/>
  <c r="S67" i="12"/>
  <c r="T67" i="12"/>
  <c r="R68" i="12"/>
  <c r="S68" i="12"/>
  <c r="T68" i="12"/>
  <c r="R69" i="12"/>
  <c r="S69" i="12"/>
  <c r="T69" i="12"/>
  <c r="R70" i="12"/>
  <c r="S70" i="12"/>
  <c r="T70" i="12"/>
  <c r="R71" i="12"/>
  <c r="S71" i="12"/>
  <c r="T71" i="12"/>
  <c r="R72" i="12"/>
  <c r="S72" i="12"/>
  <c r="T72" i="12"/>
  <c r="R73" i="12"/>
  <c r="S73" i="12"/>
  <c r="T73" i="12"/>
  <c r="R74" i="12"/>
  <c r="S74" i="12"/>
  <c r="T74" i="12"/>
  <c r="R75" i="12"/>
  <c r="S75" i="12"/>
  <c r="T75" i="12"/>
  <c r="R76" i="12"/>
  <c r="S76" i="12"/>
  <c r="T76" i="12"/>
  <c r="R77" i="12"/>
  <c r="S77" i="12"/>
  <c r="T77" i="12"/>
  <c r="R78" i="12"/>
  <c r="S78" i="12"/>
  <c r="T78" i="12"/>
  <c r="R79" i="12"/>
  <c r="S79" i="12"/>
  <c r="T79" i="12"/>
  <c r="R80" i="12"/>
  <c r="S80" i="12"/>
  <c r="T80" i="12"/>
  <c r="R81" i="12"/>
  <c r="S81" i="12"/>
  <c r="T81" i="12"/>
  <c r="R82" i="12"/>
  <c r="S82" i="12"/>
  <c r="T82" i="12"/>
  <c r="R83" i="12"/>
  <c r="S83" i="12"/>
  <c r="T83" i="12"/>
  <c r="R84" i="12"/>
  <c r="S84" i="12"/>
  <c r="T84" i="12"/>
  <c r="R85" i="12"/>
  <c r="S85" i="12"/>
  <c r="T85" i="12"/>
  <c r="R86" i="12"/>
  <c r="S86" i="12"/>
  <c r="T86" i="12"/>
  <c r="R87" i="12"/>
  <c r="S87" i="12"/>
  <c r="T87" i="12"/>
  <c r="R88" i="12"/>
  <c r="S88" i="12"/>
  <c r="T88" i="12"/>
  <c r="R89" i="12"/>
  <c r="S89" i="12"/>
  <c r="T89" i="12"/>
  <c r="R90" i="12"/>
  <c r="S90" i="12"/>
  <c r="T90" i="12"/>
  <c r="R91" i="12"/>
  <c r="S91" i="12"/>
  <c r="T91" i="12"/>
  <c r="R92" i="12"/>
  <c r="S92" i="12"/>
  <c r="T92" i="12"/>
  <c r="R93" i="12"/>
  <c r="S93" i="12"/>
  <c r="T93" i="12"/>
  <c r="R94" i="12"/>
  <c r="S94" i="12"/>
  <c r="T94" i="12"/>
  <c r="R95" i="12"/>
  <c r="S95" i="12"/>
  <c r="T95" i="12"/>
  <c r="R96" i="12"/>
  <c r="S96" i="12"/>
  <c r="T96" i="12"/>
  <c r="R97" i="12"/>
  <c r="S97" i="12"/>
  <c r="T97" i="12"/>
  <c r="R98" i="12"/>
  <c r="S98" i="12"/>
  <c r="T98" i="12"/>
  <c r="R99" i="12"/>
  <c r="S99" i="12"/>
  <c r="T99" i="12"/>
  <c r="R100" i="12"/>
  <c r="S100" i="12"/>
  <c r="T100" i="12"/>
  <c r="R101" i="12"/>
  <c r="S101" i="12"/>
  <c r="T101" i="12"/>
  <c r="R102" i="12"/>
  <c r="S102" i="12"/>
  <c r="T102" i="12"/>
  <c r="R103" i="12"/>
  <c r="S103" i="12"/>
  <c r="T103" i="12"/>
  <c r="R104" i="12"/>
  <c r="S104" i="12"/>
  <c r="T104" i="12"/>
  <c r="R105" i="12"/>
  <c r="S105" i="12"/>
  <c r="T105" i="12"/>
  <c r="R106" i="12"/>
  <c r="S106" i="12"/>
  <c r="T106" i="12"/>
  <c r="R107" i="12"/>
  <c r="S107" i="12"/>
  <c r="T107" i="12"/>
  <c r="S62" i="12"/>
  <c r="T62" i="12"/>
  <c r="R62" i="12"/>
  <c r="D6" i="27"/>
  <c r="D24" i="27"/>
  <c r="D137" i="27"/>
  <c r="D136" i="27"/>
  <c r="D135" i="27"/>
  <c r="D134" i="27"/>
  <c r="D133" i="27"/>
  <c r="D132" i="27"/>
  <c r="D130" i="27"/>
  <c r="D129" i="27"/>
  <c r="D128" i="27"/>
  <c r="D127" i="27"/>
  <c r="D126" i="27"/>
  <c r="D111" i="27"/>
  <c r="D110" i="27"/>
  <c r="D106" i="27"/>
  <c r="D105" i="27"/>
  <c r="D104" i="27"/>
  <c r="D103" i="27"/>
  <c r="D102" i="27"/>
  <c r="D101" i="27"/>
  <c r="I100" i="27"/>
  <c r="D100" i="27"/>
  <c r="D99" i="27"/>
  <c r="I98" i="27"/>
  <c r="I96" i="27"/>
  <c r="D98" i="27" s="1"/>
  <c r="D97" i="27" s="1"/>
  <c r="I95" i="27"/>
  <c r="D82" i="27"/>
  <c r="D81" i="27"/>
  <c r="D80" i="27"/>
  <c r="D79" i="27"/>
  <c r="D78" i="27"/>
  <c r="D77" i="27"/>
  <c r="D76" i="27"/>
  <c r="D75" i="27"/>
  <c r="D74" i="27"/>
  <c r="D70" i="27"/>
  <c r="C69" i="27"/>
  <c r="D69" i="27" s="1"/>
  <c r="D68" i="27"/>
  <c r="D67" i="27"/>
  <c r="D61" i="27"/>
  <c r="D60" i="27"/>
  <c r="D59" i="27"/>
  <c r="D58" i="27"/>
  <c r="D57" i="27"/>
  <c r="D56" i="27"/>
  <c r="D55" i="27"/>
  <c r="D44" i="27" s="1"/>
  <c r="D54" i="27"/>
  <c r="D46" i="27"/>
  <c r="D45" i="27"/>
  <c r="D43" i="27"/>
  <c r="D42" i="27"/>
  <c r="D41" i="27"/>
  <c r="D40" i="27"/>
  <c r="D39" i="27"/>
  <c r="D35" i="27"/>
  <c r="D34" i="27"/>
  <c r="D33" i="27"/>
  <c r="D32" i="27"/>
  <c r="D31" i="27"/>
  <c r="D30" i="27"/>
  <c r="D29" i="27"/>
  <c r="D28" i="27"/>
  <c r="D19" i="27"/>
  <c r="D18" i="27"/>
  <c r="D17" i="27"/>
  <c r="D16" i="27"/>
  <c r="D15" i="27"/>
  <c r="D14" i="27"/>
  <c r="D13" i="27"/>
  <c r="D8" i="27"/>
  <c r="D7" i="27"/>
  <c r="C5" i="27" l="1"/>
  <c r="D10" i="27"/>
  <c r="D11" i="27"/>
  <c r="C52" i="12" l="1"/>
  <c r="D52" i="12"/>
  <c r="B52" i="12"/>
  <c r="AB49" i="12"/>
  <c r="AB48" i="12"/>
  <c r="AB47" i="12"/>
  <c r="AB46" i="12"/>
  <c r="AB45" i="12"/>
  <c r="AB44" i="12"/>
  <c r="AB43" i="12"/>
  <c r="AB42" i="12"/>
  <c r="AB41" i="12"/>
  <c r="AB40" i="12"/>
  <c r="AB39" i="12"/>
  <c r="AB38" i="12"/>
  <c r="AB37" i="12"/>
  <c r="AB36" i="12"/>
  <c r="AB35" i="12"/>
  <c r="AB34" i="12"/>
  <c r="AB33" i="12"/>
  <c r="AB32" i="12"/>
  <c r="AB31" i="12"/>
  <c r="AB30" i="12"/>
  <c r="AB29" i="12"/>
  <c r="AB28" i="12"/>
  <c r="AB27" i="12"/>
  <c r="AB26" i="12"/>
  <c r="AA49" i="12"/>
  <c r="AA48" i="12"/>
  <c r="AA47" i="12"/>
  <c r="AA46" i="12"/>
  <c r="AA45" i="12"/>
  <c r="AA44" i="12"/>
  <c r="AA43" i="12"/>
  <c r="AA42" i="12"/>
  <c r="AA41" i="12"/>
  <c r="AA40" i="12"/>
  <c r="AA39" i="12"/>
  <c r="AA38" i="12"/>
  <c r="AA37" i="12"/>
  <c r="AA36" i="12"/>
  <c r="AA35" i="12"/>
  <c r="AA34" i="12"/>
  <c r="AA33" i="12"/>
  <c r="AA32" i="12"/>
  <c r="AA31" i="12"/>
  <c r="AA30" i="12"/>
  <c r="AA29" i="12"/>
  <c r="AA28" i="12"/>
  <c r="AA27" i="12"/>
  <c r="AA26" i="12"/>
  <c r="Z27" i="12"/>
  <c r="Z28" i="12"/>
  <c r="Z29" i="12"/>
  <c r="Z30" i="12"/>
  <c r="Z31" i="12"/>
  <c r="Z32" i="12"/>
  <c r="Z33" i="12"/>
  <c r="Z34" i="12"/>
  <c r="Z35" i="12"/>
  <c r="Z36" i="12"/>
  <c r="Z37" i="12"/>
  <c r="Z38" i="12"/>
  <c r="Z39" i="12"/>
  <c r="Z40" i="12"/>
  <c r="Z41" i="12"/>
  <c r="Z42" i="12"/>
  <c r="Z43" i="12"/>
  <c r="Z44" i="12"/>
  <c r="Z45" i="12"/>
  <c r="Z46" i="12"/>
  <c r="Z47" i="12"/>
  <c r="Z48" i="12"/>
  <c r="Z49" i="12"/>
  <c r="Z26" i="12"/>
  <c r="J39" i="21"/>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37" i="25"/>
  <c r="N4" i="24"/>
  <c r="N22" i="24"/>
  <c r="N21" i="24"/>
  <c r="K22" i="24"/>
  <c r="K21" i="24"/>
  <c r="H22" i="24"/>
  <c r="H21" i="24"/>
  <c r="F22" i="24"/>
  <c r="F21" i="24"/>
  <c r="N20" i="24"/>
  <c r="K20" i="24"/>
  <c r="H20" i="24"/>
  <c r="F20" i="24"/>
  <c r="N19" i="24"/>
  <c r="K19" i="24"/>
  <c r="H19" i="24"/>
  <c r="F19" i="24"/>
  <c r="N18" i="24"/>
  <c r="K18" i="24"/>
  <c r="H18" i="24"/>
  <c r="F18" i="24"/>
  <c r="N17" i="24"/>
  <c r="K17" i="24"/>
  <c r="H17" i="24"/>
  <c r="F17" i="24"/>
  <c r="N16" i="24"/>
  <c r="K16" i="24"/>
  <c r="H16" i="24"/>
  <c r="F16" i="24"/>
  <c r="K12" i="24"/>
  <c r="N12" i="24"/>
  <c r="K11" i="24"/>
  <c r="N11" i="24"/>
  <c r="H4" i="24"/>
  <c r="K4" i="24"/>
  <c r="F4" i="24"/>
  <c r="U27" i="14"/>
  <c r="U28" i="14"/>
  <c r="U29" i="14"/>
  <c r="U30" i="14"/>
  <c r="U31" i="14"/>
  <c r="U32" i="14"/>
  <c r="U33" i="14"/>
  <c r="U34" i="14"/>
  <c r="U35" i="14"/>
  <c r="U36" i="14"/>
  <c r="U37" i="14"/>
  <c r="U38" i="14"/>
  <c r="U39" i="14"/>
  <c r="U40" i="14"/>
  <c r="U41" i="14"/>
  <c r="U42" i="14"/>
  <c r="U43" i="14"/>
  <c r="U44" i="14"/>
  <c r="U45" i="14"/>
  <c r="U46" i="14"/>
  <c r="U47" i="14"/>
  <c r="U48" i="14"/>
  <c r="U49" i="14"/>
  <c r="U50" i="14"/>
  <c r="V28" i="14"/>
  <c r="V29" i="14"/>
  <c r="V30" i="14"/>
  <c r="V31" i="14"/>
  <c r="V32" i="14"/>
  <c r="V33" i="14"/>
  <c r="V34" i="14"/>
  <c r="V35" i="14"/>
  <c r="V36" i="14"/>
  <c r="V37" i="14"/>
  <c r="V38" i="14"/>
  <c r="V39" i="14"/>
  <c r="V40" i="14"/>
  <c r="V41" i="14"/>
  <c r="V42" i="14"/>
  <c r="V43" i="14"/>
  <c r="V44" i="14"/>
  <c r="V45" i="14"/>
  <c r="V46" i="14"/>
  <c r="V47" i="14"/>
  <c r="V48" i="14"/>
  <c r="V49" i="14"/>
  <c r="V50" i="14"/>
  <c r="V27" i="14"/>
  <c r="M27" i="14"/>
  <c r="M28" i="14"/>
  <c r="M29" i="14"/>
  <c r="M30" i="14"/>
  <c r="M31" i="14"/>
  <c r="M32" i="14"/>
  <c r="M33" i="14"/>
  <c r="M34" i="14"/>
  <c r="M35" i="14"/>
  <c r="M36" i="14"/>
  <c r="M37" i="14"/>
  <c r="M38" i="14"/>
  <c r="M39" i="14"/>
  <c r="M40" i="14"/>
  <c r="M41" i="14"/>
  <c r="M42" i="14"/>
  <c r="M43" i="14"/>
  <c r="M44" i="14"/>
  <c r="M45" i="14"/>
  <c r="M46" i="14"/>
  <c r="M47" i="14"/>
  <c r="M48" i="14"/>
  <c r="M49" i="14"/>
  <c r="M50" i="14"/>
  <c r="M26" i="14"/>
  <c r="N28" i="14"/>
  <c r="N29" i="14"/>
  <c r="N30" i="14"/>
  <c r="N31" i="14"/>
  <c r="N32" i="14"/>
  <c r="N33" i="14"/>
  <c r="N34" i="14"/>
  <c r="N35" i="14"/>
  <c r="N36" i="14"/>
  <c r="N37" i="14"/>
  <c r="N38" i="14"/>
  <c r="N39" i="14"/>
  <c r="N40" i="14"/>
  <c r="N41" i="14"/>
  <c r="N42" i="14"/>
  <c r="N43" i="14"/>
  <c r="N44" i="14"/>
  <c r="N45" i="14"/>
  <c r="N46" i="14"/>
  <c r="N47" i="14"/>
  <c r="N48" i="14"/>
  <c r="N49" i="14"/>
  <c r="N50" i="14"/>
  <c r="N27" i="14"/>
  <c r="V49" i="21" l="1"/>
  <c r="U49" i="21"/>
  <c r="T49" i="21"/>
  <c r="S49" i="21"/>
  <c r="Q49" i="21"/>
  <c r="P49" i="21"/>
  <c r="R49" i="21" s="1"/>
  <c r="V48" i="21"/>
  <c r="U48" i="21"/>
  <c r="T48" i="21"/>
  <c r="S48" i="21"/>
  <c r="Q48" i="21"/>
  <c r="P48" i="21"/>
  <c r="R48" i="21" s="1"/>
  <c r="V47" i="21"/>
  <c r="U47" i="21"/>
  <c r="T47" i="21"/>
  <c r="S47" i="21"/>
  <c r="Q47" i="21"/>
  <c r="P47" i="21"/>
  <c r="R47" i="21" s="1"/>
  <c r="V46" i="21"/>
  <c r="U46" i="21"/>
  <c r="T46" i="21"/>
  <c r="S46" i="21"/>
  <c r="Q46" i="21"/>
  <c r="P46" i="21"/>
  <c r="V45" i="21"/>
  <c r="U45" i="21"/>
  <c r="T45" i="21"/>
  <c r="S45" i="21"/>
  <c r="Q45" i="21"/>
  <c r="P45" i="21"/>
  <c r="R45" i="21" s="1"/>
  <c r="V44" i="21"/>
  <c r="U44" i="21"/>
  <c r="T44" i="21"/>
  <c r="S44" i="21"/>
  <c r="Q44" i="21"/>
  <c r="P44" i="21"/>
  <c r="R44" i="21" s="1"/>
  <c r="V43" i="21"/>
  <c r="U43" i="21"/>
  <c r="T43" i="21"/>
  <c r="S43" i="21"/>
  <c r="Q43" i="21"/>
  <c r="P43" i="21"/>
  <c r="R43" i="21" s="1"/>
  <c r="V42" i="21"/>
  <c r="U42" i="21"/>
  <c r="T42" i="21"/>
  <c r="S42" i="21"/>
  <c r="Q42" i="21"/>
  <c r="P42" i="21"/>
  <c r="R42" i="21" s="1"/>
  <c r="V41" i="21"/>
  <c r="U41" i="21"/>
  <c r="T41" i="21"/>
  <c r="S41" i="21"/>
  <c r="Q41" i="21"/>
  <c r="P41" i="21"/>
  <c r="R41" i="21" s="1"/>
  <c r="V40" i="21"/>
  <c r="U40" i="21"/>
  <c r="T40" i="21"/>
  <c r="S40" i="21"/>
  <c r="Q40" i="21"/>
  <c r="P40" i="21"/>
  <c r="R40" i="21" s="1"/>
  <c r="V39" i="21"/>
  <c r="U39" i="21"/>
  <c r="T39" i="21"/>
  <c r="S39" i="21"/>
  <c r="Q39" i="21"/>
  <c r="P39" i="21"/>
  <c r="R39" i="21" s="1"/>
  <c r="V38" i="21"/>
  <c r="U38" i="21"/>
  <c r="T38" i="21"/>
  <c r="S38" i="21"/>
  <c r="Q38" i="21"/>
  <c r="P38" i="21"/>
  <c r="R38" i="21" s="1"/>
  <c r="V37" i="21"/>
  <c r="U37" i="21"/>
  <c r="T37" i="21"/>
  <c r="S37" i="21"/>
  <c r="Q37" i="21"/>
  <c r="P37" i="21"/>
  <c r="R37" i="21" s="1"/>
  <c r="V36" i="21"/>
  <c r="U36" i="21"/>
  <c r="T36" i="21"/>
  <c r="S36" i="21"/>
  <c r="Q36" i="21"/>
  <c r="P36" i="21"/>
  <c r="R36" i="21" s="1"/>
  <c r="V35" i="21"/>
  <c r="U35" i="21"/>
  <c r="T35" i="21"/>
  <c r="S35" i="21"/>
  <c r="Q35" i="21"/>
  <c r="P35" i="21"/>
  <c r="V34" i="21"/>
  <c r="U34" i="21"/>
  <c r="T34" i="21"/>
  <c r="S34" i="21"/>
  <c r="Q34" i="21"/>
  <c r="P34" i="21"/>
  <c r="R34" i="21" s="1"/>
  <c r="V33" i="21"/>
  <c r="U33" i="21"/>
  <c r="T33" i="21"/>
  <c r="S33" i="21"/>
  <c r="Q33" i="21"/>
  <c r="P33" i="21"/>
  <c r="R33" i="21" s="1"/>
  <c r="V32" i="21"/>
  <c r="U32" i="21"/>
  <c r="T32" i="21"/>
  <c r="S32" i="21"/>
  <c r="Q32" i="21"/>
  <c r="P32" i="21"/>
  <c r="R32" i="21" s="1"/>
  <c r="V31" i="21"/>
  <c r="U31" i="21"/>
  <c r="T31" i="21"/>
  <c r="S31" i="21"/>
  <c r="Q31" i="21"/>
  <c r="P31" i="21"/>
  <c r="V30" i="21"/>
  <c r="U30" i="21"/>
  <c r="T30" i="21"/>
  <c r="S30" i="21"/>
  <c r="Q30" i="21"/>
  <c r="P30" i="21"/>
  <c r="R30" i="21" s="1"/>
  <c r="V29" i="21"/>
  <c r="U29" i="21"/>
  <c r="T29" i="21"/>
  <c r="S29" i="21"/>
  <c r="Q29" i="21"/>
  <c r="P29" i="21"/>
  <c r="R29" i="21" s="1"/>
  <c r="V28" i="21"/>
  <c r="U28" i="21"/>
  <c r="T28" i="21"/>
  <c r="S28" i="21"/>
  <c r="Q28" i="21"/>
  <c r="P28" i="21"/>
  <c r="V27" i="21"/>
  <c r="U27" i="21"/>
  <c r="T27" i="21"/>
  <c r="S27" i="21"/>
  <c r="Q27" i="21"/>
  <c r="P27" i="21"/>
  <c r="R27" i="21" s="1"/>
  <c r="V26" i="21"/>
  <c r="U26" i="21"/>
  <c r="T26" i="21"/>
  <c r="S26" i="21"/>
  <c r="Q26" i="21"/>
  <c r="P26" i="21"/>
  <c r="R26" i="21" s="1"/>
  <c r="O49" i="21"/>
  <c r="N49" i="21"/>
  <c r="M49" i="21"/>
  <c r="L49" i="21"/>
  <c r="J49" i="21"/>
  <c r="I49" i="21"/>
  <c r="K49" i="21" s="1"/>
  <c r="O48" i="21"/>
  <c r="N48" i="21"/>
  <c r="M48" i="21"/>
  <c r="L48" i="21"/>
  <c r="J48" i="21"/>
  <c r="I48" i="21"/>
  <c r="O47" i="21"/>
  <c r="N47" i="21"/>
  <c r="M47" i="21"/>
  <c r="L47" i="21"/>
  <c r="J47" i="21"/>
  <c r="I47" i="21"/>
  <c r="K47" i="21" s="1"/>
  <c r="O46" i="21"/>
  <c r="N46" i="21"/>
  <c r="M46" i="21"/>
  <c r="L46" i="21"/>
  <c r="J46" i="21"/>
  <c r="I46" i="21"/>
  <c r="K46" i="21" s="1"/>
  <c r="O45" i="21"/>
  <c r="N45" i="21"/>
  <c r="M45" i="21"/>
  <c r="L45" i="21"/>
  <c r="J45" i="21"/>
  <c r="I45" i="21"/>
  <c r="K45" i="21" s="1"/>
  <c r="O44" i="21"/>
  <c r="N44" i="21"/>
  <c r="M44" i="21"/>
  <c r="L44" i="21"/>
  <c r="J44" i="21"/>
  <c r="I44" i="21"/>
  <c r="K44" i="21" s="1"/>
  <c r="O43" i="21"/>
  <c r="N43" i="21"/>
  <c r="M43" i="21"/>
  <c r="L43" i="21"/>
  <c r="J43" i="21"/>
  <c r="I43" i="21"/>
  <c r="K43" i="21" s="1"/>
  <c r="O42" i="21"/>
  <c r="N42" i="21"/>
  <c r="M42" i="21"/>
  <c r="L42" i="21"/>
  <c r="J42" i="21"/>
  <c r="I42" i="21"/>
  <c r="K42" i="21" s="1"/>
  <c r="O41" i="21"/>
  <c r="N41" i="21"/>
  <c r="M41" i="21"/>
  <c r="L41" i="21"/>
  <c r="J41" i="21"/>
  <c r="I41" i="21"/>
  <c r="O40" i="21"/>
  <c r="N40" i="21"/>
  <c r="M40" i="21"/>
  <c r="L40" i="21"/>
  <c r="J40" i="21"/>
  <c r="I40" i="21"/>
  <c r="K40" i="21" s="1"/>
  <c r="O39" i="21"/>
  <c r="N39" i="21"/>
  <c r="M39" i="21"/>
  <c r="L39" i="21"/>
  <c r="I39" i="21"/>
  <c r="K39" i="21" s="1"/>
  <c r="O38" i="21"/>
  <c r="N38" i="21"/>
  <c r="M38" i="21"/>
  <c r="L38" i="21"/>
  <c r="J38" i="21"/>
  <c r="I38" i="21"/>
  <c r="K38" i="21" s="1"/>
  <c r="O37" i="21"/>
  <c r="N37" i="21"/>
  <c r="M37" i="21"/>
  <c r="L37" i="21"/>
  <c r="J37" i="21"/>
  <c r="I37" i="21"/>
  <c r="O36" i="21"/>
  <c r="N36" i="21"/>
  <c r="M36" i="21"/>
  <c r="L36" i="21"/>
  <c r="J36" i="21"/>
  <c r="I36" i="21"/>
  <c r="K36" i="21" s="1"/>
  <c r="O35" i="21"/>
  <c r="N35" i="21"/>
  <c r="M35" i="21"/>
  <c r="L35" i="21"/>
  <c r="J35" i="21"/>
  <c r="I35" i="21"/>
  <c r="K35" i="21" s="1"/>
  <c r="O34" i="21"/>
  <c r="N34" i="21"/>
  <c r="M34" i="21"/>
  <c r="L34" i="21"/>
  <c r="J34" i="21"/>
  <c r="I34" i="21"/>
  <c r="K34" i="21" s="1"/>
  <c r="O33" i="21"/>
  <c r="N33" i="21"/>
  <c r="M33" i="21"/>
  <c r="L33" i="21"/>
  <c r="J33" i="21"/>
  <c r="I33" i="21"/>
  <c r="K33" i="21" s="1"/>
  <c r="O32" i="21"/>
  <c r="N32" i="21"/>
  <c r="M32" i="21"/>
  <c r="L32" i="21"/>
  <c r="J32" i="21"/>
  <c r="I32" i="21"/>
  <c r="K32" i="21" s="1"/>
  <c r="O31" i="21"/>
  <c r="N31" i="21"/>
  <c r="M31" i="21"/>
  <c r="L31" i="21"/>
  <c r="J31" i="21"/>
  <c r="I31" i="21"/>
  <c r="O30" i="21"/>
  <c r="N30" i="21"/>
  <c r="M30" i="21"/>
  <c r="L30" i="21"/>
  <c r="J30" i="21"/>
  <c r="I30" i="21"/>
  <c r="O29" i="21"/>
  <c r="N29" i="21"/>
  <c r="M29" i="21"/>
  <c r="L29" i="21"/>
  <c r="J29" i="21"/>
  <c r="I29" i="21"/>
  <c r="K29" i="21" s="1"/>
  <c r="O28" i="21"/>
  <c r="N28" i="21"/>
  <c r="M28" i="21"/>
  <c r="L28" i="21"/>
  <c r="J28" i="21"/>
  <c r="I28" i="21"/>
  <c r="K28" i="21" s="1"/>
  <c r="O27" i="21"/>
  <c r="N27" i="21"/>
  <c r="M27" i="21"/>
  <c r="L27" i="21"/>
  <c r="J27" i="21"/>
  <c r="I27" i="21"/>
  <c r="K27" i="21" s="1"/>
  <c r="O26" i="21"/>
  <c r="N26" i="21"/>
  <c r="M26" i="21"/>
  <c r="L26" i="21"/>
  <c r="J26" i="21"/>
  <c r="I26" i="21"/>
  <c r="K26" i="21" s="1"/>
  <c r="H49" i="21"/>
  <c r="H48" i="21"/>
  <c r="H47" i="21"/>
  <c r="H46" i="21"/>
  <c r="H45" i="21"/>
  <c r="H44" i="21"/>
  <c r="H43" i="21"/>
  <c r="H42" i="21"/>
  <c r="H41" i="21"/>
  <c r="H40" i="21"/>
  <c r="H39" i="21"/>
  <c r="H38" i="21"/>
  <c r="H37" i="21"/>
  <c r="H36" i="21"/>
  <c r="H35" i="21"/>
  <c r="H34" i="21"/>
  <c r="H33" i="21"/>
  <c r="H32" i="21"/>
  <c r="H31" i="21"/>
  <c r="H30" i="21"/>
  <c r="H29" i="21"/>
  <c r="H28" i="21"/>
  <c r="H27" i="21"/>
  <c r="H26" i="21"/>
  <c r="G49" i="21"/>
  <c r="G48" i="21"/>
  <c r="G47" i="21"/>
  <c r="G46" i="21"/>
  <c r="G45" i="21"/>
  <c r="G44" i="21"/>
  <c r="G43" i="21"/>
  <c r="G42" i="21"/>
  <c r="G41" i="21"/>
  <c r="G40" i="21"/>
  <c r="G39" i="21"/>
  <c r="G38" i="21"/>
  <c r="G37" i="21"/>
  <c r="G36" i="21"/>
  <c r="G35" i="21"/>
  <c r="G34" i="21"/>
  <c r="G33" i="21"/>
  <c r="G32" i="21"/>
  <c r="G31" i="21"/>
  <c r="G30" i="21"/>
  <c r="G29" i="21"/>
  <c r="G28" i="21"/>
  <c r="G27" i="21"/>
  <c r="G26" i="21"/>
  <c r="D36" i="21"/>
  <c r="D37" i="21"/>
  <c r="D40" i="21"/>
  <c r="B49" i="21"/>
  <c r="B48" i="21"/>
  <c r="B47" i="21"/>
  <c r="D47" i="21" s="1"/>
  <c r="B46" i="21"/>
  <c r="B45" i="21"/>
  <c r="B44" i="21"/>
  <c r="B43" i="21"/>
  <c r="B42" i="21"/>
  <c r="B41" i="21"/>
  <c r="B40" i="21"/>
  <c r="B39" i="21"/>
  <c r="B38" i="21"/>
  <c r="B37" i="21"/>
  <c r="B36" i="21"/>
  <c r="B35" i="21"/>
  <c r="B34" i="21"/>
  <c r="B33" i="21"/>
  <c r="D33" i="21" s="1"/>
  <c r="B32" i="21"/>
  <c r="D32" i="21" s="1"/>
  <c r="B31" i="21"/>
  <c r="D31" i="21" s="1"/>
  <c r="B30" i="21"/>
  <c r="D30" i="21" s="1"/>
  <c r="B29" i="21"/>
  <c r="D29" i="21" s="1"/>
  <c r="B28" i="21"/>
  <c r="B27" i="21"/>
  <c r="B26" i="21"/>
  <c r="C49" i="21"/>
  <c r="C48" i="21"/>
  <c r="C47" i="21"/>
  <c r="C46" i="21"/>
  <c r="C45" i="21"/>
  <c r="C44" i="21"/>
  <c r="C43" i="21"/>
  <c r="C42" i="21"/>
  <c r="C41" i="21"/>
  <c r="C40" i="21"/>
  <c r="C39" i="21"/>
  <c r="C38" i="21"/>
  <c r="C37" i="21"/>
  <c r="C36" i="21"/>
  <c r="C35" i="21"/>
  <c r="C34" i="21"/>
  <c r="D34" i="21" s="1"/>
  <c r="C33" i="21"/>
  <c r="C32" i="21"/>
  <c r="C31" i="21"/>
  <c r="C30" i="21"/>
  <c r="C29" i="21"/>
  <c r="C28" i="21"/>
  <c r="C27" i="21"/>
  <c r="C26" i="21"/>
  <c r="E49" i="21"/>
  <c r="E48" i="21"/>
  <c r="E47" i="21"/>
  <c r="E46" i="21"/>
  <c r="E45" i="21"/>
  <c r="E44" i="21"/>
  <c r="E43" i="21"/>
  <c r="E42" i="21"/>
  <c r="E41" i="21"/>
  <c r="E40" i="21"/>
  <c r="E39" i="21"/>
  <c r="E38" i="21"/>
  <c r="E37" i="21"/>
  <c r="E36" i="21"/>
  <c r="E35" i="21"/>
  <c r="D35" i="21" s="1"/>
  <c r="E34" i="21"/>
  <c r="E33" i="21"/>
  <c r="E32" i="21"/>
  <c r="E31" i="21"/>
  <c r="E30" i="21"/>
  <c r="E29" i="21"/>
  <c r="E28" i="21"/>
  <c r="E27" i="21"/>
  <c r="E26" i="21"/>
  <c r="F27" i="21"/>
  <c r="F28" i="21"/>
  <c r="F29" i="21"/>
  <c r="F30" i="21"/>
  <c r="F31" i="21"/>
  <c r="F32" i="21"/>
  <c r="F33" i="21"/>
  <c r="F34" i="21"/>
  <c r="F35" i="21"/>
  <c r="F36" i="21"/>
  <c r="F37" i="21"/>
  <c r="F38" i="21"/>
  <c r="F39" i="21"/>
  <c r="F40" i="21"/>
  <c r="F41" i="21"/>
  <c r="F42" i="21"/>
  <c r="F43" i="21"/>
  <c r="F44" i="21"/>
  <c r="F45" i="21"/>
  <c r="F46" i="21"/>
  <c r="F47" i="21"/>
  <c r="F48" i="21"/>
  <c r="F49" i="21"/>
  <c r="F26" i="21"/>
  <c r="L30" i="14"/>
  <c r="L27" i="14"/>
  <c r="L33" i="14"/>
  <c r="Y34" i="14"/>
  <c r="D27" i="21" l="1"/>
  <c r="K37" i="21"/>
  <c r="K48" i="21"/>
  <c r="D48" i="21"/>
  <c r="D49" i="21"/>
  <c r="D41" i="21"/>
  <c r="R31" i="21"/>
  <c r="R35" i="21"/>
  <c r="R46" i="21"/>
  <c r="D46" i="21"/>
  <c r="D26" i="21"/>
  <c r="D28" i="21"/>
  <c r="K31" i="21"/>
  <c r="D38" i="21"/>
  <c r="D39" i="21"/>
  <c r="D42" i="21"/>
  <c r="D43" i="21"/>
  <c r="D44" i="21"/>
  <c r="K30" i="21"/>
  <c r="D45" i="21"/>
  <c r="K41" i="21"/>
  <c r="R28" i="21"/>
  <c r="N7" i="15" l="1"/>
  <c r="N8" i="15" s="1"/>
  <c r="J5" i="15"/>
  <c r="J6" i="15" s="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 i="1"/>
  <c r="N7" i="1"/>
  <c r="J5" i="1"/>
  <c r="K6" i="15" l="1"/>
  <c r="J7" i="15"/>
  <c r="K5" i="15"/>
  <c r="N8" i="1"/>
  <c r="J6" i="1"/>
  <c r="J7" i="1"/>
  <c r="J8" i="15" l="1"/>
  <c r="K7" i="15"/>
  <c r="J8" i="1"/>
  <c r="J9" i="15" l="1"/>
  <c r="K8" i="15"/>
  <c r="J9" i="1"/>
  <c r="J10" i="15" l="1"/>
  <c r="K9" i="15"/>
  <c r="J10" i="1"/>
  <c r="J11" i="15" l="1"/>
  <c r="K10" i="15"/>
  <c r="J11" i="1"/>
  <c r="J12" i="15" l="1"/>
  <c r="K11" i="15"/>
  <c r="J12" i="1"/>
  <c r="J13" i="15" l="1"/>
  <c r="K12" i="15"/>
  <c r="J13" i="1"/>
  <c r="J14" i="15" l="1"/>
  <c r="K13" i="15"/>
  <c r="J14" i="1"/>
  <c r="J15" i="15" l="1"/>
  <c r="K14" i="15"/>
  <c r="J15" i="1"/>
  <c r="J16" i="15" l="1"/>
  <c r="K15" i="15"/>
  <c r="J16" i="1"/>
  <c r="K16" i="15" l="1"/>
  <c r="J17" i="15"/>
  <c r="J17" i="1"/>
  <c r="J18" i="15" l="1"/>
  <c r="K17" i="15"/>
  <c r="J18" i="1"/>
  <c r="J19" i="15" l="1"/>
  <c r="K18" i="15"/>
  <c r="J19" i="1"/>
  <c r="J20" i="15" l="1"/>
  <c r="K19" i="15"/>
  <c r="J20" i="1"/>
  <c r="J21" i="15" l="1"/>
  <c r="K20" i="15"/>
  <c r="J21" i="1"/>
  <c r="J22" i="15" l="1"/>
  <c r="K21" i="15"/>
  <c r="J22" i="1"/>
  <c r="J23" i="15" l="1"/>
  <c r="K22" i="15"/>
  <c r="J23" i="1"/>
  <c r="J24" i="15" l="1"/>
  <c r="K23" i="15"/>
  <c r="J24" i="1"/>
  <c r="J25" i="15" l="1"/>
  <c r="K24" i="15"/>
  <c r="J25" i="1"/>
  <c r="J26" i="15" l="1"/>
  <c r="K25" i="15"/>
  <c r="J26" i="1"/>
  <c r="J27" i="15" l="1"/>
  <c r="K26" i="15"/>
  <c r="J27" i="1"/>
  <c r="K27" i="15" l="1"/>
  <c r="J28" i="15"/>
  <c r="J28" i="1"/>
  <c r="K28" i="15" l="1"/>
  <c r="J29" i="15"/>
  <c r="J29" i="1"/>
  <c r="K29" i="15" l="1"/>
  <c r="J30" i="15"/>
  <c r="J30" i="1"/>
  <c r="J31" i="15" l="1"/>
  <c r="K30" i="15"/>
  <c r="J31" i="1"/>
  <c r="J32" i="15" l="1"/>
  <c r="K31" i="15"/>
  <c r="J32" i="1"/>
  <c r="K32" i="15" l="1"/>
  <c r="J33" i="15"/>
  <c r="J33" i="1"/>
  <c r="J34" i="15" l="1"/>
  <c r="K33" i="15"/>
  <c r="J34" i="1"/>
  <c r="J35" i="15" l="1"/>
  <c r="K34" i="15"/>
  <c r="J35" i="1"/>
  <c r="J36" i="15" l="1"/>
  <c r="K35" i="15"/>
  <c r="J36" i="1"/>
  <c r="J37" i="15" l="1"/>
  <c r="K36" i="15"/>
  <c r="J37" i="1"/>
  <c r="J38" i="15" l="1"/>
  <c r="K37" i="15"/>
  <c r="J38" i="1"/>
  <c r="K38" i="15" l="1"/>
  <c r="J39" i="15"/>
  <c r="J39" i="1"/>
  <c r="J40" i="15" l="1"/>
  <c r="K39" i="15"/>
  <c r="J40" i="1"/>
  <c r="J41" i="15" l="1"/>
  <c r="K40" i="15"/>
  <c r="J41" i="1"/>
  <c r="J42" i="15" l="1"/>
  <c r="K41" i="15"/>
  <c r="J42" i="1"/>
  <c r="J43" i="15" l="1"/>
  <c r="K42" i="15"/>
  <c r="J43" i="1"/>
  <c r="J44" i="15" l="1"/>
  <c r="K43" i="15"/>
  <c r="J44" i="1"/>
  <c r="J45" i="15" l="1"/>
  <c r="K44" i="15"/>
  <c r="J45" i="1"/>
  <c r="J46" i="15" l="1"/>
  <c r="K45" i="15"/>
  <c r="J46" i="1"/>
  <c r="J47" i="15" l="1"/>
  <c r="K46" i="15"/>
  <c r="J47" i="1"/>
  <c r="J48" i="15" l="1"/>
  <c r="K47" i="15"/>
  <c r="J48" i="1"/>
  <c r="J49" i="15" l="1"/>
  <c r="K49" i="15" s="1"/>
  <c r="K48" i="15"/>
  <c r="J49" i="1"/>
  <c r="U26" i="14" l="1"/>
  <c r="F3" i="12"/>
  <c r="X28" i="14"/>
  <c r="X27" i="14"/>
  <c r="L28" i="14"/>
  <c r="L29" i="14"/>
  <c r="L31" i="14"/>
  <c r="L32" i="14"/>
  <c r="L34" i="14"/>
  <c r="L35" i="14"/>
  <c r="L36" i="14"/>
  <c r="L37" i="14"/>
  <c r="L38" i="14"/>
  <c r="L39" i="14"/>
  <c r="L40" i="14"/>
  <c r="L41" i="14"/>
  <c r="L42" i="14"/>
  <c r="L43" i="14"/>
  <c r="L44" i="14"/>
  <c r="L45" i="14"/>
  <c r="L46" i="14"/>
  <c r="L47" i="14"/>
  <c r="L48" i="14"/>
  <c r="L49" i="14"/>
  <c r="L50" i="14"/>
  <c r="T28" i="14"/>
  <c r="T29" i="14"/>
  <c r="T30" i="14"/>
  <c r="T31" i="14"/>
  <c r="T32" i="14"/>
  <c r="T33" i="14"/>
  <c r="T34" i="14"/>
  <c r="T35" i="14"/>
  <c r="T36" i="14"/>
  <c r="T37" i="14"/>
  <c r="T38" i="14"/>
  <c r="T39" i="14"/>
  <c r="T40" i="14"/>
  <c r="T41" i="14"/>
  <c r="T42" i="14"/>
  <c r="T43" i="14"/>
  <c r="T44" i="14"/>
  <c r="T45" i="14"/>
  <c r="T46" i="14"/>
  <c r="T47" i="14"/>
  <c r="T48" i="14"/>
  <c r="T49" i="14"/>
  <c r="T50" i="14"/>
  <c r="T27" i="14"/>
  <c r="Y28" i="14"/>
  <c r="Y29" i="14"/>
  <c r="Y30" i="14"/>
  <c r="Y31" i="14"/>
  <c r="Y32" i="14"/>
  <c r="Y33" i="14"/>
  <c r="Y35" i="14"/>
  <c r="Y36" i="14"/>
  <c r="Y37" i="14"/>
  <c r="Y38" i="14"/>
  <c r="Y39" i="14"/>
  <c r="Y40" i="14"/>
  <c r="Y41" i="14"/>
  <c r="Y42" i="14"/>
  <c r="Y43" i="14"/>
  <c r="Y44" i="14"/>
  <c r="Y45" i="14"/>
  <c r="Y46" i="14"/>
  <c r="Y47" i="14"/>
  <c r="Y48" i="14"/>
  <c r="Y49" i="14"/>
  <c r="Y50" i="14"/>
  <c r="Y27" i="14"/>
  <c r="X29" i="14"/>
  <c r="X30" i="14"/>
  <c r="X31" i="14"/>
  <c r="X32" i="14"/>
  <c r="X33" i="14"/>
  <c r="X34" i="14"/>
  <c r="X35" i="14"/>
  <c r="X36" i="14"/>
  <c r="X37" i="14"/>
  <c r="X38" i="14"/>
  <c r="X39" i="14"/>
  <c r="X40" i="14"/>
  <c r="X41" i="14"/>
  <c r="X42" i="14"/>
  <c r="X43" i="14"/>
  <c r="X44" i="14"/>
  <c r="X45" i="14"/>
  <c r="X46" i="14"/>
  <c r="X47" i="14"/>
  <c r="X48" i="14"/>
  <c r="X49" i="14"/>
  <c r="X50" i="14"/>
  <c r="P27" i="14"/>
  <c r="Q28" i="14"/>
  <c r="Q29" i="14"/>
  <c r="Q30" i="14"/>
  <c r="Q31" i="14"/>
  <c r="Q32" i="14"/>
  <c r="Q33" i="14"/>
  <c r="Q34" i="14"/>
  <c r="Q35" i="14"/>
  <c r="Q36" i="14"/>
  <c r="Q37" i="14"/>
  <c r="Q38" i="14"/>
  <c r="Q39" i="14"/>
  <c r="Q40" i="14"/>
  <c r="Q41" i="14"/>
  <c r="Q42" i="14"/>
  <c r="Q43" i="14"/>
  <c r="Q44" i="14"/>
  <c r="Q45" i="14"/>
  <c r="Q46" i="14"/>
  <c r="Q47" i="14"/>
  <c r="Q48" i="14"/>
  <c r="Q49" i="14"/>
  <c r="Q50" i="14"/>
  <c r="Q27" i="14"/>
  <c r="P28" i="14"/>
  <c r="P29" i="14"/>
  <c r="P30" i="14"/>
  <c r="P31" i="14"/>
  <c r="P32" i="14"/>
  <c r="P33" i="14"/>
  <c r="P34" i="14"/>
  <c r="P35" i="14"/>
  <c r="P36" i="14"/>
  <c r="P37" i="14"/>
  <c r="P38" i="14"/>
  <c r="P39" i="14"/>
  <c r="P40" i="14"/>
  <c r="P41" i="14"/>
  <c r="P42" i="14"/>
  <c r="P43" i="14"/>
  <c r="P44" i="14"/>
  <c r="P45" i="14"/>
  <c r="P46" i="14"/>
  <c r="P47" i="14"/>
  <c r="P48" i="14"/>
  <c r="P49" i="14"/>
  <c r="P50" i="14"/>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7" i="18"/>
  <c r="E6" i="18"/>
  <c r="E5" i="18"/>
  <c r="E4" i="18"/>
  <c r="F3" i="18"/>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E6" i="17"/>
  <c r="E5" i="17"/>
  <c r="E4" i="17"/>
  <c r="E4" i="16"/>
  <c r="F3" i="16" s="1"/>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G20" i="12" l="1"/>
  <c r="F20" i="12"/>
  <c r="F24" i="12"/>
  <c r="H20" i="12"/>
  <c r="G3" i="18"/>
  <c r="F3" i="17"/>
  <c r="G3" i="16"/>
  <c r="H3" i="18" l="1"/>
  <c r="G3" i="17"/>
  <c r="H3" i="16"/>
  <c r="I3" i="18" l="1"/>
  <c r="H3" i="17"/>
  <c r="I3" i="16"/>
  <c r="J3" i="18" l="1"/>
  <c r="I3" i="17"/>
  <c r="J3" i="16"/>
  <c r="K3" i="18" l="1"/>
  <c r="J3" i="17"/>
  <c r="K3" i="16"/>
  <c r="L3" i="18" l="1"/>
  <c r="K3" i="17"/>
  <c r="L3" i="16"/>
  <c r="M3" i="18" l="1"/>
  <c r="L3" i="17"/>
  <c r="M3" i="16"/>
  <c r="N3" i="18" l="1"/>
  <c r="M3" i="17"/>
  <c r="N3" i="16"/>
  <c r="O3" i="18" l="1"/>
  <c r="N3" i="17"/>
  <c r="O3" i="16"/>
  <c r="P3" i="18" l="1"/>
  <c r="O3" i="17"/>
  <c r="P3" i="16"/>
  <c r="Q3" i="18" l="1"/>
  <c r="P3" i="17"/>
  <c r="Q3" i="16"/>
  <c r="R3" i="18" l="1"/>
  <c r="Q3" i="17"/>
  <c r="R3" i="16"/>
  <c r="S3" i="18" l="1"/>
  <c r="R3" i="17"/>
  <c r="S3" i="16"/>
  <c r="T3" i="18" l="1"/>
  <c r="S3" i="17"/>
  <c r="T3" i="16"/>
  <c r="U3" i="18" l="1"/>
  <c r="T3" i="17"/>
  <c r="U3" i="16"/>
  <c r="V3" i="18" l="1"/>
  <c r="U3" i="17"/>
  <c r="V3" i="16"/>
  <c r="W3" i="18" l="1"/>
  <c r="V3" i="17"/>
  <c r="W3" i="16"/>
  <c r="X3" i="18" l="1"/>
  <c r="W3" i="17"/>
  <c r="X3" i="16"/>
  <c r="Y3" i="18" l="1"/>
  <c r="X3" i="17"/>
  <c r="Y3" i="16"/>
  <c r="Z3" i="18" l="1"/>
  <c r="Y3" i="17"/>
  <c r="Z3" i="16"/>
  <c r="AA3" i="18" l="1"/>
  <c r="Z3" i="17"/>
  <c r="AA3" i="16"/>
  <c r="AB3" i="18" l="1"/>
  <c r="AA3" i="17"/>
  <c r="AB3" i="16"/>
  <c r="AC3" i="18" l="1"/>
  <c r="AB3" i="17"/>
  <c r="AC3" i="16"/>
  <c r="AD3" i="18" l="1"/>
  <c r="AC3" i="17"/>
  <c r="AD3" i="16"/>
  <c r="AE3" i="18" l="1"/>
  <c r="AD3" i="17"/>
  <c r="AE3" i="16"/>
  <c r="AF3" i="18" l="1"/>
  <c r="AE3" i="17"/>
  <c r="AF3" i="16"/>
  <c r="AG3" i="18" l="1"/>
  <c r="AF3" i="17"/>
  <c r="AG3" i="16"/>
  <c r="AH3" i="18" l="1"/>
  <c r="AG3" i="17"/>
  <c r="AH3" i="16"/>
  <c r="AI3" i="18" l="1"/>
  <c r="AH3" i="17"/>
  <c r="AI3" i="16"/>
  <c r="AJ3" i="18" l="1"/>
  <c r="AI3" i="17"/>
  <c r="AJ3" i="16"/>
  <c r="AK3" i="18" l="1"/>
  <c r="AJ3" i="17"/>
  <c r="AK3" i="16"/>
  <c r="AL3" i="18" l="1"/>
  <c r="AK3" i="17"/>
  <c r="AL3" i="16"/>
  <c r="AM3" i="18" l="1"/>
  <c r="AL3" i="17"/>
  <c r="AM3" i="16"/>
  <c r="AN3" i="18" l="1"/>
  <c r="AM3" i="17"/>
  <c r="AN3" i="16"/>
  <c r="AO3" i="18" l="1"/>
  <c r="AN3" i="17"/>
  <c r="AO3" i="16"/>
  <c r="B116"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B117"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B118"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B74" i="14"/>
  <c r="C74" i="14"/>
  <c r="D74" i="14"/>
  <c r="E74" i="14"/>
  <c r="F74" i="14"/>
  <c r="G74" i="14"/>
  <c r="H74" i="14"/>
  <c r="I74" i="14"/>
  <c r="J74" i="14"/>
  <c r="K74" i="14"/>
  <c r="L74" i="14"/>
  <c r="M74" i="14"/>
  <c r="N74" i="14"/>
  <c r="O74" i="14"/>
  <c r="P74" i="14"/>
  <c r="Q74" i="14"/>
  <c r="R74" i="14"/>
  <c r="S74" i="14"/>
  <c r="T74" i="14"/>
  <c r="U74" i="14"/>
  <c r="V74" i="14"/>
  <c r="W74" i="14"/>
  <c r="X74" i="14"/>
  <c r="Y74" i="14"/>
  <c r="B75" i="14"/>
  <c r="C75" i="14"/>
  <c r="D75" i="14"/>
  <c r="E75" i="14"/>
  <c r="F75" i="14"/>
  <c r="G75" i="14"/>
  <c r="H75" i="14"/>
  <c r="I75" i="14"/>
  <c r="J75" i="14"/>
  <c r="K75" i="14"/>
  <c r="L75" i="14"/>
  <c r="M75" i="14"/>
  <c r="N75" i="14"/>
  <c r="O75" i="14"/>
  <c r="P75" i="14"/>
  <c r="Q75" i="14"/>
  <c r="R75" i="14"/>
  <c r="S75" i="14"/>
  <c r="T75" i="14"/>
  <c r="U75" i="14"/>
  <c r="V75" i="14"/>
  <c r="W75" i="14"/>
  <c r="X75" i="14"/>
  <c r="Y75" i="14"/>
  <c r="B76" i="14"/>
  <c r="C76" i="14"/>
  <c r="D76" i="14"/>
  <c r="E76" i="14"/>
  <c r="F76" i="14"/>
  <c r="G76" i="14"/>
  <c r="H76" i="14"/>
  <c r="I76" i="14"/>
  <c r="J76" i="14"/>
  <c r="K76" i="14"/>
  <c r="L76" i="14"/>
  <c r="M76" i="14"/>
  <c r="N76" i="14"/>
  <c r="O76" i="14"/>
  <c r="P76" i="14"/>
  <c r="Q76" i="14"/>
  <c r="R76" i="14"/>
  <c r="S76" i="14"/>
  <c r="T76" i="14"/>
  <c r="U76" i="14"/>
  <c r="V76" i="14"/>
  <c r="W76" i="14"/>
  <c r="X76" i="14"/>
  <c r="Y76" i="14"/>
  <c r="B77" i="14"/>
  <c r="C77" i="14"/>
  <c r="D77" i="14"/>
  <c r="E77" i="14"/>
  <c r="F77" i="14"/>
  <c r="G77" i="14"/>
  <c r="H77" i="14"/>
  <c r="I77" i="14"/>
  <c r="J77" i="14"/>
  <c r="K77" i="14"/>
  <c r="L77" i="14"/>
  <c r="M77" i="14"/>
  <c r="N77" i="14"/>
  <c r="O77" i="14"/>
  <c r="P77" i="14"/>
  <c r="Q77" i="14"/>
  <c r="R77" i="14"/>
  <c r="S77" i="14"/>
  <c r="T77" i="14"/>
  <c r="U77" i="14"/>
  <c r="V77" i="14"/>
  <c r="W77" i="14"/>
  <c r="X77" i="14"/>
  <c r="Y77" i="14"/>
  <c r="B78" i="14"/>
  <c r="C78" i="14"/>
  <c r="D78" i="14"/>
  <c r="E78" i="14"/>
  <c r="F78" i="14"/>
  <c r="G78" i="14"/>
  <c r="H78" i="14"/>
  <c r="I78" i="14"/>
  <c r="J78" i="14"/>
  <c r="K78" i="14"/>
  <c r="L78" i="14"/>
  <c r="M78" i="14"/>
  <c r="N78" i="14"/>
  <c r="O78" i="14"/>
  <c r="P78" i="14"/>
  <c r="Q78" i="14"/>
  <c r="R78" i="14"/>
  <c r="S78" i="14"/>
  <c r="T78" i="14"/>
  <c r="U78" i="14"/>
  <c r="V78" i="14"/>
  <c r="W78" i="14"/>
  <c r="X78" i="14"/>
  <c r="Y78" i="14"/>
  <c r="B79" i="14"/>
  <c r="C79" i="14"/>
  <c r="D79" i="14"/>
  <c r="E79" i="14"/>
  <c r="F79" i="14"/>
  <c r="G79" i="14"/>
  <c r="H79" i="14"/>
  <c r="I79" i="14"/>
  <c r="J79" i="14"/>
  <c r="K79" i="14"/>
  <c r="L79" i="14"/>
  <c r="M79" i="14"/>
  <c r="N79" i="14"/>
  <c r="O79" i="14"/>
  <c r="P79" i="14"/>
  <c r="Q79" i="14"/>
  <c r="R79" i="14"/>
  <c r="S79" i="14"/>
  <c r="T79" i="14"/>
  <c r="U79" i="14"/>
  <c r="V79" i="14"/>
  <c r="W79" i="14"/>
  <c r="X79" i="14"/>
  <c r="Y79" i="14"/>
  <c r="B80" i="14"/>
  <c r="C80" i="14"/>
  <c r="D80" i="14"/>
  <c r="E80" i="14"/>
  <c r="F80" i="14"/>
  <c r="G80" i="14"/>
  <c r="H80" i="14"/>
  <c r="I80" i="14"/>
  <c r="J80" i="14"/>
  <c r="K80" i="14"/>
  <c r="L80" i="14"/>
  <c r="M80" i="14"/>
  <c r="N80" i="14"/>
  <c r="O80" i="14"/>
  <c r="P80" i="14"/>
  <c r="Q80" i="14"/>
  <c r="R80" i="14"/>
  <c r="S80" i="14"/>
  <c r="T80" i="14"/>
  <c r="U80" i="14"/>
  <c r="V80" i="14"/>
  <c r="W80" i="14"/>
  <c r="X80" i="14"/>
  <c r="Y80" i="14"/>
  <c r="B81" i="14"/>
  <c r="C81" i="14"/>
  <c r="D81" i="14"/>
  <c r="E81" i="14"/>
  <c r="F81" i="14"/>
  <c r="G81" i="14"/>
  <c r="H81" i="14"/>
  <c r="I81" i="14"/>
  <c r="J81" i="14"/>
  <c r="K81" i="14"/>
  <c r="L81" i="14"/>
  <c r="M81" i="14"/>
  <c r="N81" i="14"/>
  <c r="O81" i="14"/>
  <c r="P81" i="14"/>
  <c r="Q81" i="14"/>
  <c r="R81" i="14"/>
  <c r="S81" i="14"/>
  <c r="T81" i="14"/>
  <c r="U81" i="14"/>
  <c r="V81" i="14"/>
  <c r="W81" i="14"/>
  <c r="X81" i="14"/>
  <c r="Y81" i="14"/>
  <c r="B82" i="14"/>
  <c r="C82" i="14"/>
  <c r="D82" i="14"/>
  <c r="E82" i="14"/>
  <c r="F82" i="14"/>
  <c r="G82" i="14"/>
  <c r="H82" i="14"/>
  <c r="I82" i="14"/>
  <c r="J82" i="14"/>
  <c r="K82" i="14"/>
  <c r="L82" i="14"/>
  <c r="M82" i="14"/>
  <c r="N82" i="14"/>
  <c r="O82" i="14"/>
  <c r="P82" i="14"/>
  <c r="Q82" i="14"/>
  <c r="R82" i="14"/>
  <c r="S82" i="14"/>
  <c r="T82" i="14"/>
  <c r="U82" i="14"/>
  <c r="V82" i="14"/>
  <c r="W82" i="14"/>
  <c r="X82" i="14"/>
  <c r="Y82" i="14"/>
  <c r="B83" i="14"/>
  <c r="C83" i="14"/>
  <c r="D83" i="14"/>
  <c r="E83" i="14"/>
  <c r="F83" i="14"/>
  <c r="G83" i="14"/>
  <c r="H83" i="14"/>
  <c r="I83" i="14"/>
  <c r="J83" i="14"/>
  <c r="K83" i="14"/>
  <c r="L83" i="14"/>
  <c r="M83" i="14"/>
  <c r="N83" i="14"/>
  <c r="O83" i="14"/>
  <c r="P83" i="14"/>
  <c r="Q83" i="14"/>
  <c r="R83" i="14"/>
  <c r="S83" i="14"/>
  <c r="T83" i="14"/>
  <c r="U83" i="14"/>
  <c r="V83" i="14"/>
  <c r="W83" i="14"/>
  <c r="X83" i="14"/>
  <c r="Y83" i="14"/>
  <c r="B84" i="14"/>
  <c r="C84" i="14"/>
  <c r="D84" i="14"/>
  <c r="E84" i="14"/>
  <c r="F84" i="14"/>
  <c r="G84" i="14"/>
  <c r="H84" i="14"/>
  <c r="I84" i="14"/>
  <c r="J84" i="14"/>
  <c r="K84" i="14"/>
  <c r="L84" i="14"/>
  <c r="M84" i="14"/>
  <c r="N84" i="14"/>
  <c r="O84" i="14"/>
  <c r="P84" i="14"/>
  <c r="Q84" i="14"/>
  <c r="R84" i="14"/>
  <c r="S84" i="14"/>
  <c r="T84" i="14"/>
  <c r="U84" i="14"/>
  <c r="V84" i="14"/>
  <c r="W84" i="14"/>
  <c r="X84" i="14"/>
  <c r="Y84" i="14"/>
  <c r="B85" i="14"/>
  <c r="C85" i="14"/>
  <c r="D85" i="14"/>
  <c r="E85" i="14"/>
  <c r="F85" i="14"/>
  <c r="G85" i="14"/>
  <c r="H85" i="14"/>
  <c r="I85" i="14"/>
  <c r="J85" i="14"/>
  <c r="K85" i="14"/>
  <c r="L85" i="14"/>
  <c r="M85" i="14"/>
  <c r="N85" i="14"/>
  <c r="O85" i="14"/>
  <c r="P85" i="14"/>
  <c r="Q85" i="14"/>
  <c r="R85" i="14"/>
  <c r="S85" i="14"/>
  <c r="T85" i="14"/>
  <c r="U85" i="14"/>
  <c r="V85" i="14"/>
  <c r="W85" i="14"/>
  <c r="X85" i="14"/>
  <c r="Y85" i="14"/>
  <c r="B86" i="14"/>
  <c r="C86" i="14"/>
  <c r="D86" i="14"/>
  <c r="E86" i="14"/>
  <c r="F86" i="14"/>
  <c r="G86" i="14"/>
  <c r="H86" i="14"/>
  <c r="I86" i="14"/>
  <c r="J86" i="14"/>
  <c r="K86" i="14"/>
  <c r="L86" i="14"/>
  <c r="M86" i="14"/>
  <c r="N86" i="14"/>
  <c r="O86" i="14"/>
  <c r="P86" i="14"/>
  <c r="Q86" i="14"/>
  <c r="R86" i="14"/>
  <c r="S86" i="14"/>
  <c r="T86" i="14"/>
  <c r="U86" i="14"/>
  <c r="V86" i="14"/>
  <c r="W86" i="14"/>
  <c r="X86" i="14"/>
  <c r="Y86" i="14"/>
  <c r="B87" i="14"/>
  <c r="C87" i="14"/>
  <c r="D87" i="14"/>
  <c r="E87" i="14"/>
  <c r="F87" i="14"/>
  <c r="G87" i="14"/>
  <c r="H87" i="14"/>
  <c r="I87" i="14"/>
  <c r="J87" i="14"/>
  <c r="K87" i="14"/>
  <c r="L87" i="14"/>
  <c r="M87" i="14"/>
  <c r="N87" i="14"/>
  <c r="O87" i="14"/>
  <c r="P87" i="14"/>
  <c r="Q87" i="14"/>
  <c r="R87" i="14"/>
  <c r="S87" i="14"/>
  <c r="T87" i="14"/>
  <c r="U87" i="14"/>
  <c r="V87" i="14"/>
  <c r="W87" i="14"/>
  <c r="X87" i="14"/>
  <c r="Y87" i="14"/>
  <c r="AC87" i="14" s="1"/>
  <c r="B88" i="14"/>
  <c r="C88" i="14"/>
  <c r="D88" i="14"/>
  <c r="E88" i="14"/>
  <c r="F88" i="14"/>
  <c r="G88" i="14"/>
  <c r="H88" i="14"/>
  <c r="I88" i="14"/>
  <c r="J88" i="14"/>
  <c r="K88" i="14"/>
  <c r="L88" i="14"/>
  <c r="M88" i="14"/>
  <c r="N88" i="14"/>
  <c r="O88" i="14"/>
  <c r="P88" i="14"/>
  <c r="Q88" i="14"/>
  <c r="R88" i="14"/>
  <c r="S88" i="14"/>
  <c r="T88" i="14"/>
  <c r="U88" i="14"/>
  <c r="V88" i="14"/>
  <c r="W88" i="14"/>
  <c r="X88" i="14"/>
  <c r="Y88" i="14"/>
  <c r="B89" i="14"/>
  <c r="C89" i="14"/>
  <c r="D89" i="14"/>
  <c r="E89" i="14"/>
  <c r="F89" i="14"/>
  <c r="G89" i="14"/>
  <c r="H89" i="14"/>
  <c r="I89" i="14"/>
  <c r="J89" i="14"/>
  <c r="K89" i="14"/>
  <c r="L89" i="14"/>
  <c r="M89" i="14"/>
  <c r="N89" i="14"/>
  <c r="O89" i="14"/>
  <c r="P89" i="14"/>
  <c r="Q89" i="14"/>
  <c r="R89" i="14"/>
  <c r="S89" i="14"/>
  <c r="T89" i="14"/>
  <c r="U89" i="14"/>
  <c r="V89" i="14"/>
  <c r="W89" i="14"/>
  <c r="X89" i="14"/>
  <c r="Y89" i="14"/>
  <c r="B90" i="14"/>
  <c r="C90" i="14"/>
  <c r="D90" i="14"/>
  <c r="E90" i="14"/>
  <c r="F90" i="14"/>
  <c r="G90" i="14"/>
  <c r="H90" i="14"/>
  <c r="I90" i="14"/>
  <c r="J90" i="14"/>
  <c r="K90" i="14"/>
  <c r="L90" i="14"/>
  <c r="M90" i="14"/>
  <c r="N90" i="14"/>
  <c r="O90" i="14"/>
  <c r="P90" i="14"/>
  <c r="Q90" i="14"/>
  <c r="R90" i="14"/>
  <c r="S90" i="14"/>
  <c r="T90" i="14"/>
  <c r="U90" i="14"/>
  <c r="V90" i="14"/>
  <c r="W90" i="14"/>
  <c r="X90" i="14"/>
  <c r="Y90" i="14"/>
  <c r="B91" i="14"/>
  <c r="C91" i="14"/>
  <c r="D91" i="14"/>
  <c r="E91" i="14"/>
  <c r="F91" i="14"/>
  <c r="G91" i="14"/>
  <c r="H91" i="14"/>
  <c r="I91" i="14"/>
  <c r="J91" i="14"/>
  <c r="K91" i="14"/>
  <c r="L91" i="14"/>
  <c r="M91" i="14"/>
  <c r="N91" i="14"/>
  <c r="O91" i="14"/>
  <c r="P91" i="14"/>
  <c r="Q91" i="14"/>
  <c r="R91" i="14"/>
  <c r="S91" i="14"/>
  <c r="T91" i="14"/>
  <c r="U91" i="14"/>
  <c r="V91" i="14"/>
  <c r="W91" i="14"/>
  <c r="X91" i="14"/>
  <c r="Y91" i="14"/>
  <c r="B92" i="14"/>
  <c r="C92" i="14"/>
  <c r="D92" i="14"/>
  <c r="E92" i="14"/>
  <c r="F92" i="14"/>
  <c r="G92" i="14"/>
  <c r="H92" i="14"/>
  <c r="I92" i="14"/>
  <c r="J92" i="14"/>
  <c r="K92" i="14"/>
  <c r="L92" i="14"/>
  <c r="M92" i="14"/>
  <c r="N92" i="14"/>
  <c r="O92" i="14"/>
  <c r="P92" i="14"/>
  <c r="Q92" i="14"/>
  <c r="R92" i="14"/>
  <c r="S92" i="14"/>
  <c r="T92" i="14"/>
  <c r="U92" i="14"/>
  <c r="V92" i="14"/>
  <c r="W92" i="14"/>
  <c r="X92" i="14"/>
  <c r="Y92" i="14"/>
  <c r="B93" i="14"/>
  <c r="C93" i="14"/>
  <c r="D93" i="14"/>
  <c r="E93" i="14"/>
  <c r="F93" i="14"/>
  <c r="G93" i="14"/>
  <c r="H93" i="14"/>
  <c r="I93" i="14"/>
  <c r="J93" i="14"/>
  <c r="K93" i="14"/>
  <c r="L93" i="14"/>
  <c r="M93" i="14"/>
  <c r="N93" i="14"/>
  <c r="O93" i="14"/>
  <c r="P93" i="14"/>
  <c r="Q93" i="14"/>
  <c r="R93" i="14"/>
  <c r="S93" i="14"/>
  <c r="T93" i="14"/>
  <c r="U93" i="14"/>
  <c r="V93" i="14"/>
  <c r="W93" i="14"/>
  <c r="X93" i="14"/>
  <c r="Y93" i="14"/>
  <c r="B94" i="14"/>
  <c r="C94" i="14"/>
  <c r="D94" i="14"/>
  <c r="E94" i="14"/>
  <c r="F94" i="14"/>
  <c r="G94" i="14"/>
  <c r="H94" i="14"/>
  <c r="I94" i="14"/>
  <c r="J94" i="14"/>
  <c r="K94" i="14"/>
  <c r="L94" i="14"/>
  <c r="M94" i="14"/>
  <c r="N94" i="14"/>
  <c r="O94" i="14"/>
  <c r="P94" i="14"/>
  <c r="Q94" i="14"/>
  <c r="R94" i="14"/>
  <c r="S94" i="14"/>
  <c r="T94" i="14"/>
  <c r="U94" i="14"/>
  <c r="V94" i="14"/>
  <c r="W94" i="14"/>
  <c r="X94" i="14"/>
  <c r="Y94" i="14"/>
  <c r="B95" i="14"/>
  <c r="C95" i="14"/>
  <c r="D95" i="14"/>
  <c r="E95" i="14"/>
  <c r="F95" i="14"/>
  <c r="G95" i="14"/>
  <c r="H95" i="14"/>
  <c r="I95" i="14"/>
  <c r="J95" i="14"/>
  <c r="K95" i="14"/>
  <c r="L95" i="14"/>
  <c r="M95" i="14"/>
  <c r="N95" i="14"/>
  <c r="O95" i="14"/>
  <c r="P95" i="14"/>
  <c r="Q95" i="14"/>
  <c r="R95" i="14"/>
  <c r="S95" i="14"/>
  <c r="T95" i="14"/>
  <c r="U95" i="14"/>
  <c r="V95" i="14"/>
  <c r="W95" i="14"/>
  <c r="X95" i="14"/>
  <c r="Y95" i="14"/>
  <c r="B96" i="14"/>
  <c r="C96" i="14"/>
  <c r="D96" i="14"/>
  <c r="E96" i="14"/>
  <c r="F96" i="14"/>
  <c r="G96" i="14"/>
  <c r="H96" i="14"/>
  <c r="I96" i="14"/>
  <c r="J96" i="14"/>
  <c r="K96" i="14"/>
  <c r="L96" i="14"/>
  <c r="M96" i="14"/>
  <c r="N96" i="14"/>
  <c r="O96" i="14"/>
  <c r="P96" i="14"/>
  <c r="Q96" i="14"/>
  <c r="R96" i="14"/>
  <c r="S96" i="14"/>
  <c r="T96" i="14"/>
  <c r="U96" i="14"/>
  <c r="V96" i="14"/>
  <c r="W96" i="14"/>
  <c r="X96" i="14"/>
  <c r="Y96" i="14"/>
  <c r="B97" i="14"/>
  <c r="C97" i="14"/>
  <c r="D97" i="14"/>
  <c r="E97" i="14"/>
  <c r="F97" i="14"/>
  <c r="G97" i="14"/>
  <c r="H97" i="14"/>
  <c r="I97" i="14"/>
  <c r="J97" i="14"/>
  <c r="K97" i="14"/>
  <c r="L97" i="14"/>
  <c r="M97" i="14"/>
  <c r="N97" i="14"/>
  <c r="O97" i="14"/>
  <c r="P97" i="14"/>
  <c r="Q97" i="14"/>
  <c r="R97" i="14"/>
  <c r="S97" i="14"/>
  <c r="T97" i="14"/>
  <c r="U97" i="14"/>
  <c r="V97" i="14"/>
  <c r="W97" i="14"/>
  <c r="X97" i="14"/>
  <c r="Y97" i="14"/>
  <c r="B98" i="14"/>
  <c r="C98" i="14"/>
  <c r="D98" i="14"/>
  <c r="E98" i="14"/>
  <c r="F98" i="14"/>
  <c r="G98" i="14"/>
  <c r="H98" i="14"/>
  <c r="I98" i="14"/>
  <c r="J98" i="14"/>
  <c r="K98" i="14"/>
  <c r="L98" i="14"/>
  <c r="M98" i="14"/>
  <c r="N98" i="14"/>
  <c r="O98" i="14"/>
  <c r="P98" i="14"/>
  <c r="Q98" i="14"/>
  <c r="R98" i="14"/>
  <c r="S98" i="14"/>
  <c r="T98" i="14"/>
  <c r="U98" i="14"/>
  <c r="V98" i="14"/>
  <c r="W98" i="14"/>
  <c r="X98" i="14"/>
  <c r="Y98" i="14"/>
  <c r="B99" i="14"/>
  <c r="C99" i="14"/>
  <c r="D99" i="14"/>
  <c r="E99" i="14"/>
  <c r="F99" i="14"/>
  <c r="G99" i="14"/>
  <c r="H99" i="14"/>
  <c r="I99" i="14"/>
  <c r="J99" i="14"/>
  <c r="K99" i="14"/>
  <c r="L99" i="14"/>
  <c r="M99" i="14"/>
  <c r="N99" i="14"/>
  <c r="O99" i="14"/>
  <c r="P99" i="14"/>
  <c r="Q99" i="14"/>
  <c r="R99" i="14"/>
  <c r="S99" i="14"/>
  <c r="T99" i="14"/>
  <c r="U99" i="14"/>
  <c r="V99" i="14"/>
  <c r="W99" i="14"/>
  <c r="X99" i="14"/>
  <c r="Y99" i="14"/>
  <c r="B100" i="14"/>
  <c r="C100" i="14"/>
  <c r="D100" i="14"/>
  <c r="E100" i="14"/>
  <c r="F100" i="14"/>
  <c r="G100" i="14"/>
  <c r="H100" i="14"/>
  <c r="I100" i="14"/>
  <c r="J100" i="14"/>
  <c r="K100" i="14"/>
  <c r="L100" i="14"/>
  <c r="M100" i="14"/>
  <c r="N100" i="14"/>
  <c r="O100" i="14"/>
  <c r="P100" i="14"/>
  <c r="Q100" i="14"/>
  <c r="R100" i="14"/>
  <c r="S100" i="14"/>
  <c r="T100" i="14"/>
  <c r="U100" i="14"/>
  <c r="V100" i="14"/>
  <c r="W100" i="14"/>
  <c r="X100" i="14"/>
  <c r="Y100" i="14"/>
  <c r="B101" i="14"/>
  <c r="C101" i="14"/>
  <c r="D101" i="14"/>
  <c r="E101" i="14"/>
  <c r="F101" i="14"/>
  <c r="G101" i="14"/>
  <c r="H101" i="14"/>
  <c r="I101" i="14"/>
  <c r="J101" i="14"/>
  <c r="K101" i="14"/>
  <c r="L101" i="14"/>
  <c r="M101" i="14"/>
  <c r="N101" i="14"/>
  <c r="O101" i="14"/>
  <c r="P101" i="14"/>
  <c r="Q101" i="14"/>
  <c r="R101" i="14"/>
  <c r="S101" i="14"/>
  <c r="T101" i="14"/>
  <c r="U101" i="14"/>
  <c r="V101" i="14"/>
  <c r="W101" i="14"/>
  <c r="X101" i="14"/>
  <c r="Y101" i="14"/>
  <c r="B102" i="14"/>
  <c r="C102" i="14"/>
  <c r="D102" i="14"/>
  <c r="E102" i="14"/>
  <c r="F102" i="14"/>
  <c r="G102" i="14"/>
  <c r="H102" i="14"/>
  <c r="I102" i="14"/>
  <c r="J102" i="14"/>
  <c r="K102" i="14"/>
  <c r="L102" i="14"/>
  <c r="M102" i="14"/>
  <c r="N102" i="14"/>
  <c r="O102" i="14"/>
  <c r="P102" i="14"/>
  <c r="Q102" i="14"/>
  <c r="R102" i="14"/>
  <c r="S102" i="14"/>
  <c r="T102" i="14"/>
  <c r="U102" i="14"/>
  <c r="V102" i="14"/>
  <c r="W102" i="14"/>
  <c r="X102" i="14"/>
  <c r="Y102" i="14"/>
  <c r="B103" i="14"/>
  <c r="C103" i="14"/>
  <c r="D103" i="14"/>
  <c r="E103" i="14"/>
  <c r="F103" i="14"/>
  <c r="G103" i="14"/>
  <c r="H103" i="14"/>
  <c r="I103" i="14"/>
  <c r="J103" i="14"/>
  <c r="K103" i="14"/>
  <c r="L103" i="14"/>
  <c r="M103" i="14"/>
  <c r="N103" i="14"/>
  <c r="O103" i="14"/>
  <c r="P103" i="14"/>
  <c r="Q103" i="14"/>
  <c r="R103" i="14"/>
  <c r="S103" i="14"/>
  <c r="T103" i="14"/>
  <c r="U103" i="14"/>
  <c r="V103" i="14"/>
  <c r="W103" i="14"/>
  <c r="X103" i="14"/>
  <c r="Y103" i="14"/>
  <c r="B104" i="14"/>
  <c r="C104" i="14"/>
  <c r="D104" i="14"/>
  <c r="E104" i="14"/>
  <c r="F104" i="14"/>
  <c r="G104" i="14"/>
  <c r="H104" i="14"/>
  <c r="I104" i="14"/>
  <c r="J104" i="14"/>
  <c r="K104" i="14"/>
  <c r="L104" i="14"/>
  <c r="M104" i="14"/>
  <c r="N104" i="14"/>
  <c r="O104" i="14"/>
  <c r="P104" i="14"/>
  <c r="Q104" i="14"/>
  <c r="R104" i="14"/>
  <c r="S104" i="14"/>
  <c r="T104" i="14"/>
  <c r="U104" i="14"/>
  <c r="V104" i="14"/>
  <c r="W104" i="14"/>
  <c r="X104" i="14"/>
  <c r="Y104" i="14"/>
  <c r="B105" i="14"/>
  <c r="C105" i="14"/>
  <c r="D105" i="14"/>
  <c r="E105" i="14"/>
  <c r="F105" i="14"/>
  <c r="G105" i="14"/>
  <c r="H105" i="14"/>
  <c r="I105" i="14"/>
  <c r="J105" i="14"/>
  <c r="K105" i="14"/>
  <c r="L105" i="14"/>
  <c r="M105" i="14"/>
  <c r="N105" i="14"/>
  <c r="O105" i="14"/>
  <c r="P105" i="14"/>
  <c r="Q105" i="14"/>
  <c r="R105" i="14"/>
  <c r="S105" i="14"/>
  <c r="T105" i="14"/>
  <c r="U105" i="14"/>
  <c r="V105" i="14"/>
  <c r="W105" i="14"/>
  <c r="X105" i="14"/>
  <c r="Y105" i="14"/>
  <c r="B106"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B107"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B108"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B109"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B110"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B111"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B112"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B113"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B114"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B115" i="14"/>
  <c r="C115" i="14"/>
  <c r="D115" i="14"/>
  <c r="E115" i="14"/>
  <c r="F115" i="14"/>
  <c r="G115" i="14"/>
  <c r="H115" i="14"/>
  <c r="I115" i="14"/>
  <c r="J115" i="14"/>
  <c r="K115" i="14"/>
  <c r="L115" i="14"/>
  <c r="M115" i="14"/>
  <c r="N115" i="14"/>
  <c r="O115" i="14"/>
  <c r="P115" i="14"/>
  <c r="Q115" i="14"/>
  <c r="R115" i="14"/>
  <c r="S115" i="14"/>
  <c r="T115" i="14"/>
  <c r="U115" i="14"/>
  <c r="V115" i="14"/>
  <c r="W115" i="14"/>
  <c r="X115" i="14"/>
  <c r="Y115" i="14"/>
  <c r="Y73" i="14"/>
  <c r="J73" i="14"/>
  <c r="K73" i="14"/>
  <c r="L73" i="14"/>
  <c r="M73" i="14"/>
  <c r="N73" i="14"/>
  <c r="O73" i="14"/>
  <c r="P73" i="14"/>
  <c r="Q73" i="14"/>
  <c r="R73" i="14"/>
  <c r="S73" i="14"/>
  <c r="T73" i="14"/>
  <c r="U73" i="14"/>
  <c r="V73" i="14"/>
  <c r="W73" i="14"/>
  <c r="X73" i="14"/>
  <c r="C73" i="14"/>
  <c r="D73" i="14"/>
  <c r="E73" i="14"/>
  <c r="F73" i="14"/>
  <c r="G73" i="14"/>
  <c r="H73" i="14"/>
  <c r="I73" i="14"/>
  <c r="B73" i="14"/>
  <c r="AA95" i="14" l="1"/>
  <c r="AP3" i="18"/>
  <c r="AO3" i="17"/>
  <c r="AP3" i="16"/>
  <c r="AB109" i="14"/>
  <c r="AA102" i="14"/>
  <c r="AB108" i="14"/>
  <c r="AC108" i="14"/>
  <c r="AB87" i="14"/>
  <c r="AA80" i="14"/>
  <c r="AC114" i="14"/>
  <c r="AA117" i="14"/>
  <c r="AA79" i="14"/>
  <c r="AB107" i="14"/>
  <c r="AC81" i="14"/>
  <c r="AC101" i="14"/>
  <c r="AB116" i="14"/>
  <c r="AC109" i="14"/>
  <c r="AB80" i="14"/>
  <c r="AC103" i="14"/>
  <c r="AB96" i="14"/>
  <c r="AB79" i="14"/>
  <c r="AC102" i="14"/>
  <c r="AB85" i="14"/>
  <c r="AB94" i="14"/>
  <c r="AB102" i="14"/>
  <c r="AB101" i="14"/>
  <c r="AA115" i="14"/>
  <c r="AB111" i="14"/>
  <c r="AC107" i="14"/>
  <c r="AB100" i="14"/>
  <c r="AC96" i="14"/>
  <c r="AB89" i="14"/>
  <c r="AC85" i="14"/>
  <c r="AA82" i="14"/>
  <c r="AB78" i="14"/>
  <c r="AC74" i="14"/>
  <c r="AA116" i="14"/>
  <c r="AA111" i="14"/>
  <c r="AA78" i="14"/>
  <c r="AB86" i="14"/>
  <c r="AC117" i="14"/>
  <c r="AC92" i="14"/>
  <c r="AB74" i="14"/>
  <c r="AC80" i="14"/>
  <c r="AC86" i="14"/>
  <c r="AB110" i="14"/>
  <c r="AA103" i="14"/>
  <c r="AC94" i="14"/>
  <c r="AB88" i="14"/>
  <c r="AA81" i="14"/>
  <c r="AC116" i="14"/>
  <c r="AC115" i="14"/>
  <c r="AA110" i="14"/>
  <c r="AB117" i="14"/>
  <c r="AC95" i="14"/>
  <c r="AC93" i="14"/>
  <c r="AA94" i="14"/>
  <c r="AA101" i="14"/>
  <c r="AA89" i="14"/>
  <c r="AA104" i="14"/>
  <c r="AA100" i="14"/>
  <c r="AA88" i="14"/>
  <c r="AA93" i="14"/>
  <c r="AA87" i="14"/>
  <c r="AC79" i="14"/>
  <c r="AC112" i="14"/>
  <c r="AB105" i="14"/>
  <c r="AA98" i="14"/>
  <c r="AC90" i="14"/>
  <c r="AB83" i="14"/>
  <c r="AA76" i="14"/>
  <c r="AB115" i="14"/>
  <c r="AC111" i="14"/>
  <c r="AA108" i="14"/>
  <c r="AB104" i="14"/>
  <c r="AC100" i="14"/>
  <c r="AA97" i="14"/>
  <c r="AB93" i="14"/>
  <c r="AC89" i="14"/>
  <c r="AA86" i="14"/>
  <c r="AB82" i="14"/>
  <c r="AC78" i="14"/>
  <c r="AA75" i="14"/>
  <c r="AB114" i="14"/>
  <c r="AB112" i="14"/>
  <c r="AC110" i="14"/>
  <c r="AA107" i="14"/>
  <c r="AA105" i="14"/>
  <c r="AB103" i="14"/>
  <c r="AC99" i="14"/>
  <c r="AC97" i="14"/>
  <c r="AA96" i="14"/>
  <c r="AB92" i="14"/>
  <c r="AB90" i="14"/>
  <c r="AC88" i="14"/>
  <c r="AA85" i="14"/>
  <c r="AA83" i="14"/>
  <c r="AB81" i="14"/>
  <c r="AC77" i="14"/>
  <c r="AC75" i="14"/>
  <c r="AA74" i="14"/>
  <c r="AB73" i="14"/>
  <c r="AB113" i="14"/>
  <c r="AA106" i="14"/>
  <c r="AC98" i="14"/>
  <c r="AB91" i="14"/>
  <c r="AA84" i="14"/>
  <c r="AC76" i="14"/>
  <c r="AA118" i="14"/>
  <c r="AB106" i="14"/>
  <c r="AA99" i="14"/>
  <c r="AB84" i="14"/>
  <c r="AA73" i="14"/>
  <c r="AA114" i="14"/>
  <c r="AB97" i="14"/>
  <c r="AC82" i="14"/>
  <c r="AC118" i="14"/>
  <c r="AB76" i="14"/>
  <c r="AA91" i="14"/>
  <c r="AA112" i="14"/>
  <c r="AC104" i="14"/>
  <c r="AA92" i="14"/>
  <c r="AC84" i="14"/>
  <c r="AB75" i="14"/>
  <c r="AA113" i="14"/>
  <c r="AB98" i="14"/>
  <c r="AC113" i="14"/>
  <c r="AC91" i="14"/>
  <c r="AA77" i="14"/>
  <c r="AB118" i="14"/>
  <c r="AC73" i="14"/>
  <c r="AA109" i="14"/>
  <c r="AC106" i="14"/>
  <c r="AB99" i="14"/>
  <c r="AA90" i="14"/>
  <c r="AB77" i="14"/>
  <c r="AC83" i="14"/>
  <c r="AC105" i="14"/>
  <c r="AB95" i="14"/>
  <c r="AQ3" i="18" l="1"/>
  <c r="AP3" i="17"/>
  <c r="AQ3" i="16"/>
  <c r="AR3" i="18" l="1"/>
  <c r="AQ3" i="17"/>
  <c r="AR3" i="16"/>
  <c r="AS3" i="18" l="1"/>
  <c r="AR3" i="17"/>
  <c r="AS3" i="16"/>
  <c r="AT3" i="18" l="1"/>
  <c r="AS3" i="17"/>
  <c r="AT3" i="16"/>
  <c r="AU3" i="18" l="1"/>
  <c r="AT3" i="17"/>
  <c r="AU3" i="16"/>
  <c r="AV3" i="18" l="1"/>
  <c r="AU3" i="17"/>
  <c r="AV3" i="16"/>
  <c r="AW3" i="18" l="1"/>
  <c r="AV3" i="17"/>
  <c r="AW3" i="16"/>
  <c r="AX3" i="18" l="1"/>
  <c r="AW3" i="17"/>
  <c r="AX3" i="16"/>
  <c r="AY3" i="18" l="1"/>
  <c r="AX3" i="17"/>
  <c r="AY3" i="16"/>
  <c r="AY3" i="17" l="1"/>
  <c r="H14" i="12" l="1"/>
  <c r="E13" i="1" s="1"/>
  <c r="G14" i="12"/>
  <c r="D13" i="1" s="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F3" i="11"/>
  <c r="G3" i="11" s="1"/>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F3" i="10" s="1"/>
  <c r="F4" i="10" s="1"/>
  <c r="G22" i="12" l="1"/>
  <c r="D21" i="1" s="1"/>
  <c r="F35" i="12"/>
  <c r="C34" i="1" s="1"/>
  <c r="F22" i="12"/>
  <c r="F9" i="12"/>
  <c r="C8" i="1" s="1"/>
  <c r="G9" i="12"/>
  <c r="D8" i="1" s="1"/>
  <c r="H10" i="12"/>
  <c r="E9" i="1" s="1"/>
  <c r="F26" i="12"/>
  <c r="C25" i="1" s="1"/>
  <c r="H33" i="12"/>
  <c r="E32" i="1" s="1"/>
  <c r="G26" i="12"/>
  <c r="D25" i="1" s="1"/>
  <c r="H18" i="12"/>
  <c r="E17" i="1" s="1"/>
  <c r="H26" i="12"/>
  <c r="E25" i="1" s="1"/>
  <c r="F42" i="12"/>
  <c r="C41" i="1" s="1"/>
  <c r="F18" i="12"/>
  <c r="C17" i="1" s="1"/>
  <c r="G18" i="12"/>
  <c r="D17" i="1" s="1"/>
  <c r="H34" i="12"/>
  <c r="E33" i="1" s="1"/>
  <c r="G34" i="12"/>
  <c r="D33" i="1" s="1"/>
  <c r="H8" i="12"/>
  <c r="E7" i="1" s="1"/>
  <c r="F31" i="12"/>
  <c r="C30" i="1" s="1"/>
  <c r="H22" i="12"/>
  <c r="E21" i="1" s="1"/>
  <c r="B21" i="11" s="1"/>
  <c r="G46" i="12"/>
  <c r="D45" i="1" s="1"/>
  <c r="F13" i="12"/>
  <c r="C12" i="1" s="1"/>
  <c r="G13" i="12"/>
  <c r="D12" i="1" s="1"/>
  <c r="H21" i="12"/>
  <c r="E20" i="1" s="1"/>
  <c r="H46" i="12"/>
  <c r="E45" i="1" s="1"/>
  <c r="H13" i="12"/>
  <c r="E12" i="1" s="1"/>
  <c r="G29" i="12"/>
  <c r="D28" i="1" s="1"/>
  <c r="F38" i="12"/>
  <c r="C37" i="1" s="1"/>
  <c r="F46" i="12"/>
  <c r="C45" i="1" s="1"/>
  <c r="F6" i="12"/>
  <c r="C5" i="1" s="1"/>
  <c r="F14" i="12"/>
  <c r="C13" i="1" s="1"/>
  <c r="G38" i="12"/>
  <c r="D37" i="1" s="1"/>
  <c r="H38" i="12"/>
  <c r="E37" i="1" s="1"/>
  <c r="H9" i="12"/>
  <c r="E8" i="1" s="1"/>
  <c r="F47" i="12"/>
  <c r="C46" i="1" s="1"/>
  <c r="F10" i="12"/>
  <c r="C9" i="1" s="1"/>
  <c r="F34" i="12"/>
  <c r="C33" i="1" s="1"/>
  <c r="G10" i="12"/>
  <c r="D9" i="1" s="1"/>
  <c r="C21" i="1"/>
  <c r="H49" i="12"/>
  <c r="E48" i="1" s="1"/>
  <c r="H37" i="12"/>
  <c r="E36" i="1" s="1"/>
  <c r="G33" i="12"/>
  <c r="D32" i="1" s="1"/>
  <c r="F29" i="12"/>
  <c r="C28" i="1" s="1"/>
  <c r="H25" i="12"/>
  <c r="E24" i="1" s="1"/>
  <c r="G21" i="12"/>
  <c r="D20" i="1" s="1"/>
  <c r="F17" i="12"/>
  <c r="C16" i="1" s="1"/>
  <c r="G8" i="12"/>
  <c r="D7" i="1" s="1"/>
  <c r="G49" i="12"/>
  <c r="D48" i="1" s="1"/>
  <c r="H41" i="12"/>
  <c r="E40" i="1" s="1"/>
  <c r="G37" i="12"/>
  <c r="D36" i="1" s="1"/>
  <c r="F33" i="12"/>
  <c r="C32" i="1" s="1"/>
  <c r="G25" i="12"/>
  <c r="D24" i="1" s="1"/>
  <c r="F21" i="12"/>
  <c r="C20" i="1" s="1"/>
  <c r="F8" i="12"/>
  <c r="C7" i="1" s="1"/>
  <c r="F49" i="12"/>
  <c r="C48" i="1" s="1"/>
  <c r="H45" i="12"/>
  <c r="E44" i="1" s="1"/>
  <c r="G41" i="12"/>
  <c r="D40" i="1" s="1"/>
  <c r="F37" i="12"/>
  <c r="C36" i="1" s="1"/>
  <c r="F25" i="12"/>
  <c r="C24" i="1" s="1"/>
  <c r="G45" i="12"/>
  <c r="D44" i="1" s="1"/>
  <c r="F41" i="12"/>
  <c r="C40" i="1" s="1"/>
  <c r="H24" i="12"/>
  <c r="E23" i="1" s="1"/>
  <c r="H12" i="12"/>
  <c r="E11" i="1" s="1"/>
  <c r="F45" i="12"/>
  <c r="C44" i="1" s="1"/>
  <c r="H28" i="12"/>
  <c r="E27" i="1" s="1"/>
  <c r="G24" i="12"/>
  <c r="D23" i="1" s="1"/>
  <c r="H16" i="12"/>
  <c r="E15" i="1" s="1"/>
  <c r="G12" i="12"/>
  <c r="D11" i="1" s="1"/>
  <c r="H44" i="12"/>
  <c r="E43" i="1" s="1"/>
  <c r="H32" i="12"/>
  <c r="E31" i="1" s="1"/>
  <c r="G28" i="12"/>
  <c r="D27" i="1" s="1"/>
  <c r="C23" i="1"/>
  <c r="E19" i="1"/>
  <c r="G16" i="12"/>
  <c r="D15" i="1" s="1"/>
  <c r="F12" i="12"/>
  <c r="C11" i="1" s="1"/>
  <c r="H7" i="12"/>
  <c r="E6" i="1" s="1"/>
  <c r="B6" i="11" s="1"/>
  <c r="H48" i="12"/>
  <c r="E47" i="1" s="1"/>
  <c r="G44" i="12"/>
  <c r="D43" i="1" s="1"/>
  <c r="H36" i="12"/>
  <c r="E35" i="1" s="1"/>
  <c r="G32" i="12"/>
  <c r="D31" i="1" s="1"/>
  <c r="F28" i="12"/>
  <c r="C27" i="1" s="1"/>
  <c r="D19" i="1"/>
  <c r="F16" i="12"/>
  <c r="C15" i="1" s="1"/>
  <c r="G7" i="12"/>
  <c r="D6" i="1" s="1"/>
  <c r="G48" i="12"/>
  <c r="D47" i="1" s="1"/>
  <c r="F44" i="12"/>
  <c r="C43" i="1" s="1"/>
  <c r="H40" i="12"/>
  <c r="E39" i="1" s="1"/>
  <c r="G36" i="12"/>
  <c r="D35" i="1" s="1"/>
  <c r="F32" i="12"/>
  <c r="C31" i="1" s="1"/>
  <c r="C19" i="1"/>
  <c r="F7" i="12"/>
  <c r="C6" i="1" s="1"/>
  <c r="F48" i="12"/>
  <c r="C47" i="1" s="1"/>
  <c r="G40" i="12"/>
  <c r="D39" i="1" s="1"/>
  <c r="F36" i="12"/>
  <c r="C35" i="1" s="1"/>
  <c r="H19" i="12"/>
  <c r="E18" i="1" s="1"/>
  <c r="F40" i="12"/>
  <c r="C39" i="1" s="1"/>
  <c r="H23" i="12"/>
  <c r="E22" i="1" s="1"/>
  <c r="G19" i="12"/>
  <c r="D18" i="1" s="1"/>
  <c r="H11" i="12"/>
  <c r="E10" i="1" s="1"/>
  <c r="H39" i="12"/>
  <c r="E38" i="1" s="1"/>
  <c r="H27" i="12"/>
  <c r="E26" i="1" s="1"/>
  <c r="G23" i="12"/>
  <c r="D22" i="1" s="1"/>
  <c r="B22" i="10" s="1"/>
  <c r="F19" i="12"/>
  <c r="C18" i="1" s="1"/>
  <c r="H15" i="12"/>
  <c r="E14" i="1" s="1"/>
  <c r="B14" i="11" s="1"/>
  <c r="G11" i="12"/>
  <c r="D10" i="1" s="1"/>
  <c r="B10" i="10" s="1"/>
  <c r="H43" i="12"/>
  <c r="E42" i="1" s="1"/>
  <c r="G39" i="12"/>
  <c r="D38" i="1" s="1"/>
  <c r="H31" i="12"/>
  <c r="E30" i="1" s="1"/>
  <c r="G27" i="12"/>
  <c r="D26" i="1" s="1"/>
  <c r="F23" i="12"/>
  <c r="C22" i="1" s="1"/>
  <c r="G15" i="12"/>
  <c r="D14" i="1" s="1"/>
  <c r="B14" i="10" s="1"/>
  <c r="F11" i="12"/>
  <c r="C10" i="1" s="1"/>
  <c r="H6" i="12"/>
  <c r="E5" i="1" s="1"/>
  <c r="H47" i="12"/>
  <c r="E46" i="1" s="1"/>
  <c r="B46" i="11" s="1"/>
  <c r="G43" i="12"/>
  <c r="D42" i="1" s="1"/>
  <c r="F39" i="12"/>
  <c r="C38" i="1" s="1"/>
  <c r="H35" i="12"/>
  <c r="E34" i="1" s="1"/>
  <c r="G31" i="12"/>
  <c r="D30" i="1" s="1"/>
  <c r="F27" i="12"/>
  <c r="C26" i="1" s="1"/>
  <c r="F15" i="12"/>
  <c r="C14" i="1" s="1"/>
  <c r="G6" i="12"/>
  <c r="D5" i="1" s="1"/>
  <c r="G47" i="12"/>
  <c r="D46" i="1" s="1"/>
  <c r="F43" i="12"/>
  <c r="C42" i="1" s="1"/>
  <c r="G35" i="12"/>
  <c r="D34" i="1" s="1"/>
  <c r="H29" i="12"/>
  <c r="E28" i="1" s="1"/>
  <c r="G42" i="12"/>
  <c r="D41" i="1" s="1"/>
  <c r="F5" i="12"/>
  <c r="C4" i="1" s="1"/>
  <c r="B4" i="9" s="1"/>
  <c r="G17" i="12"/>
  <c r="D16" i="1" s="1"/>
  <c r="F30" i="12"/>
  <c r="C29" i="1" s="1"/>
  <c r="H42" i="12"/>
  <c r="E41" i="1" s="1"/>
  <c r="G5" i="12"/>
  <c r="D4" i="1" s="1"/>
  <c r="B4" i="10" s="1"/>
  <c r="H17" i="12"/>
  <c r="E16" i="1" s="1"/>
  <c r="G30" i="12"/>
  <c r="D29" i="1" s="1"/>
  <c r="F50" i="12"/>
  <c r="C49" i="1" s="1"/>
  <c r="H5" i="12"/>
  <c r="E4" i="1" s="1"/>
  <c r="B4" i="11" s="1"/>
  <c r="H30" i="12"/>
  <c r="E29" i="1" s="1"/>
  <c r="G50" i="12"/>
  <c r="D49" i="1" s="1"/>
  <c r="H50" i="12"/>
  <c r="E49" i="1" s="1"/>
  <c r="H3" i="11"/>
  <c r="G4" i="11"/>
  <c r="G5" i="11"/>
  <c r="F4" i="11"/>
  <c r="G3" i="10"/>
  <c r="B44" i="11" l="1"/>
  <c r="B31" i="10"/>
  <c r="B49" i="10"/>
  <c r="B41" i="10"/>
  <c r="B37" i="10"/>
  <c r="B30" i="11"/>
  <c r="B27" i="11"/>
  <c r="B9" i="10"/>
  <c r="B26" i="10"/>
  <c r="B41" i="11"/>
  <c r="B11" i="11"/>
  <c r="B19" i="10"/>
  <c r="B33" i="11"/>
  <c r="B26" i="11"/>
  <c r="B35" i="11"/>
  <c r="B40" i="10"/>
  <c r="B39" i="11"/>
  <c r="B38" i="10"/>
  <c r="B47" i="11"/>
  <c r="B38" i="11"/>
  <c r="B43" i="10"/>
  <c r="B44" i="10"/>
  <c r="B8" i="10"/>
  <c r="B32" i="11"/>
  <c r="B32" i="10"/>
  <c r="B16" i="11"/>
  <c r="B45" i="10"/>
  <c r="B47" i="10"/>
  <c r="B16" i="10"/>
  <c r="B23" i="11"/>
  <c r="B10" i="11"/>
  <c r="B25" i="10"/>
  <c r="B36" i="11"/>
  <c r="B6" i="10"/>
  <c r="B48" i="11"/>
  <c r="B7" i="11"/>
  <c r="B25" i="11"/>
  <c r="B15" i="10"/>
  <c r="B24" i="10"/>
  <c r="B17" i="11"/>
  <c r="B30" i="10"/>
  <c r="B36" i="10"/>
  <c r="B5" i="11"/>
  <c r="B21" i="10"/>
  <c r="B42" i="11"/>
  <c r="B28" i="11"/>
  <c r="B8" i="11"/>
  <c r="B34" i="11"/>
  <c r="B18" i="11"/>
  <c r="B19" i="11"/>
  <c r="B9" i="11"/>
  <c r="B33" i="10"/>
  <c r="B17" i="10"/>
  <c r="B46" i="10"/>
  <c r="B42" i="10"/>
  <c r="B27" i="10"/>
  <c r="B28" i="10"/>
  <c r="B29" i="11"/>
  <c r="B31" i="11"/>
  <c r="B48" i="10"/>
  <c r="B43" i="11"/>
  <c r="B45" i="11"/>
  <c r="B20" i="11"/>
  <c r="B29" i="10"/>
  <c r="B15" i="11"/>
  <c r="B20" i="10"/>
  <c r="B12" i="10"/>
  <c r="B13" i="10"/>
  <c r="B34" i="10"/>
  <c r="B5" i="10"/>
  <c r="B37" i="11"/>
  <c r="B18" i="10"/>
  <c r="B22" i="11"/>
  <c r="B49" i="11"/>
  <c r="B39" i="10"/>
  <c r="B40" i="11"/>
  <c r="B12" i="11"/>
  <c r="B7" i="10"/>
  <c r="B11" i="10"/>
  <c r="B35" i="10"/>
  <c r="B23" i="10"/>
  <c r="B24" i="11"/>
  <c r="B13" i="11"/>
  <c r="B14" i="9"/>
  <c r="B11" i="9"/>
  <c r="B20" i="9"/>
  <c r="B47" i="9"/>
  <c r="B46" i="9"/>
  <c r="B37" i="9"/>
  <c r="B7" i="9"/>
  <c r="B34" i="9"/>
  <c r="B19" i="9"/>
  <c r="B25" i="9"/>
  <c r="B33" i="9"/>
  <c r="B24" i="9"/>
  <c r="B18" i="9"/>
  <c r="B28" i="9"/>
  <c r="B8" i="9"/>
  <c r="B39" i="9"/>
  <c r="B36" i="9"/>
  <c r="B40" i="9"/>
  <c r="B38" i="9"/>
  <c r="B35" i="9"/>
  <c r="B15" i="9"/>
  <c r="B9" i="9"/>
  <c r="B6" i="9"/>
  <c r="B42" i="9"/>
  <c r="B17" i="9"/>
  <c r="B16" i="9"/>
  <c r="B13" i="9"/>
  <c r="B12" i="9"/>
  <c r="B32" i="9"/>
  <c r="B10" i="9"/>
  <c r="B31" i="9"/>
  <c r="B30" i="9"/>
  <c r="B29" i="9"/>
  <c r="B5" i="9"/>
  <c r="B49" i="9"/>
  <c r="B27" i="9"/>
  <c r="B48" i="9"/>
  <c r="B26" i="9"/>
  <c r="B45" i="9"/>
  <c r="B23" i="9"/>
  <c r="B44" i="9"/>
  <c r="B22" i="9"/>
  <c r="B43" i="9"/>
  <c r="B21" i="9"/>
  <c r="B41" i="9"/>
  <c r="H5" i="11"/>
  <c r="H4" i="11"/>
  <c r="H6" i="11"/>
  <c r="I3" i="11"/>
  <c r="G5" i="10"/>
  <c r="G4" i="10"/>
  <c r="H3" i="10"/>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C15" i="8" l="1"/>
  <c r="C16" i="8"/>
  <c r="C40" i="8"/>
  <c r="C22" i="8"/>
  <c r="C23" i="8"/>
  <c r="C4" i="8"/>
  <c r="C7" i="8"/>
  <c r="C10" i="8"/>
  <c r="C33" i="8"/>
  <c r="C24" i="8"/>
  <c r="C32" i="8"/>
  <c r="C34" i="8"/>
  <c r="I5" i="11"/>
  <c r="I4" i="11"/>
  <c r="I6" i="11"/>
  <c r="I7" i="11"/>
  <c r="J3" i="11"/>
  <c r="H6" i="10"/>
  <c r="H5" i="10"/>
  <c r="H4" i="10"/>
  <c r="I3" i="10"/>
  <c r="C2" i="8"/>
  <c r="C39" i="8" s="1"/>
  <c r="F3" i="9"/>
  <c r="F4" i="9" s="1"/>
  <c r="C41" i="8" l="1"/>
  <c r="C27" i="8"/>
  <c r="C12" i="8"/>
  <c r="C26" i="8"/>
  <c r="C43" i="8"/>
  <c r="C42" i="8"/>
  <c r="C45" i="8"/>
  <c r="C28" i="8"/>
  <c r="C9" i="8"/>
  <c r="C6" i="8"/>
  <c r="C17" i="8"/>
  <c r="C8" i="8"/>
  <c r="C37" i="8"/>
  <c r="C25" i="8"/>
  <c r="C20" i="8"/>
  <c r="C31" i="8"/>
  <c r="C18" i="8"/>
  <c r="C35" i="8"/>
  <c r="C19" i="8"/>
  <c r="C13" i="8"/>
  <c r="C44" i="8"/>
  <c r="C29" i="8"/>
  <c r="C30" i="8"/>
  <c r="C38" i="8"/>
  <c r="C5" i="8"/>
  <c r="C48" i="8"/>
  <c r="C36" i="8"/>
  <c r="C14" i="8"/>
  <c r="C47" i="8"/>
  <c r="C46" i="8"/>
  <c r="C21" i="8"/>
  <c r="C11" i="8"/>
  <c r="C3" i="8"/>
  <c r="J7" i="11"/>
  <c r="J5" i="11"/>
  <c r="J4" i="11"/>
  <c r="K3" i="11"/>
  <c r="J6" i="11"/>
  <c r="J8" i="11"/>
  <c r="I6" i="10"/>
  <c r="I5" i="10"/>
  <c r="I7" i="10"/>
  <c r="I4" i="10"/>
  <c r="J3" i="10"/>
  <c r="G3" i="9"/>
  <c r="D2" i="8"/>
  <c r="D42" i="8" l="1"/>
  <c r="D21" i="8"/>
  <c r="D7" i="8"/>
  <c r="D46" i="8"/>
  <c r="D12" i="8"/>
  <c r="D37" i="8"/>
  <c r="D31" i="8"/>
  <c r="D5" i="8"/>
  <c r="D19" i="8"/>
  <c r="D22" i="8"/>
  <c r="D30" i="8"/>
  <c r="D38" i="8"/>
  <c r="D20" i="8"/>
  <c r="D25" i="8"/>
  <c r="D40" i="8"/>
  <c r="D3" i="8"/>
  <c r="D47" i="8"/>
  <c r="D16" i="8"/>
  <c r="D26" i="8"/>
  <c r="D36" i="8"/>
  <c r="D10" i="8"/>
  <c r="D11" i="8"/>
  <c r="D24" i="8"/>
  <c r="D8" i="8"/>
  <c r="D35" i="8"/>
  <c r="D45" i="8"/>
  <c r="D23" i="8"/>
  <c r="D43" i="8"/>
  <c r="D14" i="8"/>
  <c r="D27" i="8"/>
  <c r="D41" i="8"/>
  <c r="D9" i="8"/>
  <c r="D44" i="8"/>
  <c r="D6" i="8"/>
  <c r="D34" i="8"/>
  <c r="D4" i="8"/>
  <c r="D13" i="8"/>
  <c r="D29" i="8"/>
  <c r="D28" i="8"/>
  <c r="D32" i="8"/>
  <c r="D33" i="8"/>
  <c r="D48" i="8"/>
  <c r="D39" i="8"/>
  <c r="D17" i="8"/>
  <c r="D18" i="8"/>
  <c r="D15" i="8"/>
  <c r="K9" i="11"/>
  <c r="L3" i="11"/>
  <c r="K6" i="11"/>
  <c r="K5" i="11"/>
  <c r="K4" i="11"/>
  <c r="K8" i="11"/>
  <c r="K7" i="11"/>
  <c r="J6" i="10"/>
  <c r="J8" i="10"/>
  <c r="J5" i="10"/>
  <c r="J4" i="10"/>
  <c r="J7" i="10"/>
  <c r="K3" i="10"/>
  <c r="G5" i="9"/>
  <c r="G4" i="9"/>
  <c r="H3" i="9"/>
  <c r="E2" i="8"/>
  <c r="E37" i="8" l="1"/>
  <c r="E31" i="8"/>
  <c r="E9" i="8"/>
  <c r="E27" i="8"/>
  <c r="E22" i="8"/>
  <c r="E4" i="8"/>
  <c r="E24" i="8"/>
  <c r="E12" i="8"/>
  <c r="E13" i="8"/>
  <c r="E35" i="8"/>
  <c r="E34" i="8"/>
  <c r="E43" i="8"/>
  <c r="E26" i="8"/>
  <c r="E14" i="8"/>
  <c r="E36" i="8"/>
  <c r="E39" i="8"/>
  <c r="E40" i="8"/>
  <c r="E19" i="8"/>
  <c r="E33" i="8"/>
  <c r="E28" i="8"/>
  <c r="E15" i="8"/>
  <c r="E21" i="8"/>
  <c r="E5" i="8"/>
  <c r="E20" i="8"/>
  <c r="E11" i="8"/>
  <c r="E8" i="8"/>
  <c r="E6" i="8"/>
  <c r="E42" i="8"/>
  <c r="E10" i="8"/>
  <c r="E3" i="8"/>
  <c r="E23" i="8"/>
  <c r="E17" i="8"/>
  <c r="E46" i="8"/>
  <c r="E25" i="8"/>
  <c r="E16" i="8"/>
  <c r="E29" i="8"/>
  <c r="E44" i="8"/>
  <c r="E45" i="8"/>
  <c r="E30" i="8"/>
  <c r="E38" i="8"/>
  <c r="E32" i="8"/>
  <c r="E48" i="8"/>
  <c r="E41" i="8"/>
  <c r="E47" i="8"/>
  <c r="E7" i="8"/>
  <c r="E18" i="8"/>
  <c r="L4" i="11"/>
  <c r="L9" i="11"/>
  <c r="M3" i="11"/>
  <c r="L6" i="11"/>
  <c r="L5" i="11"/>
  <c r="L7" i="11"/>
  <c r="L8" i="11"/>
  <c r="L10" i="11"/>
  <c r="K6" i="10"/>
  <c r="K5" i="10"/>
  <c r="K9" i="10"/>
  <c r="L3" i="10"/>
  <c r="K8" i="10"/>
  <c r="K4" i="10"/>
  <c r="K7" i="10"/>
  <c r="H4" i="9"/>
  <c r="H5" i="9"/>
  <c r="H6" i="9"/>
  <c r="I3" i="9"/>
  <c r="F2" i="8"/>
  <c r="F38" i="8" l="1"/>
  <c r="F47" i="8"/>
  <c r="F39" i="8"/>
  <c r="F40" i="8"/>
  <c r="F45" i="8"/>
  <c r="F4" i="8"/>
  <c r="F7" i="8"/>
  <c r="F30" i="8"/>
  <c r="F46" i="8"/>
  <c r="F27" i="8"/>
  <c r="F22" i="8"/>
  <c r="F12" i="8"/>
  <c r="F35" i="8"/>
  <c r="F44" i="8"/>
  <c r="F21" i="8"/>
  <c r="F25" i="8"/>
  <c r="F36" i="8"/>
  <c r="F43" i="8"/>
  <c r="F34" i="8"/>
  <c r="F14" i="8"/>
  <c r="F19" i="8"/>
  <c r="F48" i="8"/>
  <c r="F11" i="8"/>
  <c r="F13" i="8"/>
  <c r="F31" i="8"/>
  <c r="F28" i="8"/>
  <c r="F37" i="8"/>
  <c r="F5" i="8"/>
  <c r="F20" i="8"/>
  <c r="F6" i="8"/>
  <c r="F42" i="8"/>
  <c r="F29" i="8"/>
  <c r="F23" i="8"/>
  <c r="F3" i="8"/>
  <c r="F9" i="8"/>
  <c r="F18" i="8"/>
  <c r="F16" i="8"/>
  <c r="F33" i="8"/>
  <c r="F17" i="8"/>
  <c r="F32" i="8"/>
  <c r="F10" i="8"/>
  <c r="F26" i="8"/>
  <c r="F15" i="8"/>
  <c r="F41" i="8"/>
  <c r="F24" i="8"/>
  <c r="F8" i="8"/>
  <c r="M8" i="11"/>
  <c r="M11" i="11"/>
  <c r="M4" i="11"/>
  <c r="M9" i="11"/>
  <c r="N3" i="11"/>
  <c r="M5" i="11"/>
  <c r="M7" i="11"/>
  <c r="M10" i="11"/>
  <c r="M6" i="11"/>
  <c r="L10" i="10"/>
  <c r="L6" i="10"/>
  <c r="L5" i="10"/>
  <c r="L9" i="10"/>
  <c r="M3" i="10"/>
  <c r="L8" i="10"/>
  <c r="L7" i="10"/>
  <c r="L4" i="10"/>
  <c r="I4" i="9"/>
  <c r="I5" i="9"/>
  <c r="I6" i="9"/>
  <c r="I7" i="9"/>
  <c r="J3" i="9"/>
  <c r="G2" i="8"/>
  <c r="G8" i="8" l="1"/>
  <c r="G43" i="8"/>
  <c r="G4" i="8"/>
  <c r="G36" i="8"/>
  <c r="G30" i="8"/>
  <c r="G13" i="8"/>
  <c r="G39" i="8"/>
  <c r="G40" i="8"/>
  <c r="G45" i="8"/>
  <c r="G7" i="8"/>
  <c r="G33" i="8"/>
  <c r="G27" i="8"/>
  <c r="G9" i="8"/>
  <c r="G37" i="8"/>
  <c r="G3" i="8"/>
  <c r="G44" i="8"/>
  <c r="G6" i="8"/>
  <c r="G35" i="8"/>
  <c r="G25" i="8"/>
  <c r="G16" i="8"/>
  <c r="G22" i="8"/>
  <c r="G32" i="8"/>
  <c r="G17" i="8"/>
  <c r="G34" i="8"/>
  <c r="G31" i="8"/>
  <c r="G15" i="8"/>
  <c r="G19" i="8"/>
  <c r="G28" i="8"/>
  <c r="G20" i="8"/>
  <c r="G21" i="8"/>
  <c r="G11" i="8"/>
  <c r="G24" i="8"/>
  <c r="G42" i="8"/>
  <c r="G26" i="8"/>
  <c r="G18" i="8"/>
  <c r="G47" i="8"/>
  <c r="G46" i="8"/>
  <c r="G29" i="8"/>
  <c r="G38" i="8"/>
  <c r="G12" i="8"/>
  <c r="G10" i="8"/>
  <c r="G41" i="8"/>
  <c r="G5" i="8"/>
  <c r="G48" i="8"/>
  <c r="G23" i="8"/>
  <c r="G14" i="8"/>
  <c r="N8" i="11"/>
  <c r="N11" i="11"/>
  <c r="N5" i="11"/>
  <c r="N7" i="11"/>
  <c r="N6" i="11"/>
  <c r="N9" i="11"/>
  <c r="N10" i="11"/>
  <c r="N4" i="11"/>
  <c r="N12" i="11"/>
  <c r="O3" i="11"/>
  <c r="M9" i="10"/>
  <c r="M5" i="10"/>
  <c r="M11" i="10"/>
  <c r="N3" i="10"/>
  <c r="M8" i="10"/>
  <c r="M7" i="10"/>
  <c r="M6" i="10"/>
  <c r="M4" i="10"/>
  <c r="M10" i="10"/>
  <c r="J4" i="9"/>
  <c r="K3" i="9"/>
  <c r="H2" i="8"/>
  <c r="H17" i="8" l="1"/>
  <c r="H34" i="8"/>
  <c r="H21" i="8"/>
  <c r="H6" i="8"/>
  <c r="H18" i="8"/>
  <c r="H13" i="8"/>
  <c r="H39" i="8"/>
  <c r="H40" i="8"/>
  <c r="H8" i="8"/>
  <c r="H36" i="8"/>
  <c r="H4" i="8"/>
  <c r="H9" i="8"/>
  <c r="H48" i="8"/>
  <c r="H30" i="8"/>
  <c r="H33" i="8"/>
  <c r="H15" i="8"/>
  <c r="H45" i="8"/>
  <c r="H7" i="8"/>
  <c r="H37" i="8"/>
  <c r="H16" i="8"/>
  <c r="H26" i="8"/>
  <c r="H29" i="8"/>
  <c r="H41" i="8"/>
  <c r="H35" i="8"/>
  <c r="H27" i="8"/>
  <c r="H31" i="8"/>
  <c r="H38" i="8"/>
  <c r="H19" i="8"/>
  <c r="H43" i="8"/>
  <c r="H44" i="8"/>
  <c r="H47" i="8"/>
  <c r="H24" i="8"/>
  <c r="H10" i="8"/>
  <c r="H11" i="8"/>
  <c r="H5" i="8"/>
  <c r="H46" i="8"/>
  <c r="H28" i="8"/>
  <c r="H22" i="8"/>
  <c r="H12" i="8"/>
  <c r="H42" i="8"/>
  <c r="H3" i="8"/>
  <c r="H32" i="8"/>
  <c r="H20" i="8"/>
  <c r="H25" i="8"/>
  <c r="H23" i="8"/>
  <c r="H14" i="8"/>
  <c r="O4" i="11"/>
  <c r="P3" i="11"/>
  <c r="O10" i="11"/>
  <c r="O9" i="11"/>
  <c r="O13" i="11"/>
  <c r="O7" i="11"/>
  <c r="O6" i="11"/>
  <c r="O12" i="11"/>
  <c r="O5" i="11"/>
  <c r="O8" i="11"/>
  <c r="O11" i="11"/>
  <c r="N9" i="10"/>
  <c r="N5" i="10"/>
  <c r="N12" i="10"/>
  <c r="N10" i="10"/>
  <c r="N11" i="10"/>
  <c r="O3" i="10"/>
  <c r="N6" i="10"/>
  <c r="N8" i="10"/>
  <c r="N7" i="10"/>
  <c r="N4" i="10"/>
  <c r="K4" i="9"/>
  <c r="L3" i="9"/>
  <c r="I2" i="8"/>
  <c r="I21" i="8" l="1"/>
  <c r="I14" i="8"/>
  <c r="I18" i="8"/>
  <c r="I41" i="8"/>
  <c r="I32" i="8"/>
  <c r="I6" i="8"/>
  <c r="I4" i="8"/>
  <c r="I24" i="8"/>
  <c r="I8" i="8"/>
  <c r="I9" i="8"/>
  <c r="I48" i="8"/>
  <c r="I13" i="8"/>
  <c r="I17" i="8"/>
  <c r="I39" i="8"/>
  <c r="I26" i="8"/>
  <c r="I28" i="8"/>
  <c r="I10" i="8"/>
  <c r="I12" i="8"/>
  <c r="I42" i="8"/>
  <c r="I3" i="8"/>
  <c r="I44" i="8"/>
  <c r="I29" i="8"/>
  <c r="I34" i="8"/>
  <c r="I35" i="8"/>
  <c r="I30" i="8"/>
  <c r="I36" i="8"/>
  <c r="I27" i="8"/>
  <c r="I45" i="8"/>
  <c r="I7" i="8"/>
  <c r="I25" i="8"/>
  <c r="I40" i="8"/>
  <c r="I16" i="8"/>
  <c r="I47" i="8"/>
  <c r="I11" i="8"/>
  <c r="I37" i="8"/>
  <c r="I38" i="8"/>
  <c r="I46" i="8"/>
  <c r="I19" i="8"/>
  <c r="I22" i="8"/>
  <c r="I15" i="8"/>
  <c r="I31" i="8"/>
  <c r="I33" i="8"/>
  <c r="I43" i="8"/>
  <c r="I5" i="8"/>
  <c r="I20" i="8"/>
  <c r="I23" i="8"/>
  <c r="P13" i="11"/>
  <c r="P6" i="11"/>
  <c r="Q3" i="11"/>
  <c r="P11" i="11"/>
  <c r="P8" i="11"/>
  <c r="P14" i="11"/>
  <c r="P7" i="11"/>
  <c r="P10" i="11"/>
  <c r="P12" i="11"/>
  <c r="P5" i="11"/>
  <c r="P4" i="11"/>
  <c r="P9" i="11"/>
  <c r="O13" i="10"/>
  <c r="O12" i="10"/>
  <c r="O10" i="10"/>
  <c r="O9" i="10"/>
  <c r="O11" i="10"/>
  <c r="O5" i="10"/>
  <c r="O4" i="10"/>
  <c r="P3" i="10"/>
  <c r="O6" i="10"/>
  <c r="O7" i="10"/>
  <c r="O8" i="10"/>
  <c r="L4" i="9"/>
  <c r="M3" i="9"/>
  <c r="J2" i="8"/>
  <c r="J36" i="8" l="1"/>
  <c r="J15" i="8"/>
  <c r="J17" i="8"/>
  <c r="J46" i="8"/>
  <c r="J35" i="8"/>
  <c r="J20" i="8"/>
  <c r="J31" i="8"/>
  <c r="J33" i="8"/>
  <c r="J18" i="8"/>
  <c r="J22" i="8"/>
  <c r="J41" i="8"/>
  <c r="J43" i="8"/>
  <c r="J9" i="8"/>
  <c r="J38" i="8"/>
  <c r="J44" i="8"/>
  <c r="J39" i="8"/>
  <c r="J6" i="8"/>
  <c r="J7" i="8"/>
  <c r="J13" i="8"/>
  <c r="J48" i="8"/>
  <c r="J21" i="8"/>
  <c r="J4" i="8"/>
  <c r="J23" i="8"/>
  <c r="J26" i="8"/>
  <c r="J12" i="8"/>
  <c r="J16" i="8"/>
  <c r="J42" i="8"/>
  <c r="J24" i="8"/>
  <c r="J29" i="8"/>
  <c r="J30" i="8"/>
  <c r="J14" i="8"/>
  <c r="J47" i="8"/>
  <c r="J28" i="8"/>
  <c r="J8" i="8"/>
  <c r="J27" i="8"/>
  <c r="J34" i="8"/>
  <c r="J11" i="8"/>
  <c r="J25" i="8"/>
  <c r="J37" i="8"/>
  <c r="J45" i="8"/>
  <c r="J3" i="8"/>
  <c r="J10" i="8"/>
  <c r="J19" i="8"/>
  <c r="J5" i="8"/>
  <c r="J32" i="8"/>
  <c r="J40" i="8"/>
  <c r="Q10" i="11"/>
  <c r="Q12" i="11"/>
  <c r="Q7" i="11"/>
  <c r="Q13" i="11"/>
  <c r="Q4" i="11"/>
  <c r="Q11" i="11"/>
  <c r="Q15" i="11"/>
  <c r="Q14" i="11"/>
  <c r="Q6" i="11"/>
  <c r="Q9" i="11"/>
  <c r="Q5" i="11"/>
  <c r="Q8" i="11"/>
  <c r="R3" i="11"/>
  <c r="P13" i="10"/>
  <c r="P11" i="10"/>
  <c r="P14" i="10"/>
  <c r="P5" i="10"/>
  <c r="P4" i="10"/>
  <c r="P6" i="10"/>
  <c r="Q3" i="10"/>
  <c r="P9" i="10"/>
  <c r="P10" i="10"/>
  <c r="P8" i="10"/>
  <c r="P7" i="10"/>
  <c r="P12" i="10"/>
  <c r="M4" i="9"/>
  <c r="N3" i="9"/>
  <c r="K2" i="8"/>
  <c r="K23" i="8" l="1"/>
  <c r="K10" i="8"/>
  <c r="K48" i="8"/>
  <c r="K33" i="8"/>
  <c r="K15" i="8"/>
  <c r="K44" i="8"/>
  <c r="K3" i="8"/>
  <c r="K46" i="8"/>
  <c r="K31" i="8"/>
  <c r="K6" i="8"/>
  <c r="K35" i="8"/>
  <c r="K11" i="8"/>
  <c r="K18" i="8"/>
  <c r="K38" i="8"/>
  <c r="K17" i="8"/>
  <c r="K7" i="8"/>
  <c r="K42" i="8"/>
  <c r="K20" i="8"/>
  <c r="K30" i="8"/>
  <c r="K26" i="8"/>
  <c r="K12" i="8"/>
  <c r="K40" i="8"/>
  <c r="K21" i="8"/>
  <c r="K9" i="8"/>
  <c r="K4" i="8"/>
  <c r="K14" i="8"/>
  <c r="K39" i="8"/>
  <c r="K43" i="8"/>
  <c r="K36" i="8"/>
  <c r="K24" i="8"/>
  <c r="K22" i="8"/>
  <c r="K27" i="8"/>
  <c r="K8" i="8"/>
  <c r="K34" i="8"/>
  <c r="K47" i="8"/>
  <c r="K13" i="8"/>
  <c r="K25" i="8"/>
  <c r="K5" i="8"/>
  <c r="K29" i="8"/>
  <c r="K37" i="8"/>
  <c r="K45" i="8"/>
  <c r="K28" i="8"/>
  <c r="K19" i="8"/>
  <c r="K16" i="8"/>
  <c r="K41" i="8"/>
  <c r="K32" i="8"/>
  <c r="R16" i="11"/>
  <c r="R11" i="11"/>
  <c r="R13" i="11"/>
  <c r="R4" i="11"/>
  <c r="R12" i="11"/>
  <c r="R15" i="11"/>
  <c r="R7" i="11"/>
  <c r="R14" i="11"/>
  <c r="R10" i="11"/>
  <c r="R9" i="11"/>
  <c r="R8" i="11"/>
  <c r="R5" i="11"/>
  <c r="R6" i="11"/>
  <c r="S3" i="11"/>
  <c r="Q10" i="10"/>
  <c r="Q14" i="10"/>
  <c r="Q15" i="10"/>
  <c r="Q8" i="10"/>
  <c r="Q11" i="10"/>
  <c r="Q4" i="10"/>
  <c r="Q12" i="10"/>
  <c r="R3" i="10"/>
  <c r="Q9" i="10"/>
  <c r="Q6" i="10"/>
  <c r="Q13" i="10"/>
  <c r="Q7" i="10"/>
  <c r="Q5" i="10"/>
  <c r="N4" i="9"/>
  <c r="O3" i="9"/>
  <c r="L2" i="8"/>
  <c r="L23" i="8" l="1"/>
  <c r="L10" i="8"/>
  <c r="L15" i="8"/>
  <c r="L44" i="8"/>
  <c r="L3" i="8"/>
  <c r="L46" i="8"/>
  <c r="L11" i="8"/>
  <c r="L43" i="8"/>
  <c r="L27" i="8"/>
  <c r="L12" i="8"/>
  <c r="L26" i="8"/>
  <c r="L39" i="8"/>
  <c r="L35" i="8"/>
  <c r="L45" i="8"/>
  <c r="L18" i="8"/>
  <c r="L48" i="8"/>
  <c r="L32" i="8"/>
  <c r="L22" i="8"/>
  <c r="L47" i="8"/>
  <c r="L17" i="8"/>
  <c r="L42" i="8"/>
  <c r="L20" i="8"/>
  <c r="L4" i="8"/>
  <c r="L14" i="8"/>
  <c r="L21" i="8"/>
  <c r="L29" i="8"/>
  <c r="L16" i="8"/>
  <c r="L9" i="8"/>
  <c r="L36" i="8"/>
  <c r="L24" i="8"/>
  <c r="L8" i="8"/>
  <c r="L34" i="8"/>
  <c r="L7" i="8"/>
  <c r="L13" i="8"/>
  <c r="L40" i="8"/>
  <c r="L5" i="8"/>
  <c r="L37" i="8"/>
  <c r="L28" i="8"/>
  <c r="L19" i="8"/>
  <c r="L31" i="8"/>
  <c r="L38" i="8"/>
  <c r="L33" i="8"/>
  <c r="L41" i="8"/>
  <c r="L30" i="8"/>
  <c r="L25" i="8"/>
  <c r="L6" i="8"/>
  <c r="S12" i="11"/>
  <c r="S7" i="11"/>
  <c r="S13" i="11"/>
  <c r="S6" i="11"/>
  <c r="S4" i="11"/>
  <c r="S16" i="11"/>
  <c r="S10" i="11"/>
  <c r="S5" i="11"/>
  <c r="S11" i="11"/>
  <c r="S14" i="11"/>
  <c r="S9" i="11"/>
  <c r="S17" i="11"/>
  <c r="S15" i="11"/>
  <c r="T3" i="11"/>
  <c r="S8" i="11"/>
  <c r="R15" i="10"/>
  <c r="R8" i="10"/>
  <c r="R16" i="10"/>
  <c r="R11" i="10"/>
  <c r="R4" i="10"/>
  <c r="R12" i="10"/>
  <c r="S3" i="10"/>
  <c r="R14" i="10"/>
  <c r="R9" i="10"/>
  <c r="R6" i="10"/>
  <c r="R5" i="10"/>
  <c r="R7" i="10"/>
  <c r="R10" i="10"/>
  <c r="R13" i="10"/>
  <c r="O4" i="9"/>
  <c r="P3" i="9"/>
  <c r="M2" i="8"/>
  <c r="M15" i="8" l="1"/>
  <c r="M21" i="8"/>
  <c r="M44" i="8"/>
  <c r="M48" i="8"/>
  <c r="M42" i="8"/>
  <c r="M23" i="8"/>
  <c r="M27" i="8"/>
  <c r="M18" i="8"/>
  <c r="M22" i="8"/>
  <c r="M46" i="8"/>
  <c r="M3" i="8"/>
  <c r="M33" i="8"/>
  <c r="M43" i="8"/>
  <c r="M28" i="8"/>
  <c r="M12" i="8"/>
  <c r="M47" i="8"/>
  <c r="M35" i="8"/>
  <c r="M4" i="8"/>
  <c r="M9" i="8"/>
  <c r="M32" i="8"/>
  <c r="M26" i="8"/>
  <c r="M11" i="8"/>
  <c r="M17" i="8"/>
  <c r="M40" i="8"/>
  <c r="M16" i="8"/>
  <c r="M37" i="8"/>
  <c r="M13" i="8"/>
  <c r="M14" i="8"/>
  <c r="M45" i="8"/>
  <c r="M25" i="8"/>
  <c r="M20" i="8"/>
  <c r="M6" i="8"/>
  <c r="M36" i="8"/>
  <c r="M24" i="8"/>
  <c r="M8" i="8"/>
  <c r="M34" i="8"/>
  <c r="M29" i="8"/>
  <c r="M10" i="8"/>
  <c r="M19" i="8"/>
  <c r="M7" i="8"/>
  <c r="M31" i="8"/>
  <c r="M38" i="8"/>
  <c r="M5" i="8"/>
  <c r="M41" i="8"/>
  <c r="M39" i="8"/>
  <c r="M30" i="8"/>
  <c r="T13" i="11"/>
  <c r="U3" i="11"/>
  <c r="T16" i="11"/>
  <c r="T10" i="11"/>
  <c r="T5" i="11"/>
  <c r="T9" i="11"/>
  <c r="T7" i="11"/>
  <c r="T14" i="11"/>
  <c r="T4" i="11"/>
  <c r="T17" i="11"/>
  <c r="T15" i="11"/>
  <c r="T6" i="11"/>
  <c r="T18" i="11"/>
  <c r="T8" i="11"/>
  <c r="T12" i="11"/>
  <c r="T11" i="11"/>
  <c r="S17" i="10"/>
  <c r="S16" i="10"/>
  <c r="S4" i="10"/>
  <c r="S12" i="10"/>
  <c r="T3" i="10"/>
  <c r="S14" i="10"/>
  <c r="S9" i="10"/>
  <c r="S7" i="10"/>
  <c r="S6" i="10"/>
  <c r="S5" i="10"/>
  <c r="S15" i="10"/>
  <c r="S8" i="10"/>
  <c r="S11" i="10"/>
  <c r="S10" i="10"/>
  <c r="S13" i="10"/>
  <c r="P4" i="9"/>
  <c r="Q3" i="9"/>
  <c r="N2" i="8"/>
  <c r="N14" i="8" l="1"/>
  <c r="N37" i="8"/>
  <c r="N22" i="8"/>
  <c r="N44" i="8"/>
  <c r="N5" i="8"/>
  <c r="N36" i="8"/>
  <c r="N25" i="8"/>
  <c r="N15" i="8"/>
  <c r="N42" i="8"/>
  <c r="N21" i="8"/>
  <c r="N48" i="8"/>
  <c r="N18" i="8"/>
  <c r="N19" i="8"/>
  <c r="N4" i="8"/>
  <c r="N33" i="8"/>
  <c r="N13" i="8"/>
  <c r="N29" i="8"/>
  <c r="N43" i="8"/>
  <c r="N27" i="8"/>
  <c r="N6" i="8"/>
  <c r="N28" i="8"/>
  <c r="N12" i="8"/>
  <c r="N40" i="8"/>
  <c r="N34" i="8"/>
  <c r="N38" i="8"/>
  <c r="N46" i="8"/>
  <c r="N9" i="8"/>
  <c r="N32" i="8"/>
  <c r="N3" i="8"/>
  <c r="N26" i="8"/>
  <c r="N47" i="8"/>
  <c r="N11" i="8"/>
  <c r="N16" i="8"/>
  <c r="N20" i="8"/>
  <c r="N45" i="8"/>
  <c r="N35" i="8"/>
  <c r="N39" i="8"/>
  <c r="N41" i="8"/>
  <c r="N24" i="8"/>
  <c r="N23" i="8"/>
  <c r="N10" i="8"/>
  <c r="N30" i="8"/>
  <c r="N7" i="8"/>
  <c r="N31" i="8"/>
  <c r="N17" i="8"/>
  <c r="N8" i="8"/>
  <c r="U9" i="11"/>
  <c r="U18" i="11"/>
  <c r="U14" i="11"/>
  <c r="U16" i="11"/>
  <c r="U10" i="11"/>
  <c r="U5" i="11"/>
  <c r="U6" i="11"/>
  <c r="U17" i="11"/>
  <c r="U8" i="11"/>
  <c r="U7" i="11"/>
  <c r="U4" i="11"/>
  <c r="U13" i="11"/>
  <c r="V3" i="11"/>
  <c r="U15" i="11"/>
  <c r="U12" i="11"/>
  <c r="U19" i="11"/>
  <c r="U11" i="11"/>
  <c r="T12" i="10"/>
  <c r="T18" i="10"/>
  <c r="T4" i="10"/>
  <c r="U3" i="10"/>
  <c r="T17" i="10"/>
  <c r="T9" i="10"/>
  <c r="T6" i="10"/>
  <c r="T7" i="10"/>
  <c r="T16" i="10"/>
  <c r="T11" i="10"/>
  <c r="T8" i="10"/>
  <c r="T15" i="10"/>
  <c r="T14" i="10"/>
  <c r="T10" i="10"/>
  <c r="T13" i="10"/>
  <c r="T5" i="10"/>
  <c r="Q4" i="9"/>
  <c r="R3" i="9"/>
  <c r="O2" i="8"/>
  <c r="O38" i="8" l="1"/>
  <c r="O43" i="8"/>
  <c r="O14" i="8"/>
  <c r="O37" i="8"/>
  <c r="O22" i="8"/>
  <c r="O44" i="8"/>
  <c r="O3" i="8"/>
  <c r="O41" i="8"/>
  <c r="O42" i="8"/>
  <c r="O21" i="8"/>
  <c r="O36" i="8"/>
  <c r="O15" i="8"/>
  <c r="O25" i="8"/>
  <c r="O16" i="8"/>
  <c r="O46" i="8"/>
  <c r="O28" i="8"/>
  <c r="O29" i="8"/>
  <c r="O20" i="8"/>
  <c r="O18" i="8"/>
  <c r="O48" i="8"/>
  <c r="O6" i="8"/>
  <c r="O40" i="8"/>
  <c r="O7" i="8"/>
  <c r="O30" i="8"/>
  <c r="O45" i="8"/>
  <c r="O4" i="8"/>
  <c r="O10" i="8"/>
  <c r="O13" i="8"/>
  <c r="O9" i="8"/>
  <c r="O32" i="8"/>
  <c r="O23" i="8"/>
  <c r="O8" i="8"/>
  <c r="O34" i="8"/>
  <c r="O17" i="8"/>
  <c r="O26" i="8"/>
  <c r="O35" i="8"/>
  <c r="O27" i="8"/>
  <c r="O39" i="8"/>
  <c r="O47" i="8"/>
  <c r="O33" i="8"/>
  <c r="O24" i="8"/>
  <c r="O12" i="8"/>
  <c r="O19" i="8"/>
  <c r="O11" i="8"/>
  <c r="O5" i="8"/>
  <c r="O31" i="8"/>
  <c r="V20" i="11"/>
  <c r="V15" i="11"/>
  <c r="V18" i="11"/>
  <c r="V6" i="11"/>
  <c r="V17" i="11"/>
  <c r="V8" i="11"/>
  <c r="W3" i="11"/>
  <c r="V14" i="11"/>
  <c r="V10" i="11"/>
  <c r="V4" i="11"/>
  <c r="V19" i="11"/>
  <c r="V5" i="11"/>
  <c r="V13" i="11"/>
  <c r="V16" i="11"/>
  <c r="V7" i="11"/>
  <c r="V11" i="11"/>
  <c r="V12" i="11"/>
  <c r="V9" i="11"/>
  <c r="U13" i="10"/>
  <c r="U18" i="10"/>
  <c r="U17" i="10"/>
  <c r="U12" i="10"/>
  <c r="V3" i="10"/>
  <c r="U9" i="10"/>
  <c r="U6" i="10"/>
  <c r="U11" i="10"/>
  <c r="U7" i="10"/>
  <c r="U16" i="10"/>
  <c r="U5" i="10"/>
  <c r="U14" i="10"/>
  <c r="U4" i="10"/>
  <c r="U10" i="10"/>
  <c r="U15" i="10"/>
  <c r="U19" i="10"/>
  <c r="U8" i="10"/>
  <c r="R4" i="9"/>
  <c r="S3" i="9"/>
  <c r="P2" i="8"/>
  <c r="P39" i="8" l="1"/>
  <c r="P19" i="8"/>
  <c r="P38" i="8"/>
  <c r="P42" i="8"/>
  <c r="P43" i="8"/>
  <c r="P44" i="8"/>
  <c r="P45" i="8"/>
  <c r="P30" i="8"/>
  <c r="P47" i="8"/>
  <c r="P27" i="8"/>
  <c r="P17" i="8"/>
  <c r="P5" i="8"/>
  <c r="P15" i="8"/>
  <c r="P41" i="8"/>
  <c r="P34" i="8"/>
  <c r="P20" i="8"/>
  <c r="P25" i="8"/>
  <c r="P37" i="8"/>
  <c r="P21" i="8"/>
  <c r="P36" i="8"/>
  <c r="P4" i="8"/>
  <c r="P26" i="8"/>
  <c r="P28" i="8"/>
  <c r="P9" i="8"/>
  <c r="P29" i="8"/>
  <c r="P7" i="8"/>
  <c r="P13" i="8"/>
  <c r="P32" i="8"/>
  <c r="P48" i="8"/>
  <c r="P10" i="8"/>
  <c r="P22" i="8"/>
  <c r="P31" i="8"/>
  <c r="P8" i="8"/>
  <c r="P14" i="8"/>
  <c r="P12" i="8"/>
  <c r="P35" i="8"/>
  <c r="P23" i="8"/>
  <c r="P40" i="8"/>
  <c r="P33" i="8"/>
  <c r="P24" i="8"/>
  <c r="P46" i="8"/>
  <c r="P3" i="8"/>
  <c r="P6" i="8"/>
  <c r="P18" i="8"/>
  <c r="P16" i="8"/>
  <c r="P11" i="8"/>
  <c r="W11" i="11"/>
  <c r="W5" i="11"/>
  <c r="W6" i="11"/>
  <c r="W21" i="11"/>
  <c r="W14" i="11"/>
  <c r="W10" i="11"/>
  <c r="W4" i="11"/>
  <c r="W20" i="11"/>
  <c r="W19" i="11"/>
  <c r="X3" i="11"/>
  <c r="W13" i="11"/>
  <c r="W18" i="11"/>
  <c r="W7" i="11"/>
  <c r="W8" i="11"/>
  <c r="W15" i="11"/>
  <c r="W12" i="11"/>
  <c r="W17" i="11"/>
  <c r="W9" i="11"/>
  <c r="W16" i="11"/>
  <c r="V17" i="10"/>
  <c r="V16" i="10"/>
  <c r="V12" i="10"/>
  <c r="W3" i="10"/>
  <c r="V20" i="10"/>
  <c r="V7" i="10"/>
  <c r="V19" i="10"/>
  <c r="V11" i="10"/>
  <c r="V13" i="10"/>
  <c r="V10" i="10"/>
  <c r="V6" i="10"/>
  <c r="V5" i="10"/>
  <c r="V15" i="10"/>
  <c r="V14" i="10"/>
  <c r="V4" i="10"/>
  <c r="V18" i="10"/>
  <c r="V9" i="10"/>
  <c r="V8" i="10"/>
  <c r="S4" i="9"/>
  <c r="T3" i="9"/>
  <c r="Q2" i="8"/>
  <c r="Q25" i="8" l="1"/>
  <c r="Q19" i="8"/>
  <c r="Q27" i="8"/>
  <c r="Q6" i="8"/>
  <c r="Q26" i="8"/>
  <c r="Q21" i="8"/>
  <c r="Q14" i="8"/>
  <c r="Q17" i="8"/>
  <c r="Q28" i="8"/>
  <c r="Q47" i="8"/>
  <c r="Q5" i="8"/>
  <c r="Q34" i="8"/>
  <c r="Q18" i="8"/>
  <c r="Q37" i="8"/>
  <c r="Q42" i="8"/>
  <c r="Q44" i="8"/>
  <c r="Q30" i="8"/>
  <c r="Q29" i="8"/>
  <c r="Q4" i="8"/>
  <c r="Q36" i="8"/>
  <c r="Q43" i="8"/>
  <c r="Q23" i="8"/>
  <c r="Q32" i="8"/>
  <c r="Q38" i="8"/>
  <c r="Q7" i="8"/>
  <c r="Q41" i="8"/>
  <c r="Q13" i="8"/>
  <c r="Q48" i="8"/>
  <c r="Q10" i="8"/>
  <c r="Q22" i="8"/>
  <c r="Q8" i="8"/>
  <c r="Q31" i="8"/>
  <c r="Q39" i="8"/>
  <c r="Q11" i="8"/>
  <c r="Q45" i="8"/>
  <c r="Q12" i="8"/>
  <c r="Q35" i="8"/>
  <c r="Q24" i="8"/>
  <c r="Q40" i="8"/>
  <c r="Q33" i="8"/>
  <c r="Q9" i="8"/>
  <c r="Q46" i="8"/>
  <c r="Q15" i="8"/>
  <c r="Q3" i="8"/>
  <c r="Q16" i="8"/>
  <c r="Q20" i="8"/>
  <c r="X16" i="11"/>
  <c r="X10" i="11"/>
  <c r="X18" i="11"/>
  <c r="X9" i="11"/>
  <c r="X8" i="11"/>
  <c r="X15" i="11"/>
  <c r="X21" i="11"/>
  <c r="X14" i="11"/>
  <c r="X22" i="11"/>
  <c r="X4" i="11"/>
  <c r="X13" i="11"/>
  <c r="X19" i="11"/>
  <c r="Y3" i="11"/>
  <c r="X12" i="11"/>
  <c r="X5" i="11"/>
  <c r="X11" i="11"/>
  <c r="X6" i="11"/>
  <c r="X20" i="11"/>
  <c r="X7" i="11"/>
  <c r="X17" i="11"/>
  <c r="W20" i="10"/>
  <c r="W9" i="10"/>
  <c r="W17" i="10"/>
  <c r="W16" i="10"/>
  <c r="W7" i="10"/>
  <c r="W13" i="10"/>
  <c r="X3" i="10"/>
  <c r="W11" i="10"/>
  <c r="W19" i="10"/>
  <c r="W12" i="10"/>
  <c r="W6" i="10"/>
  <c r="W5" i="10"/>
  <c r="W15" i="10"/>
  <c r="W14" i="10"/>
  <c r="W4" i="10"/>
  <c r="W18" i="10"/>
  <c r="W21" i="10"/>
  <c r="W8" i="10"/>
  <c r="W10" i="10"/>
  <c r="T4" i="9"/>
  <c r="U3" i="9"/>
  <c r="R2" i="8"/>
  <c r="R16" i="8" l="1"/>
  <c r="R26" i="8"/>
  <c r="R23" i="8"/>
  <c r="R30" i="8"/>
  <c r="R11" i="8"/>
  <c r="R8" i="8"/>
  <c r="R47" i="8"/>
  <c r="R35" i="8"/>
  <c r="R14" i="8"/>
  <c r="R28" i="8"/>
  <c r="R25" i="8"/>
  <c r="R34" i="8"/>
  <c r="R10" i="8"/>
  <c r="R31" i="8"/>
  <c r="R45" i="8"/>
  <c r="R46" i="8"/>
  <c r="R33" i="8"/>
  <c r="R42" i="8"/>
  <c r="R29" i="8"/>
  <c r="R15" i="8"/>
  <c r="R38" i="8"/>
  <c r="R24" i="8"/>
  <c r="R22" i="8"/>
  <c r="R7" i="8"/>
  <c r="R41" i="8"/>
  <c r="R4" i="8"/>
  <c r="R19" i="8"/>
  <c r="R6" i="8"/>
  <c r="R5" i="8"/>
  <c r="R43" i="8"/>
  <c r="R48" i="8"/>
  <c r="R20" i="8"/>
  <c r="R39" i="8"/>
  <c r="R17" i="8"/>
  <c r="R36" i="8"/>
  <c r="R32" i="8"/>
  <c r="R27" i="8"/>
  <c r="R12" i="8"/>
  <c r="R13" i="8"/>
  <c r="R37" i="8"/>
  <c r="R18" i="8"/>
  <c r="R9" i="8"/>
  <c r="R44" i="8"/>
  <c r="R3" i="8"/>
  <c r="R40" i="8"/>
  <c r="R21" i="8"/>
  <c r="Y6" i="11"/>
  <c r="Y17" i="11"/>
  <c r="Y9" i="11"/>
  <c r="Y8" i="11"/>
  <c r="Y10" i="11"/>
  <c r="Y21" i="11"/>
  <c r="Y14" i="11"/>
  <c r="Y7" i="11"/>
  <c r="Y19" i="11"/>
  <c r="Y22" i="11"/>
  <c r="Y15" i="11"/>
  <c r="Y12" i="11"/>
  <c r="Y4" i="11"/>
  <c r="Y23" i="11"/>
  <c r="Y13" i="11"/>
  <c r="Y11" i="11"/>
  <c r="Y16" i="11"/>
  <c r="Y18" i="11"/>
  <c r="Y20" i="11"/>
  <c r="Z3" i="11"/>
  <c r="Y5" i="11"/>
  <c r="X7" i="10"/>
  <c r="X17" i="10"/>
  <c r="X20" i="10"/>
  <c r="X13" i="10"/>
  <c r="X4" i="10"/>
  <c r="X11" i="10"/>
  <c r="X19" i="10"/>
  <c r="X16" i="10"/>
  <c r="X22" i="10"/>
  <c r="X9" i="10"/>
  <c r="X6" i="10"/>
  <c r="X18" i="10"/>
  <c r="Y3" i="10"/>
  <c r="X21" i="10"/>
  <c r="X12" i="10"/>
  <c r="X5" i="10"/>
  <c r="X15" i="10"/>
  <c r="X14" i="10"/>
  <c r="X8" i="10"/>
  <c r="X10" i="10"/>
  <c r="U4" i="9"/>
  <c r="V3" i="9"/>
  <c r="S2" i="8"/>
  <c r="S45" i="8" l="1"/>
  <c r="S26" i="8"/>
  <c r="S11" i="8"/>
  <c r="S23" i="8"/>
  <c r="S32" i="8"/>
  <c r="S16" i="8"/>
  <c r="S38" i="8"/>
  <c r="S30" i="8"/>
  <c r="S8" i="8"/>
  <c r="S9" i="8"/>
  <c r="S12" i="8"/>
  <c r="S14" i="8"/>
  <c r="S47" i="8"/>
  <c r="S5" i="8"/>
  <c r="S35" i="8"/>
  <c r="S34" i="8"/>
  <c r="S46" i="8"/>
  <c r="S31" i="8"/>
  <c r="S33" i="8"/>
  <c r="S48" i="8"/>
  <c r="S29" i="8"/>
  <c r="S3" i="8"/>
  <c r="S41" i="8"/>
  <c r="S15" i="8"/>
  <c r="S20" i="8"/>
  <c r="S24" i="8"/>
  <c r="S25" i="8"/>
  <c r="S19" i="8"/>
  <c r="S6" i="8"/>
  <c r="S18" i="8"/>
  <c r="S4" i="8"/>
  <c r="S22" i="8"/>
  <c r="S40" i="8"/>
  <c r="S43" i="8"/>
  <c r="S39" i="8"/>
  <c r="S21" i="8"/>
  <c r="S28" i="8"/>
  <c r="S10" i="8"/>
  <c r="S17" i="8"/>
  <c r="S36" i="8"/>
  <c r="S27" i="8"/>
  <c r="S42" i="8"/>
  <c r="S7" i="8"/>
  <c r="S13" i="8"/>
  <c r="S37" i="8"/>
  <c r="S44" i="8"/>
  <c r="Z23" i="11"/>
  <c r="Z20" i="11"/>
  <c r="Z14" i="11"/>
  <c r="Z19" i="11"/>
  <c r="Z18" i="11"/>
  <c r="Z16" i="11"/>
  <c r="Z15" i="11"/>
  <c r="Z8" i="11"/>
  <c r="Z24" i="11"/>
  <c r="Z10" i="11"/>
  <c r="Z12" i="11"/>
  <c r="Z11" i="11"/>
  <c r="Z7" i="11"/>
  <c r="Z13" i="11"/>
  <c r="Z4" i="11"/>
  <c r="Z22" i="11"/>
  <c r="Z21" i="11"/>
  <c r="Z6" i="11"/>
  <c r="AA3" i="11"/>
  <c r="Z17" i="11"/>
  <c r="Z5" i="11"/>
  <c r="Z9" i="11"/>
  <c r="Y16" i="10"/>
  <c r="Y11" i="10"/>
  <c r="Y15" i="10"/>
  <c r="Y17" i="10"/>
  <c r="Z3" i="10"/>
  <c r="Y20" i="10"/>
  <c r="Y13" i="10"/>
  <c r="Y23" i="10"/>
  <c r="Y7" i="10"/>
  <c r="Y19" i="10"/>
  <c r="Y22" i="10"/>
  <c r="Y4" i="10"/>
  <c r="Y14" i="10"/>
  <c r="Y18" i="10"/>
  <c r="Y21" i="10"/>
  <c r="Y12" i="10"/>
  <c r="Y6" i="10"/>
  <c r="Y5" i="10"/>
  <c r="Y8" i="10"/>
  <c r="Y10" i="10"/>
  <c r="Y9" i="10"/>
  <c r="V4" i="9"/>
  <c r="W3" i="9"/>
  <c r="T2" i="8"/>
  <c r="T47" i="8" l="1"/>
  <c r="T13" i="8"/>
  <c r="T20" i="8"/>
  <c r="T33" i="8"/>
  <c r="T32" i="8"/>
  <c r="T38" i="8"/>
  <c r="T23" i="8"/>
  <c r="T30" i="8"/>
  <c r="T11" i="8"/>
  <c r="T26" i="8"/>
  <c r="T8" i="8"/>
  <c r="T16" i="8"/>
  <c r="T42" i="8"/>
  <c r="T5" i="8"/>
  <c r="T9" i="8"/>
  <c r="T12" i="8"/>
  <c r="T21" i="8"/>
  <c r="T18" i="8"/>
  <c r="T14" i="8"/>
  <c r="T35" i="8"/>
  <c r="T39" i="8"/>
  <c r="T45" i="8"/>
  <c r="T46" i="8"/>
  <c r="T31" i="8"/>
  <c r="T6" i="8"/>
  <c r="T37" i="8"/>
  <c r="T44" i="8"/>
  <c r="T25" i="8"/>
  <c r="T24" i="8"/>
  <c r="T41" i="8"/>
  <c r="T19" i="8"/>
  <c r="T22" i="8"/>
  <c r="T40" i="8"/>
  <c r="T28" i="8"/>
  <c r="T10" i="8"/>
  <c r="T17" i="8"/>
  <c r="T4" i="8"/>
  <c r="T36" i="8"/>
  <c r="T27" i="8"/>
  <c r="T7" i="8"/>
  <c r="T29" i="8"/>
  <c r="T34" i="8"/>
  <c r="T15" i="8"/>
  <c r="T43" i="8"/>
  <c r="T3" i="8"/>
  <c r="T48" i="8"/>
  <c r="AA10" i="11"/>
  <c r="AA23" i="11"/>
  <c r="AA22" i="11"/>
  <c r="AA21" i="11"/>
  <c r="AA20" i="11"/>
  <c r="AA12" i="11"/>
  <c r="AA11" i="11"/>
  <c r="AA7" i="11"/>
  <c r="AA19" i="11"/>
  <c r="AA4" i="11"/>
  <c r="AA14" i="11"/>
  <c r="AA15" i="11"/>
  <c r="AA18" i="11"/>
  <c r="AA13" i="11"/>
  <c r="AA6" i="11"/>
  <c r="AA9" i="11"/>
  <c r="AA16" i="11"/>
  <c r="AA25" i="11"/>
  <c r="AA8" i="11"/>
  <c r="AA24" i="11"/>
  <c r="AA17" i="11"/>
  <c r="AB3" i="11"/>
  <c r="AA5" i="11"/>
  <c r="Z22" i="10"/>
  <c r="Z15" i="10"/>
  <c r="Z18" i="10"/>
  <c r="Z20" i="10"/>
  <c r="Z13" i="10"/>
  <c r="Z23" i="10"/>
  <c r="Z17" i="10"/>
  <c r="Z8" i="10"/>
  <c r="Z11" i="10"/>
  <c r="Z7" i="10"/>
  <c r="Z19" i="10"/>
  <c r="Z16" i="10"/>
  <c r="Z4" i="10"/>
  <c r="Z21" i="10"/>
  <c r="AA3" i="10"/>
  <c r="Z12" i="10"/>
  <c r="Z6" i="10"/>
  <c r="Z5" i="10"/>
  <c r="Z14" i="10"/>
  <c r="Z24" i="10"/>
  <c r="Z10" i="10"/>
  <c r="Z9" i="10"/>
  <c r="W4" i="9"/>
  <c r="X3" i="9"/>
  <c r="U2" i="8"/>
  <c r="U39" i="8" l="1"/>
  <c r="U20" i="8"/>
  <c r="U29" i="8"/>
  <c r="U46" i="8"/>
  <c r="U40" i="8"/>
  <c r="U13" i="8"/>
  <c r="U28" i="8"/>
  <c r="U38" i="8"/>
  <c r="U11" i="8"/>
  <c r="U17" i="8"/>
  <c r="U32" i="8"/>
  <c r="U23" i="8"/>
  <c r="U47" i="8"/>
  <c r="U26" i="8"/>
  <c r="U8" i="8"/>
  <c r="U42" i="8"/>
  <c r="U5" i="8"/>
  <c r="U12" i="8"/>
  <c r="U31" i="8"/>
  <c r="U33" i="8"/>
  <c r="U43" i="8"/>
  <c r="U14" i="8"/>
  <c r="U37" i="8"/>
  <c r="U45" i="8"/>
  <c r="U25" i="8"/>
  <c r="U24" i="8"/>
  <c r="U34" i="8"/>
  <c r="U6" i="8"/>
  <c r="U19" i="8"/>
  <c r="U21" i="8"/>
  <c r="U35" i="8"/>
  <c r="U16" i="8"/>
  <c r="U48" i="8"/>
  <c r="U18" i="8"/>
  <c r="U10" i="8"/>
  <c r="U41" i="8"/>
  <c r="U4" i="8"/>
  <c r="U36" i="8"/>
  <c r="U27" i="8"/>
  <c r="U7" i="8"/>
  <c r="U22" i="8"/>
  <c r="U9" i="8"/>
  <c r="U30" i="8"/>
  <c r="U44" i="8"/>
  <c r="U3" i="8"/>
  <c r="U15" i="8"/>
  <c r="AB19" i="11"/>
  <c r="AB23" i="11"/>
  <c r="AB17" i="11"/>
  <c r="AB25" i="11"/>
  <c r="AB24" i="11"/>
  <c r="AB14" i="11"/>
  <c r="AB13" i="11"/>
  <c r="AB6" i="11"/>
  <c r="AB21" i="11"/>
  <c r="AB7" i="11"/>
  <c r="AB12" i="11"/>
  <c r="AC3" i="11"/>
  <c r="AB5" i="11"/>
  <c r="AB22" i="11"/>
  <c r="AB10" i="11"/>
  <c r="AB9" i="11"/>
  <c r="AB20" i="11"/>
  <c r="AB18" i="11"/>
  <c r="AB8" i="11"/>
  <c r="AB15" i="11"/>
  <c r="AB11" i="11"/>
  <c r="AB4" i="11"/>
  <c r="AB26" i="11"/>
  <c r="AB16" i="11"/>
  <c r="AA23" i="10"/>
  <c r="AA12" i="10"/>
  <c r="AA16" i="10"/>
  <c r="AA18" i="10"/>
  <c r="AA20" i="10"/>
  <c r="AA13" i="10"/>
  <c r="AA17" i="10"/>
  <c r="AA8" i="10"/>
  <c r="AA14" i="10"/>
  <c r="AA4" i="10"/>
  <c r="AA11" i="10"/>
  <c r="AA7" i="10"/>
  <c r="AA19" i="10"/>
  <c r="AA22" i="10"/>
  <c r="AA15" i="10"/>
  <c r="AA24" i="10"/>
  <c r="AA6" i="10"/>
  <c r="AA5" i="10"/>
  <c r="AB3" i="10"/>
  <c r="AA25" i="10"/>
  <c r="AA10" i="10"/>
  <c r="AA21" i="10"/>
  <c r="AA9" i="10"/>
  <c r="X4" i="9"/>
  <c r="Y3" i="9"/>
  <c r="V2" i="8"/>
  <c r="V41" i="8" l="1"/>
  <c r="V39" i="8"/>
  <c r="V20" i="8"/>
  <c r="V29" i="8"/>
  <c r="V47" i="8"/>
  <c r="V40" i="8"/>
  <c r="V28" i="8"/>
  <c r="V11" i="8"/>
  <c r="V32" i="8"/>
  <c r="V4" i="8"/>
  <c r="V10" i="8"/>
  <c r="V13" i="8"/>
  <c r="V19" i="8"/>
  <c r="V16" i="8"/>
  <c r="V12" i="8"/>
  <c r="V38" i="8"/>
  <c r="V31" i="8"/>
  <c r="V21" i="8"/>
  <c r="V36" i="8"/>
  <c r="V23" i="8"/>
  <c r="V14" i="8"/>
  <c r="V9" i="8"/>
  <c r="V25" i="8"/>
  <c r="V37" i="8"/>
  <c r="V27" i="8"/>
  <c r="V30" i="8"/>
  <c r="V33" i="8"/>
  <c r="V35" i="8"/>
  <c r="V48" i="8"/>
  <c r="V18" i="8"/>
  <c r="V17" i="8"/>
  <c r="V8" i="8"/>
  <c r="V5" i="8"/>
  <c r="V42" i="8"/>
  <c r="V24" i="8"/>
  <c r="V7" i="8"/>
  <c r="V26" i="8"/>
  <c r="V22" i="8"/>
  <c r="V6" i="8"/>
  <c r="V43" i="8"/>
  <c r="V46" i="8"/>
  <c r="V44" i="8"/>
  <c r="V15" i="8"/>
  <c r="V45" i="8"/>
  <c r="V3" i="8"/>
  <c r="V34" i="8"/>
  <c r="AC25" i="11"/>
  <c r="AC26" i="11"/>
  <c r="AC19" i="11"/>
  <c r="AC13" i="11"/>
  <c r="AC6" i="11"/>
  <c r="AC27" i="11"/>
  <c r="AC16" i="11"/>
  <c r="AC7" i="11"/>
  <c r="AC11" i="11"/>
  <c r="AD3" i="11"/>
  <c r="AC20" i="11"/>
  <c r="AC9" i="11"/>
  <c r="AC10" i="11"/>
  <c r="AC21" i="11"/>
  <c r="AC18" i="11"/>
  <c r="AC12" i="11"/>
  <c r="AC8" i="11"/>
  <c r="AC17" i="11"/>
  <c r="AC15" i="11"/>
  <c r="AC22" i="11"/>
  <c r="AC23" i="11"/>
  <c r="AC14" i="11"/>
  <c r="AC24" i="11"/>
  <c r="AC4" i="11"/>
  <c r="AC5" i="11"/>
  <c r="AB26" i="10"/>
  <c r="AB14" i="10"/>
  <c r="AB18" i="10"/>
  <c r="AB19" i="10"/>
  <c r="AB23" i="10"/>
  <c r="AB17" i="10"/>
  <c r="AB8" i="10"/>
  <c r="AB9" i="10"/>
  <c r="AB7" i="10"/>
  <c r="AB11" i="10"/>
  <c r="AB16" i="10"/>
  <c r="AB4" i="10"/>
  <c r="AB22" i="10"/>
  <c r="AB13" i="10"/>
  <c r="AB10" i="10"/>
  <c r="AB24" i="10"/>
  <c r="AC3" i="10"/>
  <c r="AB25" i="10"/>
  <c r="AB12" i="10"/>
  <c r="AB6" i="10"/>
  <c r="AB5" i="10"/>
  <c r="AB20" i="10"/>
  <c r="AB15" i="10"/>
  <c r="AB21" i="10"/>
  <c r="Y4" i="9"/>
  <c r="Z3" i="9"/>
  <c r="W2" i="8"/>
  <c r="W40" i="8" l="1"/>
  <c r="W19" i="8"/>
  <c r="W47" i="8"/>
  <c r="W33" i="8"/>
  <c r="W24" i="8"/>
  <c r="W20" i="8"/>
  <c r="W28" i="8"/>
  <c r="W30" i="8"/>
  <c r="W11" i="8"/>
  <c r="W43" i="8"/>
  <c r="W46" i="8"/>
  <c r="W32" i="8"/>
  <c r="W15" i="8"/>
  <c r="W39" i="8"/>
  <c r="W4" i="8"/>
  <c r="W10" i="8"/>
  <c r="W13" i="8"/>
  <c r="W16" i="8"/>
  <c r="W48" i="8"/>
  <c r="W8" i="8"/>
  <c r="W36" i="8"/>
  <c r="W25" i="8"/>
  <c r="W45" i="8"/>
  <c r="W9" i="8"/>
  <c r="W14" i="8"/>
  <c r="W7" i="8"/>
  <c r="W27" i="8"/>
  <c r="W44" i="8"/>
  <c r="W3" i="8"/>
  <c r="W21" i="8"/>
  <c r="W34" i="8"/>
  <c r="W35" i="8"/>
  <c r="W6" i="8"/>
  <c r="W37" i="8"/>
  <c r="W18" i="8"/>
  <c r="W17" i="8"/>
  <c r="W23" i="8"/>
  <c r="W41" i="8"/>
  <c r="W31" i="8"/>
  <c r="W38" i="8"/>
  <c r="W22" i="8"/>
  <c r="W29" i="8"/>
  <c r="W5" i="8"/>
  <c r="W42" i="8"/>
  <c r="W12" i="8"/>
  <c r="W26" i="8"/>
  <c r="AD26" i="11"/>
  <c r="AD15" i="11"/>
  <c r="AD19" i="11"/>
  <c r="AD13" i="11"/>
  <c r="AD9" i="11"/>
  <c r="AD28" i="11"/>
  <c r="AD27" i="11"/>
  <c r="AD25" i="11"/>
  <c r="AE3" i="11"/>
  <c r="AD23" i="11"/>
  <c r="AD11" i="11"/>
  <c r="AD17" i="11"/>
  <c r="AD20" i="11"/>
  <c r="AD16" i="11"/>
  <c r="AD6" i="11"/>
  <c r="AD21" i="11"/>
  <c r="AD18" i="11"/>
  <c r="AD12" i="11"/>
  <c r="AD8" i="11"/>
  <c r="AD5" i="11"/>
  <c r="AD22" i="11"/>
  <c r="AD10" i="11"/>
  <c r="AD14" i="11"/>
  <c r="AD24" i="11"/>
  <c r="AD4" i="11"/>
  <c r="AD7" i="11"/>
  <c r="AC19" i="10"/>
  <c r="AC10" i="10"/>
  <c r="AC25" i="10"/>
  <c r="AC23" i="10"/>
  <c r="AC17" i="10"/>
  <c r="AC8" i="10"/>
  <c r="AC26" i="10"/>
  <c r="AC14" i="10"/>
  <c r="AC9" i="10"/>
  <c r="AC7" i="10"/>
  <c r="AC15" i="10"/>
  <c r="AC16" i="10"/>
  <c r="AC4" i="10"/>
  <c r="AC22" i="10"/>
  <c r="AC13" i="10"/>
  <c r="AC21" i="10"/>
  <c r="AC12" i="10"/>
  <c r="AC6" i="10"/>
  <c r="AC5" i="10"/>
  <c r="AC24" i="10"/>
  <c r="AD3" i="10"/>
  <c r="AC18" i="10"/>
  <c r="AC20" i="10"/>
  <c r="AC11" i="10"/>
  <c r="AC27" i="10"/>
  <c r="Z4" i="9"/>
  <c r="AA3" i="9"/>
  <c r="X2" i="8"/>
  <c r="X29" i="8" l="1"/>
  <c r="X33" i="8"/>
  <c r="X35" i="8"/>
  <c r="X40" i="8"/>
  <c r="X42" i="8"/>
  <c r="X43" i="8"/>
  <c r="X7" i="8"/>
  <c r="X10" i="8"/>
  <c r="X26" i="8"/>
  <c r="X23" i="8"/>
  <c r="X20" i="8"/>
  <c r="X28" i="8"/>
  <c r="X30" i="8"/>
  <c r="X11" i="8"/>
  <c r="X18" i="8"/>
  <c r="X32" i="8"/>
  <c r="X34" i="8"/>
  <c r="X15" i="8"/>
  <c r="X4" i="8"/>
  <c r="X9" i="8"/>
  <c r="X39" i="8"/>
  <c r="X48" i="8"/>
  <c r="X8" i="8"/>
  <c r="X45" i="8"/>
  <c r="X47" i="8"/>
  <c r="X16" i="8"/>
  <c r="X5" i="8"/>
  <c r="X3" i="8"/>
  <c r="X44" i="8"/>
  <c r="X24" i="8"/>
  <c r="X19" i="8"/>
  <c r="X6" i="8"/>
  <c r="X13" i="8"/>
  <c r="X37" i="8"/>
  <c r="X21" i="8"/>
  <c r="X12" i="8"/>
  <c r="X17" i="8"/>
  <c r="X14" i="8"/>
  <c r="X36" i="8"/>
  <c r="X27" i="8"/>
  <c r="X41" i="8"/>
  <c r="X31" i="8"/>
  <c r="X38" i="8"/>
  <c r="X22" i="8"/>
  <c r="X25" i="8"/>
  <c r="X46" i="8"/>
  <c r="AE28" i="11"/>
  <c r="AE22" i="11"/>
  <c r="AE9" i="11"/>
  <c r="AE5" i="11"/>
  <c r="AE29" i="11"/>
  <c r="AE13" i="11"/>
  <c r="AE25" i="11"/>
  <c r="AE14" i="11"/>
  <c r="AE11" i="11"/>
  <c r="AE19" i="11"/>
  <c r="AE17" i="11"/>
  <c r="AE23" i="11"/>
  <c r="AE10" i="11"/>
  <c r="AE6" i="11"/>
  <c r="AE21" i="11"/>
  <c r="AE20" i="11"/>
  <c r="AF3" i="11"/>
  <c r="AE27" i="11"/>
  <c r="AE26" i="11"/>
  <c r="AE24" i="11"/>
  <c r="AE18" i="11"/>
  <c r="AE8" i="11"/>
  <c r="AE15" i="11"/>
  <c r="AE12" i="11"/>
  <c r="AE4" i="11"/>
  <c r="AE7" i="11"/>
  <c r="AE16" i="11"/>
  <c r="AD21" i="10"/>
  <c r="AD25" i="10"/>
  <c r="AD13" i="10"/>
  <c r="AD19" i="10"/>
  <c r="AD6" i="10"/>
  <c r="AD8" i="10"/>
  <c r="AD26" i="10"/>
  <c r="AD14" i="10"/>
  <c r="AD9" i="10"/>
  <c r="AD7" i="10"/>
  <c r="AD16" i="10"/>
  <c r="AD4" i="10"/>
  <c r="AD22" i="10"/>
  <c r="AD15" i="10"/>
  <c r="AD10" i="10"/>
  <c r="AD18" i="10"/>
  <c r="AD5" i="10"/>
  <c r="AD28" i="10"/>
  <c r="AD24" i="10"/>
  <c r="AE3" i="10"/>
  <c r="AD20" i="10"/>
  <c r="AD11" i="10"/>
  <c r="AD27" i="10"/>
  <c r="AD23" i="10"/>
  <c r="AD17" i="10"/>
  <c r="AD12" i="10"/>
  <c r="AA4" i="9"/>
  <c r="AB3" i="9"/>
  <c r="Y2" i="8"/>
  <c r="Y14" i="8" l="1"/>
  <c r="Y21" i="8"/>
  <c r="Y27" i="8"/>
  <c r="Y18" i="8"/>
  <c r="Y35" i="8"/>
  <c r="Y20" i="8"/>
  <c r="Y11" i="8"/>
  <c r="Y19" i="8"/>
  <c r="Y3" i="8"/>
  <c r="Y10" i="8"/>
  <c r="Y40" i="8"/>
  <c r="Y48" i="8"/>
  <c r="Y31" i="8"/>
  <c r="Y42" i="8"/>
  <c r="Y16" i="8"/>
  <c r="Y12" i="8"/>
  <c r="Y15" i="8"/>
  <c r="Y41" i="8"/>
  <c r="Y44" i="8"/>
  <c r="Y23" i="8"/>
  <c r="Y25" i="8"/>
  <c r="Y37" i="8"/>
  <c r="Y9" i="8"/>
  <c r="Y38" i="8"/>
  <c r="Y33" i="8"/>
  <c r="Y39" i="8"/>
  <c r="Y45" i="8"/>
  <c r="Y6" i="8"/>
  <c r="Y43" i="8"/>
  <c r="Y22" i="8"/>
  <c r="Y47" i="8"/>
  <c r="Y8" i="8"/>
  <c r="Y36" i="8"/>
  <c r="Y29" i="8"/>
  <c r="Y24" i="8"/>
  <c r="Y13" i="8"/>
  <c r="Y28" i="8"/>
  <c r="Y5" i="8"/>
  <c r="Y32" i="8"/>
  <c r="Y7" i="8"/>
  <c r="Y26" i="8"/>
  <c r="Y30" i="8"/>
  <c r="Y46" i="8"/>
  <c r="Y17" i="8"/>
  <c r="Y4" i="8"/>
  <c r="Y34" i="8"/>
  <c r="AF22" i="11"/>
  <c r="AF16" i="11"/>
  <c r="AF30" i="11"/>
  <c r="AF12" i="11"/>
  <c r="AF7" i="11"/>
  <c r="AF14" i="11"/>
  <c r="AF20" i="11"/>
  <c r="AF5" i="11"/>
  <c r="AF19" i="11"/>
  <c r="AF17" i="11"/>
  <c r="AF28" i="11"/>
  <c r="AF8" i="11"/>
  <c r="AF26" i="11"/>
  <c r="AF24" i="11"/>
  <c r="AF9" i="11"/>
  <c r="AF4" i="11"/>
  <c r="AF29" i="11"/>
  <c r="AF6" i="11"/>
  <c r="AF21" i="11"/>
  <c r="AF13" i="11"/>
  <c r="AG3" i="11"/>
  <c r="AF25" i="11"/>
  <c r="AF10" i="11"/>
  <c r="AF18" i="11"/>
  <c r="AF23" i="11"/>
  <c r="AF11" i="11"/>
  <c r="AF15" i="11"/>
  <c r="AF27" i="11"/>
  <c r="AE26" i="10"/>
  <c r="AE15" i="10"/>
  <c r="AE24" i="10"/>
  <c r="AE19" i="10"/>
  <c r="AE20" i="10"/>
  <c r="AE29" i="10"/>
  <c r="AE14" i="10"/>
  <c r="AE9" i="10"/>
  <c r="AE7" i="10"/>
  <c r="AE6" i="10"/>
  <c r="AE16" i="10"/>
  <c r="AE4" i="10"/>
  <c r="AE10" i="10"/>
  <c r="AE22" i="10"/>
  <c r="AE13" i="10"/>
  <c r="AE21" i="10"/>
  <c r="AE18" i="10"/>
  <c r="AE5" i="10"/>
  <c r="AE25" i="10"/>
  <c r="AE11" i="10"/>
  <c r="AE23" i="10"/>
  <c r="AE8" i="10"/>
  <c r="AE27" i="10"/>
  <c r="AE28" i="10"/>
  <c r="AF3" i="10"/>
  <c r="AE17" i="10"/>
  <c r="AE12" i="10"/>
  <c r="AB4" i="9"/>
  <c r="AC3" i="9"/>
  <c r="Z2" i="8"/>
  <c r="Z22" i="8" l="1"/>
  <c r="Z11" i="8"/>
  <c r="Z5" i="8"/>
  <c r="Z29" i="8"/>
  <c r="Z33" i="8"/>
  <c r="Z14" i="8"/>
  <c r="Z36" i="8"/>
  <c r="Z37" i="8"/>
  <c r="Z42" i="8"/>
  <c r="Z43" i="8"/>
  <c r="Z7" i="8"/>
  <c r="Z10" i="8"/>
  <c r="Z24" i="8"/>
  <c r="Z26" i="8"/>
  <c r="Z20" i="8"/>
  <c r="Z28" i="8"/>
  <c r="Z18" i="8"/>
  <c r="Z30" i="8"/>
  <c r="Z32" i="8"/>
  <c r="Z34" i="8"/>
  <c r="Z15" i="8"/>
  <c r="Z13" i="8"/>
  <c r="Z9" i="8"/>
  <c r="Z40" i="8"/>
  <c r="Z8" i="8"/>
  <c r="Z39" i="8"/>
  <c r="Z48" i="8"/>
  <c r="Z16" i="8"/>
  <c r="Z35" i="8"/>
  <c r="Z44" i="8"/>
  <c r="Z4" i="8"/>
  <c r="Z19" i="8"/>
  <c r="Z6" i="8"/>
  <c r="Z21" i="8"/>
  <c r="Z12" i="8"/>
  <c r="Z25" i="8"/>
  <c r="Z3" i="8"/>
  <c r="Z31" i="8"/>
  <c r="Z17" i="8"/>
  <c r="Z45" i="8"/>
  <c r="Z27" i="8"/>
  <c r="Z41" i="8"/>
  <c r="Z38" i="8"/>
  <c r="Z23" i="8"/>
  <c r="Z47" i="8"/>
  <c r="Z46" i="8"/>
  <c r="AG30" i="11"/>
  <c r="AG24" i="11"/>
  <c r="AG18" i="11"/>
  <c r="AG31" i="11"/>
  <c r="AG20" i="11"/>
  <c r="AG5" i="11"/>
  <c r="AG17" i="11"/>
  <c r="AG28" i="11"/>
  <c r="AG19" i="11"/>
  <c r="AG8" i="11"/>
  <c r="AG26" i="11"/>
  <c r="AG4" i="11"/>
  <c r="AG21" i="11"/>
  <c r="AG6" i="11"/>
  <c r="AG13" i="11"/>
  <c r="AG9" i="11"/>
  <c r="AH3" i="11"/>
  <c r="AG7" i="11"/>
  <c r="AG29" i="11"/>
  <c r="AG25" i="11"/>
  <c r="AG10" i="11"/>
  <c r="AG16" i="11"/>
  <c r="AG27" i="11"/>
  <c r="AG23" i="11"/>
  <c r="AG11" i="11"/>
  <c r="AG14" i="11"/>
  <c r="AG12" i="11"/>
  <c r="AG15" i="11"/>
  <c r="AG22" i="11"/>
  <c r="AF15" i="10"/>
  <c r="AF24" i="10"/>
  <c r="AF12" i="10"/>
  <c r="AF30" i="10"/>
  <c r="AF20" i="10"/>
  <c r="AF29" i="10"/>
  <c r="AF26" i="10"/>
  <c r="AF14" i="10"/>
  <c r="AF9" i="10"/>
  <c r="AF7" i="10"/>
  <c r="AF6" i="10"/>
  <c r="AF21" i="10"/>
  <c r="AF22" i="10"/>
  <c r="AF10" i="10"/>
  <c r="AF25" i="10"/>
  <c r="AF19" i="10"/>
  <c r="AF13" i="10"/>
  <c r="AF18" i="10"/>
  <c r="AF5" i="10"/>
  <c r="AF8" i="10"/>
  <c r="AF4" i="10"/>
  <c r="AG3" i="10"/>
  <c r="AF23" i="10"/>
  <c r="AF16" i="10"/>
  <c r="AF17" i="10"/>
  <c r="AF27" i="10"/>
  <c r="AF28" i="10"/>
  <c r="AF11" i="10"/>
  <c r="AC4" i="9"/>
  <c r="AD3" i="9"/>
  <c r="AA2" i="8"/>
  <c r="AA16" i="8" l="1"/>
  <c r="AA18" i="8"/>
  <c r="AA20" i="8"/>
  <c r="AA22" i="8"/>
  <c r="AA11" i="8"/>
  <c r="AA5" i="8"/>
  <c r="AA34" i="8"/>
  <c r="AA29" i="8"/>
  <c r="AA33" i="8"/>
  <c r="AA43" i="8"/>
  <c r="AA27" i="8"/>
  <c r="AA10" i="8"/>
  <c r="AA24" i="8"/>
  <c r="AA3" i="8"/>
  <c r="AA26" i="8"/>
  <c r="AA42" i="8"/>
  <c r="AA45" i="8"/>
  <c r="AA31" i="8"/>
  <c r="AA47" i="8"/>
  <c r="AA30" i="8"/>
  <c r="AA32" i="8"/>
  <c r="AA15" i="8"/>
  <c r="AA13" i="8"/>
  <c r="AA28" i="8"/>
  <c r="AA36" i="8"/>
  <c r="AA37" i="8"/>
  <c r="AA40" i="8"/>
  <c r="AA6" i="8"/>
  <c r="AA39" i="8"/>
  <c r="AA25" i="8"/>
  <c r="AA48" i="8"/>
  <c r="AA12" i="8"/>
  <c r="AA35" i="8"/>
  <c r="AA44" i="8"/>
  <c r="AA4" i="8"/>
  <c r="AA19" i="8"/>
  <c r="AA21" i="8"/>
  <c r="AA14" i="8"/>
  <c r="AA8" i="8"/>
  <c r="AA17" i="8"/>
  <c r="AA7" i="8"/>
  <c r="AA41" i="8"/>
  <c r="AA38" i="8"/>
  <c r="AA23" i="8"/>
  <c r="AA9" i="8"/>
  <c r="AA46" i="8"/>
  <c r="AH29" i="11"/>
  <c r="AH18" i="11"/>
  <c r="AH12" i="11"/>
  <c r="AH31" i="11"/>
  <c r="AH15" i="11"/>
  <c r="AH28" i="11"/>
  <c r="AH22" i="11"/>
  <c r="AH24" i="11"/>
  <c r="AH17" i="11"/>
  <c r="AH8" i="11"/>
  <c r="AH26" i="11"/>
  <c r="AH32" i="11"/>
  <c r="AH27" i="11"/>
  <c r="AH6" i="11"/>
  <c r="AH21" i="11"/>
  <c r="AH13" i="11"/>
  <c r="AH9" i="11"/>
  <c r="AI3" i="11"/>
  <c r="AH20" i="11"/>
  <c r="AH5" i="11"/>
  <c r="AH10" i="11"/>
  <c r="AH16" i="11"/>
  <c r="AH25" i="11"/>
  <c r="AH14" i="11"/>
  <c r="AH30" i="11"/>
  <c r="AH23" i="11"/>
  <c r="AH7" i="11"/>
  <c r="AH4" i="11"/>
  <c r="AH19" i="11"/>
  <c r="AH11" i="11"/>
  <c r="AG22" i="10"/>
  <c r="AG11" i="10"/>
  <c r="AG26" i="10"/>
  <c r="AG9" i="10"/>
  <c r="AG23" i="10"/>
  <c r="AG20" i="10"/>
  <c r="AG31" i="10"/>
  <c r="AG6" i="10"/>
  <c r="AG21" i="10"/>
  <c r="AG18" i="10"/>
  <c r="AG10" i="10"/>
  <c r="AG19" i="10"/>
  <c r="AG7" i="10"/>
  <c r="AG15" i="10"/>
  <c r="AG13" i="10"/>
  <c r="AG5" i="10"/>
  <c r="AG25" i="10"/>
  <c r="AG8" i="10"/>
  <c r="AG27" i="10"/>
  <c r="AG29" i="10"/>
  <c r="AG4" i="10"/>
  <c r="AG16" i="10"/>
  <c r="AG30" i="10"/>
  <c r="AG14" i="10"/>
  <c r="AG28" i="10"/>
  <c r="AH3" i="10"/>
  <c r="AG24" i="10"/>
  <c r="AG17" i="10"/>
  <c r="AG12" i="10"/>
  <c r="AD4" i="9"/>
  <c r="AE3" i="9"/>
  <c r="AB2" i="8"/>
  <c r="AB35" i="8" l="1"/>
  <c r="AB46" i="8"/>
  <c r="AB34" i="8"/>
  <c r="AB16" i="8"/>
  <c r="AB10" i="8"/>
  <c r="AB44" i="8"/>
  <c r="AB7" i="8"/>
  <c r="AB5" i="8"/>
  <c r="AB12" i="8"/>
  <c r="AB29" i="8"/>
  <c r="AB36" i="8"/>
  <c r="AB20" i="8"/>
  <c r="AB43" i="8"/>
  <c r="AB27" i="8"/>
  <c r="AB17" i="8"/>
  <c r="AB33" i="8"/>
  <c r="AB6" i="8"/>
  <c r="AB41" i="8"/>
  <c r="AB42" i="8"/>
  <c r="AB45" i="8"/>
  <c r="AB24" i="8"/>
  <c r="AB47" i="8"/>
  <c r="AB18" i="8"/>
  <c r="AB30" i="8"/>
  <c r="AB9" i="8"/>
  <c r="AB32" i="8"/>
  <c r="AB14" i="8"/>
  <c r="AB3" i="8"/>
  <c r="AB25" i="8"/>
  <c r="AB39" i="8"/>
  <c r="AB37" i="8"/>
  <c r="AB48" i="8"/>
  <c r="AB38" i="8"/>
  <c r="AB23" i="8"/>
  <c r="AB11" i="8"/>
  <c r="AB15" i="8"/>
  <c r="AB31" i="8"/>
  <c r="AB22" i="8"/>
  <c r="AB19" i="8"/>
  <c r="AB21" i="8"/>
  <c r="AB8" i="8"/>
  <c r="AB26" i="8"/>
  <c r="AB40" i="8"/>
  <c r="AB13" i="8"/>
  <c r="AB28" i="8"/>
  <c r="AB4" i="8"/>
  <c r="AI33" i="11"/>
  <c r="AI27" i="11"/>
  <c r="AI21" i="11"/>
  <c r="AI17" i="11"/>
  <c r="AI8" i="11"/>
  <c r="AI31" i="11"/>
  <c r="AI15" i="11"/>
  <c r="AI26" i="11"/>
  <c r="AI4" i="11"/>
  <c r="AI28" i="11"/>
  <c r="AI24" i="11"/>
  <c r="AI22" i="11"/>
  <c r="AI32" i="11"/>
  <c r="AI18" i="11"/>
  <c r="AI25" i="11"/>
  <c r="AI13" i="11"/>
  <c r="AI9" i="11"/>
  <c r="AJ3" i="11"/>
  <c r="AI20" i="11"/>
  <c r="AI5" i="11"/>
  <c r="AI16" i="11"/>
  <c r="AI11" i="11"/>
  <c r="AI29" i="11"/>
  <c r="AI30" i="11"/>
  <c r="AI23" i="11"/>
  <c r="AI14" i="11"/>
  <c r="AI10" i="11"/>
  <c r="AI7" i="11"/>
  <c r="AI6" i="11"/>
  <c r="AI19" i="11"/>
  <c r="AI12" i="11"/>
  <c r="AH20" i="10"/>
  <c r="AH23" i="10"/>
  <c r="AH31" i="10"/>
  <c r="AH21" i="10"/>
  <c r="AH6" i="10"/>
  <c r="AH18" i="10"/>
  <c r="AH10" i="10"/>
  <c r="AH5" i="10"/>
  <c r="AH30" i="10"/>
  <c r="AH27" i="10"/>
  <c r="AH15" i="10"/>
  <c r="AH13" i="10"/>
  <c r="AH26" i="10"/>
  <c r="AH25" i="10"/>
  <c r="AH8" i="10"/>
  <c r="AH29" i="10"/>
  <c r="AH22" i="10"/>
  <c r="AH4" i="10"/>
  <c r="AI3" i="10"/>
  <c r="AH24" i="10"/>
  <c r="AH16" i="10"/>
  <c r="AH7" i="10"/>
  <c r="AH14" i="10"/>
  <c r="AH28" i="10"/>
  <c r="AH17" i="10"/>
  <c r="AH19" i="10"/>
  <c r="AH11" i="10"/>
  <c r="AH32" i="10"/>
  <c r="AH9" i="10"/>
  <c r="AH12" i="10"/>
  <c r="AE4" i="9"/>
  <c r="AF3" i="9"/>
  <c r="AC2" i="8"/>
  <c r="AC4" i="8" l="1"/>
  <c r="AC35" i="8"/>
  <c r="AC25" i="8"/>
  <c r="AC36" i="8"/>
  <c r="AC44" i="8"/>
  <c r="AC7" i="8"/>
  <c r="AC5" i="8"/>
  <c r="AC12" i="8"/>
  <c r="AC29" i="8"/>
  <c r="AC13" i="8"/>
  <c r="AC27" i="8"/>
  <c r="AC17" i="8"/>
  <c r="AC23" i="8"/>
  <c r="AC34" i="8"/>
  <c r="AC43" i="8"/>
  <c r="AC3" i="8"/>
  <c r="AC6" i="8"/>
  <c r="AC41" i="8"/>
  <c r="AC42" i="8"/>
  <c r="AC45" i="8"/>
  <c r="AC24" i="8"/>
  <c r="AC47" i="8"/>
  <c r="AC37" i="8"/>
  <c r="AC14" i="8"/>
  <c r="AC15" i="8"/>
  <c r="AC8" i="8"/>
  <c r="AC39" i="8"/>
  <c r="AC30" i="8"/>
  <c r="AC10" i="8"/>
  <c r="AC9" i="8"/>
  <c r="AC46" i="8"/>
  <c r="AC31" i="8"/>
  <c r="AC38" i="8"/>
  <c r="AC11" i="8"/>
  <c r="AC33" i="8"/>
  <c r="AC20" i="8"/>
  <c r="AC16" i="8"/>
  <c r="AC22" i="8"/>
  <c r="AC19" i="8"/>
  <c r="AC21" i="8"/>
  <c r="AC48" i="8"/>
  <c r="AC26" i="8"/>
  <c r="AC32" i="8"/>
  <c r="AC28" i="8"/>
  <c r="AC18" i="8"/>
  <c r="AC40" i="8"/>
  <c r="AJ25" i="11"/>
  <c r="AJ14" i="11"/>
  <c r="AJ20" i="11"/>
  <c r="AJ16" i="11"/>
  <c r="AJ15" i="11"/>
  <c r="AJ11" i="11"/>
  <c r="AJ26" i="11"/>
  <c r="AJ4" i="11"/>
  <c r="AJ33" i="11"/>
  <c r="AJ28" i="11"/>
  <c r="AJ24" i="11"/>
  <c r="AJ22" i="11"/>
  <c r="AJ18" i="11"/>
  <c r="AJ27" i="11"/>
  <c r="AJ13" i="11"/>
  <c r="AJ7" i="11"/>
  <c r="AJ21" i="11"/>
  <c r="AJ9" i="11"/>
  <c r="AK3" i="11"/>
  <c r="AJ19" i="11"/>
  <c r="AJ12" i="11"/>
  <c r="AJ17" i="11"/>
  <c r="AJ30" i="11"/>
  <c r="AJ23" i="11"/>
  <c r="AJ10" i="11"/>
  <c r="AJ32" i="11"/>
  <c r="AJ6" i="11"/>
  <c r="AJ34" i="11"/>
  <c r="AJ31" i="11"/>
  <c r="AJ8" i="11"/>
  <c r="AJ29" i="11"/>
  <c r="AJ5" i="11"/>
  <c r="AI29" i="10"/>
  <c r="AI18" i="10"/>
  <c r="AI31" i="10"/>
  <c r="AI14" i="10"/>
  <c r="AI11" i="10"/>
  <c r="AI21" i="10"/>
  <c r="AI32" i="10"/>
  <c r="AI6" i="10"/>
  <c r="AI10" i="10"/>
  <c r="AI5" i="10"/>
  <c r="AI30" i="10"/>
  <c r="AI27" i="10"/>
  <c r="AI24" i="10"/>
  <c r="AI33" i="10"/>
  <c r="AI13" i="10"/>
  <c r="AI25" i="10"/>
  <c r="AI26" i="10"/>
  <c r="AI15" i="10"/>
  <c r="AI8" i="10"/>
  <c r="AI20" i="10"/>
  <c r="AI7" i="10"/>
  <c r="AJ3" i="10"/>
  <c r="AI17" i="10"/>
  <c r="AI28" i="10"/>
  <c r="AI22" i="10"/>
  <c r="AI4" i="10"/>
  <c r="AI16" i="10"/>
  <c r="AI23" i="10"/>
  <c r="AI9" i="10"/>
  <c r="AI12" i="10"/>
  <c r="AI19" i="10"/>
  <c r="AF4" i="9"/>
  <c r="AG3" i="9"/>
  <c r="AD2" i="8"/>
  <c r="AD3" i="8" l="1"/>
  <c r="AD7" i="8"/>
  <c r="AD16" i="8"/>
  <c r="AD45" i="8"/>
  <c r="AD6" i="8"/>
  <c r="AD25" i="8"/>
  <c r="AD44" i="8"/>
  <c r="AD12" i="8"/>
  <c r="AD37" i="8"/>
  <c r="AD23" i="8"/>
  <c r="AD26" i="8"/>
  <c r="AD34" i="8"/>
  <c r="AD41" i="8"/>
  <c r="AD42" i="8"/>
  <c r="AD43" i="8"/>
  <c r="AD24" i="8"/>
  <c r="AD36" i="8"/>
  <c r="AD18" i="8"/>
  <c r="AD8" i="8"/>
  <c r="AD15" i="8"/>
  <c r="AD39" i="8"/>
  <c r="AD10" i="8"/>
  <c r="AD28" i="8"/>
  <c r="AD46" i="8"/>
  <c r="AD31" i="8"/>
  <c r="AD38" i="8"/>
  <c r="AD30" i="8"/>
  <c r="AD17" i="8"/>
  <c r="AD19" i="8"/>
  <c r="AD20" i="8"/>
  <c r="AD35" i="8"/>
  <c r="AD29" i="8"/>
  <c r="AD11" i="8"/>
  <c r="AD22" i="8"/>
  <c r="AD32" i="8"/>
  <c r="AD47" i="8"/>
  <c r="AD21" i="8"/>
  <c r="AD14" i="8"/>
  <c r="AD48" i="8"/>
  <c r="AD27" i="8"/>
  <c r="AD5" i="8"/>
  <c r="AD40" i="8"/>
  <c r="AD13" i="8"/>
  <c r="AD33" i="8"/>
  <c r="AD9" i="8"/>
  <c r="AD4" i="8"/>
  <c r="AK29" i="11"/>
  <c r="AK23" i="11"/>
  <c r="AK17" i="11"/>
  <c r="AK21" i="11"/>
  <c r="AK19" i="11"/>
  <c r="AK18" i="11"/>
  <c r="AK4" i="11"/>
  <c r="AK30" i="11"/>
  <c r="AK33" i="11"/>
  <c r="AK26" i="11"/>
  <c r="AK24" i="11"/>
  <c r="AK22" i="11"/>
  <c r="AK12" i="11"/>
  <c r="AL3" i="11"/>
  <c r="AK35" i="11"/>
  <c r="AK15" i="11"/>
  <c r="AK27" i="11"/>
  <c r="AK13" i="11"/>
  <c r="AK25" i="11"/>
  <c r="AK10" i="11"/>
  <c r="AK5" i="11"/>
  <c r="AK34" i="11"/>
  <c r="AK14" i="11"/>
  <c r="AK20" i="11"/>
  <c r="AK16" i="11"/>
  <c r="AK11" i="11"/>
  <c r="AK28" i="11"/>
  <c r="AK31" i="11"/>
  <c r="AK6" i="11"/>
  <c r="AK7" i="11"/>
  <c r="AK9" i="11"/>
  <c r="AK32" i="11"/>
  <c r="AK8" i="11"/>
  <c r="AJ25" i="10"/>
  <c r="AJ34" i="10"/>
  <c r="AJ10" i="10"/>
  <c r="AJ22" i="10"/>
  <c r="AJ21" i="10"/>
  <c r="AJ32" i="10"/>
  <c r="AJ5" i="10"/>
  <c r="AJ18" i="10"/>
  <c r="AJ30" i="10"/>
  <c r="AJ27" i="10"/>
  <c r="AJ24" i="10"/>
  <c r="AJ33" i="10"/>
  <c r="AJ15" i="10"/>
  <c r="AJ26" i="10"/>
  <c r="AJ29" i="10"/>
  <c r="AJ12" i="10"/>
  <c r="AJ8" i="10"/>
  <c r="AJ16" i="10"/>
  <c r="AJ17" i="10"/>
  <c r="AJ31" i="10"/>
  <c r="AJ9" i="10"/>
  <c r="AJ28" i="10"/>
  <c r="AJ14" i="10"/>
  <c r="AJ13" i="10"/>
  <c r="AJ4" i="10"/>
  <c r="AK3" i="10"/>
  <c r="AJ23" i="10"/>
  <c r="AJ11" i="10"/>
  <c r="AJ7" i="10"/>
  <c r="AJ20" i="10"/>
  <c r="AJ6" i="10"/>
  <c r="AJ19" i="10"/>
  <c r="AG4" i="9"/>
  <c r="AH3" i="9"/>
  <c r="AE2" i="8"/>
  <c r="AE18" i="8" l="1"/>
  <c r="AE3" i="8"/>
  <c r="AE47" i="8"/>
  <c r="AE7" i="8"/>
  <c r="AE35" i="8"/>
  <c r="AE22" i="8"/>
  <c r="AE24" i="8"/>
  <c r="AE45" i="8"/>
  <c r="AE4" i="8"/>
  <c r="AE6" i="8"/>
  <c r="AE41" i="8"/>
  <c r="AE44" i="8"/>
  <c r="AE25" i="8"/>
  <c r="AE23" i="8"/>
  <c r="AE10" i="8"/>
  <c r="AE8" i="8"/>
  <c r="AE36" i="8"/>
  <c r="AE16" i="8"/>
  <c r="AE15" i="8"/>
  <c r="AE27" i="8"/>
  <c r="AE39" i="8"/>
  <c r="AE29" i="8"/>
  <c r="AE17" i="8"/>
  <c r="AE21" i="8"/>
  <c r="AE28" i="8"/>
  <c r="AE46" i="8"/>
  <c r="AE31" i="8"/>
  <c r="AE37" i="8"/>
  <c r="AE30" i="8"/>
  <c r="AE20" i="8"/>
  <c r="AE38" i="8"/>
  <c r="AE11" i="8"/>
  <c r="AE5" i="8"/>
  <c r="AE19" i="8"/>
  <c r="AE13" i="8"/>
  <c r="AE32" i="8"/>
  <c r="AE34" i="8"/>
  <c r="AE14" i="8"/>
  <c r="AE43" i="8"/>
  <c r="AE48" i="8"/>
  <c r="AE42" i="8"/>
  <c r="AE12" i="8"/>
  <c r="AE40" i="8"/>
  <c r="AE26" i="8"/>
  <c r="AE33" i="8"/>
  <c r="AE9" i="8"/>
  <c r="AL32" i="11"/>
  <c r="AL21" i="11"/>
  <c r="AL24" i="11"/>
  <c r="AL23" i="11"/>
  <c r="AL22" i="11"/>
  <c r="AL14" i="11"/>
  <c r="AL6" i="11"/>
  <c r="AM3" i="11"/>
  <c r="AL35" i="11"/>
  <c r="AL25" i="11"/>
  <c r="AL12" i="11"/>
  <c r="AL15" i="11"/>
  <c r="AL10" i="11"/>
  <c r="AL5" i="11"/>
  <c r="AL34" i="11"/>
  <c r="AL16" i="11"/>
  <c r="AL31" i="11"/>
  <c r="AL11" i="11"/>
  <c r="AL33" i="11"/>
  <c r="AL20" i="11"/>
  <c r="AL36" i="11"/>
  <c r="AL19" i="11"/>
  <c r="AL8" i="11"/>
  <c r="AL18" i="11"/>
  <c r="AL17" i="11"/>
  <c r="AL26" i="11"/>
  <c r="AL4" i="11"/>
  <c r="AL27" i="11"/>
  <c r="AL29" i="11"/>
  <c r="AL13" i="11"/>
  <c r="AL7" i="11"/>
  <c r="AL30" i="11"/>
  <c r="AL9" i="11"/>
  <c r="AL28" i="11"/>
  <c r="AK25" i="10"/>
  <c r="AK14" i="10"/>
  <c r="AK22" i="10"/>
  <c r="AK32" i="10"/>
  <c r="AK18" i="10"/>
  <c r="AK10" i="10"/>
  <c r="AK30" i="10"/>
  <c r="AK27" i="10"/>
  <c r="AK24" i="10"/>
  <c r="AK21" i="10"/>
  <c r="AK5" i="10"/>
  <c r="AK33" i="10"/>
  <c r="AK15" i="10"/>
  <c r="AK34" i="10"/>
  <c r="AK8" i="10"/>
  <c r="AK29" i="10"/>
  <c r="AK12" i="10"/>
  <c r="AK28" i="10"/>
  <c r="AK16" i="10"/>
  <c r="AK23" i="10"/>
  <c r="AK17" i="10"/>
  <c r="AK31" i="10"/>
  <c r="AK19" i="10"/>
  <c r="AK13" i="10"/>
  <c r="AK4" i="10"/>
  <c r="AL3" i="10"/>
  <c r="AK35" i="10"/>
  <c r="AK9" i="10"/>
  <c r="AK11" i="10"/>
  <c r="AK26" i="10"/>
  <c r="AK7" i="10"/>
  <c r="AK20" i="10"/>
  <c r="AK6" i="10"/>
  <c r="AH4" i="9"/>
  <c r="AI3" i="9"/>
  <c r="AF2" i="8"/>
  <c r="AF18" i="8" l="1"/>
  <c r="AF39" i="8"/>
  <c r="AF31" i="8"/>
  <c r="AF16" i="8"/>
  <c r="AF21" i="8"/>
  <c r="AF22" i="8"/>
  <c r="AF45" i="8"/>
  <c r="AF6" i="8"/>
  <c r="AF24" i="8"/>
  <c r="AF4" i="8"/>
  <c r="AF7" i="8"/>
  <c r="AF41" i="8"/>
  <c r="AF8" i="8"/>
  <c r="AF35" i="8"/>
  <c r="AF44" i="8"/>
  <c r="AF28" i="8"/>
  <c r="AF23" i="8"/>
  <c r="AF37" i="8"/>
  <c r="AF38" i="8"/>
  <c r="AF20" i="8"/>
  <c r="AF46" i="8"/>
  <c r="AF27" i="8"/>
  <c r="AF5" i="8"/>
  <c r="AF36" i="8"/>
  <c r="AF15" i="8"/>
  <c r="AF47" i="8"/>
  <c r="AF3" i="8"/>
  <c r="AF29" i="8"/>
  <c r="AF17" i="8"/>
  <c r="AF30" i="8"/>
  <c r="AF10" i="8"/>
  <c r="AF11" i="8"/>
  <c r="AF19" i="8"/>
  <c r="AF13" i="8"/>
  <c r="AF32" i="8"/>
  <c r="AF34" i="8"/>
  <c r="AF14" i="8"/>
  <c r="AF43" i="8"/>
  <c r="AF48" i="8"/>
  <c r="AF42" i="8"/>
  <c r="AF12" i="8"/>
  <c r="AF40" i="8"/>
  <c r="AF26" i="8"/>
  <c r="AF25" i="8"/>
  <c r="AF9" i="8"/>
  <c r="AF33" i="8"/>
  <c r="AM32" i="11"/>
  <c r="AM26" i="11"/>
  <c r="AM20" i="11"/>
  <c r="AM25" i="11"/>
  <c r="AN3" i="11"/>
  <c r="AM37" i="11"/>
  <c r="AM27" i="11"/>
  <c r="AM21" i="11"/>
  <c r="AM16" i="11"/>
  <c r="AM23" i="11"/>
  <c r="AM34" i="11"/>
  <c r="AM29" i="11"/>
  <c r="AM22" i="11"/>
  <c r="AM12" i="11"/>
  <c r="AM15" i="11"/>
  <c r="AM35" i="11"/>
  <c r="AM9" i="11"/>
  <c r="AM30" i="11"/>
  <c r="AM6" i="11"/>
  <c r="AM36" i="11"/>
  <c r="AM33" i="11"/>
  <c r="AM19" i="11"/>
  <c r="AM8" i="11"/>
  <c r="AM18" i="11"/>
  <c r="AM11" i="11"/>
  <c r="AM7" i="11"/>
  <c r="AM31" i="11"/>
  <c r="AM24" i="11"/>
  <c r="AM14" i="11"/>
  <c r="AM13" i="11"/>
  <c r="AM10" i="11"/>
  <c r="AM17" i="11"/>
  <c r="AM5" i="11"/>
  <c r="AM4" i="11"/>
  <c r="AM28" i="11"/>
  <c r="AL36" i="10"/>
  <c r="AL19" i="10"/>
  <c r="AL9" i="10"/>
  <c r="AL33" i="10"/>
  <c r="AL21" i="10"/>
  <c r="AL22" i="10"/>
  <c r="AL18" i="10"/>
  <c r="AL10" i="10"/>
  <c r="AL4" i="10"/>
  <c r="AL30" i="10"/>
  <c r="AL27" i="10"/>
  <c r="AL24" i="10"/>
  <c r="AL5" i="10"/>
  <c r="AL15" i="10"/>
  <c r="AL29" i="10"/>
  <c r="AL8" i="10"/>
  <c r="AL25" i="10"/>
  <c r="AL12" i="10"/>
  <c r="AL28" i="10"/>
  <c r="AL14" i="10"/>
  <c r="AL13" i="10"/>
  <c r="AL16" i="10"/>
  <c r="AL17" i="10"/>
  <c r="AL31" i="10"/>
  <c r="AL32" i="10"/>
  <c r="AM3" i="10"/>
  <c r="AL34" i="10"/>
  <c r="AL23" i="10"/>
  <c r="AL35" i="10"/>
  <c r="AL11" i="10"/>
  <c r="AL26" i="10"/>
  <c r="AL7" i="10"/>
  <c r="AL20" i="10"/>
  <c r="AL6" i="10"/>
  <c r="AI4" i="9"/>
  <c r="AJ3" i="9"/>
  <c r="AG2" i="8"/>
  <c r="AG31" i="8" l="1"/>
  <c r="AG29" i="8"/>
  <c r="AG34" i="8"/>
  <c r="AG14" i="8"/>
  <c r="AG15" i="8"/>
  <c r="AG37" i="8"/>
  <c r="AG16" i="8"/>
  <c r="AG45" i="8"/>
  <c r="AG24" i="8"/>
  <c r="AG22" i="8"/>
  <c r="AG7" i="8"/>
  <c r="AG3" i="8"/>
  <c r="AG11" i="8"/>
  <c r="AG5" i="8"/>
  <c r="AG28" i="8"/>
  <c r="AG40" i="8"/>
  <c r="AG39" i="8"/>
  <c r="AG6" i="8"/>
  <c r="AG19" i="8"/>
  <c r="AG21" i="8"/>
  <c r="AG27" i="8"/>
  <c r="AG25" i="8"/>
  <c r="AG9" i="8"/>
  <c r="AG20" i="8"/>
  <c r="AG35" i="8"/>
  <c r="AG43" i="8"/>
  <c r="AG33" i="8"/>
  <c r="AG41" i="8"/>
  <c r="AG23" i="8"/>
  <c r="AG10" i="8"/>
  <c r="AG18" i="8"/>
  <c r="AG44" i="8"/>
  <c r="AG8" i="8"/>
  <c r="AG36" i="8"/>
  <c r="AG47" i="8"/>
  <c r="AG46" i="8"/>
  <c r="AG4" i="8"/>
  <c r="AG30" i="8"/>
  <c r="AG38" i="8"/>
  <c r="AG13" i="8"/>
  <c r="AG32" i="8"/>
  <c r="AG48" i="8"/>
  <c r="AG42" i="8"/>
  <c r="AG12" i="8"/>
  <c r="AG17" i="8"/>
  <c r="AG26" i="8"/>
  <c r="AN28" i="11"/>
  <c r="AN17" i="11"/>
  <c r="AN34" i="11"/>
  <c r="AN11" i="11"/>
  <c r="AN27" i="11"/>
  <c r="AN26" i="11"/>
  <c r="AN13" i="11"/>
  <c r="AN10" i="11"/>
  <c r="AN37" i="11"/>
  <c r="AN21" i="11"/>
  <c r="AN16" i="11"/>
  <c r="AN32" i="11"/>
  <c r="AN29" i="11"/>
  <c r="AN18" i="11"/>
  <c r="AN9" i="11"/>
  <c r="AN8" i="11"/>
  <c r="AN15" i="11"/>
  <c r="AN35" i="11"/>
  <c r="AO3" i="11"/>
  <c r="AN30" i="11"/>
  <c r="AN20" i="11"/>
  <c r="AN25" i="11"/>
  <c r="AN6" i="11"/>
  <c r="AN23" i="11"/>
  <c r="AN19" i="11"/>
  <c r="AN36" i="11"/>
  <c r="AN12" i="11"/>
  <c r="AN7" i="11"/>
  <c r="AN38" i="11"/>
  <c r="AN4" i="11"/>
  <c r="AN24" i="11"/>
  <c r="AN33" i="11"/>
  <c r="AN5" i="11"/>
  <c r="AN14" i="11"/>
  <c r="AN31" i="11"/>
  <c r="AN22" i="11"/>
  <c r="AM32" i="10"/>
  <c r="AM21" i="10"/>
  <c r="AM10" i="10"/>
  <c r="AM30" i="10"/>
  <c r="AM13" i="10"/>
  <c r="AM33" i="10"/>
  <c r="AM22" i="10"/>
  <c r="AM23" i="10"/>
  <c r="AM12" i="10"/>
  <c r="AM9" i="10"/>
  <c r="AM8" i="10"/>
  <c r="AM27" i="10"/>
  <c r="AM24" i="10"/>
  <c r="AM5" i="10"/>
  <c r="AM15" i="10"/>
  <c r="AM4" i="10"/>
  <c r="AM11" i="10"/>
  <c r="AM37" i="10"/>
  <c r="AM25" i="10"/>
  <c r="AM29" i="10"/>
  <c r="AM18" i="10"/>
  <c r="AM28" i="10"/>
  <c r="AN3" i="10"/>
  <c r="AM34" i="10"/>
  <c r="AM35" i="10"/>
  <c r="AM36" i="10"/>
  <c r="AM19" i="10"/>
  <c r="AM16" i="10"/>
  <c r="AM17" i="10"/>
  <c r="AM31" i="10"/>
  <c r="AM26" i="10"/>
  <c r="AM14" i="10"/>
  <c r="AM7" i="10"/>
  <c r="AM20" i="10"/>
  <c r="AM6" i="10"/>
  <c r="AJ4" i="9"/>
  <c r="AK3" i="9"/>
  <c r="AH2" i="8"/>
  <c r="AH14" i="8" l="1"/>
  <c r="AH21" i="8"/>
  <c r="AH33" i="8"/>
  <c r="AH13" i="8"/>
  <c r="AH17" i="8"/>
  <c r="AH31" i="8"/>
  <c r="AH19" i="8"/>
  <c r="AH41" i="8"/>
  <c r="AH28" i="8"/>
  <c r="AH8" i="8"/>
  <c r="AH32" i="8"/>
  <c r="AH39" i="8"/>
  <c r="AH34" i="8"/>
  <c r="AH15" i="8"/>
  <c r="AH37" i="8"/>
  <c r="AH6" i="8"/>
  <c r="AH29" i="8"/>
  <c r="AH24" i="8"/>
  <c r="AH44" i="8"/>
  <c r="AH11" i="8"/>
  <c r="AH5" i="8"/>
  <c r="AH40" i="8"/>
  <c r="AH7" i="8"/>
  <c r="AH43" i="8"/>
  <c r="AH18" i="8"/>
  <c r="AH35" i="8"/>
  <c r="AH23" i="8"/>
  <c r="AH16" i="8"/>
  <c r="AH22" i="8"/>
  <c r="AH26" i="8"/>
  <c r="AH36" i="8"/>
  <c r="AH4" i="8"/>
  <c r="AH25" i="8"/>
  <c r="AH9" i="8"/>
  <c r="AH46" i="8"/>
  <c r="AH27" i="8"/>
  <c r="AH47" i="8"/>
  <c r="AH30" i="8"/>
  <c r="AH10" i="8"/>
  <c r="AH45" i="8"/>
  <c r="AH48" i="8"/>
  <c r="AH38" i="8"/>
  <c r="AH3" i="8"/>
  <c r="AH20" i="8"/>
  <c r="AH42" i="8"/>
  <c r="AH12" i="8"/>
  <c r="AO28" i="11"/>
  <c r="AO22" i="11"/>
  <c r="AO16" i="11"/>
  <c r="AO7" i="11"/>
  <c r="AO32" i="11"/>
  <c r="AO27" i="11"/>
  <c r="AO39" i="11"/>
  <c r="AO34" i="11"/>
  <c r="AO10" i="11"/>
  <c r="AO31" i="11"/>
  <c r="AO35" i="11"/>
  <c r="AP3" i="11"/>
  <c r="AO30" i="11"/>
  <c r="AO9" i="11"/>
  <c r="AO20" i="11"/>
  <c r="AO23" i="11"/>
  <c r="AO29" i="11"/>
  <c r="AO36" i="11"/>
  <c r="AO37" i="11"/>
  <c r="AO19" i="11"/>
  <c r="AO12" i="11"/>
  <c r="AO8" i="11"/>
  <c r="AO18" i="11"/>
  <c r="AO38" i="11"/>
  <c r="AO5" i="11"/>
  <c r="AO13" i="11"/>
  <c r="AO25" i="11"/>
  <c r="AO4" i="11"/>
  <c r="AO21" i="11"/>
  <c r="AO33" i="11"/>
  <c r="AO17" i="11"/>
  <c r="AO24" i="11"/>
  <c r="AO6" i="11"/>
  <c r="AO26" i="11"/>
  <c r="AO14" i="11"/>
  <c r="AO11" i="11"/>
  <c r="AO15" i="11"/>
  <c r="AN24" i="10"/>
  <c r="AN21" i="10"/>
  <c r="AN32" i="10"/>
  <c r="AN20" i="10"/>
  <c r="AN22" i="10"/>
  <c r="AN23" i="10"/>
  <c r="AN12" i="10"/>
  <c r="AN9" i="10"/>
  <c r="AN8" i="10"/>
  <c r="AN33" i="10"/>
  <c r="AN13" i="10"/>
  <c r="AN11" i="10"/>
  <c r="AN10" i="10"/>
  <c r="AN30" i="10"/>
  <c r="AN15" i="10"/>
  <c r="AN36" i="10"/>
  <c r="AN4" i="10"/>
  <c r="AN25" i="10"/>
  <c r="AN28" i="10"/>
  <c r="AN38" i="10"/>
  <c r="AN29" i="10"/>
  <c r="AN18" i="10"/>
  <c r="AN5" i="10"/>
  <c r="AO3" i="10"/>
  <c r="AN37" i="10"/>
  <c r="AN17" i="10"/>
  <c r="AN35" i="10"/>
  <c r="AN31" i="10"/>
  <c r="AN19" i="10"/>
  <c r="AN16" i="10"/>
  <c r="AN34" i="10"/>
  <c r="AN26" i="10"/>
  <c r="AN14" i="10"/>
  <c r="AN7" i="10"/>
  <c r="AN6" i="10"/>
  <c r="AN27" i="10"/>
  <c r="AK4" i="9"/>
  <c r="AL3" i="9"/>
  <c r="AI2" i="8"/>
  <c r="AI24" i="8" l="1"/>
  <c r="AI12" i="8"/>
  <c r="AI14" i="8"/>
  <c r="AI38" i="8"/>
  <c r="AI31" i="8"/>
  <c r="AI13" i="8"/>
  <c r="AI23" i="8"/>
  <c r="AI37" i="8"/>
  <c r="AI19" i="8"/>
  <c r="AI39" i="8"/>
  <c r="AI46" i="8"/>
  <c r="AI17" i="8"/>
  <c r="AI41" i="8"/>
  <c r="AI8" i="8"/>
  <c r="AI32" i="8"/>
  <c r="AI10" i="8"/>
  <c r="AI33" i="8"/>
  <c r="AI28" i="8"/>
  <c r="AI34" i="8"/>
  <c r="AI29" i="8"/>
  <c r="AI3" i="8"/>
  <c r="AI11" i="8"/>
  <c r="AI44" i="8"/>
  <c r="AI27" i="8"/>
  <c r="AI22" i="8"/>
  <c r="AI48" i="8"/>
  <c r="AI6" i="8"/>
  <c r="AI43" i="8"/>
  <c r="AI35" i="8"/>
  <c r="AI15" i="8"/>
  <c r="AI26" i="8"/>
  <c r="AI36" i="8"/>
  <c r="AI4" i="8"/>
  <c r="AI25" i="8"/>
  <c r="AI20" i="8"/>
  <c r="AI30" i="8"/>
  <c r="AI45" i="8"/>
  <c r="AI7" i="8"/>
  <c r="AI5" i="8"/>
  <c r="AI40" i="8"/>
  <c r="AI47" i="8"/>
  <c r="AI21" i="8"/>
  <c r="AI9" i="8"/>
  <c r="AI18" i="8"/>
  <c r="AI16" i="8"/>
  <c r="AI42" i="8"/>
  <c r="AP35" i="11"/>
  <c r="AP24" i="11"/>
  <c r="AP13" i="11"/>
  <c r="AP37" i="11"/>
  <c r="AP31" i="11"/>
  <c r="AP30" i="11"/>
  <c r="AP29" i="11"/>
  <c r="AP28" i="11"/>
  <c r="AP12" i="11"/>
  <c r="AQ3" i="11"/>
  <c r="AP11" i="11"/>
  <c r="AP7" i="11"/>
  <c r="AP9" i="11"/>
  <c r="AP40" i="11"/>
  <c r="AP20" i="11"/>
  <c r="AP34" i="11"/>
  <c r="AP16" i="11"/>
  <c r="AP39" i="11"/>
  <c r="AP8" i="11"/>
  <c r="AP36" i="11"/>
  <c r="AP19" i="11"/>
  <c r="AP18" i="11"/>
  <c r="AP5" i="11"/>
  <c r="AP17" i="11"/>
  <c r="AP38" i="11"/>
  <c r="AP15" i="11"/>
  <c r="AP22" i="11"/>
  <c r="AP10" i="11"/>
  <c r="AP27" i="11"/>
  <c r="AP25" i="11"/>
  <c r="AP4" i="11"/>
  <c r="AP21" i="11"/>
  <c r="AP33" i="11"/>
  <c r="AP26" i="11"/>
  <c r="AP23" i="11"/>
  <c r="AP14" i="11"/>
  <c r="AP32" i="11"/>
  <c r="AP6" i="11"/>
  <c r="AO39" i="10"/>
  <c r="AO28" i="10"/>
  <c r="AO17" i="10"/>
  <c r="AO35" i="10"/>
  <c r="AO32" i="10"/>
  <c r="AO20" i="10"/>
  <c r="AO8" i="10"/>
  <c r="AO31" i="10"/>
  <c r="AO23" i="10"/>
  <c r="AO33" i="10"/>
  <c r="AO13" i="10"/>
  <c r="AO11" i="10"/>
  <c r="AO10" i="10"/>
  <c r="AO34" i="10"/>
  <c r="AO14" i="10"/>
  <c r="AO21" i="10"/>
  <c r="AO4" i="10"/>
  <c r="AO36" i="10"/>
  <c r="AO16" i="10"/>
  <c r="AP3" i="10"/>
  <c r="AO38" i="10"/>
  <c r="AO37" i="10"/>
  <c r="AO29" i="10"/>
  <c r="AO18" i="10"/>
  <c r="AO15" i="10"/>
  <c r="AO5" i="10"/>
  <c r="AO12" i="10"/>
  <c r="AO24" i="10"/>
  <c r="AO30" i="10"/>
  <c r="AO25" i="10"/>
  <c r="AO19" i="10"/>
  <c r="AO9" i="10"/>
  <c r="AO7" i="10"/>
  <c r="AO6" i="10"/>
  <c r="AO22" i="10"/>
  <c r="AO26" i="10"/>
  <c r="AO27" i="10"/>
  <c r="AL4" i="9"/>
  <c r="AM3" i="9"/>
  <c r="AJ2" i="8"/>
  <c r="AJ36" i="8" l="1"/>
  <c r="AJ43" i="8"/>
  <c r="AJ46" i="8"/>
  <c r="AJ4" i="8"/>
  <c r="AJ30" i="8"/>
  <c r="AJ37" i="8"/>
  <c r="AJ28" i="8"/>
  <c r="AJ35" i="8"/>
  <c r="AJ23" i="8"/>
  <c r="AJ45" i="8"/>
  <c r="AJ48" i="8"/>
  <c r="AJ6" i="8"/>
  <c r="AJ16" i="8"/>
  <c r="AJ19" i="8"/>
  <c r="AJ27" i="8"/>
  <c r="AJ17" i="8"/>
  <c r="AJ10" i="8"/>
  <c r="AJ41" i="8"/>
  <c r="AJ8" i="8"/>
  <c r="AJ13" i="8"/>
  <c r="AJ38" i="8"/>
  <c r="AJ3" i="8"/>
  <c r="AJ26" i="8"/>
  <c r="AJ34" i="8"/>
  <c r="AJ31" i="8"/>
  <c r="AJ33" i="8"/>
  <c r="AJ22" i="8"/>
  <c r="AJ11" i="8"/>
  <c r="AJ18" i="8"/>
  <c r="AJ40" i="8"/>
  <c r="AJ5" i="8"/>
  <c r="AJ9" i="8"/>
  <c r="AJ32" i="8"/>
  <c r="AJ42" i="8"/>
  <c r="AJ21" i="8"/>
  <c r="AJ25" i="8"/>
  <c r="AJ29" i="8"/>
  <c r="AJ47" i="8"/>
  <c r="AJ12" i="8"/>
  <c r="AJ14" i="8"/>
  <c r="AJ15" i="8"/>
  <c r="AJ24" i="8"/>
  <c r="AJ44" i="8"/>
  <c r="AJ39" i="8"/>
  <c r="AJ20" i="8"/>
  <c r="AJ7" i="8"/>
  <c r="AQ25" i="11"/>
  <c r="AQ19" i="11"/>
  <c r="AQ31" i="11"/>
  <c r="AQ24" i="11"/>
  <c r="AQ12" i="11"/>
  <c r="AQ6" i="11"/>
  <c r="AQ36" i="11"/>
  <c r="AQ40" i="11"/>
  <c r="AQ30" i="11"/>
  <c r="AQ20" i="11"/>
  <c r="AQ4" i="11"/>
  <c r="AQ39" i="11"/>
  <c r="AQ29" i="11"/>
  <c r="AQ38" i="11"/>
  <c r="AQ33" i="11"/>
  <c r="AQ17" i="11"/>
  <c r="AQ37" i="11"/>
  <c r="AQ18" i="11"/>
  <c r="AQ8" i="11"/>
  <c r="AQ5" i="11"/>
  <c r="AQ16" i="11"/>
  <c r="AQ7" i="11"/>
  <c r="AQ15" i="11"/>
  <c r="AQ27" i="11"/>
  <c r="AQ22" i="11"/>
  <c r="AQ32" i="11"/>
  <c r="AQ14" i="11"/>
  <c r="AQ34" i="11"/>
  <c r="AQ23" i="11"/>
  <c r="AQ21" i="11"/>
  <c r="AQ41" i="11"/>
  <c r="AQ10" i="11"/>
  <c r="AQ26" i="11"/>
  <c r="AR3" i="11"/>
  <c r="AQ35" i="11"/>
  <c r="AQ13" i="11"/>
  <c r="AQ9" i="11"/>
  <c r="AQ28" i="11"/>
  <c r="AQ11" i="11"/>
  <c r="AP18" i="10"/>
  <c r="AP31" i="10"/>
  <c r="AP19" i="10"/>
  <c r="AP33" i="10"/>
  <c r="AP34" i="10"/>
  <c r="AP14" i="10"/>
  <c r="AP4" i="10"/>
  <c r="AP24" i="10"/>
  <c r="AP21" i="10"/>
  <c r="AP39" i="10"/>
  <c r="AP36" i="10"/>
  <c r="AP16" i="10"/>
  <c r="AP11" i="10"/>
  <c r="AQ3" i="10"/>
  <c r="AP29" i="10"/>
  <c r="AP8" i="10"/>
  <c r="AP10" i="10"/>
  <c r="AP37" i="10"/>
  <c r="AP40" i="10"/>
  <c r="AP15" i="10"/>
  <c r="AP5" i="10"/>
  <c r="AP12" i="10"/>
  <c r="AP28" i="10"/>
  <c r="AP17" i="10"/>
  <c r="AP6" i="10"/>
  <c r="AP38" i="10"/>
  <c r="AP23" i="10"/>
  <c r="AP35" i="10"/>
  <c r="AP30" i="10"/>
  <c r="AP25" i="10"/>
  <c r="AP9" i="10"/>
  <c r="AP26" i="10"/>
  <c r="AP22" i="10"/>
  <c r="AP32" i="10"/>
  <c r="AP7" i="10"/>
  <c r="AP20" i="10"/>
  <c r="AP13" i="10"/>
  <c r="AP27" i="10"/>
  <c r="AM4" i="9"/>
  <c r="AN3" i="9"/>
  <c r="AK2" i="8"/>
  <c r="AK11" i="8" l="1"/>
  <c r="AK36" i="8"/>
  <c r="AK46" i="8"/>
  <c r="AK4" i="8"/>
  <c r="AK38" i="8"/>
  <c r="AK12" i="8"/>
  <c r="AK15" i="8"/>
  <c r="AK40" i="8"/>
  <c r="AK44" i="8"/>
  <c r="AK35" i="8"/>
  <c r="AK23" i="8"/>
  <c r="AK48" i="8"/>
  <c r="AK6" i="8"/>
  <c r="AK16" i="8"/>
  <c r="AK14" i="8"/>
  <c r="AK19" i="8"/>
  <c r="AK22" i="8"/>
  <c r="AK24" i="8"/>
  <c r="AK37" i="8"/>
  <c r="AK13" i="8"/>
  <c r="AK5" i="8"/>
  <c r="AK28" i="8"/>
  <c r="AK3" i="8"/>
  <c r="AK10" i="8"/>
  <c r="AK20" i="8"/>
  <c r="AK17" i="8"/>
  <c r="AK21" i="8"/>
  <c r="AK34" i="8"/>
  <c r="AK33" i="8"/>
  <c r="AK31" i="8"/>
  <c r="AK43" i="8"/>
  <c r="AK18" i="8"/>
  <c r="AK41" i="8"/>
  <c r="AK9" i="8"/>
  <c r="AK32" i="8"/>
  <c r="AK39" i="8"/>
  <c r="AK7" i="8"/>
  <c r="AK45" i="8"/>
  <c r="AK27" i="8"/>
  <c r="AK25" i="8"/>
  <c r="AK29" i="8"/>
  <c r="AK42" i="8"/>
  <c r="AK47" i="8"/>
  <c r="AK30" i="8"/>
  <c r="AK26" i="8"/>
  <c r="AK8" i="8"/>
  <c r="AR42" i="11"/>
  <c r="AR31" i="11"/>
  <c r="AR20" i="11"/>
  <c r="AR39" i="11"/>
  <c r="AR33" i="11"/>
  <c r="AR27" i="11"/>
  <c r="AR32" i="11"/>
  <c r="AR9" i="11"/>
  <c r="AR38" i="11"/>
  <c r="AR22" i="11"/>
  <c r="AR17" i="11"/>
  <c r="AR30" i="11"/>
  <c r="AR26" i="11"/>
  <c r="AR4" i="11"/>
  <c r="AR37" i="11"/>
  <c r="AR18" i="11"/>
  <c r="AR29" i="11"/>
  <c r="AR21" i="11"/>
  <c r="AR14" i="11"/>
  <c r="AR7" i="11"/>
  <c r="AR41" i="11"/>
  <c r="AR19" i="11"/>
  <c r="AR8" i="11"/>
  <c r="AR12" i="11"/>
  <c r="AR5" i="11"/>
  <c r="AR15" i="11"/>
  <c r="AR25" i="11"/>
  <c r="AR6" i="11"/>
  <c r="AR13" i="11"/>
  <c r="AR36" i="11"/>
  <c r="AR11" i="11"/>
  <c r="AR34" i="11"/>
  <c r="AR16" i="11"/>
  <c r="AR40" i="11"/>
  <c r="AR23" i="11"/>
  <c r="AR10" i="11"/>
  <c r="AS3" i="11"/>
  <c r="AR35" i="11"/>
  <c r="AR24" i="11"/>
  <c r="AR28" i="11"/>
  <c r="AQ35" i="10"/>
  <c r="AQ24" i="10"/>
  <c r="AQ13" i="10"/>
  <c r="AQ29" i="10"/>
  <c r="AQ12" i="10"/>
  <c r="AQ19" i="10"/>
  <c r="AQ30" i="10"/>
  <c r="AQ34" i="10"/>
  <c r="AQ15" i="10"/>
  <c r="AQ39" i="10"/>
  <c r="AQ4" i="10"/>
  <c r="AQ36" i="10"/>
  <c r="AQ33" i="10"/>
  <c r="AQ16" i="10"/>
  <c r="AQ11" i="10"/>
  <c r="AR3" i="10"/>
  <c r="AQ28" i="10"/>
  <c r="AQ5" i="10"/>
  <c r="AQ37" i="10"/>
  <c r="AQ41" i="10"/>
  <c r="AQ6" i="10"/>
  <c r="AQ18" i="10"/>
  <c r="AQ10" i="10"/>
  <c r="AQ21" i="10"/>
  <c r="AQ17" i="10"/>
  <c r="AQ40" i="10"/>
  <c r="AQ25" i="10"/>
  <c r="AQ9" i="10"/>
  <c r="AQ32" i="10"/>
  <c r="AQ8" i="10"/>
  <c r="AQ20" i="10"/>
  <c r="AQ22" i="10"/>
  <c r="AQ23" i="10"/>
  <c r="AQ31" i="10"/>
  <c r="AQ7" i="10"/>
  <c r="AQ26" i="10"/>
  <c r="AQ14" i="10"/>
  <c r="AQ38" i="10"/>
  <c r="AQ27" i="10"/>
  <c r="AN4" i="9"/>
  <c r="AO3" i="9"/>
  <c r="AL2" i="8"/>
  <c r="AL44" i="8" l="1"/>
  <c r="AL48" i="8"/>
  <c r="AL9" i="8"/>
  <c r="AL15" i="8"/>
  <c r="AL30" i="8"/>
  <c r="AL39" i="8"/>
  <c r="AL40" i="8"/>
  <c r="AL21" i="8"/>
  <c r="AL23" i="8"/>
  <c r="AL19" i="8"/>
  <c r="AL41" i="8"/>
  <c r="AL36" i="8"/>
  <c r="AL35" i="8"/>
  <c r="AL22" i="8"/>
  <c r="AL24" i="8"/>
  <c r="AL14" i="8"/>
  <c r="AL25" i="8"/>
  <c r="AL11" i="8"/>
  <c r="AL5" i="8"/>
  <c r="AL38" i="8"/>
  <c r="AL16" i="8"/>
  <c r="AL42" i="8"/>
  <c r="AL29" i="8"/>
  <c r="AL46" i="8"/>
  <c r="AL33" i="8"/>
  <c r="AL7" i="8"/>
  <c r="AL31" i="8"/>
  <c r="AL20" i="8"/>
  <c r="AL34" i="8"/>
  <c r="AL10" i="8"/>
  <c r="AL28" i="8"/>
  <c r="AL32" i="8"/>
  <c r="AL12" i="8"/>
  <c r="AL8" i="8"/>
  <c r="AL3" i="8"/>
  <c r="AL45" i="8"/>
  <c r="AL37" i="8"/>
  <c r="AL27" i="8"/>
  <c r="AL13" i="8"/>
  <c r="AL47" i="8"/>
  <c r="AL43" i="8"/>
  <c r="AL4" i="8"/>
  <c r="AL6" i="8"/>
  <c r="AL17" i="8"/>
  <c r="AL26" i="8"/>
  <c r="AL18" i="8"/>
  <c r="AS21" i="11"/>
  <c r="AS15" i="11"/>
  <c r="AS34" i="11"/>
  <c r="AS33" i="11"/>
  <c r="AS43" i="11"/>
  <c r="AS38" i="11"/>
  <c r="AS22" i="11"/>
  <c r="AS17" i="11"/>
  <c r="AS28" i="11"/>
  <c r="AS30" i="11"/>
  <c r="AS19" i="11"/>
  <c r="AS40" i="11"/>
  <c r="AS35" i="11"/>
  <c r="AS4" i="11"/>
  <c r="AS42" i="11"/>
  <c r="AS37" i="11"/>
  <c r="AS18" i="11"/>
  <c r="AS5" i="11"/>
  <c r="AS14" i="11"/>
  <c r="AS7" i="11"/>
  <c r="AS41" i="11"/>
  <c r="AS36" i="11"/>
  <c r="AS20" i="11"/>
  <c r="AS8" i="11"/>
  <c r="AS12" i="11"/>
  <c r="AS39" i="11"/>
  <c r="AS11" i="11"/>
  <c r="AS27" i="11"/>
  <c r="AS25" i="11"/>
  <c r="AS10" i="11"/>
  <c r="AS32" i="11"/>
  <c r="AS13" i="11"/>
  <c r="AS16" i="11"/>
  <c r="AS23" i="11"/>
  <c r="AS29" i="11"/>
  <c r="AT3" i="11"/>
  <c r="AS26" i="11"/>
  <c r="AS9" i="11"/>
  <c r="AS24" i="11"/>
  <c r="AS6" i="11"/>
  <c r="AS31" i="11"/>
  <c r="AR40" i="10"/>
  <c r="AR23" i="10"/>
  <c r="AR30" i="10"/>
  <c r="AR18" i="10"/>
  <c r="AR24" i="10"/>
  <c r="AR15" i="10"/>
  <c r="AR25" i="10"/>
  <c r="AR16" i="10"/>
  <c r="AR42" i="10"/>
  <c r="AR36" i="10"/>
  <c r="AR33" i="10"/>
  <c r="AR11" i="10"/>
  <c r="AS3" i="10"/>
  <c r="AR28" i="10"/>
  <c r="AR19" i="10"/>
  <c r="AR41" i="10"/>
  <c r="AR10" i="10"/>
  <c r="AR12" i="10"/>
  <c r="AR37" i="10"/>
  <c r="AR21" i="10"/>
  <c r="AR17" i="10"/>
  <c r="AR6" i="10"/>
  <c r="AR14" i="10"/>
  <c r="AR22" i="10"/>
  <c r="AR29" i="10"/>
  <c r="AR35" i="10"/>
  <c r="AR32" i="10"/>
  <c r="AR7" i="10"/>
  <c r="AR26" i="10"/>
  <c r="AR8" i="10"/>
  <c r="AR4" i="10"/>
  <c r="AR34" i="10"/>
  <c r="AR39" i="10"/>
  <c r="AR31" i="10"/>
  <c r="AR9" i="10"/>
  <c r="AR20" i="10"/>
  <c r="AR5" i="10"/>
  <c r="AR38" i="10"/>
  <c r="AR13" i="10"/>
  <c r="AR27" i="10"/>
  <c r="AO4" i="9"/>
  <c r="AP3" i="9"/>
  <c r="AM2" i="8"/>
  <c r="AM20" i="8" l="1"/>
  <c r="AM48" i="8"/>
  <c r="AM10" i="8"/>
  <c r="AM32" i="8"/>
  <c r="AM14" i="8"/>
  <c r="AM17" i="8"/>
  <c r="AM18" i="8"/>
  <c r="AM39" i="8"/>
  <c r="AM26" i="8"/>
  <c r="AM45" i="8"/>
  <c r="AM21" i="8"/>
  <c r="AM42" i="8"/>
  <c r="AM27" i="8"/>
  <c r="AM8" i="8"/>
  <c r="AM35" i="8"/>
  <c r="AM22" i="8"/>
  <c r="AM44" i="8"/>
  <c r="AM24" i="8"/>
  <c r="AM9" i="8"/>
  <c r="AM3" i="8"/>
  <c r="AM30" i="8"/>
  <c r="AM19" i="8"/>
  <c r="AM16" i="8"/>
  <c r="AM11" i="8"/>
  <c r="AM5" i="8"/>
  <c r="AM28" i="8"/>
  <c r="AM38" i="8"/>
  <c r="AM29" i="8"/>
  <c r="AM33" i="8"/>
  <c r="AM23" i="8"/>
  <c r="AM7" i="8"/>
  <c r="AM13" i="8"/>
  <c r="AM15" i="8"/>
  <c r="AM40" i="8"/>
  <c r="AM31" i="8"/>
  <c r="AM34" i="8"/>
  <c r="AM36" i="8"/>
  <c r="AM4" i="8"/>
  <c r="AM37" i="8"/>
  <c r="AM12" i="8"/>
  <c r="AM46" i="8"/>
  <c r="AM47" i="8"/>
  <c r="AM6" i="8"/>
  <c r="AM43" i="8"/>
  <c r="AM41" i="8"/>
  <c r="AM25" i="8"/>
  <c r="AT38" i="11"/>
  <c r="AT27" i="11"/>
  <c r="AT16" i="11"/>
  <c r="AT10" i="11"/>
  <c r="AT42" i="11"/>
  <c r="AT36" i="11"/>
  <c r="AT30" i="11"/>
  <c r="AT37" i="11"/>
  <c r="AT35" i="11"/>
  <c r="AT11" i="11"/>
  <c r="AT28" i="11"/>
  <c r="AT33" i="11"/>
  <c r="AT40" i="11"/>
  <c r="AT13" i="11"/>
  <c r="AT5" i="11"/>
  <c r="AT18" i="11"/>
  <c r="AT44" i="11"/>
  <c r="AT32" i="11"/>
  <c r="AT41" i="11"/>
  <c r="AT21" i="11"/>
  <c r="AT26" i="11"/>
  <c r="AT24" i="11"/>
  <c r="AT19" i="11"/>
  <c r="AT12" i="11"/>
  <c r="AT39" i="11"/>
  <c r="AT17" i="11"/>
  <c r="AT25" i="11"/>
  <c r="AT43" i="11"/>
  <c r="AT23" i="11"/>
  <c r="AT14" i="11"/>
  <c r="AT4" i="11"/>
  <c r="AT34" i="11"/>
  <c r="AT20" i="11"/>
  <c r="AT7" i="11"/>
  <c r="AU3" i="11"/>
  <c r="AT29" i="11"/>
  <c r="AT31" i="11"/>
  <c r="AT8" i="11"/>
  <c r="AT9" i="11"/>
  <c r="AT6" i="11"/>
  <c r="AT15" i="11"/>
  <c r="AT22" i="11"/>
  <c r="AS42" i="10"/>
  <c r="AS31" i="10"/>
  <c r="AS20" i="10"/>
  <c r="AS9" i="10"/>
  <c r="AS34" i="10"/>
  <c r="AS18" i="10"/>
  <c r="AS29" i="10"/>
  <c r="AS17" i="10"/>
  <c r="AS43" i="10"/>
  <c r="AS24" i="10"/>
  <c r="AS25" i="10"/>
  <c r="AS16" i="10"/>
  <c r="AS35" i="10"/>
  <c r="AS27" i="10"/>
  <c r="AS26" i="10"/>
  <c r="AS7" i="10"/>
  <c r="AS36" i="10"/>
  <c r="AS33" i="10"/>
  <c r="AS11" i="10"/>
  <c r="AT3" i="10"/>
  <c r="AS40" i="10"/>
  <c r="AS28" i="10"/>
  <c r="AS19" i="10"/>
  <c r="AS22" i="10"/>
  <c r="AS12" i="10"/>
  <c r="AS15" i="10"/>
  <c r="AS10" i="10"/>
  <c r="AS14" i="10"/>
  <c r="AS37" i="10"/>
  <c r="AS41" i="10"/>
  <c r="AS21" i="10"/>
  <c r="AS6" i="10"/>
  <c r="AS32" i="10"/>
  <c r="AS4" i="10"/>
  <c r="AS30" i="10"/>
  <c r="AS8" i="10"/>
  <c r="AS39" i="10"/>
  <c r="AS23" i="10"/>
  <c r="AS5" i="10"/>
  <c r="AS38" i="10"/>
  <c r="AS13" i="10"/>
  <c r="AP4" i="9"/>
  <c r="AQ3" i="9"/>
  <c r="AN2" i="8"/>
  <c r="AN15" i="8" l="1"/>
  <c r="AN21" i="8"/>
  <c r="AN48" i="8"/>
  <c r="AN4" i="8"/>
  <c r="AN31" i="8"/>
  <c r="AN25" i="8"/>
  <c r="AN27" i="8"/>
  <c r="AN36" i="8"/>
  <c r="AN18" i="8"/>
  <c r="AN26" i="8"/>
  <c r="AN14" i="8"/>
  <c r="AN39" i="8"/>
  <c r="AN7" i="8"/>
  <c r="AN32" i="8"/>
  <c r="AN24" i="8"/>
  <c r="AN5" i="8"/>
  <c r="AN11" i="8"/>
  <c r="AN8" i="8"/>
  <c r="AN35" i="8"/>
  <c r="AN22" i="8"/>
  <c r="AN44" i="8"/>
  <c r="AN19" i="8"/>
  <c r="AN47" i="8"/>
  <c r="AN16" i="8"/>
  <c r="AN42" i="8"/>
  <c r="AN34" i="8"/>
  <c r="AN38" i="8"/>
  <c r="AN28" i="8"/>
  <c r="AN29" i="8"/>
  <c r="AN45" i="8"/>
  <c r="AN20" i="8"/>
  <c r="AN13" i="8"/>
  <c r="AN30" i="8"/>
  <c r="AN17" i="8"/>
  <c r="AN9" i="8"/>
  <c r="AN12" i="8"/>
  <c r="AN23" i="8"/>
  <c r="AN33" i="8"/>
  <c r="AN37" i="8"/>
  <c r="AN40" i="8"/>
  <c r="AN3" i="8"/>
  <c r="AN10" i="8"/>
  <c r="AN46" i="8"/>
  <c r="AN6" i="8"/>
  <c r="AN43" i="8"/>
  <c r="AN41" i="8"/>
  <c r="AU44" i="11"/>
  <c r="AU24" i="11"/>
  <c r="AU18" i="11"/>
  <c r="AU41" i="11"/>
  <c r="AU38" i="11"/>
  <c r="AU36" i="11"/>
  <c r="AU6" i="11"/>
  <c r="AU33" i="11"/>
  <c r="AU23" i="11"/>
  <c r="AU35" i="11"/>
  <c r="AU25" i="11"/>
  <c r="AU14" i="11"/>
  <c r="AU42" i="11"/>
  <c r="AU37" i="11"/>
  <c r="AU5" i="11"/>
  <c r="AU32" i="11"/>
  <c r="AU13" i="11"/>
  <c r="AU11" i="11"/>
  <c r="AU31" i="11"/>
  <c r="AU28" i="11"/>
  <c r="AU15" i="11"/>
  <c r="AU12" i="11"/>
  <c r="AU39" i="11"/>
  <c r="AU17" i="11"/>
  <c r="AU40" i="11"/>
  <c r="AU16" i="11"/>
  <c r="AU27" i="11"/>
  <c r="AU43" i="11"/>
  <c r="AU10" i="11"/>
  <c r="AU4" i="11"/>
  <c r="AU29" i="11"/>
  <c r="AU26" i="11"/>
  <c r="AU9" i="11"/>
  <c r="AU34" i="11"/>
  <c r="AU7" i="11"/>
  <c r="AV3" i="11"/>
  <c r="AU19" i="11"/>
  <c r="AU30" i="11"/>
  <c r="AU20" i="11"/>
  <c r="AU8" i="11"/>
  <c r="AU45" i="11"/>
  <c r="AU21" i="11"/>
  <c r="AU22" i="11"/>
  <c r="AT17" i="10"/>
  <c r="AT29" i="10"/>
  <c r="AT41" i="10"/>
  <c r="AT28" i="10"/>
  <c r="AT16" i="10"/>
  <c r="AT25" i="10"/>
  <c r="AT35" i="10"/>
  <c r="AT27" i="10"/>
  <c r="AT26" i="10"/>
  <c r="AT7" i="10"/>
  <c r="AT42" i="10"/>
  <c r="AT19" i="10"/>
  <c r="AT22" i="10"/>
  <c r="AT12" i="10"/>
  <c r="AT40" i="10"/>
  <c r="AT31" i="10"/>
  <c r="AT18" i="10"/>
  <c r="AT6" i="10"/>
  <c r="AT32" i="10"/>
  <c r="AT37" i="10"/>
  <c r="AT21" i="10"/>
  <c r="AT33" i="10"/>
  <c r="AT14" i="10"/>
  <c r="AU3" i="10"/>
  <c r="AT24" i="10"/>
  <c r="AT43" i="10"/>
  <c r="AT30" i="10"/>
  <c r="AT36" i="10"/>
  <c r="AT9" i="10"/>
  <c r="AT20" i="10"/>
  <c r="AT11" i="10"/>
  <c r="AT10" i="10"/>
  <c r="AT39" i="10"/>
  <c r="AT34" i="10"/>
  <c r="AT23" i="10"/>
  <c r="AT15" i="10"/>
  <c r="AT44" i="10"/>
  <c r="AT8" i="10"/>
  <c r="AT5" i="10"/>
  <c r="AT38" i="10"/>
  <c r="AT13" i="10"/>
  <c r="AT4" i="10"/>
  <c r="AQ4" i="9"/>
  <c r="AR3" i="9"/>
  <c r="AO2" i="8"/>
  <c r="AO40" i="8" l="1"/>
  <c r="AO42" i="8"/>
  <c r="AO48" i="8"/>
  <c r="AO7" i="8"/>
  <c r="AO30" i="8"/>
  <c r="AO41" i="8"/>
  <c r="AO24" i="8"/>
  <c r="AO32" i="8"/>
  <c r="AO15" i="8"/>
  <c r="AO38" i="8"/>
  <c r="AO14" i="8"/>
  <c r="AO36" i="8"/>
  <c r="AO47" i="8"/>
  <c r="AO31" i="8"/>
  <c r="AO25" i="8"/>
  <c r="AO26" i="8"/>
  <c r="AO23" i="8"/>
  <c r="AO18" i="8"/>
  <c r="AO9" i="8"/>
  <c r="AO29" i="8"/>
  <c r="AO13" i="8"/>
  <c r="AO19" i="8"/>
  <c r="AO4" i="8"/>
  <c r="AO27" i="8"/>
  <c r="AO46" i="8"/>
  <c r="AO34" i="8"/>
  <c r="AO35" i="8"/>
  <c r="AO44" i="8"/>
  <c r="AO39" i="8"/>
  <c r="AO45" i="8"/>
  <c r="AO43" i="8"/>
  <c r="AO21" i="8"/>
  <c r="AO6" i="8"/>
  <c r="AO10" i="8"/>
  <c r="AO8" i="8"/>
  <c r="AO17" i="8"/>
  <c r="AO12" i="8"/>
  <c r="AO20" i="8"/>
  <c r="AO28" i="8"/>
  <c r="AO22" i="8"/>
  <c r="AO33" i="8"/>
  <c r="AO37" i="8"/>
  <c r="AO3" i="8"/>
  <c r="AO11" i="8"/>
  <c r="AO16" i="8"/>
  <c r="AO5" i="8"/>
  <c r="AV45" i="11"/>
  <c r="AV34" i="11"/>
  <c r="AV23" i="11"/>
  <c r="AV12" i="11"/>
  <c r="AV38" i="11"/>
  <c r="AV32" i="11"/>
  <c r="AV26" i="11"/>
  <c r="AV43" i="11"/>
  <c r="AV40" i="11"/>
  <c r="AV39" i="11"/>
  <c r="AV8" i="11"/>
  <c r="AV42" i="11"/>
  <c r="AV37" i="11"/>
  <c r="AV18" i="11"/>
  <c r="AV5" i="11"/>
  <c r="AV13" i="11"/>
  <c r="AV44" i="11"/>
  <c r="AV10" i="11"/>
  <c r="AV27" i="11"/>
  <c r="AV25" i="11"/>
  <c r="AV11" i="11"/>
  <c r="AV36" i="11"/>
  <c r="AV31" i="11"/>
  <c r="AV19" i="11"/>
  <c r="AV22" i="11"/>
  <c r="AW3" i="11"/>
  <c r="AV17" i="11"/>
  <c r="AV16" i="11"/>
  <c r="AV41" i="11"/>
  <c r="AV4" i="11"/>
  <c r="AV29" i="11"/>
  <c r="AV14" i="11"/>
  <c r="AV28" i="11"/>
  <c r="AV24" i="11"/>
  <c r="AV21" i="11"/>
  <c r="AV7" i="11"/>
  <c r="AV46" i="11"/>
  <c r="AV33" i="11"/>
  <c r="AV9" i="11"/>
  <c r="AV30" i="11"/>
  <c r="AV20" i="11"/>
  <c r="AV6" i="11"/>
  <c r="AV15" i="11"/>
  <c r="AV35" i="11"/>
  <c r="AU38" i="10"/>
  <c r="AU27" i="10"/>
  <c r="AU16" i="10"/>
  <c r="AU28" i="10"/>
  <c r="AU41" i="10"/>
  <c r="AU17" i="10"/>
  <c r="AU45" i="10"/>
  <c r="AU42" i="10"/>
  <c r="AU35" i="10"/>
  <c r="AU26" i="10"/>
  <c r="AV3" i="10"/>
  <c r="AU44" i="10"/>
  <c r="AU36" i="10"/>
  <c r="AU19" i="10"/>
  <c r="AU22" i="10"/>
  <c r="AU12" i="10"/>
  <c r="AU40" i="10"/>
  <c r="AU31" i="10"/>
  <c r="AU25" i="10"/>
  <c r="AU37" i="10"/>
  <c r="AU32" i="10"/>
  <c r="AU9" i="10"/>
  <c r="AU21" i="10"/>
  <c r="AU33" i="10"/>
  <c r="AU6" i="10"/>
  <c r="AU14" i="10"/>
  <c r="AU24" i="10"/>
  <c r="AU20" i="10"/>
  <c r="AU18" i="10"/>
  <c r="AU8" i="10"/>
  <c r="AU10" i="10"/>
  <c r="AU39" i="10"/>
  <c r="AU34" i="10"/>
  <c r="AU23" i="10"/>
  <c r="AU15" i="10"/>
  <c r="AU29" i="10"/>
  <c r="AU43" i="10"/>
  <c r="AU30" i="10"/>
  <c r="AU7" i="10"/>
  <c r="AU11" i="10"/>
  <c r="AU5" i="10"/>
  <c r="AU13" i="10"/>
  <c r="AU4" i="10"/>
  <c r="AR4" i="9"/>
  <c r="AS3" i="9"/>
  <c r="AP2" i="8"/>
  <c r="AP6" i="8" l="1"/>
  <c r="AP25" i="8"/>
  <c r="AP39" i="8"/>
  <c r="AP38" i="8"/>
  <c r="AP35" i="8"/>
  <c r="AP42" i="8"/>
  <c r="AP47" i="8"/>
  <c r="AP31" i="8"/>
  <c r="AP26" i="8"/>
  <c r="AP32" i="8"/>
  <c r="AP7" i="8"/>
  <c r="AP36" i="8"/>
  <c r="AP21" i="8"/>
  <c r="AP5" i="8"/>
  <c r="AP12" i="8"/>
  <c r="AP30" i="8"/>
  <c r="AP13" i="8"/>
  <c r="AP17" i="8"/>
  <c r="AP19" i="8"/>
  <c r="AP3" i="8"/>
  <c r="AP27" i="8"/>
  <c r="AP4" i="8"/>
  <c r="AP22" i="8"/>
  <c r="AP23" i="8"/>
  <c r="AP46" i="8"/>
  <c r="AP37" i="8"/>
  <c r="AP18" i="8"/>
  <c r="AP41" i="8"/>
  <c r="AP44" i="8"/>
  <c r="AP15" i="8"/>
  <c r="AP40" i="8"/>
  <c r="AP16" i="8"/>
  <c r="AP8" i="8"/>
  <c r="AP9" i="8"/>
  <c r="AP29" i="8"/>
  <c r="AP24" i="8"/>
  <c r="AP34" i="8"/>
  <c r="AP20" i="8"/>
  <c r="AP28" i="8"/>
  <c r="AP45" i="8"/>
  <c r="AP33" i="8"/>
  <c r="AP10" i="8"/>
  <c r="AP48" i="8"/>
  <c r="AP11" i="8"/>
  <c r="AP14" i="8"/>
  <c r="AP43" i="8"/>
  <c r="AW20" i="11"/>
  <c r="AW14" i="11"/>
  <c r="AW47" i="11"/>
  <c r="AW41" i="11"/>
  <c r="AW44" i="11"/>
  <c r="AW42" i="11"/>
  <c r="AW23" i="11"/>
  <c r="AW29" i="11"/>
  <c r="AW18" i="11"/>
  <c r="AW9" i="11"/>
  <c r="AW8" i="11"/>
  <c r="AW46" i="11"/>
  <c r="AW32" i="11"/>
  <c r="AW27" i="11"/>
  <c r="AW37" i="11"/>
  <c r="AW13" i="11"/>
  <c r="AW10" i="11"/>
  <c r="AW25" i="11"/>
  <c r="AW6" i="11"/>
  <c r="AW16" i="11"/>
  <c r="AW36" i="11"/>
  <c r="AW31" i="11"/>
  <c r="AW19" i="11"/>
  <c r="AW45" i="11"/>
  <c r="AW5" i="11"/>
  <c r="AW17" i="11"/>
  <c r="AW39" i="11"/>
  <c r="AW38" i="11"/>
  <c r="AW11" i="11"/>
  <c r="AW15" i="11"/>
  <c r="AW40" i="11"/>
  <c r="AW7" i="11"/>
  <c r="AW43" i="11"/>
  <c r="AW28" i="11"/>
  <c r="AW26" i="11"/>
  <c r="AW24" i="11"/>
  <c r="AW34" i="11"/>
  <c r="AW21" i="11"/>
  <c r="AX3" i="11"/>
  <c r="AW33" i="11"/>
  <c r="AW35" i="11"/>
  <c r="AW30" i="11"/>
  <c r="AW12" i="11"/>
  <c r="AW4" i="11"/>
  <c r="AW22" i="11"/>
  <c r="AV42" i="10"/>
  <c r="AV39" i="10"/>
  <c r="AV11" i="10"/>
  <c r="AV45" i="10"/>
  <c r="AV28" i="10"/>
  <c r="AV16" i="10"/>
  <c r="AV44" i="10"/>
  <c r="AV43" i="10"/>
  <c r="AV40" i="10"/>
  <c r="AV27" i="10"/>
  <c r="AV36" i="10"/>
  <c r="AV37" i="10"/>
  <c r="AV19" i="10"/>
  <c r="AV22" i="10"/>
  <c r="AV12" i="10"/>
  <c r="AV31" i="10"/>
  <c r="AV25" i="10"/>
  <c r="AV34" i="10"/>
  <c r="AV21" i="10"/>
  <c r="AV46" i="10"/>
  <c r="AV33" i="10"/>
  <c r="AV6" i="10"/>
  <c r="AV41" i="10"/>
  <c r="AV17" i="10"/>
  <c r="AV14" i="10"/>
  <c r="AV32" i="10"/>
  <c r="AV24" i="10"/>
  <c r="AW3" i="10"/>
  <c r="AV20" i="10"/>
  <c r="AV9" i="10"/>
  <c r="AV23" i="10"/>
  <c r="AV35" i="10"/>
  <c r="AV18" i="10"/>
  <c r="AV8" i="10"/>
  <c r="AV7" i="10"/>
  <c r="AV26" i="10"/>
  <c r="AV10" i="10"/>
  <c r="AV13" i="10"/>
  <c r="AV15" i="10"/>
  <c r="AV29" i="10"/>
  <c r="AV30" i="10"/>
  <c r="AV38" i="10"/>
  <c r="AV4" i="10"/>
  <c r="AV5" i="10"/>
  <c r="AS4" i="9"/>
  <c r="AT3" i="9"/>
  <c r="AQ2" i="8"/>
  <c r="AQ40" i="8" l="1"/>
  <c r="AQ12" i="8"/>
  <c r="AQ17" i="8"/>
  <c r="AQ29" i="8"/>
  <c r="AQ13" i="8"/>
  <c r="AQ9" i="8"/>
  <c r="AQ3" i="8"/>
  <c r="AQ33" i="8"/>
  <c r="AQ38" i="8"/>
  <c r="AQ11" i="8"/>
  <c r="AQ35" i="8"/>
  <c r="AQ45" i="8"/>
  <c r="AQ4" i="8"/>
  <c r="AQ42" i="8"/>
  <c r="AQ26" i="8"/>
  <c r="AQ16" i="8"/>
  <c r="AQ44" i="8"/>
  <c r="AQ6" i="8"/>
  <c r="AQ24" i="8"/>
  <c r="AQ19" i="8"/>
  <c r="AQ21" i="8"/>
  <c r="AQ47" i="8"/>
  <c r="AQ27" i="8"/>
  <c r="AQ36" i="8"/>
  <c r="AQ46" i="8"/>
  <c r="AQ25" i="8"/>
  <c r="AQ37" i="8"/>
  <c r="AQ18" i="8"/>
  <c r="AQ41" i="8"/>
  <c r="AQ15" i="8"/>
  <c r="AQ43" i="8"/>
  <c r="AQ39" i="8"/>
  <c r="AQ22" i="8"/>
  <c r="AQ8" i="8"/>
  <c r="AQ34" i="8"/>
  <c r="AQ30" i="8"/>
  <c r="AQ20" i="8"/>
  <c r="AQ28" i="8"/>
  <c r="AQ7" i="8"/>
  <c r="AQ23" i="8"/>
  <c r="AQ31" i="8"/>
  <c r="AQ14" i="8"/>
  <c r="AQ10" i="8"/>
  <c r="AQ32" i="8"/>
  <c r="AQ48" i="8"/>
  <c r="AQ5" i="8"/>
  <c r="AX41" i="11"/>
  <c r="AX30" i="11"/>
  <c r="AX19" i="11"/>
  <c r="AX35" i="11"/>
  <c r="AX29" i="11"/>
  <c r="AX48" i="11"/>
  <c r="AX47" i="11"/>
  <c r="AX46" i="11"/>
  <c r="AX45" i="11"/>
  <c r="AX10" i="11"/>
  <c r="AX17" i="11"/>
  <c r="AX15" i="11"/>
  <c r="AX18" i="11"/>
  <c r="AX9" i="11"/>
  <c r="AX8" i="11"/>
  <c r="AX44" i="11"/>
  <c r="AX7" i="11"/>
  <c r="AX20" i="11"/>
  <c r="AX4" i="11"/>
  <c r="AX31" i="11"/>
  <c r="AX42" i="11"/>
  <c r="AX32" i="11"/>
  <c r="AX25" i="11"/>
  <c r="AX6" i="11"/>
  <c r="AX27" i="11"/>
  <c r="AX16" i="11"/>
  <c r="AX34" i="11"/>
  <c r="AX23" i="11"/>
  <c r="AX43" i="11"/>
  <c r="AX5" i="11"/>
  <c r="AX37" i="11"/>
  <c r="AX39" i="11"/>
  <c r="AX38" i="11"/>
  <c r="AX11" i="11"/>
  <c r="AX40" i="11"/>
  <c r="AX28" i="11"/>
  <c r="AX26" i="11"/>
  <c r="AX24" i="11"/>
  <c r="AX14" i="11"/>
  <c r="AX33" i="11"/>
  <c r="AY3" i="11"/>
  <c r="AX36" i="11"/>
  <c r="AX12" i="11"/>
  <c r="AX21" i="11"/>
  <c r="AX22" i="11"/>
  <c r="AX13" i="11"/>
  <c r="AW45" i="10"/>
  <c r="AW34" i="10"/>
  <c r="AW23" i="10"/>
  <c r="AW12" i="10"/>
  <c r="AW22" i="10"/>
  <c r="AW47" i="10"/>
  <c r="AW44" i="10"/>
  <c r="AW43" i="10"/>
  <c r="AW42" i="10"/>
  <c r="AW40" i="10"/>
  <c r="AW27" i="10"/>
  <c r="AW46" i="10"/>
  <c r="AW15" i="10"/>
  <c r="AW36" i="10"/>
  <c r="AW37" i="10"/>
  <c r="AW38" i="10"/>
  <c r="AW16" i="10"/>
  <c r="AW31" i="10"/>
  <c r="AW28" i="10"/>
  <c r="AW25" i="10"/>
  <c r="AW33" i="10"/>
  <c r="AW6" i="10"/>
  <c r="AW41" i="10"/>
  <c r="AW17" i="10"/>
  <c r="AW14" i="10"/>
  <c r="AW32" i="10"/>
  <c r="AW24" i="10"/>
  <c r="AX3" i="10"/>
  <c r="AW20" i="10"/>
  <c r="AW9" i="10"/>
  <c r="AW39" i="10"/>
  <c r="AW8" i="10"/>
  <c r="AW7" i="10"/>
  <c r="AW10" i="10"/>
  <c r="AW11" i="10"/>
  <c r="AW29" i="10"/>
  <c r="AW30" i="10"/>
  <c r="AW35" i="10"/>
  <c r="AW18" i="10"/>
  <c r="AW26" i="10"/>
  <c r="AW19" i="10"/>
  <c r="AW13" i="10"/>
  <c r="AW5" i="10"/>
  <c r="AW4" i="10"/>
  <c r="AW21" i="10"/>
  <c r="AT4" i="9"/>
  <c r="AU3" i="9"/>
  <c r="AR2" i="8"/>
  <c r="AR23" i="8" l="1"/>
  <c r="AR27" i="8"/>
  <c r="AR6" i="8"/>
  <c r="AR28" i="8"/>
  <c r="AR36" i="8"/>
  <c r="AR16" i="8"/>
  <c r="AR43" i="8"/>
  <c r="AR29" i="8"/>
  <c r="AR38" i="8"/>
  <c r="AR3" i="8"/>
  <c r="AR19" i="8"/>
  <c r="AR48" i="8"/>
  <c r="AR11" i="8"/>
  <c r="AR24" i="8"/>
  <c r="AR17" i="8"/>
  <c r="AR45" i="8"/>
  <c r="AR4" i="8"/>
  <c r="AR18" i="8"/>
  <c r="AR26" i="8"/>
  <c r="AR7" i="8"/>
  <c r="AR31" i="8"/>
  <c r="AR10" i="8"/>
  <c r="AR33" i="8"/>
  <c r="AR37" i="8"/>
  <c r="AR40" i="8"/>
  <c r="AR20" i="8"/>
  <c r="AR12" i="8"/>
  <c r="AR47" i="8"/>
  <c r="AR21" i="8"/>
  <c r="AR35" i="8"/>
  <c r="AR44" i="8"/>
  <c r="AR41" i="8"/>
  <c r="AR25" i="8"/>
  <c r="AR5" i="8"/>
  <c r="AR15" i="8"/>
  <c r="AR46" i="8"/>
  <c r="AR39" i="8"/>
  <c r="AR13" i="8"/>
  <c r="AR8" i="8"/>
  <c r="AR30" i="8"/>
  <c r="AR34" i="8"/>
  <c r="AR42" i="8"/>
  <c r="AR22" i="8"/>
  <c r="AR9" i="8"/>
  <c r="AR14" i="8"/>
  <c r="AR32" i="8"/>
  <c r="AY49" i="11"/>
  <c r="AY43" i="11"/>
  <c r="AY37" i="11"/>
  <c r="AY23" i="11"/>
  <c r="AY17" i="11"/>
  <c r="AY18" i="11"/>
  <c r="AY16" i="11"/>
  <c r="AY44" i="11"/>
  <c r="AY29" i="11"/>
  <c r="AY7" i="11"/>
  <c r="AY39" i="11"/>
  <c r="AY34" i="11"/>
  <c r="AY11" i="11"/>
  <c r="AY10" i="11"/>
  <c r="AY46" i="11"/>
  <c r="AY31" i="11"/>
  <c r="AY15" i="11"/>
  <c r="AY41" i="11"/>
  <c r="AY36" i="11"/>
  <c r="AY32" i="11"/>
  <c r="AY25" i="11"/>
  <c r="AY6" i="11"/>
  <c r="AY27" i="11"/>
  <c r="AY8" i="11"/>
  <c r="AY9" i="11"/>
  <c r="AY38" i="11"/>
  <c r="AY40" i="11"/>
  <c r="AY42" i="11"/>
  <c r="AY30" i="11"/>
  <c r="AY22" i="11"/>
  <c r="AY48" i="11"/>
  <c r="AY35" i="11"/>
  <c r="AY14" i="11"/>
  <c r="AY21" i="11"/>
  <c r="AY33" i="11"/>
  <c r="AY19" i="11"/>
  <c r="AY12" i="11"/>
  <c r="AY26" i="11"/>
  <c r="AY20" i="11"/>
  <c r="AY5" i="11"/>
  <c r="AY47" i="11"/>
  <c r="AY13" i="11"/>
  <c r="AY24" i="11"/>
  <c r="AY45" i="11"/>
  <c r="AY28" i="11"/>
  <c r="AY4" i="11"/>
  <c r="C4" i="11" s="1"/>
  <c r="L5" i="12" s="1"/>
  <c r="P5" i="12" s="1"/>
  <c r="AX33" i="10"/>
  <c r="AX16" i="10"/>
  <c r="AX46" i="10"/>
  <c r="AX15" i="10"/>
  <c r="AX39" i="10"/>
  <c r="AX37" i="10"/>
  <c r="AX27" i="10"/>
  <c r="AX44" i="10"/>
  <c r="AX38" i="10"/>
  <c r="AX17" i="10"/>
  <c r="AX22" i="10"/>
  <c r="AX12" i="10"/>
  <c r="AX47" i="10"/>
  <c r="AX31" i="10"/>
  <c r="AX28" i="10"/>
  <c r="AX25" i="10"/>
  <c r="AX40" i="10"/>
  <c r="AX45" i="10"/>
  <c r="AX34" i="10"/>
  <c r="AX13" i="10"/>
  <c r="AX41" i="10"/>
  <c r="AY3" i="10"/>
  <c r="AX14" i="10"/>
  <c r="AX42" i="10"/>
  <c r="AX32" i="10"/>
  <c r="AX24" i="10"/>
  <c r="AX20" i="10"/>
  <c r="AX9" i="10"/>
  <c r="AX23" i="10"/>
  <c r="AX7" i="10"/>
  <c r="AX18" i="10"/>
  <c r="AX8" i="10"/>
  <c r="AX19" i="10"/>
  <c r="AX48" i="10"/>
  <c r="AX11" i="10"/>
  <c r="AX6" i="10"/>
  <c r="AX5" i="10"/>
  <c r="AX29" i="10"/>
  <c r="AX30" i="10"/>
  <c r="AX35" i="10"/>
  <c r="AX43" i="10"/>
  <c r="AX36" i="10"/>
  <c r="AX26" i="10"/>
  <c r="AX10" i="10"/>
  <c r="AX4" i="10"/>
  <c r="AX21" i="10"/>
  <c r="AU4" i="9"/>
  <c r="AV3" i="9"/>
  <c r="AS2" i="8"/>
  <c r="AS8" i="8" l="1"/>
  <c r="AS16" i="8"/>
  <c r="AS27" i="8"/>
  <c r="AS6" i="8"/>
  <c r="AS37" i="8"/>
  <c r="AS9" i="8"/>
  <c r="AS43" i="8"/>
  <c r="AS13" i="8"/>
  <c r="AS29" i="8"/>
  <c r="AS17" i="8"/>
  <c r="AS38" i="8"/>
  <c r="AS19" i="8"/>
  <c r="AS48" i="8"/>
  <c r="AS7" i="8"/>
  <c r="AS46" i="8"/>
  <c r="AS12" i="8"/>
  <c r="AS45" i="8"/>
  <c r="AS5" i="8"/>
  <c r="AS10" i="8"/>
  <c r="AS40" i="8"/>
  <c r="AS20" i="8"/>
  <c r="AS23" i="8"/>
  <c r="AS3" i="8"/>
  <c r="AS4" i="8"/>
  <c r="AS33" i="8"/>
  <c r="AS42" i="8"/>
  <c r="AS22" i="8"/>
  <c r="AS30" i="8"/>
  <c r="AS34" i="8"/>
  <c r="AS35" i="8"/>
  <c r="AS11" i="8"/>
  <c r="AS32" i="8"/>
  <c r="AS26" i="8"/>
  <c r="AS15" i="8"/>
  <c r="AS36" i="8"/>
  <c r="AS21" i="8"/>
  <c r="AS44" i="8"/>
  <c r="AS39" i="8"/>
  <c r="AS24" i="8"/>
  <c r="AS47" i="8"/>
  <c r="AS25" i="8"/>
  <c r="AS41" i="8"/>
  <c r="AS28" i="8"/>
  <c r="AS18" i="8"/>
  <c r="AS14" i="8"/>
  <c r="AS31" i="8"/>
  <c r="E4" i="15"/>
  <c r="F1" i="18" s="1"/>
  <c r="A4" i="11"/>
  <c r="F1" i="11"/>
  <c r="AY41" i="10"/>
  <c r="AY30" i="10"/>
  <c r="AY19" i="10"/>
  <c r="AY49" i="10"/>
  <c r="AY48" i="10"/>
  <c r="AY27" i="10"/>
  <c r="AY39" i="10"/>
  <c r="AY38" i="10"/>
  <c r="AY26" i="10"/>
  <c r="AY14" i="10"/>
  <c r="AY44" i="10"/>
  <c r="AY17" i="10"/>
  <c r="AY28" i="10"/>
  <c r="AY47" i="10"/>
  <c r="AY31" i="10"/>
  <c r="AY25" i="10"/>
  <c r="AY16" i="10"/>
  <c r="AY40" i="10"/>
  <c r="AY45" i="10"/>
  <c r="AY34" i="10"/>
  <c r="AY13" i="10"/>
  <c r="AY37" i="10"/>
  <c r="AY8" i="10"/>
  <c r="AY46" i="10"/>
  <c r="AY42" i="10"/>
  <c r="AY32" i="10"/>
  <c r="AY24" i="10"/>
  <c r="AY12" i="10"/>
  <c r="AY20" i="10"/>
  <c r="AY9" i="10"/>
  <c r="AY23" i="10"/>
  <c r="AY7" i="10"/>
  <c r="AY29" i="10"/>
  <c r="AY15" i="10"/>
  <c r="AY18" i="10"/>
  <c r="AY36" i="10"/>
  <c r="AY10" i="10"/>
  <c r="AY6" i="10"/>
  <c r="AY5" i="10"/>
  <c r="AY4" i="10"/>
  <c r="C4" i="10" s="1"/>
  <c r="K5" i="12" s="1"/>
  <c r="O5" i="12" s="1"/>
  <c r="AY35" i="10"/>
  <c r="AY43" i="10"/>
  <c r="AY11" i="10"/>
  <c r="AY22" i="10"/>
  <c r="AY21" i="10"/>
  <c r="AY33" i="10"/>
  <c r="AV4" i="9"/>
  <c r="AW3" i="9"/>
  <c r="AT2" i="8"/>
  <c r="AT35" i="8" l="1"/>
  <c r="AT19" i="8"/>
  <c r="AT3" i="8"/>
  <c r="AT45" i="8"/>
  <c r="AT22" i="8"/>
  <c r="AT48" i="8"/>
  <c r="AT14" i="8"/>
  <c r="AT37" i="8"/>
  <c r="AT21" i="8"/>
  <c r="AT16" i="8"/>
  <c r="AT43" i="8"/>
  <c r="AT4" i="8"/>
  <c r="AT13" i="8"/>
  <c r="AT9" i="8"/>
  <c r="AT29" i="8"/>
  <c r="AT20" i="8"/>
  <c r="AT27" i="8"/>
  <c r="AT17" i="8"/>
  <c r="AT18" i="8"/>
  <c r="AT34" i="8"/>
  <c r="AT39" i="8"/>
  <c r="AT42" i="8"/>
  <c r="AT15" i="8"/>
  <c r="AT25" i="8"/>
  <c r="AT36" i="8"/>
  <c r="AT10" i="8"/>
  <c r="AT40" i="8"/>
  <c r="AT38" i="8"/>
  <c r="AT12" i="8"/>
  <c r="AT7" i="8"/>
  <c r="AT30" i="8"/>
  <c r="AT41" i="8"/>
  <c r="AT5" i="8"/>
  <c r="AT32" i="8"/>
  <c r="AT11" i="8"/>
  <c r="AT26" i="8"/>
  <c r="AT46" i="8"/>
  <c r="AT44" i="8"/>
  <c r="AT24" i="8"/>
  <c r="AT47" i="8"/>
  <c r="AT8" i="8"/>
  <c r="AT23" i="8"/>
  <c r="AT28" i="8"/>
  <c r="AT33" i="8"/>
  <c r="AT6" i="8"/>
  <c r="AT31" i="8"/>
  <c r="F4" i="18"/>
  <c r="F22" i="18"/>
  <c r="F44" i="18"/>
  <c r="F21" i="18"/>
  <c r="F45" i="18"/>
  <c r="F11" i="18"/>
  <c r="F35" i="18"/>
  <c r="F12" i="18"/>
  <c r="F36" i="18"/>
  <c r="F18" i="18"/>
  <c r="F42" i="18"/>
  <c r="F26" i="18"/>
  <c r="F27" i="18"/>
  <c r="F28" i="18"/>
  <c r="F6" i="18"/>
  <c r="F33" i="18"/>
  <c r="F7" i="18"/>
  <c r="F40" i="18"/>
  <c r="F47" i="18"/>
  <c r="F8" i="18"/>
  <c r="F41" i="18"/>
  <c r="F9" i="18"/>
  <c r="F43" i="18"/>
  <c r="F10" i="18"/>
  <c r="F46" i="18"/>
  <c r="F13" i="18"/>
  <c r="F16" i="18"/>
  <c r="F37" i="18"/>
  <c r="F49" i="18"/>
  <c r="F38" i="18"/>
  <c r="F39" i="18"/>
  <c r="F48" i="18"/>
  <c r="F5" i="18"/>
  <c r="F29" i="18"/>
  <c r="F30" i="18"/>
  <c r="F14" i="18"/>
  <c r="F15" i="18"/>
  <c r="F17" i="18"/>
  <c r="F24" i="18"/>
  <c r="F25" i="18"/>
  <c r="F31" i="18"/>
  <c r="F32" i="18"/>
  <c r="F19" i="18"/>
  <c r="F20" i="18"/>
  <c r="F23" i="18"/>
  <c r="F34" i="18"/>
  <c r="D4" i="15"/>
  <c r="F11" i="11"/>
  <c r="F40" i="11"/>
  <c r="F12" i="11"/>
  <c r="F31" i="11"/>
  <c r="F9" i="11"/>
  <c r="F24" i="11"/>
  <c r="F35" i="11"/>
  <c r="F49" i="11"/>
  <c r="F22" i="11"/>
  <c r="F34" i="11"/>
  <c r="F47" i="11"/>
  <c r="F18" i="11"/>
  <c r="F15" i="11"/>
  <c r="F10" i="11"/>
  <c r="F41" i="11"/>
  <c r="F8" i="11"/>
  <c r="F6" i="11"/>
  <c r="F30" i="11"/>
  <c r="F21" i="11"/>
  <c r="F19" i="11"/>
  <c r="F39" i="11"/>
  <c r="F23" i="11"/>
  <c r="F48" i="11"/>
  <c r="F37" i="11"/>
  <c r="F38" i="11"/>
  <c r="F45" i="11"/>
  <c r="F25" i="11"/>
  <c r="F16" i="11"/>
  <c r="F29" i="11"/>
  <c r="F13" i="11"/>
  <c r="F42" i="11"/>
  <c r="F46" i="11"/>
  <c r="F5" i="11"/>
  <c r="C5" i="11" s="1"/>
  <c r="L6" i="12" s="1"/>
  <c r="P6" i="12" s="1"/>
  <c r="F20" i="11"/>
  <c r="F26" i="11"/>
  <c r="F14" i="11"/>
  <c r="F44" i="11"/>
  <c r="F36" i="11"/>
  <c r="F27" i="11"/>
  <c r="F43" i="11"/>
  <c r="F32" i="11"/>
  <c r="F33" i="11"/>
  <c r="F7" i="11"/>
  <c r="F28" i="11"/>
  <c r="F17" i="11"/>
  <c r="A4" i="10"/>
  <c r="F1" i="10"/>
  <c r="AW4" i="9"/>
  <c r="AX3" i="9"/>
  <c r="AU2" i="8"/>
  <c r="AU35" i="8" l="1"/>
  <c r="AU42" i="8"/>
  <c r="AU17" i="8"/>
  <c r="AU12" i="8"/>
  <c r="AU20" i="8"/>
  <c r="AU47" i="8"/>
  <c r="AU48" i="8"/>
  <c r="AU11" i="8"/>
  <c r="AU19" i="8"/>
  <c r="AU3" i="8"/>
  <c r="AU10" i="8"/>
  <c r="AU39" i="8"/>
  <c r="AU6" i="8"/>
  <c r="AU9" i="8"/>
  <c r="AU16" i="8"/>
  <c r="AU36" i="8"/>
  <c r="AU4" i="8"/>
  <c r="AU24" i="8"/>
  <c r="AU44" i="8"/>
  <c r="AU23" i="8"/>
  <c r="AU25" i="8"/>
  <c r="AU37" i="8"/>
  <c r="AU27" i="8"/>
  <c r="AU38" i="8"/>
  <c r="AU33" i="8"/>
  <c r="AU31" i="8"/>
  <c r="AU28" i="8"/>
  <c r="AU43" i="8"/>
  <c r="AU22" i="8"/>
  <c r="AU14" i="8"/>
  <c r="AU29" i="8"/>
  <c r="AU13" i="8"/>
  <c r="AU45" i="8"/>
  <c r="AU46" i="8"/>
  <c r="AU41" i="8"/>
  <c r="AU5" i="8"/>
  <c r="AU32" i="8"/>
  <c r="AU7" i="8"/>
  <c r="AU40" i="8"/>
  <c r="AU26" i="8"/>
  <c r="AU15" i="8"/>
  <c r="AU18" i="8"/>
  <c r="AU30" i="8"/>
  <c r="AU8" i="8"/>
  <c r="AU21" i="8"/>
  <c r="AU34" i="8"/>
  <c r="F1" i="17"/>
  <c r="F45" i="17" s="1"/>
  <c r="F43" i="17"/>
  <c r="E5" i="15"/>
  <c r="G1" i="18" s="1"/>
  <c r="A5" i="11"/>
  <c r="G1" i="11"/>
  <c r="F17" i="10"/>
  <c r="F38" i="10"/>
  <c r="F29" i="10"/>
  <c r="F10" i="10"/>
  <c r="F32" i="10"/>
  <c r="F35" i="10"/>
  <c r="F37" i="10"/>
  <c r="F40" i="10"/>
  <c r="F43" i="10"/>
  <c r="F25" i="10"/>
  <c r="F5" i="10"/>
  <c r="C5" i="10" s="1"/>
  <c r="K6" i="12" s="1"/>
  <c r="O6" i="12" s="1"/>
  <c r="F13" i="10"/>
  <c r="F28" i="10"/>
  <c r="F46" i="10"/>
  <c r="F12" i="10"/>
  <c r="F41" i="10"/>
  <c r="F36" i="10"/>
  <c r="F20" i="10"/>
  <c r="F45" i="10"/>
  <c r="F26" i="10"/>
  <c r="F31" i="10"/>
  <c r="F11" i="10"/>
  <c r="F21" i="10"/>
  <c r="F6" i="10"/>
  <c r="F8" i="10"/>
  <c r="F39" i="10"/>
  <c r="F15" i="10"/>
  <c r="F34" i="10"/>
  <c r="F24" i="10"/>
  <c r="F23" i="10"/>
  <c r="F18" i="10"/>
  <c r="F48" i="10"/>
  <c r="F7" i="10"/>
  <c r="F19" i="10"/>
  <c r="F44" i="10"/>
  <c r="F9" i="10"/>
  <c r="F30" i="10"/>
  <c r="F22" i="10"/>
  <c r="F33" i="10"/>
  <c r="F14" i="10"/>
  <c r="F27" i="10"/>
  <c r="F42" i="10"/>
  <c r="F16" i="10"/>
  <c r="F49" i="10"/>
  <c r="F47" i="10"/>
  <c r="AX4" i="9"/>
  <c r="AY3" i="9"/>
  <c r="AV2" i="8"/>
  <c r="AV47" i="8" l="1"/>
  <c r="AV27" i="8"/>
  <c r="AV13" i="8"/>
  <c r="AV36" i="8"/>
  <c r="AV42" i="8"/>
  <c r="AV34" i="8"/>
  <c r="AV16" i="8"/>
  <c r="AV29" i="8"/>
  <c r="AV35" i="8"/>
  <c r="AV22" i="8"/>
  <c r="AV37" i="8"/>
  <c r="AV48" i="8"/>
  <c r="AV43" i="8"/>
  <c r="AV44" i="8"/>
  <c r="AV4" i="8"/>
  <c r="AV9" i="8"/>
  <c r="AV32" i="8"/>
  <c r="AV12" i="8"/>
  <c r="AV19" i="8"/>
  <c r="AV31" i="8"/>
  <c r="AV20" i="8"/>
  <c r="AV41" i="8"/>
  <c r="AV14" i="8"/>
  <c r="AV45" i="8"/>
  <c r="AV24" i="8"/>
  <c r="AV8" i="8"/>
  <c r="AV10" i="8"/>
  <c r="AV11" i="8"/>
  <c r="AV40" i="8"/>
  <c r="AV6" i="8"/>
  <c r="AV17" i="8"/>
  <c r="AV25" i="8"/>
  <c r="AV3" i="8"/>
  <c r="AV33" i="8"/>
  <c r="AV21" i="8"/>
  <c r="AV38" i="8"/>
  <c r="AV39" i="8"/>
  <c r="AV15" i="8"/>
  <c r="AV18" i="8"/>
  <c r="AV5" i="8"/>
  <c r="AV26" i="8"/>
  <c r="AV46" i="8"/>
  <c r="AV28" i="8"/>
  <c r="AV30" i="8"/>
  <c r="AV23" i="8"/>
  <c r="AV7" i="8"/>
  <c r="F10" i="17"/>
  <c r="F36" i="17"/>
  <c r="F17" i="17"/>
  <c r="F42" i="17"/>
  <c r="F33" i="17"/>
  <c r="F32" i="17"/>
  <c r="F14" i="17"/>
  <c r="F4" i="17"/>
  <c r="F27" i="17"/>
  <c r="F29" i="17"/>
  <c r="F49" i="17"/>
  <c r="F40" i="17"/>
  <c r="F39" i="17"/>
  <c r="F46" i="17"/>
  <c r="F15" i="17"/>
  <c r="F26" i="17"/>
  <c r="F47" i="17"/>
  <c r="F5" i="17"/>
  <c r="F35" i="17"/>
  <c r="F28" i="17"/>
  <c r="F48" i="17"/>
  <c r="F23" i="17"/>
  <c r="F22" i="17"/>
  <c r="F18" i="17"/>
  <c r="F13" i="17"/>
  <c r="F11" i="17"/>
  <c r="F38" i="17"/>
  <c r="F6" i="17"/>
  <c r="F7" i="17"/>
  <c r="F34" i="17"/>
  <c r="F9" i="17"/>
  <c r="F8" i="17"/>
  <c r="F25" i="17"/>
  <c r="F24" i="17"/>
  <c r="F20" i="17"/>
  <c r="F19" i="17"/>
  <c r="F31" i="17"/>
  <c r="F30" i="17"/>
  <c r="F41" i="17"/>
  <c r="F37" i="17"/>
  <c r="F16" i="17"/>
  <c r="F44" i="17"/>
  <c r="F12" i="17"/>
  <c r="F21" i="17"/>
  <c r="G4" i="18"/>
  <c r="G26" i="18"/>
  <c r="G10" i="18"/>
  <c r="G11" i="18"/>
  <c r="G43" i="18"/>
  <c r="G44" i="18"/>
  <c r="G18" i="18"/>
  <c r="G42" i="18"/>
  <c r="G45" i="18"/>
  <c r="G9" i="18"/>
  <c r="G16" i="18"/>
  <c r="G36" i="18"/>
  <c r="G35" i="18"/>
  <c r="G6" i="18"/>
  <c r="G8" i="18"/>
  <c r="G34" i="18"/>
  <c r="G29" i="18"/>
  <c r="G48" i="18"/>
  <c r="G14" i="18"/>
  <c r="G19" i="18"/>
  <c r="G33" i="18"/>
  <c r="G37" i="18"/>
  <c r="G40" i="18"/>
  <c r="G15" i="18"/>
  <c r="G20" i="18"/>
  <c r="G25" i="18"/>
  <c r="G46" i="18"/>
  <c r="G38" i="18"/>
  <c r="G41" i="18"/>
  <c r="G23" i="18"/>
  <c r="G21" i="18"/>
  <c r="G22" i="18"/>
  <c r="G47" i="18"/>
  <c r="G24" i="18"/>
  <c r="G28" i="18"/>
  <c r="G12" i="18"/>
  <c r="G17" i="18"/>
  <c r="G31" i="18"/>
  <c r="G30" i="18"/>
  <c r="G49" i="18"/>
  <c r="G39" i="18"/>
  <c r="G32" i="18"/>
  <c r="G27" i="18"/>
  <c r="G7" i="18"/>
  <c r="G5" i="18"/>
  <c r="G13" i="18"/>
  <c r="D5" i="15"/>
  <c r="G23" i="11"/>
  <c r="G32" i="11"/>
  <c r="G6" i="11"/>
  <c r="C6" i="11" s="1"/>
  <c r="L7" i="12" s="1"/>
  <c r="P7" i="12" s="1"/>
  <c r="G45" i="11"/>
  <c r="G37" i="11"/>
  <c r="G19" i="11"/>
  <c r="G16" i="11"/>
  <c r="G21" i="11"/>
  <c r="G13" i="11"/>
  <c r="G18" i="11"/>
  <c r="G46" i="11"/>
  <c r="G43" i="11"/>
  <c r="G7" i="11"/>
  <c r="G40" i="11"/>
  <c r="G14" i="11"/>
  <c r="G35" i="11"/>
  <c r="G9" i="11"/>
  <c r="G17" i="11"/>
  <c r="G30" i="11"/>
  <c r="G41" i="11"/>
  <c r="G44" i="11"/>
  <c r="G36" i="11"/>
  <c r="G27" i="11"/>
  <c r="G49" i="11"/>
  <c r="G42" i="11"/>
  <c r="G29" i="11"/>
  <c r="G31" i="11"/>
  <c r="G28" i="11"/>
  <c r="G26" i="11"/>
  <c r="G25" i="11"/>
  <c r="G15" i="11"/>
  <c r="G11" i="11"/>
  <c r="G38" i="11"/>
  <c r="G48" i="11"/>
  <c r="G34" i="11"/>
  <c r="G47" i="11"/>
  <c r="G33" i="11"/>
  <c r="G8" i="11"/>
  <c r="G22" i="11"/>
  <c r="G10" i="11"/>
  <c r="G12" i="11"/>
  <c r="G20" i="11"/>
  <c r="G24" i="11"/>
  <c r="G39" i="11"/>
  <c r="G1" i="10"/>
  <c r="A5" i="10"/>
  <c r="AY4" i="9"/>
  <c r="G1" i="17" l="1"/>
  <c r="G22" i="17" s="1"/>
  <c r="E6" i="15"/>
  <c r="A6" i="11"/>
  <c r="H1" i="11"/>
  <c r="G30" i="10"/>
  <c r="G32" i="10"/>
  <c r="G19" i="10"/>
  <c r="G28" i="10"/>
  <c r="G16" i="10"/>
  <c r="G46" i="10"/>
  <c r="G12" i="10"/>
  <c r="G21" i="10"/>
  <c r="G8" i="10"/>
  <c r="G36" i="10"/>
  <c r="G40" i="10"/>
  <c r="G24" i="10"/>
  <c r="G17" i="10"/>
  <c r="G20" i="10"/>
  <c r="G11" i="10"/>
  <c r="G31" i="10"/>
  <c r="G22" i="10"/>
  <c r="G38" i="10"/>
  <c r="G14" i="10"/>
  <c r="G49" i="10"/>
  <c r="G34" i="10"/>
  <c r="G18" i="10"/>
  <c r="G43" i="10"/>
  <c r="G7" i="10"/>
  <c r="G25" i="10"/>
  <c r="G44" i="10"/>
  <c r="G48" i="10"/>
  <c r="G33" i="10"/>
  <c r="G9" i="10"/>
  <c r="G27" i="10"/>
  <c r="G45" i="10"/>
  <c r="G15" i="10"/>
  <c r="G26" i="10"/>
  <c r="G10" i="10"/>
  <c r="G39" i="10"/>
  <c r="G42" i="10"/>
  <c r="G13" i="10"/>
  <c r="G6" i="10"/>
  <c r="C6" i="10" s="1"/>
  <c r="K7" i="12" s="1"/>
  <c r="O7" i="12" s="1"/>
  <c r="G23" i="10"/>
  <c r="G35" i="10"/>
  <c r="G47" i="10"/>
  <c r="G41" i="10"/>
  <c r="G37" i="10"/>
  <c r="G29" i="10"/>
  <c r="J8" i="9"/>
  <c r="J5" i="9"/>
  <c r="J7" i="9"/>
  <c r="J6" i="9"/>
  <c r="G4" i="17" l="1"/>
  <c r="G36" i="17"/>
  <c r="G7" i="17"/>
  <c r="G20" i="17"/>
  <c r="G34" i="17"/>
  <c r="G14" i="17"/>
  <c r="G49" i="17"/>
  <c r="G19" i="17"/>
  <c r="G32" i="17"/>
  <c r="G11" i="17"/>
  <c r="G33" i="17"/>
  <c r="G27" i="17"/>
  <c r="G30" i="17"/>
  <c r="G47" i="17"/>
  <c r="G41" i="17"/>
  <c r="G18" i="17"/>
  <c r="G6" i="17"/>
  <c r="G5" i="17"/>
  <c r="G31" i="17"/>
  <c r="G17" i="17"/>
  <c r="G15" i="17"/>
  <c r="G40" i="17"/>
  <c r="G28" i="17"/>
  <c r="G8" i="17"/>
  <c r="G46" i="17"/>
  <c r="G44" i="17"/>
  <c r="G26" i="17"/>
  <c r="G37" i="17"/>
  <c r="G48" i="17"/>
  <c r="G10" i="17"/>
  <c r="G43" i="17"/>
  <c r="G35" i="17"/>
  <c r="G12" i="17"/>
  <c r="G21" i="17"/>
  <c r="G42" i="17"/>
  <c r="G9" i="17"/>
  <c r="G45" i="17"/>
  <c r="G25" i="17"/>
  <c r="G13" i="17"/>
  <c r="G24" i="17"/>
  <c r="G39" i="17"/>
  <c r="G38" i="17"/>
  <c r="G23" i="17"/>
  <c r="G16" i="17"/>
  <c r="G29" i="17"/>
  <c r="H1" i="18"/>
  <c r="D6" i="15"/>
  <c r="H48" i="11"/>
  <c r="H37" i="11"/>
  <c r="H8" i="11"/>
  <c r="H40" i="11"/>
  <c r="H26" i="11"/>
  <c r="H16" i="11"/>
  <c r="H36" i="11"/>
  <c r="H15" i="11"/>
  <c r="H44" i="11"/>
  <c r="H9" i="11"/>
  <c r="H27" i="11"/>
  <c r="H34" i="11"/>
  <c r="H43" i="11"/>
  <c r="H28" i="11"/>
  <c r="H25" i="11"/>
  <c r="H22" i="11"/>
  <c r="H11" i="11"/>
  <c r="H33" i="11"/>
  <c r="H29" i="11"/>
  <c r="H13" i="11"/>
  <c r="H46" i="11"/>
  <c r="H7" i="11"/>
  <c r="C7" i="11" s="1"/>
  <c r="L8" i="12" s="1"/>
  <c r="P8" i="12" s="1"/>
  <c r="H18" i="11"/>
  <c r="H17" i="11"/>
  <c r="H32" i="11"/>
  <c r="H47" i="11"/>
  <c r="H31" i="11"/>
  <c r="H14" i="11"/>
  <c r="H10" i="11"/>
  <c r="H45" i="11"/>
  <c r="H24" i="11"/>
  <c r="H30" i="11"/>
  <c r="H41" i="11"/>
  <c r="H12" i="11"/>
  <c r="H39" i="11"/>
  <c r="H49" i="11"/>
  <c r="H42" i="11"/>
  <c r="H38" i="11"/>
  <c r="H20" i="11"/>
  <c r="H23" i="11"/>
  <c r="H19" i="11"/>
  <c r="H35" i="11"/>
  <c r="H21" i="11"/>
  <c r="A6" i="10"/>
  <c r="H1" i="10"/>
  <c r="K6" i="9"/>
  <c r="K7" i="9"/>
  <c r="K8" i="9"/>
  <c r="K9" i="9"/>
  <c r="K5" i="9"/>
  <c r="H1" i="17" l="1"/>
  <c r="H48" i="17" s="1"/>
  <c r="H25" i="18"/>
  <c r="H9" i="18"/>
  <c r="H11" i="18"/>
  <c r="H43" i="18"/>
  <c r="H44" i="18"/>
  <c r="H21" i="18"/>
  <c r="H32" i="18"/>
  <c r="H39" i="18"/>
  <c r="H26" i="18"/>
  <c r="H35" i="18"/>
  <c r="H15" i="18"/>
  <c r="H31" i="18"/>
  <c r="H42" i="18"/>
  <c r="H24" i="18"/>
  <c r="H29" i="18"/>
  <c r="H45" i="18"/>
  <c r="H48" i="18"/>
  <c r="H12" i="18"/>
  <c r="H33" i="18"/>
  <c r="H37" i="18"/>
  <c r="H40" i="18"/>
  <c r="H10" i="18"/>
  <c r="H20" i="18"/>
  <c r="H5" i="18"/>
  <c r="H8" i="18"/>
  <c r="H23" i="18"/>
  <c r="H22" i="18"/>
  <c r="H47" i="18"/>
  <c r="H6" i="18"/>
  <c r="H34" i="18"/>
  <c r="H4" i="18"/>
  <c r="H17" i="18"/>
  <c r="H28" i="18"/>
  <c r="H14" i="18"/>
  <c r="H16" i="18"/>
  <c r="H27" i="18"/>
  <c r="H30" i="18"/>
  <c r="H38" i="18"/>
  <c r="H36" i="18"/>
  <c r="H19" i="18"/>
  <c r="H41" i="18"/>
  <c r="H49" i="18"/>
  <c r="H7" i="18"/>
  <c r="H13" i="18"/>
  <c r="H18" i="18"/>
  <c r="H46" i="18"/>
  <c r="E7" i="15"/>
  <c r="A7" i="11"/>
  <c r="I1" i="11"/>
  <c r="H45" i="10"/>
  <c r="H40" i="10"/>
  <c r="H35" i="10"/>
  <c r="H32" i="10"/>
  <c r="H29" i="10"/>
  <c r="H15" i="10"/>
  <c r="H36" i="10"/>
  <c r="H26" i="10"/>
  <c r="H11" i="10"/>
  <c r="H22" i="10"/>
  <c r="H13" i="10"/>
  <c r="H34" i="10"/>
  <c r="H23" i="10"/>
  <c r="H43" i="10"/>
  <c r="H16" i="10"/>
  <c r="H25" i="10"/>
  <c r="H48" i="10"/>
  <c r="H10" i="10"/>
  <c r="H20" i="10"/>
  <c r="H38" i="10"/>
  <c r="H17" i="10"/>
  <c r="H24" i="10"/>
  <c r="H37" i="10"/>
  <c r="H12" i="10"/>
  <c r="H28" i="10"/>
  <c r="H41" i="10"/>
  <c r="H8" i="10"/>
  <c r="H31" i="10"/>
  <c r="H14" i="10"/>
  <c r="H47" i="10"/>
  <c r="H21" i="10"/>
  <c r="H46" i="10"/>
  <c r="H18" i="10"/>
  <c r="H7" i="10"/>
  <c r="C7" i="10" s="1"/>
  <c r="K8" i="12" s="1"/>
  <c r="O8" i="12" s="1"/>
  <c r="H39" i="10"/>
  <c r="H44" i="10"/>
  <c r="H33" i="10"/>
  <c r="H30" i="10"/>
  <c r="H27" i="10"/>
  <c r="H19" i="10"/>
  <c r="H9" i="10"/>
  <c r="H42" i="10"/>
  <c r="H49" i="10"/>
  <c r="L10" i="9"/>
  <c r="L8" i="9"/>
  <c r="L9" i="9"/>
  <c r="L6" i="9"/>
  <c r="L7" i="9"/>
  <c r="L5" i="9"/>
  <c r="H49" i="17" l="1"/>
  <c r="H9" i="17"/>
  <c r="H33" i="17"/>
  <c r="H43" i="17"/>
  <c r="H12" i="17"/>
  <c r="H42" i="17"/>
  <c r="H38" i="17"/>
  <c r="H24" i="17"/>
  <c r="I1" i="18"/>
  <c r="H22" i="17"/>
  <c r="H19" i="17"/>
  <c r="H17" i="17"/>
  <c r="H21" i="17"/>
  <c r="H16" i="17"/>
  <c r="H41" i="17"/>
  <c r="H34" i="17"/>
  <c r="H20" i="17"/>
  <c r="H44" i="17"/>
  <c r="H47" i="17"/>
  <c r="H10" i="17"/>
  <c r="H13" i="17"/>
  <c r="H36" i="17"/>
  <c r="H28" i="17"/>
  <c r="H8" i="17"/>
  <c r="H4" i="17"/>
  <c r="H15" i="17"/>
  <c r="H5" i="17"/>
  <c r="H14" i="17"/>
  <c r="H46" i="17"/>
  <c r="H37" i="17"/>
  <c r="H31" i="17"/>
  <c r="H30" i="17"/>
  <c r="H45" i="17"/>
  <c r="H6" i="17"/>
  <c r="H29" i="17"/>
  <c r="H18" i="17"/>
  <c r="H7" i="17"/>
  <c r="H27" i="17"/>
  <c r="H26" i="17"/>
  <c r="H25" i="17"/>
  <c r="H23" i="17"/>
  <c r="H39" i="17"/>
  <c r="H11" i="17"/>
  <c r="H32" i="17"/>
  <c r="H40" i="17"/>
  <c r="H35" i="17"/>
  <c r="D7" i="15"/>
  <c r="I48" i="11"/>
  <c r="I42" i="11"/>
  <c r="I33" i="11"/>
  <c r="I17" i="11"/>
  <c r="I36" i="11"/>
  <c r="I19" i="11"/>
  <c r="I16" i="11"/>
  <c r="I11" i="11"/>
  <c r="I8" i="11"/>
  <c r="C8" i="11" s="1"/>
  <c r="L9" i="12" s="1"/>
  <c r="P9" i="12" s="1"/>
  <c r="I12" i="11"/>
  <c r="I27" i="11"/>
  <c r="I26" i="11"/>
  <c r="I43" i="11"/>
  <c r="I15" i="11"/>
  <c r="I25" i="11"/>
  <c r="I47" i="11"/>
  <c r="I29" i="11"/>
  <c r="I21" i="11"/>
  <c r="I28" i="11"/>
  <c r="I49" i="11"/>
  <c r="I45" i="11"/>
  <c r="I44" i="11"/>
  <c r="I24" i="11"/>
  <c r="I40" i="11"/>
  <c r="I31" i="11"/>
  <c r="I35" i="11"/>
  <c r="I14" i="11"/>
  <c r="I30" i="11"/>
  <c r="I34" i="11"/>
  <c r="I22" i="11"/>
  <c r="I37" i="11"/>
  <c r="I20" i="11"/>
  <c r="I18" i="11"/>
  <c r="I32" i="11"/>
  <c r="I39" i="11"/>
  <c r="I46" i="11"/>
  <c r="I9" i="11"/>
  <c r="I10" i="11"/>
  <c r="I41" i="11"/>
  <c r="I13" i="11"/>
  <c r="I38" i="11"/>
  <c r="I23" i="11"/>
  <c r="A7" i="10"/>
  <c r="I1" i="10"/>
  <c r="M9" i="9"/>
  <c r="M11" i="9"/>
  <c r="M8" i="9"/>
  <c r="M7" i="9"/>
  <c r="M6" i="9"/>
  <c r="M10" i="9"/>
  <c r="M5" i="9"/>
  <c r="I24" i="18" l="1"/>
  <c r="I8" i="18"/>
  <c r="I6" i="18"/>
  <c r="I19" i="18"/>
  <c r="I26" i="18"/>
  <c r="I4" i="18"/>
  <c r="I29" i="18"/>
  <c r="I21" i="18"/>
  <c r="I32" i="18"/>
  <c r="I39" i="18"/>
  <c r="I10" i="18"/>
  <c r="I28" i="18"/>
  <c r="I25" i="18"/>
  <c r="I40" i="18"/>
  <c r="I42" i="18"/>
  <c r="I47" i="18"/>
  <c r="I20" i="18"/>
  <c r="I43" i="18"/>
  <c r="I15" i="18"/>
  <c r="I33" i="18"/>
  <c r="I37" i="18"/>
  <c r="I48" i="18"/>
  <c r="I9" i="18"/>
  <c r="I22" i="18"/>
  <c r="I23" i="18"/>
  <c r="I7" i="18"/>
  <c r="I17" i="18"/>
  <c r="I31" i="18"/>
  <c r="I34" i="18"/>
  <c r="I44" i="18"/>
  <c r="I12" i="18"/>
  <c r="I13" i="18"/>
  <c r="I38" i="18"/>
  <c r="I14" i="18"/>
  <c r="I27" i="18"/>
  <c r="I5" i="18"/>
  <c r="I16" i="18"/>
  <c r="I11" i="18"/>
  <c r="I36" i="18"/>
  <c r="I45" i="18"/>
  <c r="I49" i="18"/>
  <c r="I41" i="18"/>
  <c r="I30" i="18"/>
  <c r="I18" i="18"/>
  <c r="I35" i="18"/>
  <c r="I46" i="18"/>
  <c r="I1" i="17"/>
  <c r="I48" i="17" s="1"/>
  <c r="E8" i="15"/>
  <c r="A8" i="11"/>
  <c r="J1" i="11"/>
  <c r="I37" i="10"/>
  <c r="I34" i="10"/>
  <c r="I26" i="10"/>
  <c r="I40" i="10"/>
  <c r="I43" i="10"/>
  <c r="I15" i="10"/>
  <c r="I31" i="10"/>
  <c r="I29" i="10"/>
  <c r="I45" i="10"/>
  <c r="I28" i="10"/>
  <c r="I35" i="10"/>
  <c r="I8" i="10"/>
  <c r="C8" i="10" s="1"/>
  <c r="K9" i="12" s="1"/>
  <c r="O9" i="12" s="1"/>
  <c r="I23" i="10"/>
  <c r="I12" i="10"/>
  <c r="I47" i="10"/>
  <c r="I41" i="10"/>
  <c r="I21" i="10"/>
  <c r="I17" i="10"/>
  <c r="I42" i="10"/>
  <c r="I14" i="10"/>
  <c r="I32" i="10"/>
  <c r="I46" i="10"/>
  <c r="I22" i="10"/>
  <c r="I20" i="10"/>
  <c r="I44" i="10"/>
  <c r="I25" i="10"/>
  <c r="I33" i="10"/>
  <c r="I38" i="10"/>
  <c r="I30" i="10"/>
  <c r="I13" i="10"/>
  <c r="I27" i="10"/>
  <c r="I24" i="10"/>
  <c r="I16" i="10"/>
  <c r="I10" i="10"/>
  <c r="I49" i="10"/>
  <c r="I19" i="10"/>
  <c r="I39" i="10"/>
  <c r="I9" i="10"/>
  <c r="I36" i="10"/>
  <c r="I18" i="10"/>
  <c r="I48" i="10"/>
  <c r="I11" i="10"/>
  <c r="N8" i="9"/>
  <c r="N7" i="9"/>
  <c r="N9" i="9"/>
  <c r="N12" i="9"/>
  <c r="N10" i="9"/>
  <c r="N5" i="9"/>
  <c r="N6" i="9"/>
  <c r="N11" i="9"/>
  <c r="I14" i="17" l="1"/>
  <c r="I39" i="17"/>
  <c r="I26" i="17"/>
  <c r="I20" i="17"/>
  <c r="I34" i="17"/>
  <c r="I9" i="17"/>
  <c r="I42" i="17"/>
  <c r="I16" i="17"/>
  <c r="I30" i="17"/>
  <c r="I8" i="17"/>
  <c r="I13" i="17"/>
  <c r="I44" i="17"/>
  <c r="I10" i="17"/>
  <c r="I45" i="17"/>
  <c r="I37" i="17"/>
  <c r="I18" i="17"/>
  <c r="I15" i="17"/>
  <c r="I7" i="17"/>
  <c r="I23" i="17"/>
  <c r="I24" i="17"/>
  <c r="I19" i="17"/>
  <c r="I33" i="17"/>
  <c r="I49" i="17"/>
  <c r="I12" i="17"/>
  <c r="I22" i="17"/>
  <c r="I41" i="17"/>
  <c r="I21" i="17"/>
  <c r="I36" i="17"/>
  <c r="I46" i="17"/>
  <c r="I31" i="17"/>
  <c r="I43" i="17"/>
  <c r="I32" i="17"/>
  <c r="I11" i="17"/>
  <c r="I17" i="17"/>
  <c r="I4" i="17"/>
  <c r="I29" i="17"/>
  <c r="I28" i="17"/>
  <c r="I38" i="17"/>
  <c r="I27" i="17"/>
  <c r="I25" i="17"/>
  <c r="I6" i="17"/>
  <c r="I47" i="17"/>
  <c r="J1" i="18"/>
  <c r="I35" i="17"/>
  <c r="I5" i="17"/>
  <c r="I40" i="17"/>
  <c r="D8" i="15"/>
  <c r="J44" i="11"/>
  <c r="J20" i="11"/>
  <c r="J13" i="11"/>
  <c r="J33" i="11"/>
  <c r="J32" i="11"/>
  <c r="J22" i="11"/>
  <c r="J10" i="11"/>
  <c r="J19" i="11"/>
  <c r="J30" i="11"/>
  <c r="J41" i="11"/>
  <c r="J14" i="11"/>
  <c r="J24" i="11"/>
  <c r="J36" i="11"/>
  <c r="J18" i="11"/>
  <c r="J28" i="11"/>
  <c r="J17" i="11"/>
  <c r="J27" i="11"/>
  <c r="J35" i="11"/>
  <c r="J16" i="11"/>
  <c r="J34" i="11"/>
  <c r="J43" i="11"/>
  <c r="J11" i="11"/>
  <c r="J47" i="11"/>
  <c r="J21" i="11"/>
  <c r="J45" i="11"/>
  <c r="J31" i="11"/>
  <c r="J49" i="11"/>
  <c r="J26" i="11"/>
  <c r="J23" i="11"/>
  <c r="J48" i="11"/>
  <c r="J39" i="11"/>
  <c r="J29" i="11"/>
  <c r="J25" i="11"/>
  <c r="J9" i="11"/>
  <c r="C9" i="11" s="1"/>
  <c r="L10" i="12" s="1"/>
  <c r="P10" i="12" s="1"/>
  <c r="J15" i="11"/>
  <c r="J46" i="11"/>
  <c r="J12" i="11"/>
  <c r="J38" i="11"/>
  <c r="J42" i="11"/>
  <c r="J40" i="11"/>
  <c r="J37" i="11"/>
  <c r="A8" i="10"/>
  <c r="J1" i="10"/>
  <c r="O11" i="9"/>
  <c r="O12" i="9"/>
  <c r="O7" i="9"/>
  <c r="O8" i="9"/>
  <c r="O10" i="9"/>
  <c r="O6" i="9"/>
  <c r="O9" i="9"/>
  <c r="O5" i="9"/>
  <c r="O13" i="9"/>
  <c r="J1" i="17" l="1"/>
  <c r="J33" i="17" s="1"/>
  <c r="J23" i="18"/>
  <c r="J7" i="18"/>
  <c r="J12" i="18"/>
  <c r="J6" i="18"/>
  <c r="J19" i="18"/>
  <c r="J26" i="18"/>
  <c r="J17" i="18"/>
  <c r="J24" i="18"/>
  <c r="J16" i="18"/>
  <c r="J44" i="18"/>
  <c r="J4" i="18"/>
  <c r="J29" i="18"/>
  <c r="J38" i="18"/>
  <c r="J11" i="18"/>
  <c r="J49" i="18"/>
  <c r="J34" i="18"/>
  <c r="J14" i="18"/>
  <c r="J33" i="18"/>
  <c r="J25" i="18"/>
  <c r="J40" i="18"/>
  <c r="J43" i="18"/>
  <c r="J10" i="18"/>
  <c r="J15" i="18"/>
  <c r="J37" i="18"/>
  <c r="J30" i="18"/>
  <c r="J46" i="18"/>
  <c r="J47" i="18"/>
  <c r="J9" i="18"/>
  <c r="J22" i="18"/>
  <c r="J20" i="18"/>
  <c r="J31" i="18"/>
  <c r="J28" i="18"/>
  <c r="J48" i="18"/>
  <c r="J36" i="18"/>
  <c r="J27" i="18"/>
  <c r="J41" i="18"/>
  <c r="J32" i="18"/>
  <c r="J5" i="18"/>
  <c r="J13" i="18"/>
  <c r="J21" i="18"/>
  <c r="J45" i="18"/>
  <c r="J39" i="18"/>
  <c r="J8" i="18"/>
  <c r="J18" i="18"/>
  <c r="J35" i="18"/>
  <c r="J42" i="18"/>
  <c r="E9" i="15"/>
  <c r="A9" i="11"/>
  <c r="K1" i="11"/>
  <c r="J44" i="10"/>
  <c r="J26" i="10"/>
  <c r="J40" i="10"/>
  <c r="J9" i="10"/>
  <c r="C9" i="10" s="1"/>
  <c r="K10" i="12" s="1"/>
  <c r="O10" i="12" s="1"/>
  <c r="J46" i="10"/>
  <c r="J35" i="10"/>
  <c r="J20" i="10"/>
  <c r="J25" i="10"/>
  <c r="J23" i="10"/>
  <c r="J37" i="10"/>
  <c r="J11" i="10"/>
  <c r="J12" i="10"/>
  <c r="J47" i="10"/>
  <c r="J41" i="10"/>
  <c r="J21" i="10"/>
  <c r="J17" i="10"/>
  <c r="J42" i="10"/>
  <c r="J31" i="10"/>
  <c r="J32" i="10"/>
  <c r="J14" i="10"/>
  <c r="J22" i="10"/>
  <c r="J45" i="10"/>
  <c r="J33" i="10"/>
  <c r="J38" i="10"/>
  <c r="J30" i="10"/>
  <c r="J34" i="10"/>
  <c r="J27" i="10"/>
  <c r="J24" i="10"/>
  <c r="J43" i="10"/>
  <c r="J10" i="10"/>
  <c r="J16" i="10"/>
  <c r="J49" i="10"/>
  <c r="J15" i="10"/>
  <c r="J29" i="10"/>
  <c r="J48" i="10"/>
  <c r="J39" i="10"/>
  <c r="J19" i="10"/>
  <c r="J36" i="10"/>
  <c r="J18" i="10"/>
  <c r="J28" i="10"/>
  <c r="J13" i="10"/>
  <c r="P11" i="9"/>
  <c r="P12" i="9"/>
  <c r="P7" i="9"/>
  <c r="P6" i="9"/>
  <c r="P9" i="9"/>
  <c r="P10" i="9"/>
  <c r="P14" i="9"/>
  <c r="P8" i="9"/>
  <c r="P5" i="9"/>
  <c r="P13" i="9"/>
  <c r="J49" i="17" l="1"/>
  <c r="J39" i="17"/>
  <c r="J40" i="17"/>
  <c r="J48" i="17"/>
  <c r="J46" i="17"/>
  <c r="J23" i="17"/>
  <c r="J10" i="17"/>
  <c r="J37" i="17"/>
  <c r="J30" i="17"/>
  <c r="J13" i="17"/>
  <c r="J32" i="17"/>
  <c r="J27" i="17"/>
  <c r="J24" i="17"/>
  <c r="J47" i="17"/>
  <c r="J12" i="17"/>
  <c r="J26" i="17"/>
  <c r="J43" i="17"/>
  <c r="J4" i="17"/>
  <c r="J29" i="17"/>
  <c r="J28" i="17"/>
  <c r="J42" i="17"/>
  <c r="J15" i="17"/>
  <c r="J25" i="17"/>
  <c r="J7" i="17"/>
  <c r="J6" i="17"/>
  <c r="J5" i="17"/>
  <c r="J44" i="17"/>
  <c r="J31" i="17"/>
  <c r="J17" i="17"/>
  <c r="J21" i="17"/>
  <c r="J35" i="17"/>
  <c r="J9" i="17"/>
  <c r="J20" i="17"/>
  <c r="J41" i="17"/>
  <c r="J8" i="17"/>
  <c r="J19" i="17"/>
  <c r="J14" i="17"/>
  <c r="J16" i="17"/>
  <c r="J45" i="17"/>
  <c r="J11" i="17"/>
  <c r="J38" i="17"/>
  <c r="J18" i="17"/>
  <c r="J34" i="17"/>
  <c r="J22" i="17"/>
  <c r="J36" i="17"/>
  <c r="K1" i="18"/>
  <c r="D9" i="15"/>
  <c r="K39" i="11"/>
  <c r="K43" i="11"/>
  <c r="K21" i="11"/>
  <c r="K25" i="11"/>
  <c r="K14" i="11"/>
  <c r="K20" i="11"/>
  <c r="K11" i="11"/>
  <c r="K18" i="11"/>
  <c r="K16" i="11"/>
  <c r="K28" i="11"/>
  <c r="K38" i="11"/>
  <c r="K26" i="11"/>
  <c r="K37" i="11"/>
  <c r="K46" i="11"/>
  <c r="K36" i="11"/>
  <c r="K30" i="11"/>
  <c r="K42" i="11"/>
  <c r="K24" i="11"/>
  <c r="K32" i="11"/>
  <c r="K15" i="11"/>
  <c r="K27" i="11"/>
  <c r="K23" i="11"/>
  <c r="K44" i="11"/>
  <c r="K34" i="11"/>
  <c r="K29" i="11"/>
  <c r="K22" i="11"/>
  <c r="K49" i="11"/>
  <c r="K10" i="11"/>
  <c r="C10" i="11" s="1"/>
  <c r="L11" i="12" s="1"/>
  <c r="P11" i="12" s="1"/>
  <c r="K33" i="11"/>
  <c r="K35" i="11"/>
  <c r="K41" i="11"/>
  <c r="K19" i="11"/>
  <c r="K47" i="11"/>
  <c r="K12" i="11"/>
  <c r="K48" i="11"/>
  <c r="K40" i="11"/>
  <c r="K31" i="11"/>
  <c r="K13" i="11"/>
  <c r="K45" i="11"/>
  <c r="K17" i="11"/>
  <c r="A9" i="10"/>
  <c r="K1" i="10"/>
  <c r="Q9" i="9"/>
  <c r="Q5" i="9"/>
  <c r="Q14" i="9"/>
  <c r="Q12" i="9"/>
  <c r="Q11" i="9"/>
  <c r="Q7" i="9"/>
  <c r="Q8" i="9"/>
  <c r="Q10" i="9"/>
  <c r="Q6" i="9"/>
  <c r="Q13" i="9"/>
  <c r="Q15" i="9"/>
  <c r="K22" i="18" l="1"/>
  <c r="K6" i="18"/>
  <c r="K12" i="18"/>
  <c r="K5" i="18"/>
  <c r="K10" i="18"/>
  <c r="K11" i="18"/>
  <c r="K16" i="18"/>
  <c r="K44" i="18"/>
  <c r="K31" i="18"/>
  <c r="K24" i="18"/>
  <c r="K49" i="18"/>
  <c r="K17" i="18"/>
  <c r="K36" i="18"/>
  <c r="K9" i="18"/>
  <c r="K19" i="18"/>
  <c r="K40" i="18"/>
  <c r="K14" i="18"/>
  <c r="K29" i="18"/>
  <c r="K25" i="18"/>
  <c r="K43" i="18"/>
  <c r="K34" i="18"/>
  <c r="K46" i="18"/>
  <c r="K23" i="18"/>
  <c r="K47" i="18"/>
  <c r="K20" i="18"/>
  <c r="K7" i="18"/>
  <c r="K45" i="18"/>
  <c r="K4" i="18"/>
  <c r="K37" i="18"/>
  <c r="K48" i="18"/>
  <c r="K18" i="18"/>
  <c r="K33" i="18"/>
  <c r="K21" i="18"/>
  <c r="K38" i="18"/>
  <c r="K26" i="18"/>
  <c r="K39" i="18"/>
  <c r="K13" i="18"/>
  <c r="K27" i="18"/>
  <c r="K41" i="18"/>
  <c r="K30" i="18"/>
  <c r="K32" i="18"/>
  <c r="K15" i="18"/>
  <c r="K8" i="18"/>
  <c r="K28" i="18"/>
  <c r="K35" i="18"/>
  <c r="K42" i="18"/>
  <c r="K1" i="17"/>
  <c r="K10" i="17" s="1"/>
  <c r="E10" i="15"/>
  <c r="A10" i="11"/>
  <c r="L1" i="11"/>
  <c r="K33" i="10"/>
  <c r="K41" i="10"/>
  <c r="K30" i="10"/>
  <c r="K22" i="10"/>
  <c r="K24" i="10"/>
  <c r="K47" i="10"/>
  <c r="K11" i="10"/>
  <c r="K40" i="10"/>
  <c r="K25" i="10"/>
  <c r="K37" i="10"/>
  <c r="K14" i="10"/>
  <c r="K20" i="10"/>
  <c r="K34" i="10"/>
  <c r="K42" i="10"/>
  <c r="K48" i="10"/>
  <c r="K32" i="10"/>
  <c r="K19" i="10"/>
  <c r="K49" i="10"/>
  <c r="K10" i="10"/>
  <c r="C10" i="10" s="1"/>
  <c r="K11" i="12" s="1"/>
  <c r="O11" i="12" s="1"/>
  <c r="K15" i="10"/>
  <c r="K38" i="10"/>
  <c r="K39" i="10"/>
  <c r="K13" i="10"/>
  <c r="K36" i="10"/>
  <c r="K43" i="10"/>
  <c r="K28" i="10"/>
  <c r="K21" i="10"/>
  <c r="K16" i="10"/>
  <c r="K12" i="10"/>
  <c r="K17" i="10"/>
  <c r="K29" i="10"/>
  <c r="K31" i="10"/>
  <c r="K18" i="10"/>
  <c r="K46" i="10"/>
  <c r="K26" i="10"/>
  <c r="K27" i="10"/>
  <c r="K23" i="10"/>
  <c r="K35" i="10"/>
  <c r="K44" i="10"/>
  <c r="K45" i="10"/>
  <c r="R10" i="9"/>
  <c r="R13" i="9"/>
  <c r="R8" i="9"/>
  <c r="R9" i="9"/>
  <c r="R6" i="9"/>
  <c r="R12" i="9"/>
  <c r="R15" i="9"/>
  <c r="R7" i="9"/>
  <c r="R16" i="9"/>
  <c r="R14" i="9"/>
  <c r="R11" i="9"/>
  <c r="R5" i="9"/>
  <c r="K12" i="17" l="1"/>
  <c r="K5" i="17"/>
  <c r="K46" i="17"/>
  <c r="K32" i="17"/>
  <c r="K9" i="17"/>
  <c r="K25" i="17"/>
  <c r="K37" i="17"/>
  <c r="K30" i="17"/>
  <c r="K13" i="17"/>
  <c r="K26" i="17"/>
  <c r="K45" i="17"/>
  <c r="K22" i="17"/>
  <c r="K38" i="17"/>
  <c r="K39" i="17"/>
  <c r="K15" i="17"/>
  <c r="K7" i="17"/>
  <c r="K24" i="17"/>
  <c r="K18" i="17"/>
  <c r="K43" i="17"/>
  <c r="K40" i="17"/>
  <c r="K41" i="17"/>
  <c r="K14" i="17"/>
  <c r="K31" i="17"/>
  <c r="K4" i="17"/>
  <c r="K21" i="17"/>
  <c r="K48" i="17"/>
  <c r="K19" i="17"/>
  <c r="K23" i="17"/>
  <c r="K29" i="17"/>
  <c r="K17" i="17"/>
  <c r="K8" i="17"/>
  <c r="K34" i="17"/>
  <c r="K47" i="17"/>
  <c r="K27" i="17"/>
  <c r="K49" i="17"/>
  <c r="K20" i="17"/>
  <c r="K16" i="17"/>
  <c r="K33" i="17"/>
  <c r="K42" i="17"/>
  <c r="K28" i="17"/>
  <c r="K36" i="17"/>
  <c r="K35" i="17"/>
  <c r="L1" i="18"/>
  <c r="K6" i="17"/>
  <c r="K11" i="17"/>
  <c r="K44" i="17"/>
  <c r="D10" i="15"/>
  <c r="L40" i="11"/>
  <c r="L29" i="11"/>
  <c r="L18" i="11"/>
  <c r="L44" i="11"/>
  <c r="L17" i="11"/>
  <c r="L47" i="11"/>
  <c r="L14" i="11"/>
  <c r="L12" i="11"/>
  <c r="L33" i="11"/>
  <c r="L48" i="11"/>
  <c r="L27" i="11"/>
  <c r="L36" i="11"/>
  <c r="L21" i="11"/>
  <c r="L31" i="11"/>
  <c r="L22" i="11"/>
  <c r="L23" i="11"/>
  <c r="L45" i="11"/>
  <c r="L19" i="11"/>
  <c r="L26" i="11"/>
  <c r="L15" i="11"/>
  <c r="L24" i="11"/>
  <c r="L43" i="11"/>
  <c r="L25" i="11"/>
  <c r="L41" i="11"/>
  <c r="L11" i="11"/>
  <c r="C11" i="11" s="1"/>
  <c r="L12" i="12" s="1"/>
  <c r="P12" i="12" s="1"/>
  <c r="L39" i="11"/>
  <c r="L42" i="11"/>
  <c r="L28" i="11"/>
  <c r="L32" i="11"/>
  <c r="L46" i="11"/>
  <c r="L37" i="11"/>
  <c r="L30" i="11"/>
  <c r="L16" i="11"/>
  <c r="L35" i="11"/>
  <c r="L34" i="11"/>
  <c r="L38" i="11"/>
  <c r="L49" i="11"/>
  <c r="L20" i="11"/>
  <c r="L13" i="11"/>
  <c r="A10" i="10"/>
  <c r="L1" i="10"/>
  <c r="S13" i="9"/>
  <c r="S10" i="9"/>
  <c r="S11" i="9"/>
  <c r="S9" i="9"/>
  <c r="S8" i="9"/>
  <c r="S17" i="9"/>
  <c r="S7" i="9"/>
  <c r="S14" i="9"/>
  <c r="S12" i="9"/>
  <c r="S5" i="9"/>
  <c r="S16" i="9"/>
  <c r="S6" i="9"/>
  <c r="S15" i="9"/>
  <c r="L1" i="17" l="1"/>
  <c r="L14" i="17" s="1"/>
  <c r="L21" i="18"/>
  <c r="L43" i="18"/>
  <c r="L5" i="18"/>
  <c r="L27" i="18"/>
  <c r="L20" i="18"/>
  <c r="L11" i="18"/>
  <c r="L13" i="18"/>
  <c r="L18" i="18"/>
  <c r="L23" i="18"/>
  <c r="L33" i="18"/>
  <c r="L31" i="18"/>
  <c r="L22" i="18"/>
  <c r="L38" i="18"/>
  <c r="L24" i="18"/>
  <c r="L9" i="18"/>
  <c r="L19" i="18"/>
  <c r="L14" i="18"/>
  <c r="L29" i="18"/>
  <c r="L46" i="18"/>
  <c r="L10" i="18"/>
  <c r="L45" i="18"/>
  <c r="L8" i="18"/>
  <c r="L41" i="18"/>
  <c r="L34" i="18"/>
  <c r="L4" i="18"/>
  <c r="L17" i="18"/>
  <c r="L6" i="18"/>
  <c r="L44" i="18"/>
  <c r="L12" i="18"/>
  <c r="L37" i="18"/>
  <c r="L40" i="18"/>
  <c r="L25" i="18"/>
  <c r="L28" i="18"/>
  <c r="L35" i="18"/>
  <c r="L42" i="18"/>
  <c r="L49" i="18"/>
  <c r="L16" i="18"/>
  <c r="L26" i="18"/>
  <c r="L36" i="18"/>
  <c r="L47" i="18"/>
  <c r="L7" i="18"/>
  <c r="L39" i="18"/>
  <c r="L15" i="18"/>
  <c r="L30" i="18"/>
  <c r="L48" i="18"/>
  <c r="L32" i="18"/>
  <c r="E11" i="15"/>
  <c r="A11" i="11"/>
  <c r="M1" i="11"/>
  <c r="L48" i="10"/>
  <c r="L20" i="10"/>
  <c r="L28" i="10"/>
  <c r="L34" i="10"/>
  <c r="L22" i="10"/>
  <c r="L17" i="10"/>
  <c r="L44" i="10"/>
  <c r="L38" i="10"/>
  <c r="L19" i="10"/>
  <c r="L21" i="10"/>
  <c r="L41" i="10"/>
  <c r="L35" i="10"/>
  <c r="L43" i="10"/>
  <c r="L27" i="10"/>
  <c r="L16" i="10"/>
  <c r="L31" i="10"/>
  <c r="L23" i="10"/>
  <c r="L14" i="10"/>
  <c r="L30" i="10"/>
  <c r="L24" i="10"/>
  <c r="L40" i="10"/>
  <c r="L32" i="10"/>
  <c r="L33" i="10"/>
  <c r="L49" i="10"/>
  <c r="L15" i="10"/>
  <c r="L45" i="10"/>
  <c r="L39" i="10"/>
  <c r="L18" i="10"/>
  <c r="L42" i="10"/>
  <c r="L36" i="10"/>
  <c r="L13" i="10"/>
  <c r="L12" i="10"/>
  <c r="L11" i="10"/>
  <c r="C11" i="10" s="1"/>
  <c r="K12" i="12" s="1"/>
  <c r="O12" i="12" s="1"/>
  <c r="L47" i="10"/>
  <c r="L25" i="10"/>
  <c r="L29" i="10"/>
  <c r="L37" i="10"/>
  <c r="L46" i="10"/>
  <c r="L26" i="10"/>
  <c r="T12" i="9"/>
  <c r="T6" i="9"/>
  <c r="T11" i="9"/>
  <c r="T14" i="9"/>
  <c r="T8" i="9"/>
  <c r="T10" i="9"/>
  <c r="T18" i="9"/>
  <c r="T9" i="9"/>
  <c r="T16" i="9"/>
  <c r="T13" i="9"/>
  <c r="T7" i="9"/>
  <c r="T5" i="9"/>
  <c r="T15" i="9"/>
  <c r="T17" i="9"/>
  <c r="L36" i="17" l="1"/>
  <c r="L6" i="17"/>
  <c r="L32" i="17"/>
  <c r="L11" i="17"/>
  <c r="L23" i="17"/>
  <c r="L45" i="17"/>
  <c r="L38" i="17"/>
  <c r="L13" i="17"/>
  <c r="L31" i="17"/>
  <c r="L35" i="17"/>
  <c r="L39" i="17"/>
  <c r="L43" i="17"/>
  <c r="L44" i="17"/>
  <c r="L29" i="17"/>
  <c r="L26" i="17"/>
  <c r="L22" i="17"/>
  <c r="L46" i="17"/>
  <c r="L15" i="17"/>
  <c r="L40" i="17"/>
  <c r="L27" i="17"/>
  <c r="L24" i="17"/>
  <c r="L47" i="17"/>
  <c r="L42" i="17"/>
  <c r="L41" i="17"/>
  <c r="M1" i="18"/>
  <c r="L8" i="17"/>
  <c r="L37" i="17"/>
  <c r="L28" i="17"/>
  <c r="L17" i="17"/>
  <c r="L12" i="17"/>
  <c r="L34" i="17"/>
  <c r="L21" i="17"/>
  <c r="L5" i="17"/>
  <c r="L20" i="17"/>
  <c r="L9" i="17"/>
  <c r="L18" i="17"/>
  <c r="L48" i="17"/>
  <c r="L33" i="17"/>
  <c r="L4" i="17"/>
  <c r="L49" i="17"/>
  <c r="L19" i="17"/>
  <c r="L16" i="17"/>
  <c r="L7" i="17"/>
  <c r="L10" i="17"/>
  <c r="L25" i="17"/>
  <c r="L30" i="17"/>
  <c r="D11" i="15"/>
  <c r="M35" i="11"/>
  <c r="M36" i="11"/>
  <c r="M17" i="11"/>
  <c r="M25" i="11"/>
  <c r="M31" i="11"/>
  <c r="M24" i="11"/>
  <c r="M21" i="11"/>
  <c r="M47" i="11"/>
  <c r="M22" i="11"/>
  <c r="M43" i="11"/>
  <c r="M14" i="11"/>
  <c r="M42" i="11"/>
  <c r="M40" i="11"/>
  <c r="M26" i="11"/>
  <c r="M45" i="11"/>
  <c r="M37" i="11"/>
  <c r="M30" i="11"/>
  <c r="M27" i="11"/>
  <c r="M15" i="11"/>
  <c r="M16" i="11"/>
  <c r="M23" i="11"/>
  <c r="M39" i="11"/>
  <c r="M33" i="11"/>
  <c r="M34" i="11"/>
  <c r="M13" i="11"/>
  <c r="M18" i="11"/>
  <c r="M38" i="11"/>
  <c r="M46" i="11"/>
  <c r="M19" i="11"/>
  <c r="M12" i="11"/>
  <c r="C12" i="11" s="1"/>
  <c r="L13" i="12" s="1"/>
  <c r="P13" i="12" s="1"/>
  <c r="M49" i="11"/>
  <c r="M32" i="11"/>
  <c r="M20" i="11"/>
  <c r="M41" i="11"/>
  <c r="M48" i="11"/>
  <c r="M28" i="11"/>
  <c r="M44" i="11"/>
  <c r="M29" i="11"/>
  <c r="A11" i="10"/>
  <c r="M1" i="10"/>
  <c r="U9" i="9"/>
  <c r="U19" i="9"/>
  <c r="U16" i="9"/>
  <c r="U5" i="9"/>
  <c r="U17" i="9"/>
  <c r="U6" i="9"/>
  <c r="U11" i="9"/>
  <c r="U14" i="9"/>
  <c r="U12" i="9"/>
  <c r="U10" i="9"/>
  <c r="U8" i="9"/>
  <c r="U15" i="9"/>
  <c r="U7" i="9"/>
  <c r="U18" i="9"/>
  <c r="U13" i="9"/>
  <c r="M1" i="17" l="1"/>
  <c r="M14" i="17" s="1"/>
  <c r="M20" i="18"/>
  <c r="M42" i="18"/>
  <c r="M4" i="18"/>
  <c r="M26" i="18"/>
  <c r="M13" i="18"/>
  <c r="M27" i="18"/>
  <c r="M18" i="18"/>
  <c r="M25" i="18"/>
  <c r="M40" i="18"/>
  <c r="M45" i="18"/>
  <c r="M16" i="18"/>
  <c r="M41" i="18"/>
  <c r="M43" i="18"/>
  <c r="M11" i="18"/>
  <c r="M33" i="18"/>
  <c r="M9" i="18"/>
  <c r="M14" i="18"/>
  <c r="M24" i="18"/>
  <c r="M19" i="18"/>
  <c r="M29" i="18"/>
  <c r="M23" i="18"/>
  <c r="M10" i="18"/>
  <c r="M46" i="18"/>
  <c r="M21" i="18"/>
  <c r="M8" i="18"/>
  <c r="M15" i="18"/>
  <c r="M12" i="18"/>
  <c r="M34" i="18"/>
  <c r="M44" i="18"/>
  <c r="M37" i="18"/>
  <c r="M17" i="18"/>
  <c r="M31" i="18"/>
  <c r="M22" i="18"/>
  <c r="M28" i="18"/>
  <c r="M38" i="18"/>
  <c r="M6" i="18"/>
  <c r="M35" i="18"/>
  <c r="M49" i="18"/>
  <c r="M39" i="18"/>
  <c r="M36" i="18"/>
  <c r="M47" i="18"/>
  <c r="M7" i="18"/>
  <c r="M30" i="18"/>
  <c r="M48" i="18"/>
  <c r="M5" i="18"/>
  <c r="M32" i="18"/>
  <c r="E12" i="15"/>
  <c r="A12" i="11"/>
  <c r="N1" i="11"/>
  <c r="M40" i="10"/>
  <c r="M32" i="10"/>
  <c r="M43" i="10"/>
  <c r="M42" i="10"/>
  <c r="M15" i="10"/>
  <c r="M47" i="10"/>
  <c r="M24" i="10"/>
  <c r="M12" i="10"/>
  <c r="C12" i="10" s="1"/>
  <c r="K13" i="12" s="1"/>
  <c r="O13" i="12" s="1"/>
  <c r="M21" i="10"/>
  <c r="M29" i="10"/>
  <c r="M17" i="10"/>
  <c r="M35" i="10"/>
  <c r="M18" i="10"/>
  <c r="M46" i="10"/>
  <c r="M44" i="10"/>
  <c r="M25" i="10"/>
  <c r="M31" i="10"/>
  <c r="M22" i="10"/>
  <c r="M14" i="10"/>
  <c r="M33" i="10"/>
  <c r="M27" i="10"/>
  <c r="M48" i="10"/>
  <c r="M23" i="10"/>
  <c r="M49" i="10"/>
  <c r="M38" i="10"/>
  <c r="M39" i="10"/>
  <c r="M13" i="10"/>
  <c r="M28" i="10"/>
  <c r="M36" i="10"/>
  <c r="M34" i="10"/>
  <c r="M19" i="10"/>
  <c r="M30" i="10"/>
  <c r="M26" i="10"/>
  <c r="M16" i="10"/>
  <c r="M41" i="10"/>
  <c r="M37" i="10"/>
  <c r="M20" i="10"/>
  <c r="M45" i="10"/>
  <c r="V15" i="9"/>
  <c r="V13" i="9"/>
  <c r="V17" i="9"/>
  <c r="V19" i="9"/>
  <c r="V8" i="9"/>
  <c r="V10" i="9"/>
  <c r="V14" i="9"/>
  <c r="V12" i="9"/>
  <c r="V7" i="9"/>
  <c r="V5" i="9"/>
  <c r="V20" i="9"/>
  <c r="V6" i="9"/>
  <c r="V18" i="9"/>
  <c r="V16" i="9"/>
  <c r="V9" i="9"/>
  <c r="V11" i="9"/>
  <c r="M24" i="17" l="1"/>
  <c r="M44" i="17"/>
  <c r="M43" i="17"/>
  <c r="M38" i="17"/>
  <c r="M35" i="17"/>
  <c r="M20" i="17"/>
  <c r="M48" i="17"/>
  <c r="M40" i="17"/>
  <c r="M32" i="17"/>
  <c r="M23" i="17"/>
  <c r="M33" i="17"/>
  <c r="M12" i="17"/>
  <c r="M11" i="17"/>
  <c r="M45" i="17"/>
  <c r="M22" i="17"/>
  <c r="M46" i="17"/>
  <c r="M31" i="17"/>
  <c r="M49" i="17"/>
  <c r="M26" i="17"/>
  <c r="M13" i="17"/>
  <c r="M29" i="17"/>
  <c r="M19" i="17"/>
  <c r="N1" i="18"/>
  <c r="M37" i="17"/>
  <c r="M30" i="17"/>
  <c r="M10" i="17"/>
  <c r="M16" i="17"/>
  <c r="M15" i="17"/>
  <c r="M47" i="17"/>
  <c r="M6" i="17"/>
  <c r="M21" i="17"/>
  <c r="M5" i="17"/>
  <c r="M41" i="17"/>
  <c r="M18" i="17"/>
  <c r="M39" i="17"/>
  <c r="M27" i="17"/>
  <c r="M34" i="17"/>
  <c r="M4" i="17"/>
  <c r="M9" i="17"/>
  <c r="M7" i="17"/>
  <c r="M28" i="17"/>
  <c r="M17" i="17"/>
  <c r="M36" i="17"/>
  <c r="M42" i="17"/>
  <c r="M25" i="17"/>
  <c r="M8" i="17"/>
  <c r="D12" i="15"/>
  <c r="N47" i="11"/>
  <c r="N36" i="11"/>
  <c r="N25" i="11"/>
  <c r="N14" i="11"/>
  <c r="N30" i="11"/>
  <c r="N19" i="11"/>
  <c r="N29" i="11"/>
  <c r="N15" i="11"/>
  <c r="N23" i="11"/>
  <c r="N17" i="11"/>
  <c r="N24" i="11"/>
  <c r="N26" i="11"/>
  <c r="N35" i="11"/>
  <c r="N49" i="11"/>
  <c r="N13" i="11"/>
  <c r="C13" i="11" s="1"/>
  <c r="L14" i="12" s="1"/>
  <c r="P14" i="12" s="1"/>
  <c r="N46" i="11"/>
  <c r="N45" i="11"/>
  <c r="N39" i="11"/>
  <c r="N31" i="11"/>
  <c r="N41" i="11"/>
  <c r="N42" i="11"/>
  <c r="N37" i="11"/>
  <c r="N34" i="11"/>
  <c r="N32" i="11"/>
  <c r="N22" i="11"/>
  <c r="N44" i="11"/>
  <c r="N20" i="11"/>
  <c r="N27" i="11"/>
  <c r="N18" i="11"/>
  <c r="N40" i="11"/>
  <c r="N21" i="11"/>
  <c r="N38" i="11"/>
  <c r="N43" i="11"/>
  <c r="N48" i="11"/>
  <c r="N28" i="11"/>
  <c r="N16" i="11"/>
  <c r="N33" i="11"/>
  <c r="A12" i="10"/>
  <c r="N1" i="10"/>
  <c r="W11" i="9"/>
  <c r="W13" i="9"/>
  <c r="W10" i="9"/>
  <c r="W14" i="9"/>
  <c r="W12" i="9"/>
  <c r="W15" i="9"/>
  <c r="W20" i="9"/>
  <c r="W8" i="9"/>
  <c r="W18" i="9"/>
  <c r="W21" i="9"/>
  <c r="W7" i="9"/>
  <c r="W9" i="9"/>
  <c r="W16" i="9"/>
  <c r="W17" i="9"/>
  <c r="W5" i="9"/>
  <c r="W6" i="9"/>
  <c r="W19" i="9"/>
  <c r="N1" i="17" l="1"/>
  <c r="N13" i="17" s="1"/>
  <c r="N19" i="18"/>
  <c r="N41" i="18"/>
  <c r="N25" i="18"/>
  <c r="N28" i="18"/>
  <c r="N13" i="18"/>
  <c r="N20" i="18"/>
  <c r="N27" i="18"/>
  <c r="N11" i="18"/>
  <c r="N14" i="18"/>
  <c r="N24" i="18"/>
  <c r="N36" i="18"/>
  <c r="N40" i="18"/>
  <c r="N45" i="18"/>
  <c r="N8" i="18"/>
  <c r="N35" i="18"/>
  <c r="N43" i="18"/>
  <c r="N21" i="18"/>
  <c r="N16" i="18"/>
  <c r="N48" i="18"/>
  <c r="N9" i="18"/>
  <c r="N4" i="18"/>
  <c r="N15" i="18"/>
  <c r="N37" i="18"/>
  <c r="N12" i="18"/>
  <c r="N46" i="18"/>
  <c r="N10" i="18"/>
  <c r="N47" i="18"/>
  <c r="N7" i="18"/>
  <c r="N26" i="18"/>
  <c r="N32" i="18"/>
  <c r="N23" i="18"/>
  <c r="N34" i="18"/>
  <c r="N44" i="18"/>
  <c r="N6" i="18"/>
  <c r="N31" i="18"/>
  <c r="N18" i="18"/>
  <c r="N33" i="18"/>
  <c r="N42" i="18"/>
  <c r="N38" i="18"/>
  <c r="N29" i="18"/>
  <c r="N22" i="18"/>
  <c r="N17" i="18"/>
  <c r="N39" i="18"/>
  <c r="N30" i="18"/>
  <c r="N49" i="18"/>
  <c r="N5" i="18"/>
  <c r="E13" i="15"/>
  <c r="A13" i="11"/>
  <c r="O1" i="11"/>
  <c r="N42" i="10"/>
  <c r="N27" i="10"/>
  <c r="N30" i="10"/>
  <c r="N36" i="10"/>
  <c r="N45" i="10"/>
  <c r="N18" i="10"/>
  <c r="N35" i="10"/>
  <c r="N24" i="10"/>
  <c r="N33" i="10"/>
  <c r="N40" i="10"/>
  <c r="N21" i="10"/>
  <c r="N46" i="10"/>
  <c r="N22" i="10"/>
  <c r="N14" i="10"/>
  <c r="N48" i="10"/>
  <c r="N20" i="10"/>
  <c r="N23" i="10"/>
  <c r="N43" i="10"/>
  <c r="N49" i="10"/>
  <c r="N13" i="10"/>
  <c r="C13" i="10" s="1"/>
  <c r="K14" i="12" s="1"/>
  <c r="O14" i="12" s="1"/>
  <c r="N29" i="10"/>
  <c r="N15" i="10"/>
  <c r="N19" i="10"/>
  <c r="N26" i="10"/>
  <c r="N41" i="10"/>
  <c r="N47" i="10"/>
  <c r="N37" i="10"/>
  <c r="N16" i="10"/>
  <c r="N28" i="10"/>
  <c r="N38" i="10"/>
  <c r="N25" i="10"/>
  <c r="N31" i="10"/>
  <c r="N34" i="10"/>
  <c r="N32" i="10"/>
  <c r="N39" i="10"/>
  <c r="N44" i="10"/>
  <c r="N17" i="10"/>
  <c r="X9" i="9"/>
  <c r="X5" i="9"/>
  <c r="X17" i="9"/>
  <c r="X6" i="9"/>
  <c r="X13" i="9"/>
  <c r="X11" i="9"/>
  <c r="X22" i="9"/>
  <c r="X7" i="9"/>
  <c r="X12" i="9"/>
  <c r="X20" i="9"/>
  <c r="X16" i="9"/>
  <c r="X14" i="9"/>
  <c r="X10" i="9"/>
  <c r="X15" i="9"/>
  <c r="X19" i="9"/>
  <c r="X21" i="9"/>
  <c r="X8" i="9"/>
  <c r="X18" i="9"/>
  <c r="N7" i="17" l="1"/>
  <c r="N8" i="17"/>
  <c r="N23" i="17"/>
  <c r="N43" i="17"/>
  <c r="N34" i="17"/>
  <c r="N36" i="17"/>
  <c r="N47" i="17"/>
  <c r="N29" i="17"/>
  <c r="N32" i="17"/>
  <c r="N42" i="17"/>
  <c r="N27" i="17"/>
  <c r="N28" i="17"/>
  <c r="N4" i="17"/>
  <c r="N38" i="17"/>
  <c r="N46" i="17"/>
  <c r="N31" i="17"/>
  <c r="N6" i="17"/>
  <c r="N48" i="17"/>
  <c r="N39" i="17"/>
  <c r="N24" i="17"/>
  <c r="N45" i="17"/>
  <c r="N26" i="17"/>
  <c r="N49" i="17"/>
  <c r="N20" i="17"/>
  <c r="N19" i="17"/>
  <c r="N33" i="17"/>
  <c r="N18" i="17"/>
  <c r="N25" i="17"/>
  <c r="N16" i="17"/>
  <c r="N30" i="17"/>
  <c r="N12" i="17"/>
  <c r="N15" i="17"/>
  <c r="N41" i="17"/>
  <c r="N5" i="17"/>
  <c r="N10" i="17"/>
  <c r="N40" i="17"/>
  <c r="N17" i="17"/>
  <c r="N14" i="17"/>
  <c r="N22" i="17"/>
  <c r="N9" i="17"/>
  <c r="O1" i="18"/>
  <c r="N21" i="17"/>
  <c r="N11" i="17"/>
  <c r="N37" i="17"/>
  <c r="N35" i="17"/>
  <c r="N44" i="17"/>
  <c r="D13" i="15"/>
  <c r="O38" i="11"/>
  <c r="O42" i="11"/>
  <c r="O32" i="11"/>
  <c r="O30" i="11"/>
  <c r="O36" i="11"/>
  <c r="O28" i="11"/>
  <c r="O29" i="11"/>
  <c r="O19" i="11"/>
  <c r="O27" i="11"/>
  <c r="O26" i="11"/>
  <c r="O15" i="11"/>
  <c r="O48" i="11"/>
  <c r="O45" i="11"/>
  <c r="O47" i="11"/>
  <c r="O46" i="11"/>
  <c r="O43" i="11"/>
  <c r="O31" i="11"/>
  <c r="O37" i="11"/>
  <c r="O23" i="11"/>
  <c r="O24" i="11"/>
  <c r="O49" i="11"/>
  <c r="O21" i="11"/>
  <c r="O41" i="11"/>
  <c r="O39" i="11"/>
  <c r="O18" i="11"/>
  <c r="O40" i="11"/>
  <c r="O34" i="11"/>
  <c r="O20" i="11"/>
  <c r="O25" i="11"/>
  <c r="O14" i="11"/>
  <c r="C14" i="11" s="1"/>
  <c r="L15" i="12" s="1"/>
  <c r="P15" i="12" s="1"/>
  <c r="O16" i="11"/>
  <c r="O35" i="11"/>
  <c r="O33" i="11"/>
  <c r="O22" i="11"/>
  <c r="O17" i="11"/>
  <c r="O44" i="11"/>
  <c r="A13" i="10"/>
  <c r="O1" i="10"/>
  <c r="Y13" i="9"/>
  <c r="Y23" i="9"/>
  <c r="Y19" i="9"/>
  <c r="Y21" i="9"/>
  <c r="Y14" i="9"/>
  <c r="Y18" i="9"/>
  <c r="Y10" i="9"/>
  <c r="Y7" i="9"/>
  <c r="Y6" i="9"/>
  <c r="Y16" i="9"/>
  <c r="Y17" i="9"/>
  <c r="Y5" i="9"/>
  <c r="Y22" i="9"/>
  <c r="Y12" i="9"/>
  <c r="Y20" i="9"/>
  <c r="Y15" i="9"/>
  <c r="Y9" i="9"/>
  <c r="Y11" i="9"/>
  <c r="Y8" i="9"/>
  <c r="O18" i="18" l="1"/>
  <c r="O40" i="18"/>
  <c r="O24" i="18"/>
  <c r="O7" i="18"/>
  <c r="O29" i="18"/>
  <c r="O28" i="18"/>
  <c r="O19" i="18"/>
  <c r="O33" i="18"/>
  <c r="O14" i="18"/>
  <c r="O36" i="18"/>
  <c r="O32" i="18"/>
  <c r="O39" i="18"/>
  <c r="O5" i="18"/>
  <c r="O21" i="18"/>
  <c r="O41" i="18"/>
  <c r="O43" i="18"/>
  <c r="O6" i="18"/>
  <c r="O27" i="18"/>
  <c r="O9" i="18"/>
  <c r="O10" i="18"/>
  <c r="O48" i="18"/>
  <c r="O11" i="18"/>
  <c r="O13" i="18"/>
  <c r="O46" i="18"/>
  <c r="O12" i="18"/>
  <c r="O45" i="18"/>
  <c r="O22" i="18"/>
  <c r="O20" i="18"/>
  <c r="O4" i="18"/>
  <c r="O15" i="18"/>
  <c r="O26" i="18"/>
  <c r="O23" i="18"/>
  <c r="O34" i="18"/>
  <c r="O37" i="18"/>
  <c r="O44" i="18"/>
  <c r="O17" i="18"/>
  <c r="O31" i="18"/>
  <c r="O25" i="18"/>
  <c r="O16" i="18"/>
  <c r="O35" i="18"/>
  <c r="O42" i="18"/>
  <c r="O47" i="18"/>
  <c r="O38" i="18"/>
  <c r="O8" i="18"/>
  <c r="O30" i="18"/>
  <c r="O49" i="18"/>
  <c r="O1" i="17"/>
  <c r="O13" i="17" s="1"/>
  <c r="E14" i="15"/>
  <c r="A14" i="11"/>
  <c r="P1" i="11"/>
  <c r="O47" i="10"/>
  <c r="O31" i="10"/>
  <c r="O29" i="10"/>
  <c r="O36" i="10"/>
  <c r="O44" i="10"/>
  <c r="O25" i="10"/>
  <c r="O40" i="10"/>
  <c r="O18" i="10"/>
  <c r="O14" i="10"/>
  <c r="C14" i="10" s="1"/>
  <c r="O45" i="10"/>
  <c r="O17" i="10"/>
  <c r="O19" i="10"/>
  <c r="O33" i="10"/>
  <c r="O46" i="10"/>
  <c r="O21" i="10"/>
  <c r="O20" i="10"/>
  <c r="O27" i="10"/>
  <c r="O48" i="10"/>
  <c r="O22" i="10"/>
  <c r="O15" i="10"/>
  <c r="O30" i="10"/>
  <c r="O42" i="10"/>
  <c r="O41" i="10"/>
  <c r="O37" i="10"/>
  <c r="O16" i="10"/>
  <c r="O28" i="10"/>
  <c r="O39" i="10"/>
  <c r="O35" i="10"/>
  <c r="O32" i="10"/>
  <c r="O23" i="10"/>
  <c r="O43" i="10"/>
  <c r="O26" i="10"/>
  <c r="O49" i="10"/>
  <c r="O38" i="10"/>
  <c r="O34" i="10"/>
  <c r="O24" i="10"/>
  <c r="Z12" i="9"/>
  <c r="Z11" i="9"/>
  <c r="Z15" i="9"/>
  <c r="Z22" i="9"/>
  <c r="Z13" i="9"/>
  <c r="Z18" i="9"/>
  <c r="Z7" i="9"/>
  <c r="Z16" i="9"/>
  <c r="Z20" i="9"/>
  <c r="Z23" i="9"/>
  <c r="Z8" i="9"/>
  <c r="Z24" i="9"/>
  <c r="Z9" i="9"/>
  <c r="Z5" i="9"/>
  <c r="Z14" i="9"/>
  <c r="Z21" i="9"/>
  <c r="Z10" i="9"/>
  <c r="Z17" i="9"/>
  <c r="Z19" i="9"/>
  <c r="Z6" i="9"/>
  <c r="O14" i="17" l="1"/>
  <c r="O39" i="17"/>
  <c r="O34" i="17"/>
  <c r="O23" i="17"/>
  <c r="O11" i="17"/>
  <c r="O44" i="17"/>
  <c r="O46" i="17"/>
  <c r="O31" i="17"/>
  <c r="O47" i="17"/>
  <c r="O6" i="17"/>
  <c r="O48" i="17"/>
  <c r="O24" i="17"/>
  <c r="O32" i="17"/>
  <c r="O27" i="17"/>
  <c r="O49" i="17"/>
  <c r="O42" i="17"/>
  <c r="O5" i="17"/>
  <c r="O10" i="17"/>
  <c r="O17" i="17"/>
  <c r="O16" i="17"/>
  <c r="O19" i="17"/>
  <c r="O15" i="17"/>
  <c r="O7" i="17"/>
  <c r="O20" i="17"/>
  <c r="O43" i="17"/>
  <c r="O40" i="17"/>
  <c r="O8" i="17"/>
  <c r="O30" i="17"/>
  <c r="O21" i="17"/>
  <c r="O4" i="17"/>
  <c r="O45" i="17"/>
  <c r="O25" i="17"/>
  <c r="O9" i="17"/>
  <c r="O38" i="17"/>
  <c r="O41" i="17"/>
  <c r="O37" i="17"/>
  <c r="O33" i="17"/>
  <c r="O26" i="17"/>
  <c r="O28" i="17"/>
  <c r="O18" i="17"/>
  <c r="O29" i="17"/>
  <c r="O12" i="17"/>
  <c r="K15" i="12"/>
  <c r="O15" i="12" s="1"/>
  <c r="D14" i="15" s="1"/>
  <c r="A14" i="10"/>
  <c r="O35" i="17"/>
  <c r="P1" i="18"/>
  <c r="O36" i="17"/>
  <c r="O22" i="17"/>
  <c r="P32" i="11"/>
  <c r="P39" i="11"/>
  <c r="P21" i="11"/>
  <c r="P23" i="11"/>
  <c r="P35" i="11"/>
  <c r="P46" i="11"/>
  <c r="P19" i="11"/>
  <c r="P38" i="11"/>
  <c r="P48" i="11"/>
  <c r="P42" i="11"/>
  <c r="P28" i="11"/>
  <c r="P29" i="11"/>
  <c r="P22" i="11"/>
  <c r="P15" i="11"/>
  <c r="C15" i="11" s="1"/>
  <c r="L16" i="12" s="1"/>
  <c r="P16" i="12" s="1"/>
  <c r="P17" i="11"/>
  <c r="P31" i="11"/>
  <c r="P24" i="11"/>
  <c r="P47" i="11"/>
  <c r="P45" i="11"/>
  <c r="P30" i="11"/>
  <c r="P49" i="11"/>
  <c r="P36" i="11"/>
  <c r="P44" i="11"/>
  <c r="P18" i="11"/>
  <c r="P16" i="11"/>
  <c r="P34" i="11"/>
  <c r="P27" i="11"/>
  <c r="P41" i="11"/>
  <c r="P43" i="11"/>
  <c r="P25" i="11"/>
  <c r="P37" i="11"/>
  <c r="P26" i="11"/>
  <c r="P20" i="11"/>
  <c r="P33" i="11"/>
  <c r="P40" i="11"/>
  <c r="P1" i="10"/>
  <c r="AA10" i="9"/>
  <c r="AA23" i="9"/>
  <c r="AA25" i="9"/>
  <c r="AA8" i="9"/>
  <c r="AA24" i="9"/>
  <c r="AA20" i="9"/>
  <c r="AA9" i="9"/>
  <c r="AA19" i="9"/>
  <c r="AA18" i="9"/>
  <c r="AA5" i="9"/>
  <c r="AA17" i="9"/>
  <c r="AA13" i="9"/>
  <c r="AA6" i="9"/>
  <c r="AA14" i="9"/>
  <c r="AA21" i="9"/>
  <c r="AA7" i="9"/>
  <c r="AA22" i="9"/>
  <c r="AA11" i="9"/>
  <c r="AA12" i="9"/>
  <c r="AA16" i="9"/>
  <c r="AA15" i="9"/>
  <c r="P1" i="17" l="1"/>
  <c r="P4" i="17" s="1"/>
  <c r="P17" i="18"/>
  <c r="P39" i="18"/>
  <c r="P23" i="18"/>
  <c r="P14" i="18"/>
  <c r="P21" i="18"/>
  <c r="P30" i="18"/>
  <c r="P7" i="18"/>
  <c r="P29" i="18"/>
  <c r="P9" i="18"/>
  <c r="P46" i="18"/>
  <c r="P19" i="18"/>
  <c r="P24" i="18"/>
  <c r="P33" i="18"/>
  <c r="P6" i="18"/>
  <c r="P8" i="18"/>
  <c r="P35" i="18"/>
  <c r="P37" i="18"/>
  <c r="P5" i="18"/>
  <c r="P45" i="18"/>
  <c r="P32" i="18"/>
  <c r="P36" i="18"/>
  <c r="P49" i="18"/>
  <c r="P20" i="18"/>
  <c r="P25" i="18"/>
  <c r="P26" i="18"/>
  <c r="P11" i="18"/>
  <c r="P13" i="18"/>
  <c r="P12" i="18"/>
  <c r="P10" i="18"/>
  <c r="P22" i="18"/>
  <c r="P41" i="18"/>
  <c r="P15" i="18"/>
  <c r="P4" i="18"/>
  <c r="P31" i="18"/>
  <c r="P43" i="18"/>
  <c r="P28" i="18"/>
  <c r="P48" i="18"/>
  <c r="P42" i="18"/>
  <c r="P16" i="18"/>
  <c r="P34" i="18"/>
  <c r="P40" i="18"/>
  <c r="P18" i="18"/>
  <c r="P27" i="18"/>
  <c r="P47" i="18"/>
  <c r="P38" i="18"/>
  <c r="P44" i="18"/>
  <c r="E15" i="15"/>
  <c r="A15" i="11"/>
  <c r="Q1" i="11"/>
  <c r="P30" i="10"/>
  <c r="P45" i="10"/>
  <c r="P48" i="10"/>
  <c r="P35" i="10"/>
  <c r="P20" i="10"/>
  <c r="P39" i="10"/>
  <c r="P33" i="10"/>
  <c r="P26" i="10"/>
  <c r="P36" i="10"/>
  <c r="P21" i="10"/>
  <c r="P29" i="10"/>
  <c r="P46" i="10"/>
  <c r="P18" i="10"/>
  <c r="P32" i="10"/>
  <c r="P17" i="10"/>
  <c r="P44" i="10"/>
  <c r="P43" i="10"/>
  <c r="P27" i="10"/>
  <c r="P34" i="10"/>
  <c r="P24" i="10"/>
  <c r="P23" i="10"/>
  <c r="P49" i="10"/>
  <c r="P41" i="10"/>
  <c r="P42" i="10"/>
  <c r="P19" i="10"/>
  <c r="P16" i="10"/>
  <c r="P47" i="10"/>
  <c r="P28" i="10"/>
  <c r="P37" i="10"/>
  <c r="P31" i="10"/>
  <c r="P25" i="10"/>
  <c r="P38" i="10"/>
  <c r="P40" i="10"/>
  <c r="P22" i="10"/>
  <c r="P15" i="10"/>
  <c r="C15" i="10" s="1"/>
  <c r="K16" i="12" s="1"/>
  <c r="O16" i="12" s="1"/>
  <c r="AB8" i="9"/>
  <c r="AB24" i="9"/>
  <c r="AB21" i="9"/>
  <c r="AB9" i="9"/>
  <c r="AB19" i="9"/>
  <c r="AB13" i="9"/>
  <c r="AB26" i="9"/>
  <c r="AB14" i="9"/>
  <c r="AB6" i="9"/>
  <c r="AB11" i="9"/>
  <c r="AB12" i="9"/>
  <c r="AB22" i="9"/>
  <c r="AB20" i="9"/>
  <c r="AB15" i="9"/>
  <c r="AB10" i="9"/>
  <c r="AB18" i="9"/>
  <c r="AB5" i="9"/>
  <c r="AB7" i="9"/>
  <c r="AB23" i="9"/>
  <c r="AB16" i="9"/>
  <c r="AB25" i="9"/>
  <c r="AB17" i="9"/>
  <c r="P25" i="17" l="1"/>
  <c r="P46" i="17"/>
  <c r="P44" i="17"/>
  <c r="P6" i="17"/>
  <c r="P34" i="17"/>
  <c r="P30" i="17"/>
  <c r="P9" i="17"/>
  <c r="P31" i="17"/>
  <c r="P10" i="17"/>
  <c r="P42" i="17"/>
  <c r="P38" i="17"/>
  <c r="P12" i="17"/>
  <c r="P47" i="17"/>
  <c r="P39" i="17"/>
  <c r="P32" i="17"/>
  <c r="P27" i="17"/>
  <c r="P17" i="17"/>
  <c r="P20" i="17"/>
  <c r="P43" i="17"/>
  <c r="P21" i="17"/>
  <c r="P26" i="17"/>
  <c r="P14" i="17"/>
  <c r="P33" i="17"/>
  <c r="P29" i="17"/>
  <c r="P7" i="17"/>
  <c r="P8" i="17"/>
  <c r="P35" i="17"/>
  <c r="P40" i="17"/>
  <c r="P24" i="17"/>
  <c r="P23" i="17"/>
  <c r="P49" i="17"/>
  <c r="P48" i="17"/>
  <c r="P11" i="17"/>
  <c r="P45" i="17"/>
  <c r="P16" i="17"/>
  <c r="P15" i="17"/>
  <c r="P41" i="17"/>
  <c r="P37" i="17"/>
  <c r="P13" i="17"/>
  <c r="P19" i="17"/>
  <c r="P36" i="17"/>
  <c r="P18" i="17"/>
  <c r="P28" i="17"/>
  <c r="P5" i="17"/>
  <c r="P22" i="17"/>
  <c r="Q1" i="18"/>
  <c r="D15" i="15"/>
  <c r="Q34" i="11"/>
  <c r="Q25" i="11"/>
  <c r="Q41" i="11"/>
  <c r="Q28" i="11"/>
  <c r="Q37" i="11"/>
  <c r="Q31" i="11"/>
  <c r="Q39" i="11"/>
  <c r="Q30" i="11"/>
  <c r="Q23" i="11"/>
  <c r="Q29" i="11"/>
  <c r="Q16" i="11"/>
  <c r="C16" i="11" s="1"/>
  <c r="L17" i="12" s="1"/>
  <c r="P17" i="12" s="1"/>
  <c r="Q48" i="11"/>
  <c r="Q43" i="11"/>
  <c r="Q40" i="11"/>
  <c r="Q22" i="11"/>
  <c r="Q24" i="11"/>
  <c r="Q17" i="11"/>
  <c r="Q46" i="11"/>
  <c r="Q47" i="11"/>
  <c r="Q38" i="11"/>
  <c r="Q33" i="11"/>
  <c r="Q49" i="11"/>
  <c r="Q45" i="11"/>
  <c r="Q19" i="11"/>
  <c r="Q21" i="11"/>
  <c r="Q36" i="11"/>
  <c r="Q35" i="11"/>
  <c r="Q32" i="11"/>
  <c r="Q26" i="11"/>
  <c r="Q44" i="11"/>
  <c r="Q20" i="11"/>
  <c r="Q18" i="11"/>
  <c r="Q42" i="11"/>
  <c r="Q27" i="11"/>
  <c r="A15" i="10"/>
  <c r="Q1" i="10"/>
  <c r="AC7" i="9"/>
  <c r="AC12" i="9"/>
  <c r="AC25" i="9"/>
  <c r="AC8" i="9"/>
  <c r="AC26" i="9"/>
  <c r="AC23" i="9"/>
  <c r="AC10" i="9"/>
  <c r="AC15" i="9"/>
  <c r="AC27" i="9"/>
  <c r="AC22" i="9"/>
  <c r="AC9" i="9"/>
  <c r="AC20" i="9"/>
  <c r="AC16" i="9"/>
  <c r="AC5" i="9"/>
  <c r="AC17" i="9"/>
  <c r="AC24" i="9"/>
  <c r="AC18" i="9"/>
  <c r="AC6" i="9"/>
  <c r="AC13" i="9"/>
  <c r="AC11" i="9"/>
  <c r="AC14" i="9"/>
  <c r="AC21" i="9"/>
  <c r="AC19" i="9"/>
  <c r="Q1" i="17" l="1"/>
  <c r="Q11" i="17" s="1"/>
  <c r="Q16" i="18"/>
  <c r="Q38" i="18"/>
  <c r="Q22" i="18"/>
  <c r="Q31" i="18"/>
  <c r="Q14" i="18"/>
  <c r="Q21" i="18"/>
  <c r="Q30" i="18"/>
  <c r="Q6" i="18"/>
  <c r="Q12" i="18"/>
  <c r="Q19" i="18"/>
  <c r="Q26" i="18"/>
  <c r="Q9" i="18"/>
  <c r="Q46" i="18"/>
  <c r="Q4" i="18"/>
  <c r="Q44" i="18"/>
  <c r="Q39" i="18"/>
  <c r="Q8" i="18"/>
  <c r="Q35" i="18"/>
  <c r="Q37" i="18"/>
  <c r="Q49" i="18"/>
  <c r="Q13" i="18"/>
  <c r="Q28" i="18"/>
  <c r="Q45" i="18"/>
  <c r="Q32" i="18"/>
  <c r="Q36" i="18"/>
  <c r="Q24" i="18"/>
  <c r="Q25" i="18"/>
  <c r="Q10" i="18"/>
  <c r="Q11" i="18"/>
  <c r="Q23" i="18"/>
  <c r="Q18" i="18"/>
  <c r="Q7" i="18"/>
  <c r="Q20" i="18"/>
  <c r="Q41" i="18"/>
  <c r="Q15" i="18"/>
  <c r="Q34" i="18"/>
  <c r="Q40" i="18"/>
  <c r="Q17" i="18"/>
  <c r="Q42" i="18"/>
  <c r="Q48" i="18"/>
  <c r="Q33" i="18"/>
  <c r="Q29" i="18"/>
  <c r="Q43" i="18"/>
  <c r="Q47" i="18"/>
  <c r="Q27" i="18"/>
  <c r="Q5" i="18"/>
  <c r="E16" i="15"/>
  <c r="A16" i="11"/>
  <c r="R1" i="11"/>
  <c r="Q43" i="10"/>
  <c r="Q22" i="10"/>
  <c r="Q48" i="10"/>
  <c r="Q21" i="10"/>
  <c r="Q36" i="10"/>
  <c r="Q41" i="10"/>
  <c r="Q27" i="10"/>
  <c r="Q23" i="10"/>
  <c r="Q49" i="10"/>
  <c r="Q30" i="10"/>
  <c r="Q42" i="10"/>
  <c r="Q29" i="10"/>
  <c r="Q46" i="10"/>
  <c r="Q32" i="10"/>
  <c r="Q45" i="10"/>
  <c r="Q18" i="10"/>
  <c r="Q17" i="10"/>
  <c r="Q44" i="10"/>
  <c r="Q39" i="10"/>
  <c r="Q24" i="10"/>
  <c r="Q20" i="10"/>
  <c r="Q31" i="10"/>
  <c r="Q34" i="10"/>
  <c r="Q26" i="10"/>
  <c r="Q35" i="10"/>
  <c r="Q19" i="10"/>
  <c r="Q16" i="10"/>
  <c r="C16" i="10" s="1"/>
  <c r="K17" i="12" s="1"/>
  <c r="O17" i="12" s="1"/>
  <c r="Q47" i="10"/>
  <c r="Q37" i="10"/>
  <c r="Q28" i="10"/>
  <c r="Q38" i="10"/>
  <c r="Q25" i="10"/>
  <c r="Q33" i="10"/>
  <c r="Q40" i="10"/>
  <c r="AD7" i="9"/>
  <c r="AD9" i="9"/>
  <c r="AD28" i="9"/>
  <c r="AD22" i="9"/>
  <c r="AD8" i="9"/>
  <c r="AD10" i="9"/>
  <c r="AD14" i="9"/>
  <c r="AD24" i="9"/>
  <c r="AD15" i="9"/>
  <c r="AD20" i="9"/>
  <c r="AD21" i="9"/>
  <c r="AD5" i="9"/>
  <c r="AD16" i="9"/>
  <c r="AD12" i="9"/>
  <c r="AD6" i="9"/>
  <c r="AD17" i="9"/>
  <c r="AD19" i="9"/>
  <c r="AD27" i="9"/>
  <c r="AD23" i="9"/>
  <c r="AD11" i="9"/>
  <c r="AD13" i="9"/>
  <c r="AD25" i="9"/>
  <c r="AD18" i="9"/>
  <c r="AD26" i="9"/>
  <c r="Q42" i="17" l="1"/>
  <c r="Q35" i="17"/>
  <c r="Q10" i="17"/>
  <c r="Q4" i="17"/>
  <c r="Q23" i="17"/>
  <c r="Q43" i="17"/>
  <c r="Q30" i="17"/>
  <c r="Q18" i="17"/>
  <c r="Q24" i="17"/>
  <c r="Q40" i="17"/>
  <c r="Q48" i="17"/>
  <c r="Q22" i="17"/>
  <c r="Q46" i="17"/>
  <c r="Q39" i="17"/>
  <c r="Q32" i="17"/>
  <c r="Q27" i="17"/>
  <c r="Q49" i="17"/>
  <c r="Q31" i="17"/>
  <c r="Q20" i="17"/>
  <c r="Q44" i="17"/>
  <c r="Q38" i="17"/>
  <c r="Q37" i="17"/>
  <c r="R1" i="18"/>
  <c r="Q29" i="17"/>
  <c r="Q13" i="17"/>
  <c r="Q28" i="17"/>
  <c r="Q19" i="17"/>
  <c r="Q12" i="17"/>
  <c r="Q17" i="17"/>
  <c r="Q47" i="17"/>
  <c r="Q25" i="17"/>
  <c r="Q26" i="17"/>
  <c r="Q15" i="17"/>
  <c r="Q14" i="17"/>
  <c r="Q6" i="17"/>
  <c r="Q36" i="17"/>
  <c r="Q9" i="17"/>
  <c r="Q21" i="17"/>
  <c r="Q45" i="17"/>
  <c r="Q5" i="17"/>
  <c r="Q41" i="17"/>
  <c r="Q33" i="17"/>
  <c r="Q7" i="17"/>
  <c r="Q8" i="17"/>
  <c r="Q16" i="17"/>
  <c r="Q34" i="17"/>
  <c r="D16" i="15"/>
  <c r="R28" i="11"/>
  <c r="R37" i="11"/>
  <c r="R17" i="11"/>
  <c r="C17" i="11" s="1"/>
  <c r="L18" i="12" s="1"/>
  <c r="P18" i="12" s="1"/>
  <c r="R22" i="11"/>
  <c r="R26" i="11"/>
  <c r="R49" i="11"/>
  <c r="R31" i="11"/>
  <c r="R33" i="11"/>
  <c r="R35" i="11"/>
  <c r="R30" i="11"/>
  <c r="R40" i="11"/>
  <c r="R32" i="11"/>
  <c r="R27" i="11"/>
  <c r="R21" i="11"/>
  <c r="R25" i="11"/>
  <c r="R36" i="11"/>
  <c r="R34" i="11"/>
  <c r="R20" i="11"/>
  <c r="R23" i="11"/>
  <c r="R18" i="11"/>
  <c r="R46" i="11"/>
  <c r="R41" i="11"/>
  <c r="R29" i="11"/>
  <c r="R43" i="11"/>
  <c r="R19" i="11"/>
  <c r="R42" i="11"/>
  <c r="R39" i="11"/>
  <c r="R47" i="11"/>
  <c r="R48" i="11"/>
  <c r="R24" i="11"/>
  <c r="R45" i="11"/>
  <c r="R44" i="11"/>
  <c r="R38" i="11"/>
  <c r="A16" i="10"/>
  <c r="R1" i="10"/>
  <c r="AE6" i="9"/>
  <c r="AE13" i="9"/>
  <c r="AE26" i="9"/>
  <c r="AE28" i="9"/>
  <c r="AE20" i="9"/>
  <c r="AE11" i="9"/>
  <c r="AE7" i="9"/>
  <c r="AE25" i="9"/>
  <c r="AE12" i="9"/>
  <c r="AE22" i="9"/>
  <c r="AE14" i="9"/>
  <c r="AE10" i="9"/>
  <c r="AE23" i="9"/>
  <c r="AE8" i="9"/>
  <c r="AE18" i="9"/>
  <c r="AE24" i="9"/>
  <c r="AE29" i="9"/>
  <c r="AE9" i="9"/>
  <c r="AE16" i="9"/>
  <c r="AE19" i="9"/>
  <c r="AE21" i="9"/>
  <c r="AE15" i="9"/>
  <c r="AE5" i="9"/>
  <c r="AE17" i="9"/>
  <c r="AE27" i="9"/>
  <c r="R1" i="17" l="1"/>
  <c r="R27" i="17" s="1"/>
  <c r="R15" i="18"/>
  <c r="R37" i="18"/>
  <c r="R21" i="18"/>
  <c r="R32" i="18"/>
  <c r="R31" i="18"/>
  <c r="R30" i="18"/>
  <c r="R16" i="18"/>
  <c r="R26" i="18"/>
  <c r="R29" i="18"/>
  <c r="R13" i="18"/>
  <c r="R46" i="18"/>
  <c r="R39" i="18"/>
  <c r="R8" i="18"/>
  <c r="R18" i="18"/>
  <c r="R23" i="18"/>
  <c r="R42" i="18"/>
  <c r="R14" i="18"/>
  <c r="R28" i="18"/>
  <c r="R45" i="18"/>
  <c r="R49" i="18"/>
  <c r="R36" i="18"/>
  <c r="R19" i="18"/>
  <c r="R24" i="18"/>
  <c r="R33" i="18"/>
  <c r="R40" i="18"/>
  <c r="R27" i="18"/>
  <c r="R11" i="18"/>
  <c r="R25" i="18"/>
  <c r="R12" i="18"/>
  <c r="R35" i="18"/>
  <c r="R38" i="18"/>
  <c r="R20" i="18"/>
  <c r="R7" i="18"/>
  <c r="R41" i="18"/>
  <c r="R9" i="18"/>
  <c r="R44" i="18"/>
  <c r="R6" i="18"/>
  <c r="R34" i="18"/>
  <c r="R47" i="18"/>
  <c r="R48" i="18"/>
  <c r="R17" i="18"/>
  <c r="R22" i="18"/>
  <c r="R4" i="18"/>
  <c r="R43" i="18"/>
  <c r="R10" i="18"/>
  <c r="R5" i="18"/>
  <c r="E17" i="15"/>
  <c r="A17" i="11"/>
  <c r="S1" i="11"/>
  <c r="R47" i="10"/>
  <c r="R39" i="10"/>
  <c r="R49" i="10"/>
  <c r="R30" i="10"/>
  <c r="R28" i="10"/>
  <c r="R34" i="10"/>
  <c r="R43" i="10"/>
  <c r="R17" i="10"/>
  <c r="C17" i="10" s="1"/>
  <c r="K18" i="12" s="1"/>
  <c r="O18" i="12" s="1"/>
  <c r="R38" i="10"/>
  <c r="R27" i="10"/>
  <c r="R46" i="10"/>
  <c r="R35" i="10"/>
  <c r="R44" i="10"/>
  <c r="R48" i="10"/>
  <c r="R31" i="10"/>
  <c r="R20" i="10"/>
  <c r="R18" i="10"/>
  <c r="R19" i="10"/>
  <c r="R41" i="10"/>
  <c r="R36" i="10"/>
  <c r="R24" i="10"/>
  <c r="R23" i="10"/>
  <c r="R25" i="10"/>
  <c r="R42" i="10"/>
  <c r="R21" i="10"/>
  <c r="R33" i="10"/>
  <c r="R29" i="10"/>
  <c r="R40" i="10"/>
  <c r="R22" i="10"/>
  <c r="R45" i="10"/>
  <c r="R32" i="10"/>
  <c r="R37" i="10"/>
  <c r="R26" i="10"/>
  <c r="AF13" i="9"/>
  <c r="AF10" i="9"/>
  <c r="AF15" i="9"/>
  <c r="AF25" i="9"/>
  <c r="AF22" i="9"/>
  <c r="AF26" i="9"/>
  <c r="AF8" i="9"/>
  <c r="AF17" i="9"/>
  <c r="AF14" i="9"/>
  <c r="AF21" i="9"/>
  <c r="AF27" i="9"/>
  <c r="AF28" i="9"/>
  <c r="AF5" i="9"/>
  <c r="AF6" i="9"/>
  <c r="AF19" i="9"/>
  <c r="AF24" i="9"/>
  <c r="AF9" i="9"/>
  <c r="AF20" i="9"/>
  <c r="AF16" i="9"/>
  <c r="AF7" i="9"/>
  <c r="AF18" i="9"/>
  <c r="AF11" i="9"/>
  <c r="AF30" i="9"/>
  <c r="AF12" i="9"/>
  <c r="AF23" i="9"/>
  <c r="AF29" i="9"/>
  <c r="R16" i="17" l="1"/>
  <c r="R29" i="17"/>
  <c r="R21" i="17"/>
  <c r="R31" i="17"/>
  <c r="R49" i="17"/>
  <c r="R9" i="17"/>
  <c r="R43" i="17"/>
  <c r="R15" i="17"/>
  <c r="R17" i="17"/>
  <c r="R33" i="17"/>
  <c r="R41" i="17"/>
  <c r="R26" i="17"/>
  <c r="R10" i="17"/>
  <c r="R44" i="17"/>
  <c r="R24" i="17"/>
  <c r="R14" i="17"/>
  <c r="S1" i="18"/>
  <c r="R12" i="17"/>
  <c r="R42" i="17"/>
  <c r="R48" i="17"/>
  <c r="R11" i="17"/>
  <c r="R19" i="17"/>
  <c r="R46" i="17"/>
  <c r="R45" i="17"/>
  <c r="R6" i="17"/>
  <c r="R25" i="17"/>
  <c r="R35" i="17"/>
  <c r="R22" i="17"/>
  <c r="R8" i="17"/>
  <c r="R13" i="17"/>
  <c r="R30" i="17"/>
  <c r="R28" i="17"/>
  <c r="R40" i="17"/>
  <c r="R38" i="17"/>
  <c r="R47" i="17"/>
  <c r="R7" i="17"/>
  <c r="R5" i="17"/>
  <c r="R18" i="17"/>
  <c r="R36" i="17"/>
  <c r="R23" i="17"/>
  <c r="R37" i="17"/>
  <c r="R20" i="17"/>
  <c r="R34" i="17"/>
  <c r="R39" i="17"/>
  <c r="R32" i="17"/>
  <c r="R4" i="17"/>
  <c r="D17" i="15"/>
  <c r="S37" i="11"/>
  <c r="S35" i="11"/>
  <c r="S31" i="11"/>
  <c r="S38" i="11"/>
  <c r="S21" i="11"/>
  <c r="S33" i="11"/>
  <c r="S30" i="11"/>
  <c r="S19" i="11"/>
  <c r="S32" i="11"/>
  <c r="S20" i="11"/>
  <c r="S27" i="11"/>
  <c r="S28" i="11"/>
  <c r="S40" i="11"/>
  <c r="S25" i="11"/>
  <c r="S45" i="11"/>
  <c r="S44" i="11"/>
  <c r="S47" i="11"/>
  <c r="S48" i="11"/>
  <c r="S42" i="11"/>
  <c r="S22" i="11"/>
  <c r="S34" i="11"/>
  <c r="S36" i="11"/>
  <c r="S23" i="11"/>
  <c r="S41" i="11"/>
  <c r="S39" i="11"/>
  <c r="S46" i="11"/>
  <c r="S18" i="11"/>
  <c r="C18" i="11" s="1"/>
  <c r="L19" i="12" s="1"/>
  <c r="P19" i="12" s="1"/>
  <c r="S29" i="11"/>
  <c r="S43" i="11"/>
  <c r="S49" i="11"/>
  <c r="S26" i="11"/>
  <c r="S24" i="11"/>
  <c r="A17" i="10"/>
  <c r="S1" i="10"/>
  <c r="AG10" i="9"/>
  <c r="AG18" i="9"/>
  <c r="AG27" i="9"/>
  <c r="AG23" i="9"/>
  <c r="AG17" i="9"/>
  <c r="AG26" i="9"/>
  <c r="AG8" i="9"/>
  <c r="AG16" i="9"/>
  <c r="AG29" i="9"/>
  <c r="AG31" i="9"/>
  <c r="AG9" i="9"/>
  <c r="AG5" i="9"/>
  <c r="AG11" i="9"/>
  <c r="AG6" i="9"/>
  <c r="AG19" i="9"/>
  <c r="AG21" i="9"/>
  <c r="AG22" i="9"/>
  <c r="AG30" i="9"/>
  <c r="AG24" i="9"/>
  <c r="AG28" i="9"/>
  <c r="AG7" i="9"/>
  <c r="AG25" i="9"/>
  <c r="AG14" i="9"/>
  <c r="AG15" i="9"/>
  <c r="AG12" i="9"/>
  <c r="AG13" i="9"/>
  <c r="AG20" i="9"/>
  <c r="S1" i="17" l="1"/>
  <c r="S23" i="17" s="1"/>
  <c r="S14" i="18"/>
  <c r="S36" i="18"/>
  <c r="S20" i="18"/>
  <c r="S33" i="18"/>
  <c r="S32" i="18"/>
  <c r="S22" i="18"/>
  <c r="S27" i="18"/>
  <c r="S41" i="18"/>
  <c r="S47" i="18"/>
  <c r="S30" i="18"/>
  <c r="S11" i="18"/>
  <c r="S21" i="18"/>
  <c r="S26" i="18"/>
  <c r="S13" i="18"/>
  <c r="S46" i="18"/>
  <c r="S19" i="18"/>
  <c r="S29" i="18"/>
  <c r="S39" i="18"/>
  <c r="S8" i="18"/>
  <c r="S18" i="18"/>
  <c r="S23" i="18"/>
  <c r="S42" i="18"/>
  <c r="S28" i="18"/>
  <c r="S45" i="18"/>
  <c r="S49" i="18"/>
  <c r="S43" i="18"/>
  <c r="S44" i="18"/>
  <c r="S24" i="18"/>
  <c r="S25" i="18"/>
  <c r="S12" i="18"/>
  <c r="S7" i="18"/>
  <c r="S15" i="18"/>
  <c r="S35" i="18"/>
  <c r="S38" i="18"/>
  <c r="S9" i="18"/>
  <c r="S4" i="18"/>
  <c r="S40" i="18"/>
  <c r="S48" i="18"/>
  <c r="S31" i="18"/>
  <c r="S17" i="18"/>
  <c r="S6" i="18"/>
  <c r="S16" i="18"/>
  <c r="S34" i="18"/>
  <c r="S37" i="18"/>
  <c r="S5" i="18"/>
  <c r="S10" i="18"/>
  <c r="E18" i="15"/>
  <c r="A18" i="11"/>
  <c r="T1" i="11"/>
  <c r="S39" i="10"/>
  <c r="S20" i="10"/>
  <c r="S42" i="10"/>
  <c r="S23" i="10"/>
  <c r="S18" i="10"/>
  <c r="C18" i="10" s="1"/>
  <c r="K19" i="12" s="1"/>
  <c r="O19" i="12" s="1"/>
  <c r="S44" i="10"/>
  <c r="S36" i="10"/>
  <c r="S33" i="10"/>
  <c r="S29" i="10"/>
  <c r="S40" i="10"/>
  <c r="S45" i="10"/>
  <c r="S34" i="10"/>
  <c r="S28" i="10"/>
  <c r="S48" i="10"/>
  <c r="S41" i="10"/>
  <c r="S24" i="10"/>
  <c r="S19" i="10"/>
  <c r="S30" i="10"/>
  <c r="S35" i="10"/>
  <c r="S25" i="10"/>
  <c r="S21" i="10"/>
  <c r="S27" i="10"/>
  <c r="S26" i="10"/>
  <c r="S47" i="10"/>
  <c r="S46" i="10"/>
  <c r="S43" i="10"/>
  <c r="S37" i="10"/>
  <c r="S22" i="10"/>
  <c r="S38" i="10"/>
  <c r="S31" i="10"/>
  <c r="S32" i="10"/>
  <c r="S49" i="10"/>
  <c r="AH10" i="9"/>
  <c r="AH17" i="9"/>
  <c r="AH29" i="9"/>
  <c r="AH23" i="9"/>
  <c r="AH9" i="9"/>
  <c r="AH22" i="9"/>
  <c r="AH8" i="9"/>
  <c r="AH24" i="9"/>
  <c r="AH26" i="9"/>
  <c r="AH19" i="9"/>
  <c r="AH13" i="9"/>
  <c r="AH25" i="9"/>
  <c r="AH32" i="9"/>
  <c r="AH5" i="9"/>
  <c r="AH21" i="9"/>
  <c r="AH30" i="9"/>
  <c r="AH14" i="9"/>
  <c r="AH6" i="9"/>
  <c r="AH12" i="9"/>
  <c r="AH18" i="9"/>
  <c r="AH28" i="9"/>
  <c r="AH11" i="9"/>
  <c r="AH15" i="9"/>
  <c r="AH20" i="9"/>
  <c r="AH7" i="9"/>
  <c r="AH16" i="9"/>
  <c r="AH27" i="9"/>
  <c r="AH31" i="9"/>
  <c r="S14" i="17" l="1"/>
  <c r="S39" i="17"/>
  <c r="S4" i="17"/>
  <c r="S29" i="17"/>
  <c r="S20" i="17"/>
  <c r="S6" i="17"/>
  <c r="S43" i="17"/>
  <c r="S30" i="17"/>
  <c r="S49" i="17"/>
  <c r="S15" i="17"/>
  <c r="S17" i="17"/>
  <c r="S40" i="17"/>
  <c r="S32" i="17"/>
  <c r="S36" i="17"/>
  <c r="S38" i="17"/>
  <c r="S37" i="17"/>
  <c r="S9" i="17"/>
  <c r="S33" i="17"/>
  <c r="S25" i="17"/>
  <c r="S26" i="17"/>
  <c r="S22" i="17"/>
  <c r="S8" i="17"/>
  <c r="S27" i="17"/>
  <c r="S19" i="17"/>
  <c r="S47" i="17"/>
  <c r="S35" i="17"/>
  <c r="S5" i="17"/>
  <c r="S13" i="17"/>
  <c r="S21" i="17"/>
  <c r="S7" i="17"/>
  <c r="T1" i="18"/>
  <c r="S12" i="17"/>
  <c r="S42" i="17"/>
  <c r="S18" i="17"/>
  <c r="S46" i="17"/>
  <c r="S45" i="17"/>
  <c r="S34" i="17"/>
  <c r="S41" i="17"/>
  <c r="S11" i="17"/>
  <c r="S44" i="17"/>
  <c r="S10" i="17"/>
  <c r="S28" i="17"/>
  <c r="S31" i="17"/>
  <c r="S16" i="17"/>
  <c r="S24" i="17"/>
  <c r="S48" i="17"/>
  <c r="D18" i="15"/>
  <c r="T35" i="11"/>
  <c r="T24" i="11"/>
  <c r="T44" i="11"/>
  <c r="T43" i="11"/>
  <c r="T45" i="11"/>
  <c r="T31" i="11"/>
  <c r="T25" i="11"/>
  <c r="T30" i="11"/>
  <c r="T19" i="11"/>
  <c r="C19" i="11" s="1"/>
  <c r="L20" i="12" s="1"/>
  <c r="P20" i="12" s="1"/>
  <c r="T34" i="11"/>
  <c r="T47" i="11"/>
  <c r="T42" i="11"/>
  <c r="T46" i="11"/>
  <c r="T21" i="11"/>
  <c r="T49" i="11"/>
  <c r="T48" i="11"/>
  <c r="T23" i="11"/>
  <c r="T32" i="11"/>
  <c r="T37" i="11"/>
  <c r="T22" i="11"/>
  <c r="T27" i="11"/>
  <c r="T39" i="11"/>
  <c r="T20" i="11"/>
  <c r="T29" i="11"/>
  <c r="T40" i="11"/>
  <c r="T41" i="11"/>
  <c r="T38" i="11"/>
  <c r="T33" i="11"/>
  <c r="T36" i="11"/>
  <c r="T28" i="11"/>
  <c r="T26" i="11"/>
  <c r="A18" i="10"/>
  <c r="T1" i="10"/>
  <c r="AI10" i="9"/>
  <c r="AI23" i="9"/>
  <c r="AI20" i="9"/>
  <c r="AI33" i="9"/>
  <c r="AI19" i="9"/>
  <c r="AI13" i="9"/>
  <c r="AI26" i="9"/>
  <c r="AI8" i="9"/>
  <c r="AI24" i="9"/>
  <c r="AI27" i="9"/>
  <c r="AI32" i="9"/>
  <c r="AI9" i="9"/>
  <c r="AI5" i="9"/>
  <c r="AI25" i="9"/>
  <c r="AI14" i="9"/>
  <c r="AI6" i="9"/>
  <c r="AI16" i="9"/>
  <c r="AI17" i="9"/>
  <c r="AI11" i="9"/>
  <c r="AI12" i="9"/>
  <c r="AI31" i="9"/>
  <c r="AI28" i="9"/>
  <c r="AI7" i="9"/>
  <c r="AI15" i="9"/>
  <c r="AI18" i="9"/>
  <c r="AI30" i="9"/>
  <c r="AI29" i="9"/>
  <c r="AI21" i="9"/>
  <c r="AI22" i="9"/>
  <c r="T1" i="17" l="1"/>
  <c r="T24" i="17" s="1"/>
  <c r="T13" i="18"/>
  <c r="T35" i="18"/>
  <c r="T19" i="18"/>
  <c r="T8" i="18"/>
  <c r="T15" i="18"/>
  <c r="T22" i="18"/>
  <c r="T34" i="18"/>
  <c r="T33" i="18"/>
  <c r="T27" i="18"/>
  <c r="T7" i="18"/>
  <c r="T17" i="18"/>
  <c r="T41" i="18"/>
  <c r="T47" i="18"/>
  <c r="T45" i="18"/>
  <c r="T18" i="18"/>
  <c r="T26" i="18"/>
  <c r="T24" i="18"/>
  <c r="T31" i="18"/>
  <c r="T39" i="18"/>
  <c r="T23" i="18"/>
  <c r="T32" i="18"/>
  <c r="T42" i="18"/>
  <c r="T28" i="18"/>
  <c r="T36" i="18"/>
  <c r="T49" i="18"/>
  <c r="T44" i="18"/>
  <c r="T25" i="18"/>
  <c r="T11" i="18"/>
  <c r="T9" i="18"/>
  <c r="T10" i="18"/>
  <c r="T21" i="18"/>
  <c r="T29" i="18"/>
  <c r="T20" i="18"/>
  <c r="T12" i="18"/>
  <c r="T38" i="18"/>
  <c r="T37" i="18"/>
  <c r="T4" i="18"/>
  <c r="T5" i="18"/>
  <c r="T46" i="18"/>
  <c r="T48" i="18"/>
  <c r="T40" i="18"/>
  <c r="T6" i="18"/>
  <c r="T16" i="18"/>
  <c r="T43" i="18"/>
  <c r="T14" i="18"/>
  <c r="T30" i="18"/>
  <c r="E19" i="15"/>
  <c r="A19" i="11"/>
  <c r="U1" i="11"/>
  <c r="T43" i="10"/>
  <c r="T23" i="10"/>
  <c r="T29" i="10"/>
  <c r="T19" i="10"/>
  <c r="C19" i="10" s="1"/>
  <c r="K20" i="12" s="1"/>
  <c r="O20" i="12" s="1"/>
  <c r="T41" i="10"/>
  <c r="T30" i="10"/>
  <c r="T39" i="10"/>
  <c r="T24" i="10"/>
  <c r="T35" i="10"/>
  <c r="T25" i="10"/>
  <c r="T27" i="10"/>
  <c r="T26" i="10"/>
  <c r="T20" i="10"/>
  <c r="T21" i="10"/>
  <c r="T44" i="10"/>
  <c r="T33" i="10"/>
  <c r="T40" i="10"/>
  <c r="T22" i="10"/>
  <c r="T45" i="10"/>
  <c r="T28" i="10"/>
  <c r="T31" i="10"/>
  <c r="T48" i="10"/>
  <c r="T32" i="10"/>
  <c r="T37" i="10"/>
  <c r="T34" i="10"/>
  <c r="T49" i="10"/>
  <c r="T42" i="10"/>
  <c r="T38" i="10"/>
  <c r="T46" i="10"/>
  <c r="T36" i="10"/>
  <c r="T47" i="10"/>
  <c r="AJ10" i="9"/>
  <c r="AJ18" i="9"/>
  <c r="AJ22" i="9"/>
  <c r="AJ26" i="9"/>
  <c r="AJ29" i="9"/>
  <c r="AJ8" i="9"/>
  <c r="AJ20" i="9"/>
  <c r="AJ31" i="9"/>
  <c r="AJ33" i="9"/>
  <c r="AJ9" i="9"/>
  <c r="AJ15" i="9"/>
  <c r="AJ13" i="9"/>
  <c r="AJ6" i="9"/>
  <c r="AJ5" i="9"/>
  <c r="AJ19" i="9"/>
  <c r="AJ17" i="9"/>
  <c r="AJ27" i="9"/>
  <c r="AJ14" i="9"/>
  <c r="AJ11" i="9"/>
  <c r="AJ12" i="9"/>
  <c r="AJ28" i="9"/>
  <c r="AJ25" i="9"/>
  <c r="AJ30" i="9"/>
  <c r="AJ34" i="9"/>
  <c r="AJ24" i="9"/>
  <c r="AJ7" i="9"/>
  <c r="AJ16" i="9"/>
  <c r="AJ21" i="9"/>
  <c r="AJ32" i="9"/>
  <c r="AJ23" i="9"/>
  <c r="T29" i="17" l="1"/>
  <c r="T32" i="17"/>
  <c r="T47" i="17"/>
  <c r="T48" i="17"/>
  <c r="T13" i="17"/>
  <c r="T37" i="17"/>
  <c r="T15" i="17"/>
  <c r="T17" i="17"/>
  <c r="T20" i="17"/>
  <c r="T6" i="17"/>
  <c r="T41" i="17"/>
  <c r="T42" i="17"/>
  <c r="T23" i="17"/>
  <c r="T30" i="17"/>
  <c r="T33" i="17"/>
  <c r="T26" i="17"/>
  <c r="T38" i="17"/>
  <c r="T43" i="17"/>
  <c r="T40" i="17"/>
  <c r="T22" i="17"/>
  <c r="T31" i="17"/>
  <c r="T12" i="17"/>
  <c r="T8" i="17"/>
  <c r="T45" i="17"/>
  <c r="T21" i="17"/>
  <c r="T46" i="17"/>
  <c r="T4" i="17"/>
  <c r="T28" i="17"/>
  <c r="T16" i="17"/>
  <c r="T27" i="17"/>
  <c r="T49" i="17"/>
  <c r="U1" i="18"/>
  <c r="T25" i="17"/>
  <c r="T18" i="17"/>
  <c r="T9" i="17"/>
  <c r="T5" i="17"/>
  <c r="T14" i="17"/>
  <c r="T19" i="17"/>
  <c r="T34" i="17"/>
  <c r="T11" i="17"/>
  <c r="T10" i="17"/>
  <c r="T35" i="17"/>
  <c r="T44" i="17"/>
  <c r="T7" i="17"/>
  <c r="T39" i="17"/>
  <c r="T36" i="17"/>
  <c r="D19" i="15"/>
  <c r="U33" i="11"/>
  <c r="U28" i="11"/>
  <c r="U27" i="11"/>
  <c r="U26" i="11"/>
  <c r="U38" i="11"/>
  <c r="U24" i="11"/>
  <c r="U37" i="11"/>
  <c r="U36" i="11"/>
  <c r="U35" i="11"/>
  <c r="U42" i="11"/>
  <c r="U49" i="11"/>
  <c r="U23" i="11"/>
  <c r="U30" i="11"/>
  <c r="U44" i="11"/>
  <c r="U25" i="11"/>
  <c r="U20" i="11"/>
  <c r="C20" i="11" s="1"/>
  <c r="L21" i="12" s="1"/>
  <c r="P21" i="12" s="1"/>
  <c r="U47" i="11"/>
  <c r="U48" i="11"/>
  <c r="U41" i="11"/>
  <c r="U22" i="11"/>
  <c r="U32" i="11"/>
  <c r="U29" i="11"/>
  <c r="U43" i="11"/>
  <c r="U46" i="11"/>
  <c r="U34" i="11"/>
  <c r="U40" i="11"/>
  <c r="U39" i="11"/>
  <c r="U21" i="11"/>
  <c r="U45" i="11"/>
  <c r="U31" i="11"/>
  <c r="A19" i="10"/>
  <c r="U1" i="10"/>
  <c r="AK7" i="9"/>
  <c r="AK12" i="9"/>
  <c r="AK30" i="9"/>
  <c r="AK34" i="9"/>
  <c r="AK18" i="9"/>
  <c r="AK27" i="9"/>
  <c r="AK10" i="9"/>
  <c r="AK22" i="9"/>
  <c r="AK28" i="9"/>
  <c r="AK32" i="9"/>
  <c r="AK20" i="9"/>
  <c r="AK19" i="9"/>
  <c r="AK9" i="9"/>
  <c r="AK16" i="9"/>
  <c r="AK15" i="9"/>
  <c r="AK5" i="9"/>
  <c r="AK17" i="9"/>
  <c r="AK23" i="9"/>
  <c r="AK26" i="9"/>
  <c r="AK31" i="9"/>
  <c r="AK6" i="9"/>
  <c r="AK13" i="9"/>
  <c r="AK24" i="9"/>
  <c r="AK35" i="9"/>
  <c r="AK29" i="9"/>
  <c r="AK11" i="9"/>
  <c r="AK14" i="9"/>
  <c r="AK21" i="9"/>
  <c r="AK25" i="9"/>
  <c r="AK8" i="9"/>
  <c r="AK33" i="9"/>
  <c r="U12" i="18" l="1"/>
  <c r="U34" i="18"/>
  <c r="U18" i="18"/>
  <c r="U8" i="18"/>
  <c r="U15" i="18"/>
  <c r="U22" i="18"/>
  <c r="U13" i="18"/>
  <c r="U20" i="18"/>
  <c r="U28" i="18"/>
  <c r="U5" i="18"/>
  <c r="U37" i="18"/>
  <c r="U7" i="18"/>
  <c r="U17" i="18"/>
  <c r="U27" i="18"/>
  <c r="U48" i="18"/>
  <c r="U40" i="18"/>
  <c r="U10" i="18"/>
  <c r="U23" i="18"/>
  <c r="U11" i="18"/>
  <c r="U43" i="18"/>
  <c r="U47" i="18"/>
  <c r="U39" i="18"/>
  <c r="U32" i="18"/>
  <c r="U42" i="18"/>
  <c r="U9" i="18"/>
  <c r="U29" i="18"/>
  <c r="U25" i="18"/>
  <c r="U26" i="18"/>
  <c r="U49" i="18"/>
  <c r="U44" i="18"/>
  <c r="U45" i="18"/>
  <c r="U24" i="18"/>
  <c r="U38" i="18"/>
  <c r="U41" i="18"/>
  <c r="U35" i="18"/>
  <c r="U30" i="18"/>
  <c r="U33" i="18"/>
  <c r="U6" i="18"/>
  <c r="U21" i="18"/>
  <c r="U19" i="18"/>
  <c r="U4" i="18"/>
  <c r="U46" i="18"/>
  <c r="U36" i="18"/>
  <c r="U16" i="18"/>
  <c r="U31" i="18"/>
  <c r="U14" i="18"/>
  <c r="U1" i="17"/>
  <c r="U18" i="17" s="1"/>
  <c r="U40" i="17"/>
  <c r="U26" i="17"/>
  <c r="U31" i="17"/>
  <c r="U38" i="17"/>
  <c r="U12" i="17"/>
  <c r="E20" i="15"/>
  <c r="A20" i="11"/>
  <c r="V1" i="11"/>
  <c r="U35" i="10"/>
  <c r="U24" i="10"/>
  <c r="U30" i="10"/>
  <c r="U41" i="10"/>
  <c r="U40" i="10"/>
  <c r="U23" i="10"/>
  <c r="U39" i="10"/>
  <c r="U49" i="10"/>
  <c r="U42" i="10"/>
  <c r="U38" i="10"/>
  <c r="U29" i="10"/>
  <c r="U21" i="10"/>
  <c r="U22" i="10"/>
  <c r="U27" i="10"/>
  <c r="U26" i="10"/>
  <c r="U44" i="10"/>
  <c r="U36" i="10"/>
  <c r="U48" i="10"/>
  <c r="U45" i="10"/>
  <c r="U32" i="10"/>
  <c r="U31" i="10"/>
  <c r="U25" i="10"/>
  <c r="U20" i="10"/>
  <c r="C20" i="10" s="1"/>
  <c r="K21" i="12" s="1"/>
  <c r="O21" i="12" s="1"/>
  <c r="U33" i="10"/>
  <c r="U43" i="10"/>
  <c r="U37" i="10"/>
  <c r="U34" i="10"/>
  <c r="U28" i="10"/>
  <c r="U46" i="10"/>
  <c r="U47" i="10"/>
  <c r="AL7" i="9"/>
  <c r="AL9" i="9"/>
  <c r="AL21" i="9"/>
  <c r="AL28" i="9"/>
  <c r="AL20" i="9"/>
  <c r="AL27" i="9"/>
  <c r="AL10" i="9"/>
  <c r="AL35" i="9"/>
  <c r="AL33" i="9"/>
  <c r="AL15" i="9"/>
  <c r="AL32" i="9"/>
  <c r="AL18" i="9"/>
  <c r="AL14" i="9"/>
  <c r="AL16" i="9"/>
  <c r="AL23" i="9"/>
  <c r="AL29" i="9"/>
  <c r="AL5" i="9"/>
  <c r="AL17" i="9"/>
  <c r="AL19" i="9"/>
  <c r="AL31" i="9"/>
  <c r="AL6" i="9"/>
  <c r="AL8" i="9"/>
  <c r="AL25" i="9"/>
  <c r="AL24" i="9"/>
  <c r="AL34" i="9"/>
  <c r="AL11" i="9"/>
  <c r="AL13" i="9"/>
  <c r="AL30" i="9"/>
  <c r="AL36" i="9"/>
  <c r="AL26" i="9"/>
  <c r="AL22" i="9"/>
  <c r="AL12" i="9"/>
  <c r="U17" i="17" l="1"/>
  <c r="U28" i="17"/>
  <c r="U41" i="17"/>
  <c r="U27" i="17"/>
  <c r="U13" i="17"/>
  <c r="U33" i="17"/>
  <c r="U5" i="17"/>
  <c r="U9" i="17"/>
  <c r="U8" i="17"/>
  <c r="U19" i="17"/>
  <c r="U16" i="17"/>
  <c r="U29" i="17"/>
  <c r="U11" i="17"/>
  <c r="U10" i="17"/>
  <c r="U22" i="17"/>
  <c r="U21" i="17"/>
  <c r="U45" i="17"/>
  <c r="U43" i="17"/>
  <c r="U20" i="17"/>
  <c r="U15" i="17"/>
  <c r="U39" i="17"/>
  <c r="U24" i="17"/>
  <c r="U30" i="17"/>
  <c r="U36" i="17"/>
  <c r="U46" i="17"/>
  <c r="U48" i="17"/>
  <c r="U42" i="17"/>
  <c r="U4" i="17"/>
  <c r="U23" i="17"/>
  <c r="U34" i="17"/>
  <c r="U7" i="17"/>
  <c r="U25" i="17"/>
  <c r="U49" i="17"/>
  <c r="U44" i="17"/>
  <c r="U32" i="17"/>
  <c r="U35" i="17"/>
  <c r="U37" i="17"/>
  <c r="U14" i="17"/>
  <c r="U47" i="17"/>
  <c r="U6" i="17"/>
  <c r="V1" i="18"/>
  <c r="D20" i="15"/>
  <c r="V48" i="11"/>
  <c r="V41" i="11"/>
  <c r="V44" i="11"/>
  <c r="V32" i="11"/>
  <c r="V35" i="11"/>
  <c r="V29" i="11"/>
  <c r="V34" i="11"/>
  <c r="V46" i="11"/>
  <c r="V37" i="11"/>
  <c r="V36" i="11"/>
  <c r="V33" i="11"/>
  <c r="V30" i="11"/>
  <c r="V28" i="11"/>
  <c r="V26" i="11"/>
  <c r="V38" i="11"/>
  <c r="V25" i="11"/>
  <c r="V27" i="11"/>
  <c r="V45" i="11"/>
  <c r="V49" i="11"/>
  <c r="V42" i="11"/>
  <c r="V43" i="11"/>
  <c r="V31" i="11"/>
  <c r="V39" i="11"/>
  <c r="V47" i="11"/>
  <c r="V40" i="11"/>
  <c r="V23" i="11"/>
  <c r="V24" i="11"/>
  <c r="V21" i="11"/>
  <c r="C21" i="11" s="1"/>
  <c r="L22" i="12" s="1"/>
  <c r="P22" i="12" s="1"/>
  <c r="V22" i="11"/>
  <c r="A20" i="10"/>
  <c r="V1" i="10"/>
  <c r="AM6" i="9"/>
  <c r="AM13" i="9"/>
  <c r="AM11" i="9"/>
  <c r="AM7" i="9"/>
  <c r="AM19" i="9"/>
  <c r="AM31" i="9"/>
  <c r="AM15" i="9"/>
  <c r="AM28" i="9"/>
  <c r="AM12" i="9"/>
  <c r="AM22" i="9"/>
  <c r="AM21" i="9"/>
  <c r="AM36" i="9"/>
  <c r="AM20" i="9"/>
  <c r="AM18" i="9"/>
  <c r="AM24" i="9"/>
  <c r="AM27" i="9"/>
  <c r="AM37" i="9"/>
  <c r="AM8" i="9"/>
  <c r="AM10" i="9"/>
  <c r="AM23" i="9"/>
  <c r="AM14" i="9"/>
  <c r="AM34" i="9"/>
  <c r="AM9" i="9"/>
  <c r="AM26" i="9"/>
  <c r="AM29" i="9"/>
  <c r="AM16" i="9"/>
  <c r="AM32" i="9"/>
  <c r="AM35" i="9"/>
  <c r="AM5" i="9"/>
  <c r="AM17" i="9"/>
  <c r="AM25" i="9"/>
  <c r="AM33" i="9"/>
  <c r="AM30" i="9"/>
  <c r="V11" i="18" l="1"/>
  <c r="V33" i="18"/>
  <c r="V17" i="18"/>
  <c r="V4" i="18"/>
  <c r="V35" i="18"/>
  <c r="V34" i="18"/>
  <c r="V7" i="18"/>
  <c r="V29" i="18"/>
  <c r="V12" i="18"/>
  <c r="V5" i="18"/>
  <c r="V22" i="18"/>
  <c r="V37" i="18"/>
  <c r="V49" i="18"/>
  <c r="V24" i="18"/>
  <c r="V36" i="18"/>
  <c r="V28" i="18"/>
  <c r="V10" i="18"/>
  <c r="V18" i="18"/>
  <c r="V23" i="18"/>
  <c r="V16" i="18"/>
  <c r="V13" i="18"/>
  <c r="V47" i="18"/>
  <c r="V8" i="18"/>
  <c r="V39" i="18"/>
  <c r="V30" i="18"/>
  <c r="V31" i="18"/>
  <c r="V44" i="18"/>
  <c r="V27" i="18"/>
  <c r="V26" i="18"/>
  <c r="V45" i="18"/>
  <c r="V46" i="18"/>
  <c r="V9" i="18"/>
  <c r="V38" i="18"/>
  <c r="V15" i="18"/>
  <c r="V41" i="18"/>
  <c r="V32" i="18"/>
  <c r="V20" i="18"/>
  <c r="V40" i="18"/>
  <c r="V6" i="18"/>
  <c r="V21" i="18"/>
  <c r="V42" i="18"/>
  <c r="V48" i="18"/>
  <c r="V43" i="18"/>
  <c r="V25" i="18"/>
  <c r="V19" i="18"/>
  <c r="V14" i="18"/>
  <c r="V1" i="17"/>
  <c r="V49" i="17" s="1"/>
  <c r="E21" i="15"/>
  <c r="A21" i="11"/>
  <c r="W1" i="11"/>
  <c r="V34" i="10"/>
  <c r="V35" i="10"/>
  <c r="V21" i="10"/>
  <c r="C21" i="10" s="1"/>
  <c r="K22" i="12" s="1"/>
  <c r="O22" i="12" s="1"/>
  <c r="V47" i="10"/>
  <c r="V31" i="10"/>
  <c r="V39" i="10"/>
  <c r="V30" i="10"/>
  <c r="V26" i="10"/>
  <c r="V32" i="10"/>
  <c r="V27" i="10"/>
  <c r="V22" i="10"/>
  <c r="V46" i="10"/>
  <c r="V43" i="10"/>
  <c r="V24" i="10"/>
  <c r="V40" i="10"/>
  <c r="V49" i="10"/>
  <c r="V33" i="10"/>
  <c r="V42" i="10"/>
  <c r="V29" i="10"/>
  <c r="V48" i="10"/>
  <c r="V45" i="10"/>
  <c r="V41" i="10"/>
  <c r="V28" i="10"/>
  <c r="V44" i="10"/>
  <c r="V36" i="10"/>
  <c r="V38" i="10"/>
  <c r="V37" i="10"/>
  <c r="V25" i="10"/>
  <c r="V23" i="10"/>
  <c r="AN34" i="9"/>
  <c r="AN31" i="9"/>
  <c r="AN6" i="9"/>
  <c r="AN38" i="9"/>
  <c r="AN25" i="9"/>
  <c r="AN26" i="9"/>
  <c r="AN12" i="9"/>
  <c r="AN30" i="9"/>
  <c r="AN36" i="9"/>
  <c r="AN17" i="9"/>
  <c r="AN22" i="9"/>
  <c r="AN10" i="9"/>
  <c r="AN9" i="9"/>
  <c r="AN28" i="9"/>
  <c r="AN14" i="9"/>
  <c r="AN29" i="9"/>
  <c r="AN11" i="9"/>
  <c r="AN23" i="9"/>
  <c r="AN32" i="9"/>
  <c r="AN18" i="9"/>
  <c r="AN35" i="9"/>
  <c r="AN15" i="9"/>
  <c r="AN19" i="9"/>
  <c r="AN33" i="9"/>
  <c r="AN24" i="9"/>
  <c r="AN7" i="9"/>
  <c r="AN20" i="9"/>
  <c r="AN21" i="9"/>
  <c r="AN16" i="9"/>
  <c r="AN27" i="9"/>
  <c r="AN13" i="9"/>
  <c r="AN5" i="9"/>
  <c r="AN8" i="9"/>
  <c r="AN37" i="9"/>
  <c r="V41" i="17" l="1"/>
  <c r="V19" i="17"/>
  <c r="V21" i="17"/>
  <c r="V28" i="17"/>
  <c r="V6" i="17"/>
  <c r="V32" i="17"/>
  <c r="V34" i="17"/>
  <c r="V12" i="17"/>
  <c r="V8" i="17"/>
  <c r="V7" i="17"/>
  <c r="V5" i="17"/>
  <c r="V16" i="17"/>
  <c r="V13" i="17"/>
  <c r="V30" i="17"/>
  <c r="V22" i="17"/>
  <c r="V39" i="17"/>
  <c r="V33" i="17"/>
  <c r="V10" i="17"/>
  <c r="V9" i="17"/>
  <c r="V42" i="17"/>
  <c r="V47" i="17"/>
  <c r="V48" i="17"/>
  <c r="V4" i="17"/>
  <c r="V40" i="17"/>
  <c r="V43" i="17"/>
  <c r="V38" i="17"/>
  <c r="V14" i="17"/>
  <c r="V46" i="17"/>
  <c r="V17" i="17"/>
  <c r="V29" i="17"/>
  <c r="V25" i="17"/>
  <c r="V31" i="17"/>
  <c r="V27" i="17"/>
  <c r="V11" i="17"/>
  <c r="V36" i="17"/>
  <c r="V26" i="17"/>
  <c r="V18" i="17"/>
  <c r="V37" i="17"/>
  <c r="V44" i="17"/>
  <c r="V20" i="17"/>
  <c r="V24" i="17"/>
  <c r="V15" i="17"/>
  <c r="V35" i="17"/>
  <c r="V23" i="17"/>
  <c r="W1" i="18"/>
  <c r="V45" i="17"/>
  <c r="D21" i="15"/>
  <c r="W40" i="11"/>
  <c r="W35" i="11"/>
  <c r="W39" i="11"/>
  <c r="W33" i="11"/>
  <c r="W23" i="11"/>
  <c r="W22" i="11"/>
  <c r="C22" i="11" s="1"/>
  <c r="L23" i="12" s="1"/>
  <c r="P23" i="12" s="1"/>
  <c r="W30" i="11"/>
  <c r="W43" i="11"/>
  <c r="W29" i="11"/>
  <c r="W34" i="11"/>
  <c r="W28" i="11"/>
  <c r="W46" i="11"/>
  <c r="W26" i="11"/>
  <c r="W41" i="11"/>
  <c r="W31" i="11"/>
  <c r="W49" i="11"/>
  <c r="W25" i="11"/>
  <c r="W48" i="11"/>
  <c r="W45" i="11"/>
  <c r="W37" i="11"/>
  <c r="W47" i="11"/>
  <c r="W36" i="11"/>
  <c r="W44" i="11"/>
  <c r="W27" i="11"/>
  <c r="W38" i="11"/>
  <c r="W24" i="11"/>
  <c r="W42" i="11"/>
  <c r="W32" i="11"/>
  <c r="A21" i="10"/>
  <c r="W1" i="10"/>
  <c r="AO10" i="9"/>
  <c r="AO18" i="9"/>
  <c r="AO24" i="9"/>
  <c r="AO37" i="9"/>
  <c r="AO35" i="9"/>
  <c r="AO9" i="9"/>
  <c r="AO23" i="9"/>
  <c r="AO11" i="9"/>
  <c r="AO14" i="9"/>
  <c r="AO26" i="9"/>
  <c r="AO13" i="9"/>
  <c r="AO8" i="9"/>
  <c r="AO16" i="9"/>
  <c r="AO27" i="9"/>
  <c r="AO34" i="9"/>
  <c r="AO36" i="9"/>
  <c r="AO17" i="9"/>
  <c r="AO31" i="9"/>
  <c r="AO5" i="9"/>
  <c r="AO19" i="9"/>
  <c r="AO12" i="9"/>
  <c r="AO33" i="9"/>
  <c r="AO21" i="9"/>
  <c r="AO30" i="9"/>
  <c r="AO29" i="9"/>
  <c r="AO6" i="9"/>
  <c r="AO7" i="9"/>
  <c r="AO15" i="9"/>
  <c r="AO20" i="9"/>
  <c r="AO28" i="9"/>
  <c r="AO39" i="9"/>
  <c r="AO32" i="9"/>
  <c r="AO22" i="9"/>
  <c r="AO38" i="9"/>
  <c r="AO25" i="9"/>
  <c r="W1" i="17" l="1"/>
  <c r="W37" i="17" s="1"/>
  <c r="W10" i="18"/>
  <c r="W32" i="18"/>
  <c r="W16" i="18"/>
  <c r="W9" i="18"/>
  <c r="W23" i="18"/>
  <c r="W36" i="18"/>
  <c r="W4" i="18"/>
  <c r="W35" i="18"/>
  <c r="W30" i="18"/>
  <c r="W12" i="18"/>
  <c r="W46" i="18"/>
  <c r="W44" i="18"/>
  <c r="W28" i="18"/>
  <c r="W41" i="18"/>
  <c r="W7" i="18"/>
  <c r="W13" i="18"/>
  <c r="W18" i="18"/>
  <c r="W47" i="18"/>
  <c r="W8" i="18"/>
  <c r="W14" i="18"/>
  <c r="W15" i="18"/>
  <c r="W26" i="18"/>
  <c r="W31" i="18"/>
  <c r="W27" i="18"/>
  <c r="W49" i="18"/>
  <c r="W45" i="18"/>
  <c r="W5" i="18"/>
  <c r="W38" i="18"/>
  <c r="W29" i="18"/>
  <c r="W37" i="18"/>
  <c r="W11" i="18"/>
  <c r="W33" i="18"/>
  <c r="W48" i="18"/>
  <c r="W43" i="18"/>
  <c r="W17" i="18"/>
  <c r="W40" i="18"/>
  <c r="W6" i="18"/>
  <c r="W21" i="18"/>
  <c r="W42" i="18"/>
  <c r="W22" i="18"/>
  <c r="W34" i="18"/>
  <c r="W19" i="18"/>
  <c r="W24" i="18"/>
  <c r="W39" i="18"/>
  <c r="W20" i="18"/>
  <c r="W25" i="18"/>
  <c r="E22" i="15"/>
  <c r="A22" i="11"/>
  <c r="X1" i="11"/>
  <c r="W42" i="10"/>
  <c r="W25" i="10"/>
  <c r="W31" i="10"/>
  <c r="W35" i="10"/>
  <c r="W39" i="10"/>
  <c r="W40" i="10"/>
  <c r="W30" i="10"/>
  <c r="W32" i="10"/>
  <c r="W26" i="10"/>
  <c r="W48" i="10"/>
  <c r="W45" i="10"/>
  <c r="W41" i="10"/>
  <c r="W28" i="10"/>
  <c r="W47" i="10"/>
  <c r="W29" i="10"/>
  <c r="W46" i="10"/>
  <c r="W44" i="10"/>
  <c r="W43" i="10"/>
  <c r="W27" i="10"/>
  <c r="W23" i="10"/>
  <c r="W36" i="10"/>
  <c r="W24" i="10"/>
  <c r="W38" i="10"/>
  <c r="W37" i="10"/>
  <c r="W49" i="10"/>
  <c r="W33" i="10"/>
  <c r="W34" i="10"/>
  <c r="W22" i="10"/>
  <c r="C22" i="10" s="1"/>
  <c r="K23" i="12" s="1"/>
  <c r="O23" i="12" s="1"/>
  <c r="AP10" i="9"/>
  <c r="AP17" i="9"/>
  <c r="AP29" i="9"/>
  <c r="AP32" i="9"/>
  <c r="AP39" i="9"/>
  <c r="AP25" i="9"/>
  <c r="AP40" i="9"/>
  <c r="AP8" i="9"/>
  <c r="AP24" i="9"/>
  <c r="AP26" i="9"/>
  <c r="AP28" i="9"/>
  <c r="AP9" i="9"/>
  <c r="AP19" i="9"/>
  <c r="AP30" i="9"/>
  <c r="AP13" i="9"/>
  <c r="AP37" i="9"/>
  <c r="AP5" i="9"/>
  <c r="AP18" i="9"/>
  <c r="AP20" i="9"/>
  <c r="AP14" i="9"/>
  <c r="AP21" i="9"/>
  <c r="AP6" i="9"/>
  <c r="AP12" i="9"/>
  <c r="AP22" i="9"/>
  <c r="AP34" i="9"/>
  <c r="AP11" i="9"/>
  <c r="AP15" i="9"/>
  <c r="AP27" i="9"/>
  <c r="AP7" i="9"/>
  <c r="AP16" i="9"/>
  <c r="AP23" i="9"/>
  <c r="AP31" i="9"/>
  <c r="AP38" i="9"/>
  <c r="AP33" i="9"/>
  <c r="AP35" i="9"/>
  <c r="AP36" i="9"/>
  <c r="W10" i="17" l="1"/>
  <c r="W41" i="17"/>
  <c r="W24" i="17"/>
  <c r="W38" i="17"/>
  <c r="W17" i="17"/>
  <c r="W40" i="17"/>
  <c r="W19" i="17"/>
  <c r="W4" i="17"/>
  <c r="W43" i="17"/>
  <c r="W25" i="17"/>
  <c r="W22" i="17"/>
  <c r="W46" i="17"/>
  <c r="W47" i="17"/>
  <c r="W49" i="17"/>
  <c r="W39" i="17"/>
  <c r="W34" i="17"/>
  <c r="W21" i="17"/>
  <c r="W28" i="17"/>
  <c r="W15" i="17"/>
  <c r="W11" i="17"/>
  <c r="W29" i="17"/>
  <c r="W44" i="17"/>
  <c r="X1" i="18"/>
  <c r="W7" i="17"/>
  <c r="W30" i="17"/>
  <c r="W20" i="17"/>
  <c r="W6" i="17"/>
  <c r="W23" i="17"/>
  <c r="W12" i="17"/>
  <c r="W35" i="17"/>
  <c r="W16" i="17"/>
  <c r="W18" i="17"/>
  <c r="W31" i="17"/>
  <c r="W9" i="17"/>
  <c r="W33" i="17"/>
  <c r="W32" i="17"/>
  <c r="W48" i="17"/>
  <c r="W5" i="17"/>
  <c r="W27" i="17"/>
  <c r="W13" i="17"/>
  <c r="W8" i="17"/>
  <c r="W26" i="17"/>
  <c r="W42" i="17"/>
  <c r="W36" i="17"/>
  <c r="W14" i="17"/>
  <c r="W45" i="17"/>
  <c r="D22" i="15"/>
  <c r="X32" i="11"/>
  <c r="X24" i="11"/>
  <c r="X29" i="11"/>
  <c r="X23" i="11"/>
  <c r="C23" i="11" s="1"/>
  <c r="L24" i="12" s="1"/>
  <c r="P24" i="12" s="1"/>
  <c r="X47" i="11"/>
  <c r="X44" i="11"/>
  <c r="X45" i="11"/>
  <c r="X42" i="11"/>
  <c r="X33" i="11"/>
  <c r="X34" i="11"/>
  <c r="X39" i="11"/>
  <c r="X37" i="11"/>
  <c r="X31" i="11"/>
  <c r="X36" i="11"/>
  <c r="X46" i="11"/>
  <c r="X49" i="11"/>
  <c r="X40" i="11"/>
  <c r="X27" i="11"/>
  <c r="X25" i="11"/>
  <c r="X43" i="11"/>
  <c r="X35" i="11"/>
  <c r="X26" i="11"/>
  <c r="X30" i="11"/>
  <c r="X48" i="11"/>
  <c r="X41" i="11"/>
  <c r="X28" i="11"/>
  <c r="X38" i="11"/>
  <c r="A22" i="10"/>
  <c r="X1" i="10"/>
  <c r="AQ26" i="9"/>
  <c r="AQ31" i="9"/>
  <c r="AQ9" i="9"/>
  <c r="AQ16" i="9"/>
  <c r="AQ41" i="9"/>
  <c r="AQ34" i="9"/>
  <c r="AQ40" i="9"/>
  <c r="AQ19" i="9"/>
  <c r="AQ23" i="9"/>
  <c r="AQ37" i="9"/>
  <c r="AQ14" i="9"/>
  <c r="AQ18" i="9"/>
  <c r="AQ30" i="9"/>
  <c r="AQ10" i="9"/>
  <c r="AQ12" i="9"/>
  <c r="AQ11" i="9"/>
  <c r="AQ7" i="9"/>
  <c r="AQ21" i="9"/>
  <c r="AQ28" i="9"/>
  <c r="AQ17" i="9"/>
  <c r="AQ32" i="9"/>
  <c r="AQ38" i="9"/>
  <c r="AQ24" i="9"/>
  <c r="AQ27" i="9"/>
  <c r="AQ22" i="9"/>
  <c r="AQ29" i="9"/>
  <c r="AQ33" i="9"/>
  <c r="AQ6" i="9"/>
  <c r="AQ15" i="9"/>
  <c r="AQ20" i="9"/>
  <c r="AQ39" i="9"/>
  <c r="AQ35" i="9"/>
  <c r="AQ25" i="9"/>
  <c r="AQ8" i="9"/>
  <c r="AQ13" i="9"/>
  <c r="AQ36" i="9"/>
  <c r="AQ5" i="9"/>
  <c r="X1" i="17" l="1"/>
  <c r="X43" i="17" s="1"/>
  <c r="X9" i="18"/>
  <c r="X31" i="18"/>
  <c r="X15" i="18"/>
  <c r="X16" i="18"/>
  <c r="X37" i="18"/>
  <c r="X23" i="18"/>
  <c r="X36" i="18"/>
  <c r="X14" i="18"/>
  <c r="X21" i="18"/>
  <c r="X25" i="18"/>
  <c r="X42" i="18"/>
  <c r="X19" i="18"/>
  <c r="X44" i="18"/>
  <c r="X5" i="18"/>
  <c r="X33" i="18"/>
  <c r="X39" i="18"/>
  <c r="X18" i="18"/>
  <c r="X7" i="18"/>
  <c r="X13" i="18"/>
  <c r="X24" i="18"/>
  <c r="X4" i="18"/>
  <c r="X28" i="18"/>
  <c r="X38" i="18"/>
  <c r="X49" i="18"/>
  <c r="X30" i="18"/>
  <c r="X27" i="18"/>
  <c r="X26" i="18"/>
  <c r="X10" i="18"/>
  <c r="X35" i="18"/>
  <c r="X45" i="18"/>
  <c r="X29" i="18"/>
  <c r="X32" i="18"/>
  <c r="X20" i="18"/>
  <c r="X11" i="18"/>
  <c r="X22" i="18"/>
  <c r="X34" i="18"/>
  <c r="X46" i="18"/>
  <c r="X40" i="18"/>
  <c r="X43" i="18"/>
  <c r="X47" i="18"/>
  <c r="X41" i="18"/>
  <c r="X17" i="18"/>
  <c r="X6" i="18"/>
  <c r="X48" i="18"/>
  <c r="X12" i="18"/>
  <c r="X8" i="18"/>
  <c r="E23" i="15"/>
  <c r="A23" i="11"/>
  <c r="Y1" i="11"/>
  <c r="X49" i="10"/>
  <c r="X30" i="10"/>
  <c r="X25" i="10"/>
  <c r="X28" i="10"/>
  <c r="X45" i="10"/>
  <c r="X47" i="10"/>
  <c r="X32" i="10"/>
  <c r="X44" i="10"/>
  <c r="X43" i="10"/>
  <c r="X27" i="10"/>
  <c r="X40" i="10"/>
  <c r="X38" i="10"/>
  <c r="X37" i="10"/>
  <c r="X24" i="10"/>
  <c r="X39" i="10"/>
  <c r="X34" i="10"/>
  <c r="X48" i="10"/>
  <c r="X33" i="10"/>
  <c r="X23" i="10"/>
  <c r="C23" i="10" s="1"/>
  <c r="K24" i="12" s="1"/>
  <c r="O24" i="12" s="1"/>
  <c r="X42" i="10"/>
  <c r="X29" i="10"/>
  <c r="X26" i="10"/>
  <c r="X36" i="10"/>
  <c r="X31" i="10"/>
  <c r="X46" i="10"/>
  <c r="X35" i="10"/>
  <c r="X41" i="10"/>
  <c r="AR13" i="9"/>
  <c r="AR24" i="9"/>
  <c r="AR21" i="9"/>
  <c r="AR22" i="9"/>
  <c r="AR14" i="9"/>
  <c r="AR15" i="9"/>
  <c r="AR30" i="9"/>
  <c r="AR37" i="9"/>
  <c r="AR6" i="9"/>
  <c r="AR12" i="9"/>
  <c r="AR19" i="9"/>
  <c r="AR39" i="9"/>
  <c r="AR32" i="9"/>
  <c r="AR40" i="9"/>
  <c r="AR18" i="9"/>
  <c r="AR9" i="9"/>
  <c r="AR11" i="9"/>
  <c r="AR5" i="9"/>
  <c r="AR28" i="9"/>
  <c r="AR42" i="9"/>
  <c r="AR33" i="9"/>
  <c r="AR17" i="9"/>
  <c r="AR34" i="9"/>
  <c r="AR41" i="9"/>
  <c r="AR16" i="9"/>
  <c r="AR7" i="9"/>
  <c r="AR31" i="9"/>
  <c r="AR29" i="9"/>
  <c r="AR35" i="9"/>
  <c r="AR10" i="9"/>
  <c r="AR20" i="9"/>
  <c r="AR36" i="9"/>
  <c r="AR8" i="9"/>
  <c r="AR23" i="9"/>
  <c r="AR27" i="9"/>
  <c r="AR25" i="9"/>
  <c r="AR38" i="9"/>
  <c r="AR26" i="9"/>
  <c r="X26" i="17" l="1"/>
  <c r="X25" i="17"/>
  <c r="X17" i="17"/>
  <c r="X32" i="17"/>
  <c r="X27" i="17"/>
  <c r="X39" i="17"/>
  <c r="X29" i="17"/>
  <c r="X46" i="17"/>
  <c r="X41" i="17"/>
  <c r="X49" i="17"/>
  <c r="X47" i="17"/>
  <c r="X31" i="17"/>
  <c r="X21" i="17"/>
  <c r="X23" i="17"/>
  <c r="X12" i="17"/>
  <c r="X18" i="17"/>
  <c r="X42" i="17"/>
  <c r="X35" i="17"/>
  <c r="X30" i="17"/>
  <c r="X48" i="17"/>
  <c r="X24" i="17"/>
  <c r="X10" i="17"/>
  <c r="X38" i="17"/>
  <c r="X13" i="17"/>
  <c r="X9" i="17"/>
  <c r="X22" i="17"/>
  <c r="X19" i="17"/>
  <c r="X34" i="17"/>
  <c r="X28" i="17"/>
  <c r="X15" i="17"/>
  <c r="X45" i="17"/>
  <c r="X11" i="17"/>
  <c r="X16" i="17"/>
  <c r="X8" i="17"/>
  <c r="X37" i="17"/>
  <c r="X7" i="17"/>
  <c r="X33" i="17"/>
  <c r="X6" i="17"/>
  <c r="X44" i="17"/>
  <c r="X5" i="17"/>
  <c r="X20" i="17"/>
  <c r="X36" i="17"/>
  <c r="X40" i="17"/>
  <c r="X14" i="17"/>
  <c r="X4" i="17"/>
  <c r="Y1" i="18"/>
  <c r="D23" i="15"/>
  <c r="Y46" i="11"/>
  <c r="Y40" i="11"/>
  <c r="Y30" i="11"/>
  <c r="Y39" i="11"/>
  <c r="Y45" i="11"/>
  <c r="Y43" i="11"/>
  <c r="Y38" i="11"/>
  <c r="Y32" i="11"/>
  <c r="Y26" i="11"/>
  <c r="Y49" i="11"/>
  <c r="Y33" i="11"/>
  <c r="Y24" i="11"/>
  <c r="C24" i="11" s="1"/>
  <c r="L25" i="12" s="1"/>
  <c r="P25" i="12" s="1"/>
  <c r="E24" i="15" s="1"/>
  <c r="Y34" i="11"/>
  <c r="Y36" i="11"/>
  <c r="Y37" i="11"/>
  <c r="Y28" i="11"/>
  <c r="Y35" i="11"/>
  <c r="Y47" i="11"/>
  <c r="Y41" i="11"/>
  <c r="Y27" i="11"/>
  <c r="Y31" i="11"/>
  <c r="Y44" i="11"/>
  <c r="Y29" i="11"/>
  <c r="Y42" i="11"/>
  <c r="Y25" i="11"/>
  <c r="Y48" i="11"/>
  <c r="A23" i="10"/>
  <c r="Y1" i="10"/>
  <c r="AS7" i="9"/>
  <c r="AS22" i="9"/>
  <c r="AS31" i="9"/>
  <c r="AS12" i="9"/>
  <c r="AS43" i="9"/>
  <c r="AS37" i="9"/>
  <c r="AS15" i="9"/>
  <c r="AS34" i="9"/>
  <c r="AS10" i="9"/>
  <c r="AS20" i="9"/>
  <c r="AS19" i="9"/>
  <c r="AS40" i="9"/>
  <c r="AS32" i="9"/>
  <c r="AS23" i="9"/>
  <c r="AS29" i="9"/>
  <c r="AS33" i="9"/>
  <c r="AS9" i="9"/>
  <c r="AS24" i="9"/>
  <c r="AS35" i="9"/>
  <c r="AS36" i="9"/>
  <c r="AS38" i="9"/>
  <c r="AS8" i="9"/>
  <c r="AS41" i="9"/>
  <c r="AS25" i="9"/>
  <c r="AS18" i="9"/>
  <c r="AS42" i="9"/>
  <c r="AS11" i="9"/>
  <c r="AS16" i="9"/>
  <c r="AS5" i="9"/>
  <c r="AS17" i="9"/>
  <c r="AS21" i="9"/>
  <c r="AS27" i="9"/>
  <c r="AS26" i="9"/>
  <c r="AS13" i="9"/>
  <c r="AS39" i="9"/>
  <c r="AS14" i="9"/>
  <c r="AS6" i="9"/>
  <c r="AS30" i="9"/>
  <c r="AS28" i="9"/>
  <c r="Z1" i="18" l="1"/>
  <c r="Y1" i="17"/>
  <c r="Y22" i="17" s="1"/>
  <c r="Y7" i="18"/>
  <c r="Y8" i="18"/>
  <c r="Y30" i="18"/>
  <c r="Y14" i="18"/>
  <c r="Y38" i="18"/>
  <c r="Y9" i="18"/>
  <c r="Y16" i="18"/>
  <c r="Y37" i="18"/>
  <c r="Y49" i="18"/>
  <c r="Y31" i="18"/>
  <c r="Y34" i="18"/>
  <c r="Y25" i="18"/>
  <c r="Y42" i="18"/>
  <c r="Y33" i="18"/>
  <c r="Y4" i="18"/>
  <c r="Y15" i="18"/>
  <c r="Y12" i="18"/>
  <c r="Y17" i="18"/>
  <c r="Y35" i="18"/>
  <c r="Y23" i="18"/>
  <c r="Y19" i="18"/>
  <c r="Y45" i="18"/>
  <c r="Y29" i="18"/>
  <c r="Y41" i="18"/>
  <c r="Y43" i="18"/>
  <c r="Y27" i="18"/>
  <c r="Y44" i="18"/>
  <c r="Y28" i="18"/>
  <c r="Y13" i="18"/>
  <c r="Y11" i="18"/>
  <c r="Y5" i="18"/>
  <c r="Y18" i="18"/>
  <c r="Y26" i="18"/>
  <c r="Y32" i="18"/>
  <c r="Y20" i="18"/>
  <c r="Y46" i="18"/>
  <c r="Y40" i="18"/>
  <c r="Y22" i="18"/>
  <c r="Y24" i="18"/>
  <c r="Y36" i="18"/>
  <c r="Y21" i="18"/>
  <c r="Y6" i="18"/>
  <c r="Y48" i="18"/>
  <c r="Y47" i="18"/>
  <c r="Y39" i="18"/>
  <c r="Y10" i="18"/>
  <c r="Y12" i="17"/>
  <c r="A24" i="11"/>
  <c r="Z1" i="11"/>
  <c r="Y49" i="10"/>
  <c r="Y41" i="10"/>
  <c r="Y25" i="10"/>
  <c r="Y35" i="10"/>
  <c r="Y34" i="10"/>
  <c r="Y26" i="10"/>
  <c r="Y38" i="10"/>
  <c r="Y31" i="10"/>
  <c r="Y27" i="10"/>
  <c r="Y44" i="10"/>
  <c r="Y36" i="10"/>
  <c r="Y39" i="10"/>
  <c r="Y30" i="10"/>
  <c r="Y46" i="10"/>
  <c r="Y40" i="10"/>
  <c r="Y45" i="10"/>
  <c r="Y28" i="10"/>
  <c r="Y24" i="10"/>
  <c r="C24" i="10" s="1"/>
  <c r="K25" i="12" s="1"/>
  <c r="O25" i="12" s="1"/>
  <c r="D24" i="15" s="1"/>
  <c r="Y32" i="10"/>
  <c r="Y37" i="10"/>
  <c r="Y33" i="10"/>
  <c r="Y42" i="10"/>
  <c r="Y43" i="10"/>
  <c r="Y29" i="10"/>
  <c r="Y47" i="10"/>
  <c r="Y48" i="10"/>
  <c r="AT43" i="9"/>
  <c r="AT31" i="9"/>
  <c r="AT26" i="9"/>
  <c r="AT36" i="9"/>
  <c r="AT13" i="9"/>
  <c r="AT29" i="9"/>
  <c r="AT39" i="9"/>
  <c r="AT19" i="9"/>
  <c r="AT17" i="9"/>
  <c r="AT16" i="9"/>
  <c r="AT14" i="9"/>
  <c r="AT37" i="9"/>
  <c r="AT6" i="9"/>
  <c r="AT18" i="9"/>
  <c r="AT11" i="9"/>
  <c r="AT23" i="9"/>
  <c r="AT22" i="9"/>
  <c r="AT30" i="9"/>
  <c r="AT21" i="9"/>
  <c r="AT44" i="9"/>
  <c r="AT8" i="9"/>
  <c r="AT9" i="9"/>
  <c r="AT38" i="9"/>
  <c r="AT5" i="9"/>
  <c r="AT34" i="9"/>
  <c r="AT42" i="9"/>
  <c r="AT40" i="9"/>
  <c r="AT20" i="9"/>
  <c r="AT32" i="9"/>
  <c r="AT28" i="9"/>
  <c r="AT25" i="9"/>
  <c r="AT33" i="9"/>
  <c r="AT12" i="9"/>
  <c r="AT27" i="9"/>
  <c r="AT24" i="9"/>
  <c r="AT7" i="9"/>
  <c r="AT41" i="9"/>
  <c r="AT10" i="9"/>
  <c r="AT35" i="9"/>
  <c r="AT15" i="9"/>
  <c r="Y37" i="17" l="1"/>
  <c r="Y26" i="17"/>
  <c r="Y21" i="17"/>
  <c r="Y38" i="17"/>
  <c r="Y19" i="17"/>
  <c r="Y28" i="17"/>
  <c r="Y13" i="17"/>
  <c r="Y10" i="17"/>
  <c r="Y49" i="17"/>
  <c r="Y41" i="17"/>
  <c r="Y40" i="17"/>
  <c r="Y16" i="17"/>
  <c r="Y32" i="17"/>
  <c r="Y15" i="17"/>
  <c r="Y34" i="17"/>
  <c r="Y42" i="17"/>
  <c r="Y35" i="17"/>
  <c r="Y39" i="17"/>
  <c r="Y44" i="17"/>
  <c r="Y30" i="17"/>
  <c r="Y31" i="17"/>
  <c r="Y23" i="17"/>
  <c r="Y14" i="17"/>
  <c r="Y25" i="17"/>
  <c r="Y29" i="17"/>
  <c r="Y17" i="17"/>
  <c r="Y7" i="17"/>
  <c r="Y8" i="17"/>
  <c r="Y6" i="17"/>
  <c r="Y45" i="17"/>
  <c r="Y18" i="17"/>
  <c r="Y24" i="17"/>
  <c r="Y33" i="17"/>
  <c r="Y9" i="17"/>
  <c r="Y36" i="17"/>
  <c r="Y20" i="17"/>
  <c r="Y5" i="17"/>
  <c r="Y4" i="17"/>
  <c r="Y43" i="17"/>
  <c r="Y48" i="17"/>
  <c r="Y46" i="17"/>
  <c r="Y11" i="17"/>
  <c r="Y27" i="17"/>
  <c r="Z1" i="17"/>
  <c r="Z22" i="17" s="1"/>
  <c r="Y47" i="17"/>
  <c r="Z6" i="18"/>
  <c r="Z7" i="18"/>
  <c r="Z29" i="18"/>
  <c r="Z13" i="18"/>
  <c r="Z24" i="18"/>
  <c r="Z39" i="18"/>
  <c r="Z38" i="18"/>
  <c r="Z48" i="18"/>
  <c r="Z32" i="18"/>
  <c r="Z10" i="18"/>
  <c r="Z20" i="18"/>
  <c r="Z34" i="18"/>
  <c r="Z9" i="18"/>
  <c r="Z14" i="18"/>
  <c r="Z41" i="18"/>
  <c r="Z30" i="18"/>
  <c r="Z47" i="18"/>
  <c r="Z4" i="18"/>
  <c r="Z15" i="18"/>
  <c r="Z8" i="18"/>
  <c r="Z21" i="18"/>
  <c r="Z26" i="18"/>
  <c r="Z35" i="18"/>
  <c r="Z46" i="18"/>
  <c r="Z22" i="18"/>
  <c r="Z27" i="18"/>
  <c r="Z31" i="18"/>
  <c r="Z12" i="18"/>
  <c r="Z17" i="18"/>
  <c r="Z49" i="18"/>
  <c r="Z40" i="18"/>
  <c r="Z42" i="18"/>
  <c r="Z43" i="18"/>
  <c r="Z28" i="18"/>
  <c r="Z25" i="18"/>
  <c r="Z11" i="18"/>
  <c r="Z23" i="18"/>
  <c r="Z5" i="18"/>
  <c r="Z18" i="18"/>
  <c r="Z45" i="18"/>
  <c r="Z44" i="18"/>
  <c r="Z33" i="18"/>
  <c r="Z36" i="18"/>
  <c r="Z16" i="18"/>
  <c r="Z19" i="18"/>
  <c r="Z37" i="18"/>
  <c r="Z47" i="11"/>
  <c r="Z41" i="11"/>
  <c r="Z46" i="11"/>
  <c r="Z32" i="11"/>
  <c r="Z40" i="11"/>
  <c r="Z34" i="11"/>
  <c r="Z25" i="11"/>
  <c r="C25" i="11" s="1"/>
  <c r="L26" i="12" s="1"/>
  <c r="P26" i="12" s="1"/>
  <c r="Z38" i="11"/>
  <c r="Z42" i="11"/>
  <c r="Z49" i="11"/>
  <c r="Z44" i="11"/>
  <c r="Z29" i="11"/>
  <c r="Z37" i="11"/>
  <c r="Z33" i="11"/>
  <c r="Z48" i="11"/>
  <c r="Z28" i="11"/>
  <c r="Z36" i="11"/>
  <c r="Z39" i="11"/>
  <c r="Z31" i="11"/>
  <c r="Z27" i="11"/>
  <c r="Z35" i="11"/>
  <c r="Z26" i="11"/>
  <c r="Z45" i="11"/>
  <c r="Z30" i="11"/>
  <c r="Z43" i="11"/>
  <c r="A24" i="10"/>
  <c r="Z1" i="10"/>
  <c r="AU6" i="9"/>
  <c r="AU13" i="9"/>
  <c r="AU23" i="9"/>
  <c r="AU43" i="9"/>
  <c r="AU41" i="9"/>
  <c r="AU37" i="9"/>
  <c r="AU11" i="9"/>
  <c r="AU22" i="9"/>
  <c r="AU28" i="9"/>
  <c r="AU27" i="9"/>
  <c r="AU40" i="9"/>
  <c r="AU34" i="9"/>
  <c r="AU39" i="9"/>
  <c r="AU12" i="9"/>
  <c r="AU20" i="9"/>
  <c r="AU36" i="9"/>
  <c r="AU32" i="9"/>
  <c r="AU15" i="9"/>
  <c r="AU24" i="9"/>
  <c r="AU21" i="9"/>
  <c r="AU45" i="9"/>
  <c r="AU26" i="9"/>
  <c r="AU8" i="9"/>
  <c r="AU16" i="9"/>
  <c r="AU7" i="9"/>
  <c r="AU33" i="9"/>
  <c r="AU42" i="9"/>
  <c r="AU9" i="9"/>
  <c r="AU17" i="9"/>
  <c r="AU25" i="9"/>
  <c r="AU14" i="9"/>
  <c r="AU29" i="9"/>
  <c r="AU44" i="9"/>
  <c r="AU5" i="9"/>
  <c r="AU10" i="9"/>
  <c r="AU30" i="9"/>
  <c r="AU38" i="9"/>
  <c r="AU31" i="9"/>
  <c r="AU35" i="9"/>
  <c r="AU19" i="9"/>
  <c r="AU18" i="9"/>
  <c r="Z20" i="17" l="1"/>
  <c r="Z28" i="17"/>
  <c r="Z6" i="17"/>
  <c r="Z5" i="17"/>
  <c r="Z4" i="17"/>
  <c r="Z23" i="17"/>
  <c r="Z31" i="17"/>
  <c r="Z14" i="17"/>
  <c r="Z35" i="17"/>
  <c r="Z42" i="17"/>
  <c r="Z10" i="17"/>
  <c r="Z41" i="17"/>
  <c r="Z27" i="17"/>
  <c r="Z17" i="17"/>
  <c r="Z12" i="17"/>
  <c r="Z8" i="17"/>
  <c r="Z45" i="17"/>
  <c r="Z25" i="17"/>
  <c r="Z21" i="17"/>
  <c r="Z49" i="17"/>
  <c r="Z44" i="17"/>
  <c r="Z29" i="17"/>
  <c r="Z26" i="17"/>
  <c r="Z34" i="17"/>
  <c r="Z7" i="17"/>
  <c r="Z24" i="17"/>
  <c r="Z33" i="17"/>
  <c r="Z16" i="17"/>
  <c r="Z9" i="17"/>
  <c r="Z36" i="17"/>
  <c r="Z40" i="17"/>
  <c r="Z19" i="17"/>
  <c r="Z11" i="17"/>
  <c r="Z30" i="17"/>
  <c r="Z48" i="17"/>
  <c r="Z46" i="17"/>
  <c r="Z37" i="17"/>
  <c r="Z32" i="17"/>
  <c r="Z13" i="17"/>
  <c r="Z38" i="17"/>
  <c r="Z15" i="17"/>
  <c r="Z47" i="17"/>
  <c r="Z18" i="17"/>
  <c r="Z43" i="17"/>
  <c r="Z39" i="17"/>
  <c r="E25" i="15"/>
  <c r="A25" i="11"/>
  <c r="AA1" i="11"/>
  <c r="Z42" i="10"/>
  <c r="Z40" i="10"/>
  <c r="Z36" i="10"/>
  <c r="Z39" i="10"/>
  <c r="Z45" i="10"/>
  <c r="Z28" i="10"/>
  <c r="Z37" i="10"/>
  <c r="Z46" i="10"/>
  <c r="Z34" i="10"/>
  <c r="Z47" i="10"/>
  <c r="Z43" i="10"/>
  <c r="Z49" i="10"/>
  <c r="Z29" i="10"/>
  <c r="Z33" i="10"/>
  <c r="Z26" i="10"/>
  <c r="Z48" i="10"/>
  <c r="Z41" i="10"/>
  <c r="Z32" i="10"/>
  <c r="Z27" i="10"/>
  <c r="Z35" i="10"/>
  <c r="Z30" i="10"/>
  <c r="Z25" i="10"/>
  <c r="C25" i="10" s="1"/>
  <c r="K26" i="12" s="1"/>
  <c r="O26" i="12" s="1"/>
  <c r="Z44" i="10"/>
  <c r="Z31" i="10"/>
  <c r="Z38" i="10"/>
  <c r="AV27" i="9"/>
  <c r="AV6" i="9"/>
  <c r="AV35" i="9"/>
  <c r="AV11" i="9"/>
  <c r="AV37" i="9"/>
  <c r="AV22" i="9"/>
  <c r="AV18" i="9"/>
  <c r="AV45" i="9"/>
  <c r="AV30" i="9"/>
  <c r="AV13" i="9"/>
  <c r="AV25" i="9"/>
  <c r="AV14" i="9"/>
  <c r="AV32" i="9"/>
  <c r="AV38" i="9"/>
  <c r="AV21" i="9"/>
  <c r="AV42" i="9"/>
  <c r="AV17" i="9"/>
  <c r="AV19" i="9"/>
  <c r="AV33" i="9"/>
  <c r="AV5" i="9"/>
  <c r="AV23" i="9"/>
  <c r="AV7" i="9"/>
  <c r="AV20" i="9"/>
  <c r="AV9" i="9"/>
  <c r="AV29" i="9"/>
  <c r="AV15" i="9"/>
  <c r="AV46" i="9"/>
  <c r="AV41" i="9"/>
  <c r="AV10" i="9"/>
  <c r="AV28" i="9"/>
  <c r="AV8" i="9"/>
  <c r="AV36" i="9"/>
  <c r="AV31" i="9"/>
  <c r="AV43" i="9"/>
  <c r="AV24" i="9"/>
  <c r="AV44" i="9"/>
  <c r="AV39" i="9"/>
  <c r="AV12" i="9"/>
  <c r="AV34" i="9"/>
  <c r="AV16" i="9"/>
  <c r="AV40" i="9"/>
  <c r="AV26" i="9"/>
  <c r="AA1" i="18" l="1"/>
  <c r="D25" i="15"/>
  <c r="AA46" i="11"/>
  <c r="AA32" i="11"/>
  <c r="AA33" i="11"/>
  <c r="AA34" i="11"/>
  <c r="AA30" i="11"/>
  <c r="AA49" i="11"/>
  <c r="AA47" i="11"/>
  <c r="AA42" i="11"/>
  <c r="AA37" i="11"/>
  <c r="AA38" i="11"/>
  <c r="AA41" i="11"/>
  <c r="AA48" i="11"/>
  <c r="AA36" i="11"/>
  <c r="AA45" i="11"/>
  <c r="AA31" i="11"/>
  <c r="AA43" i="11"/>
  <c r="AA26" i="11"/>
  <c r="C26" i="11" s="1"/>
  <c r="L27" i="12" s="1"/>
  <c r="P27" i="12" s="1"/>
  <c r="AA35" i="11"/>
  <c r="AA40" i="11"/>
  <c r="AA29" i="11"/>
  <c r="AA39" i="11"/>
  <c r="AA44" i="11"/>
  <c r="AA27" i="11"/>
  <c r="AA28" i="11"/>
  <c r="A25" i="10"/>
  <c r="AA1" i="10"/>
  <c r="AW10" i="9"/>
  <c r="AW18" i="9"/>
  <c r="AW29" i="9"/>
  <c r="AW44" i="9"/>
  <c r="AW39" i="9"/>
  <c r="AW36" i="9"/>
  <c r="AW24" i="9"/>
  <c r="AW40" i="9"/>
  <c r="AW12" i="9"/>
  <c r="AW8" i="9"/>
  <c r="AW16" i="9"/>
  <c r="AW26" i="9"/>
  <c r="AW30" i="9"/>
  <c r="AW42" i="9"/>
  <c r="AW45" i="9"/>
  <c r="AW9" i="9"/>
  <c r="AW34" i="9"/>
  <c r="AW11" i="9"/>
  <c r="AW20" i="9"/>
  <c r="AW17" i="9"/>
  <c r="AW13" i="9"/>
  <c r="AW33" i="9"/>
  <c r="AW38" i="9"/>
  <c r="AW5" i="9"/>
  <c r="AW19" i="9"/>
  <c r="AW25" i="9"/>
  <c r="AW47" i="9"/>
  <c r="AW31" i="9"/>
  <c r="AW35" i="9"/>
  <c r="AW14" i="9"/>
  <c r="AW21" i="9"/>
  <c r="AW22" i="9"/>
  <c r="AW32" i="9"/>
  <c r="AW41" i="9"/>
  <c r="AW28" i="9"/>
  <c r="AW23" i="9"/>
  <c r="AW6" i="9"/>
  <c r="AW7" i="9"/>
  <c r="AW15" i="9"/>
  <c r="AW27" i="9"/>
  <c r="AW37" i="9"/>
  <c r="AW43" i="9"/>
  <c r="AW46" i="9"/>
  <c r="AA1" i="17" l="1"/>
  <c r="AA22" i="17" s="1"/>
  <c r="AA5" i="18"/>
  <c r="AA6" i="18"/>
  <c r="AA28" i="18"/>
  <c r="AA12" i="18"/>
  <c r="AA10" i="18"/>
  <c r="AA17" i="18"/>
  <c r="AA40" i="18"/>
  <c r="AA46" i="18"/>
  <c r="AA24" i="18"/>
  <c r="AA39" i="18"/>
  <c r="AA47" i="18"/>
  <c r="AA22" i="18"/>
  <c r="AA33" i="18"/>
  <c r="AA15" i="18"/>
  <c r="AA31" i="18"/>
  <c r="AA20" i="18"/>
  <c r="AA27" i="18"/>
  <c r="AA30" i="18"/>
  <c r="AA42" i="18"/>
  <c r="AA38" i="18"/>
  <c r="AA44" i="18"/>
  <c r="AA35" i="18"/>
  <c r="AA7" i="18"/>
  <c r="AA32" i="18"/>
  <c r="AA36" i="18"/>
  <c r="AA14" i="18"/>
  <c r="AA34" i="18"/>
  <c r="AA13" i="18"/>
  <c r="AA49" i="18"/>
  <c r="AA4" i="18"/>
  <c r="AA29" i="18"/>
  <c r="AA41" i="18"/>
  <c r="AA43" i="18"/>
  <c r="AA45" i="18"/>
  <c r="AA25" i="18"/>
  <c r="AA18" i="18"/>
  <c r="AA23" i="18"/>
  <c r="AA26" i="18"/>
  <c r="AA8" i="18"/>
  <c r="AA11" i="18"/>
  <c r="AA19" i="18"/>
  <c r="AA9" i="18"/>
  <c r="AA21" i="18"/>
  <c r="AA16" i="18"/>
  <c r="AA48" i="18"/>
  <c r="AA37" i="18"/>
  <c r="E26" i="15"/>
  <c r="A26" i="11"/>
  <c r="AB1" i="11"/>
  <c r="AA45" i="10"/>
  <c r="AA34" i="10"/>
  <c r="AA36" i="10"/>
  <c r="AA48" i="10"/>
  <c r="AA33" i="10"/>
  <c r="AA49" i="10"/>
  <c r="AA37" i="10"/>
  <c r="AA39" i="10"/>
  <c r="AA27" i="10"/>
  <c r="AA38" i="10"/>
  <c r="AA26" i="10"/>
  <c r="C26" i="10" s="1"/>
  <c r="K27" i="12" s="1"/>
  <c r="O27" i="12" s="1"/>
  <c r="AA28" i="10"/>
  <c r="AA30" i="10"/>
  <c r="AA29" i="10"/>
  <c r="AA35" i="10"/>
  <c r="AA40" i="10"/>
  <c r="AA42" i="10"/>
  <c r="AA43" i="10"/>
  <c r="AA41" i="10"/>
  <c r="AA46" i="10"/>
  <c r="AA32" i="10"/>
  <c r="AA47" i="10"/>
  <c r="AA44" i="10"/>
  <c r="AA31" i="10"/>
  <c r="AX10" i="9"/>
  <c r="AX17" i="9"/>
  <c r="AX18" i="9"/>
  <c r="AX37" i="9"/>
  <c r="AX45" i="9"/>
  <c r="AX31" i="9"/>
  <c r="AX34" i="9"/>
  <c r="AX30" i="9"/>
  <c r="AX32" i="9"/>
  <c r="AX8" i="9"/>
  <c r="AX13" i="9"/>
  <c r="AX26" i="9"/>
  <c r="AX44" i="9"/>
  <c r="AX48" i="9"/>
  <c r="AX38" i="9"/>
  <c r="AX47" i="9"/>
  <c r="AX25" i="9"/>
  <c r="AX9" i="9"/>
  <c r="AX24" i="9"/>
  <c r="AX23" i="9"/>
  <c r="AX43" i="9"/>
  <c r="AX41" i="9"/>
  <c r="AX5" i="9"/>
  <c r="AX19" i="9"/>
  <c r="AX14" i="9"/>
  <c r="AX21" i="9"/>
  <c r="AX39" i="9"/>
  <c r="AX6" i="9"/>
  <c r="AX12" i="9"/>
  <c r="AX22" i="9"/>
  <c r="AX28" i="9"/>
  <c r="AX33" i="9"/>
  <c r="AX42" i="9"/>
  <c r="AX16" i="9"/>
  <c r="AX46" i="9"/>
  <c r="AX11" i="9"/>
  <c r="AX15" i="9"/>
  <c r="AX27" i="9"/>
  <c r="AX35" i="9"/>
  <c r="AX20" i="9"/>
  <c r="AX40" i="9"/>
  <c r="AX29" i="9"/>
  <c r="AX7" i="9"/>
  <c r="AX36" i="9"/>
  <c r="AA31" i="17" l="1"/>
  <c r="AA8" i="17"/>
  <c r="AA37" i="17"/>
  <c r="AA49" i="17"/>
  <c r="AA35" i="17"/>
  <c r="AA43" i="17"/>
  <c r="AA10" i="17"/>
  <c r="AA33" i="17"/>
  <c r="AA16" i="17"/>
  <c r="AA36" i="17"/>
  <c r="AA46" i="17"/>
  <c r="AA11" i="17"/>
  <c r="AA47" i="17"/>
  <c r="AA40" i="17"/>
  <c r="AA12" i="17"/>
  <c r="AA14" i="17"/>
  <c r="AA26" i="17"/>
  <c r="AA32" i="17"/>
  <c r="AA20" i="17"/>
  <c r="AA48" i="17"/>
  <c r="AA27" i="17"/>
  <c r="AA5" i="17"/>
  <c r="AA4" i="17"/>
  <c r="AA41" i="17"/>
  <c r="AA15" i="17"/>
  <c r="AA42" i="17"/>
  <c r="AA34" i="17"/>
  <c r="AA25" i="17"/>
  <c r="AA7" i="17"/>
  <c r="AA23" i="17"/>
  <c r="AA19" i="17"/>
  <c r="AA17" i="17"/>
  <c r="AA28" i="17"/>
  <c r="AA38" i="17"/>
  <c r="AA24" i="17"/>
  <c r="AA18" i="17"/>
  <c r="AA39" i="17"/>
  <c r="AA30" i="17"/>
  <c r="AA44" i="17"/>
  <c r="AA6" i="17"/>
  <c r="AA13" i="17"/>
  <c r="AA21" i="17"/>
  <c r="AA45" i="17"/>
  <c r="AA9" i="17"/>
  <c r="AA29" i="17"/>
  <c r="AB1" i="18"/>
  <c r="D26" i="15"/>
  <c r="AB37" i="11"/>
  <c r="AB33" i="11"/>
  <c r="AB34" i="11"/>
  <c r="AB39" i="11"/>
  <c r="AB46" i="11"/>
  <c r="AB35" i="11"/>
  <c r="AB45" i="11"/>
  <c r="AB40" i="11"/>
  <c r="AB38" i="11"/>
  <c r="AB47" i="11"/>
  <c r="AB28" i="11"/>
  <c r="AB27" i="11"/>
  <c r="C27" i="11" s="1"/>
  <c r="L28" i="12" s="1"/>
  <c r="P28" i="12" s="1"/>
  <c r="AB42" i="11"/>
  <c r="AB32" i="11"/>
  <c r="AB48" i="11"/>
  <c r="AB44" i="11"/>
  <c r="AB36" i="11"/>
  <c r="AB29" i="11"/>
  <c r="AB31" i="11"/>
  <c r="AB41" i="11"/>
  <c r="AB30" i="11"/>
  <c r="AB49" i="11"/>
  <c r="AB43" i="11"/>
  <c r="A26" i="10"/>
  <c r="AB1" i="10"/>
  <c r="AY10" i="9"/>
  <c r="AY23" i="9"/>
  <c r="AY27" i="9"/>
  <c r="AY30" i="9"/>
  <c r="AY33" i="9"/>
  <c r="AY45" i="9"/>
  <c r="AY26" i="9"/>
  <c r="AY8" i="9"/>
  <c r="AY17" i="9"/>
  <c r="AY29" i="9"/>
  <c r="AY37" i="9"/>
  <c r="AY48" i="9"/>
  <c r="AY24" i="9"/>
  <c r="AY44" i="9"/>
  <c r="AY36" i="9"/>
  <c r="AY9" i="9"/>
  <c r="AY25" i="9"/>
  <c r="AY49" i="9"/>
  <c r="AY5" i="9"/>
  <c r="AY19" i="9"/>
  <c r="AY40" i="9"/>
  <c r="AY34" i="9"/>
  <c r="AY13" i="9"/>
  <c r="AY16" i="9"/>
  <c r="AY41" i="9"/>
  <c r="AY47" i="9"/>
  <c r="AY6" i="9"/>
  <c r="AY14" i="9"/>
  <c r="AY21" i="9"/>
  <c r="AY28" i="9"/>
  <c r="AY22" i="9"/>
  <c r="AY42" i="9"/>
  <c r="AY11" i="9"/>
  <c r="AY12" i="9"/>
  <c r="AY20" i="9"/>
  <c r="AY35" i="9"/>
  <c r="AY38" i="9"/>
  <c r="AY18" i="9"/>
  <c r="AY31" i="9"/>
  <c r="AY43" i="9"/>
  <c r="AY39" i="9"/>
  <c r="AY7" i="9"/>
  <c r="AY15" i="9"/>
  <c r="AY46" i="9"/>
  <c r="AY32" i="9"/>
  <c r="AB1" i="17" l="1"/>
  <c r="AB27" i="17" s="1"/>
  <c r="AB4" i="18"/>
  <c r="AB5" i="18"/>
  <c r="AB27" i="18"/>
  <c r="AB11" i="18"/>
  <c r="AB41" i="18"/>
  <c r="AB45" i="18"/>
  <c r="AB10" i="18"/>
  <c r="AB17" i="18"/>
  <c r="AB40" i="18"/>
  <c r="AB46" i="18"/>
  <c r="AB8" i="18"/>
  <c r="AB15" i="18"/>
  <c r="AB34" i="18"/>
  <c r="AB28" i="18"/>
  <c r="AB38" i="18"/>
  <c r="AB31" i="18"/>
  <c r="AB7" i="18"/>
  <c r="AB20" i="18"/>
  <c r="AB25" i="18"/>
  <c r="AB32" i="18"/>
  <c r="AB30" i="18"/>
  <c r="AB42" i="18"/>
  <c r="AB47" i="18"/>
  <c r="AB13" i="18"/>
  <c r="AB18" i="18"/>
  <c r="AB37" i="18"/>
  <c r="AB6" i="18"/>
  <c r="AB22" i="18"/>
  <c r="AB44" i="18"/>
  <c r="AB12" i="18"/>
  <c r="AB35" i="18"/>
  <c r="AB16" i="18"/>
  <c r="AB48" i="18"/>
  <c r="AB14" i="18"/>
  <c r="AB29" i="18"/>
  <c r="AB43" i="18"/>
  <c r="AB24" i="18"/>
  <c r="AB26" i="18"/>
  <c r="AB21" i="18"/>
  <c r="AB23" i="18"/>
  <c r="AB9" i="18"/>
  <c r="AB36" i="18"/>
  <c r="AB33" i="18"/>
  <c r="AB19" i="18"/>
  <c r="AB39" i="18"/>
  <c r="AB49" i="18"/>
  <c r="E27" i="15"/>
  <c r="A27" i="11"/>
  <c r="AC1" i="11"/>
  <c r="AB27" i="10"/>
  <c r="C27" i="10" s="1"/>
  <c r="K28" i="12" s="1"/>
  <c r="O28" i="12" s="1"/>
  <c r="AB38" i="10"/>
  <c r="AB37" i="10"/>
  <c r="AB36" i="10"/>
  <c r="AB45" i="10"/>
  <c r="AB34" i="10"/>
  <c r="AB39" i="10"/>
  <c r="AB33" i="10"/>
  <c r="AB29" i="10"/>
  <c r="AB43" i="10"/>
  <c r="AB42" i="10"/>
  <c r="AB41" i="10"/>
  <c r="AB32" i="10"/>
  <c r="AB48" i="10"/>
  <c r="AB46" i="10"/>
  <c r="AB28" i="10"/>
  <c r="AB47" i="10"/>
  <c r="AB35" i="10"/>
  <c r="AB30" i="10"/>
  <c r="AB40" i="10"/>
  <c r="AB49" i="10"/>
  <c r="AB44" i="10"/>
  <c r="AB31" i="10"/>
  <c r="C4" i="9"/>
  <c r="AB30" i="17" l="1"/>
  <c r="AB34" i="17"/>
  <c r="AB21" i="17"/>
  <c r="AB22" i="17"/>
  <c r="AB41" i="17"/>
  <c r="AB47" i="17"/>
  <c r="AB18" i="17"/>
  <c r="AB20" i="17"/>
  <c r="AB17" i="17"/>
  <c r="AB9" i="17"/>
  <c r="AB13" i="17"/>
  <c r="AB10" i="17"/>
  <c r="AB35" i="17"/>
  <c r="AB28" i="17"/>
  <c r="AB16" i="17"/>
  <c r="AB7" i="17"/>
  <c r="AB14" i="17"/>
  <c r="AB11" i="17"/>
  <c r="AB45" i="17"/>
  <c r="AB5" i="17"/>
  <c r="AB43" i="17"/>
  <c r="AB42" i="17"/>
  <c r="AB33" i="17"/>
  <c r="AB12" i="17"/>
  <c r="AB19" i="17"/>
  <c r="AB26" i="17"/>
  <c r="AB4" i="17"/>
  <c r="AB46" i="17"/>
  <c r="AB39" i="17"/>
  <c r="AB23" i="17"/>
  <c r="AB15" i="17"/>
  <c r="AB38" i="17"/>
  <c r="AB49" i="17"/>
  <c r="AB25" i="17"/>
  <c r="AB36" i="17"/>
  <c r="AB29" i="17"/>
  <c r="AB8" i="17"/>
  <c r="AB31" i="17"/>
  <c r="AB6" i="17"/>
  <c r="AB40" i="17"/>
  <c r="AB32" i="17"/>
  <c r="AB24" i="17"/>
  <c r="AB48" i="17"/>
  <c r="AB44" i="17"/>
  <c r="AB37" i="17"/>
  <c r="AC1" i="18"/>
  <c r="F1" i="9"/>
  <c r="F5" i="9" s="1"/>
  <c r="C5" i="9" s="1"/>
  <c r="A4" i="9"/>
  <c r="D27" i="15"/>
  <c r="J5" i="12"/>
  <c r="N5" i="12" s="1"/>
  <c r="AC31" i="11"/>
  <c r="AC41" i="11"/>
  <c r="AC44" i="11"/>
  <c r="AC34" i="11"/>
  <c r="AC29" i="11"/>
  <c r="AC45" i="11"/>
  <c r="AC40" i="11"/>
  <c r="AC48" i="11"/>
  <c r="AC30" i="11"/>
  <c r="AC49" i="11"/>
  <c r="AC38" i="11"/>
  <c r="AC35" i="11"/>
  <c r="AC42" i="11"/>
  <c r="AC37" i="11"/>
  <c r="AC32" i="11"/>
  <c r="AC43" i="11"/>
  <c r="AC36" i="11"/>
  <c r="AC46" i="11"/>
  <c r="AC33" i="11"/>
  <c r="AC28" i="11"/>
  <c r="C28" i="11" s="1"/>
  <c r="L29" i="12" s="1"/>
  <c r="P29" i="12" s="1"/>
  <c r="E28" i="15" s="1"/>
  <c r="AC47" i="11"/>
  <c r="AC39" i="11"/>
  <c r="A27" i="10"/>
  <c r="AC1" i="10"/>
  <c r="AC4" i="18" l="1"/>
  <c r="AC26" i="18"/>
  <c r="AC10" i="18"/>
  <c r="AC5" i="18"/>
  <c r="AC25" i="18"/>
  <c r="AC42" i="18"/>
  <c r="AC44" i="18"/>
  <c r="AC41" i="18"/>
  <c r="AC45" i="18"/>
  <c r="AC35" i="18"/>
  <c r="AC43" i="18"/>
  <c r="AC15" i="18"/>
  <c r="AC28" i="18"/>
  <c r="AC38" i="18"/>
  <c r="AC22" i="18"/>
  <c r="AC7" i="18"/>
  <c r="AC20" i="18"/>
  <c r="AC32" i="18"/>
  <c r="AC6" i="18"/>
  <c r="AC27" i="18"/>
  <c r="AC31" i="18"/>
  <c r="AC17" i="18"/>
  <c r="AC12" i="18"/>
  <c r="AC18" i="18"/>
  <c r="AC23" i="18"/>
  <c r="AC39" i="18"/>
  <c r="AC13" i="18"/>
  <c r="AC16" i="18"/>
  <c r="AC34" i="18"/>
  <c r="AC40" i="18"/>
  <c r="AC48" i="18"/>
  <c r="AC14" i="18"/>
  <c r="AC30" i="18"/>
  <c r="AC29" i="18"/>
  <c r="AC24" i="18"/>
  <c r="AC21" i="18"/>
  <c r="AC9" i="18"/>
  <c r="AC36" i="18"/>
  <c r="AC8" i="18"/>
  <c r="AC46" i="18"/>
  <c r="AC11" i="18"/>
  <c r="AC19" i="18"/>
  <c r="AC33" i="18"/>
  <c r="AC47" i="18"/>
  <c r="AC37" i="18"/>
  <c r="AC49" i="18"/>
  <c r="AC1" i="17"/>
  <c r="AC45" i="17" s="1"/>
  <c r="AD1" i="18"/>
  <c r="C4" i="15"/>
  <c r="A5" i="9"/>
  <c r="J6" i="12"/>
  <c r="N6" i="12" s="1"/>
  <c r="A28" i="11"/>
  <c r="AD1" i="11"/>
  <c r="AC41" i="10"/>
  <c r="AC46" i="10"/>
  <c r="AC44" i="10"/>
  <c r="AC37" i="10"/>
  <c r="AC39" i="10"/>
  <c r="AC49" i="10"/>
  <c r="AC42" i="10"/>
  <c r="AC48" i="10"/>
  <c r="AC28" i="10"/>
  <c r="C28" i="10" s="1"/>
  <c r="K29" i="12" s="1"/>
  <c r="O29" i="12" s="1"/>
  <c r="D28" i="15" s="1"/>
  <c r="AC30" i="10"/>
  <c r="AC34" i="10"/>
  <c r="AC31" i="10"/>
  <c r="AC33" i="10"/>
  <c r="AC47" i="10"/>
  <c r="AC45" i="10"/>
  <c r="AC36" i="10"/>
  <c r="AC38" i="10"/>
  <c r="AC29" i="10"/>
  <c r="AC40" i="10"/>
  <c r="AC43" i="10"/>
  <c r="AC32" i="10"/>
  <c r="AC35" i="10"/>
  <c r="F24" i="9"/>
  <c r="F47" i="9"/>
  <c r="F43" i="9"/>
  <c r="F8" i="9"/>
  <c r="F29" i="9"/>
  <c r="F28" i="9"/>
  <c r="F30" i="9"/>
  <c r="F36" i="9"/>
  <c r="F11" i="9"/>
  <c r="F14" i="9"/>
  <c r="F34" i="9"/>
  <c r="F6" i="9"/>
  <c r="F39" i="9"/>
  <c r="F38" i="9"/>
  <c r="F21" i="9"/>
  <c r="F23" i="9"/>
  <c r="F25" i="9"/>
  <c r="F26" i="9"/>
  <c r="F9" i="9"/>
  <c r="F7" i="9"/>
  <c r="F20" i="9"/>
  <c r="F15" i="9"/>
  <c r="F35" i="9"/>
  <c r="F18" i="9"/>
  <c r="F37" i="9"/>
  <c r="F31" i="9"/>
  <c r="F40" i="9"/>
  <c r="F32" i="9"/>
  <c r="F13" i="9"/>
  <c r="F48" i="9"/>
  <c r="F17" i="9"/>
  <c r="F42" i="9"/>
  <c r="F16" i="9"/>
  <c r="F46" i="9"/>
  <c r="F22" i="9"/>
  <c r="F33" i="9"/>
  <c r="F19" i="9"/>
  <c r="F41" i="9"/>
  <c r="F27" i="9"/>
  <c r="F45" i="9"/>
  <c r="F49" i="9"/>
  <c r="F10" i="9"/>
  <c r="F12" i="9"/>
  <c r="F44" i="9"/>
  <c r="G1" i="9"/>
  <c r="AC25" i="17" l="1"/>
  <c r="AC33" i="17"/>
  <c r="AC6" i="17"/>
  <c r="AC5" i="17"/>
  <c r="AC29" i="17"/>
  <c r="AC8" i="17"/>
  <c r="AC34" i="17"/>
  <c r="AC17" i="17"/>
  <c r="AC14" i="17"/>
  <c r="AC11" i="17"/>
  <c r="AC9" i="17"/>
  <c r="AC23" i="17"/>
  <c r="AC21" i="17"/>
  <c r="AC43" i="17"/>
  <c r="AC36" i="17"/>
  <c r="AC16" i="17"/>
  <c r="AC24" i="17"/>
  <c r="AC22" i="17"/>
  <c r="AC41" i="17"/>
  <c r="AC10" i="17"/>
  <c r="AC39" i="17"/>
  <c r="AC19" i="17"/>
  <c r="AC28" i="17"/>
  <c r="AC30" i="17"/>
  <c r="AC42" i="17"/>
  <c r="AC49" i="17"/>
  <c r="AC44" i="17"/>
  <c r="AC26" i="17"/>
  <c r="AC37" i="17"/>
  <c r="AC15" i="17"/>
  <c r="AC12" i="17"/>
  <c r="AC18" i="17"/>
  <c r="AC7" i="17"/>
  <c r="AC27" i="17"/>
  <c r="AC35" i="17"/>
  <c r="AC13" i="17"/>
  <c r="AC46" i="17"/>
  <c r="AC20" i="17"/>
  <c r="AC40" i="17"/>
  <c r="AC32" i="17"/>
  <c r="AC4" i="17"/>
  <c r="AC48" i="17"/>
  <c r="AC38" i="17"/>
  <c r="AC31" i="17"/>
  <c r="AD25" i="18"/>
  <c r="AD9" i="18"/>
  <c r="AD18" i="18"/>
  <c r="AD43" i="18"/>
  <c r="AD5" i="18"/>
  <c r="AD42" i="18"/>
  <c r="AD44" i="18"/>
  <c r="AD23" i="18"/>
  <c r="AD36" i="18"/>
  <c r="AD10" i="18"/>
  <c r="AD7" i="18"/>
  <c r="AD12" i="18"/>
  <c r="AD17" i="18"/>
  <c r="AD37" i="18"/>
  <c r="AD40" i="18"/>
  <c r="AD38" i="18"/>
  <c r="AD6" i="18"/>
  <c r="AD22" i="18"/>
  <c r="AD27" i="18"/>
  <c r="AD31" i="18"/>
  <c r="AD35" i="18"/>
  <c r="AD8" i="18"/>
  <c r="AD13" i="18"/>
  <c r="AD28" i="18"/>
  <c r="AD32" i="18"/>
  <c r="AD33" i="18"/>
  <c r="AD29" i="18"/>
  <c r="AD15" i="18"/>
  <c r="AD4" i="18"/>
  <c r="AD16" i="18"/>
  <c r="AD34" i="18"/>
  <c r="AD41" i="18"/>
  <c r="AD48" i="18"/>
  <c r="AD14" i="18"/>
  <c r="AD30" i="18"/>
  <c r="AD49" i="18"/>
  <c r="AD26" i="18"/>
  <c r="AD46" i="18"/>
  <c r="AD45" i="18"/>
  <c r="AD21" i="18"/>
  <c r="AD19" i="18"/>
  <c r="AD24" i="18"/>
  <c r="AD11" i="18"/>
  <c r="AD39" i="18"/>
  <c r="AD20" i="18"/>
  <c r="AD47" i="18"/>
  <c r="AD1" i="17"/>
  <c r="AD5" i="17" s="1"/>
  <c r="AC47" i="17"/>
  <c r="F1" i="16"/>
  <c r="C5" i="15"/>
  <c r="AD32" i="11"/>
  <c r="AD44" i="11"/>
  <c r="AD29" i="11"/>
  <c r="C29" i="11" s="1"/>
  <c r="L30" i="12" s="1"/>
  <c r="P30" i="12" s="1"/>
  <c r="AD43" i="11"/>
  <c r="AD31" i="11"/>
  <c r="AD38" i="11"/>
  <c r="AD45" i="11"/>
  <c r="AD48" i="11"/>
  <c r="AD41" i="11"/>
  <c r="AD47" i="11"/>
  <c r="AD39" i="11"/>
  <c r="AD46" i="11"/>
  <c r="AD40" i="11"/>
  <c r="AD36" i="11"/>
  <c r="AD49" i="11"/>
  <c r="AD33" i="11"/>
  <c r="AD37" i="11"/>
  <c r="AD30" i="11"/>
  <c r="AD42" i="11"/>
  <c r="AD34" i="11"/>
  <c r="AD35" i="11"/>
  <c r="A28" i="10"/>
  <c r="AD1" i="10"/>
  <c r="G8" i="9"/>
  <c r="G23" i="9"/>
  <c r="G32" i="9"/>
  <c r="G43" i="9"/>
  <c r="G24" i="9"/>
  <c r="G15" i="9"/>
  <c r="G16" i="9"/>
  <c r="G40" i="9"/>
  <c r="G45" i="9"/>
  <c r="G14" i="9"/>
  <c r="G42" i="9"/>
  <c r="G34" i="9"/>
  <c r="G13" i="9"/>
  <c r="G7" i="9"/>
  <c r="G11" i="9"/>
  <c r="G37" i="9"/>
  <c r="G12" i="9"/>
  <c r="G35" i="9"/>
  <c r="G9" i="9"/>
  <c r="G30" i="9"/>
  <c r="G38" i="9"/>
  <c r="G29" i="9"/>
  <c r="G28" i="9"/>
  <c r="G48" i="9"/>
  <c r="G26" i="9"/>
  <c r="G46" i="9"/>
  <c r="G36" i="9"/>
  <c r="G44" i="9"/>
  <c r="G47" i="9"/>
  <c r="G21" i="9"/>
  <c r="G20" i="9"/>
  <c r="G17" i="9"/>
  <c r="G22" i="9"/>
  <c r="G10" i="9"/>
  <c r="G49" i="9"/>
  <c r="G31" i="9"/>
  <c r="G18" i="9"/>
  <c r="G25" i="9"/>
  <c r="G27" i="9"/>
  <c r="G33" i="9"/>
  <c r="G41" i="9"/>
  <c r="G19" i="9"/>
  <c r="G39" i="9"/>
  <c r="G6" i="9"/>
  <c r="C6" i="9" s="1"/>
  <c r="AD22" i="17" l="1"/>
  <c r="AD21" i="17"/>
  <c r="AD23" i="17"/>
  <c r="AD24" i="17"/>
  <c r="AD8" i="17"/>
  <c r="AD11" i="17"/>
  <c r="AD4" i="17"/>
  <c r="AD14" i="17"/>
  <c r="AD16" i="17"/>
  <c r="AD18" i="17"/>
  <c r="AD25" i="17"/>
  <c r="AD47" i="17"/>
  <c r="AD49" i="17"/>
  <c r="AD33" i="17"/>
  <c r="AD38" i="17"/>
  <c r="AD13" i="17"/>
  <c r="AD29" i="17"/>
  <c r="AD6" i="17"/>
  <c r="AD46" i="17"/>
  <c r="AD31" i="17"/>
  <c r="AD28" i="17"/>
  <c r="AD20" i="17"/>
  <c r="AD40" i="17"/>
  <c r="AD48" i="17"/>
  <c r="AD10" i="17"/>
  <c r="AD32" i="17"/>
  <c r="AD44" i="17"/>
  <c r="AD37" i="17"/>
  <c r="AD35" i="17"/>
  <c r="AD7" i="17"/>
  <c r="AD30" i="17"/>
  <c r="AD19" i="17"/>
  <c r="AD43" i="17"/>
  <c r="AD27" i="17"/>
  <c r="AD39" i="17"/>
  <c r="AD45" i="17"/>
  <c r="AD34" i="17"/>
  <c r="AD41" i="17"/>
  <c r="AD42" i="17"/>
  <c r="AD26" i="17"/>
  <c r="AD15" i="17"/>
  <c r="AD36" i="17"/>
  <c r="F18" i="16"/>
  <c r="F40" i="16"/>
  <c r="F19" i="16"/>
  <c r="F41" i="16"/>
  <c r="F20" i="16"/>
  <c r="F42" i="16"/>
  <c r="F25" i="16"/>
  <c r="F47" i="16"/>
  <c r="F28" i="16"/>
  <c r="F5" i="16"/>
  <c r="F29" i="16"/>
  <c r="F30" i="16"/>
  <c r="F31" i="16"/>
  <c r="F9" i="16"/>
  <c r="F35" i="16"/>
  <c r="F26" i="16"/>
  <c r="F27" i="16"/>
  <c r="F32" i="16"/>
  <c r="F33" i="16"/>
  <c r="F34" i="16"/>
  <c r="F36" i="16"/>
  <c r="F6" i="16"/>
  <c r="F38" i="16"/>
  <c r="F7" i="16"/>
  <c r="F39" i="16"/>
  <c r="F8" i="16"/>
  <c r="F11" i="16"/>
  <c r="F13" i="16"/>
  <c r="F14" i="16"/>
  <c r="F15" i="16"/>
  <c r="F10" i="16"/>
  <c r="F12" i="16"/>
  <c r="F22" i="16"/>
  <c r="F24" i="16"/>
  <c r="F37" i="16"/>
  <c r="F44" i="16"/>
  <c r="F23" i="16"/>
  <c r="F43" i="16"/>
  <c r="F16" i="16"/>
  <c r="F17" i="16"/>
  <c r="F21" i="16"/>
  <c r="F45" i="16"/>
  <c r="F46" i="16"/>
  <c r="F48" i="16"/>
  <c r="F49" i="16"/>
  <c r="F4" i="16"/>
  <c r="AD12" i="17"/>
  <c r="AD9" i="17"/>
  <c r="AD17" i="17"/>
  <c r="G1" i="16"/>
  <c r="E29" i="15"/>
  <c r="A6" i="9"/>
  <c r="J7" i="12"/>
  <c r="N7" i="12" s="1"/>
  <c r="A29" i="11"/>
  <c r="AE1" i="11"/>
  <c r="AD45" i="10"/>
  <c r="AD42" i="10"/>
  <c r="AD47" i="10"/>
  <c r="AD44" i="10"/>
  <c r="AD37" i="10"/>
  <c r="AD39" i="10"/>
  <c r="AD40" i="10"/>
  <c r="AD34" i="10"/>
  <c r="AD49" i="10"/>
  <c r="AD30" i="10"/>
  <c r="AD32" i="10"/>
  <c r="AD33" i="10"/>
  <c r="AD48" i="10"/>
  <c r="AD41" i="10"/>
  <c r="AD29" i="10"/>
  <c r="C29" i="10" s="1"/>
  <c r="K30" i="12" s="1"/>
  <c r="O30" i="12" s="1"/>
  <c r="AD36" i="10"/>
  <c r="AD35" i="10"/>
  <c r="AD31" i="10"/>
  <c r="AD46" i="10"/>
  <c r="AD38" i="10"/>
  <c r="AD43" i="10"/>
  <c r="H1" i="9"/>
  <c r="AE1" i="18" l="1"/>
  <c r="G19" i="16"/>
  <c r="G41" i="16"/>
  <c r="G43" i="16"/>
  <c r="G20" i="16"/>
  <c r="G42" i="16"/>
  <c r="G21" i="16"/>
  <c r="G4" i="16"/>
  <c r="G26" i="16"/>
  <c r="G48" i="16"/>
  <c r="G17" i="16"/>
  <c r="G46" i="16"/>
  <c r="G49" i="16"/>
  <c r="G18" i="16"/>
  <c r="G47" i="16"/>
  <c r="G22" i="16"/>
  <c r="G23" i="16"/>
  <c r="G28" i="16"/>
  <c r="G5" i="16"/>
  <c r="G36" i="16"/>
  <c r="G38" i="16"/>
  <c r="G8" i="16"/>
  <c r="G39" i="16"/>
  <c r="G9" i="16"/>
  <c r="G40" i="16"/>
  <c r="G10" i="16"/>
  <c r="G44" i="16"/>
  <c r="G6" i="16"/>
  <c r="G37" i="16"/>
  <c r="G7" i="16"/>
  <c r="G12" i="16"/>
  <c r="G13" i="16"/>
  <c r="G24" i="16"/>
  <c r="G25" i="16"/>
  <c r="G15" i="16"/>
  <c r="G16" i="16"/>
  <c r="G11" i="16"/>
  <c r="G14" i="16"/>
  <c r="G29" i="16"/>
  <c r="G27" i="16"/>
  <c r="G30" i="16"/>
  <c r="G33" i="16"/>
  <c r="G31" i="16"/>
  <c r="G32" i="16"/>
  <c r="G34" i="16"/>
  <c r="G35" i="16"/>
  <c r="G45" i="16"/>
  <c r="C6" i="15"/>
  <c r="H1" i="16" s="1"/>
  <c r="D29" i="15"/>
  <c r="AE39" i="11"/>
  <c r="AE43" i="11"/>
  <c r="AE32" i="11"/>
  <c r="AE33" i="11"/>
  <c r="AE40" i="11"/>
  <c r="AE38" i="11"/>
  <c r="AE46" i="11"/>
  <c r="AE31" i="11"/>
  <c r="AE49" i="11"/>
  <c r="AE37" i="11"/>
  <c r="AE42" i="11"/>
  <c r="AE45" i="11"/>
  <c r="AE41" i="11"/>
  <c r="AE47" i="11"/>
  <c r="AE30" i="11"/>
  <c r="C30" i="11" s="1"/>
  <c r="L31" i="12" s="1"/>
  <c r="P31" i="12" s="1"/>
  <c r="AE34" i="11"/>
  <c r="AE48" i="11"/>
  <c r="AE35" i="11"/>
  <c r="AE36" i="11"/>
  <c r="AE44" i="11"/>
  <c r="A29" i="10"/>
  <c r="AE1" i="10"/>
  <c r="H34" i="9"/>
  <c r="H30" i="9"/>
  <c r="H9" i="9"/>
  <c r="H45" i="9"/>
  <c r="H47" i="9"/>
  <c r="H37" i="9"/>
  <c r="H26" i="9"/>
  <c r="H29" i="9"/>
  <c r="H33" i="9"/>
  <c r="H15" i="9"/>
  <c r="H19" i="9"/>
  <c r="H21" i="9"/>
  <c r="H23" i="9"/>
  <c r="H17" i="9"/>
  <c r="H7" i="9"/>
  <c r="C7" i="9" s="1"/>
  <c r="H11" i="9"/>
  <c r="H22" i="9"/>
  <c r="H38" i="9"/>
  <c r="H12" i="9"/>
  <c r="H46" i="9"/>
  <c r="H27" i="9"/>
  <c r="H8" i="9"/>
  <c r="H18" i="9"/>
  <c r="H41" i="9"/>
  <c r="H43" i="9"/>
  <c r="H36" i="9"/>
  <c r="H24" i="9"/>
  <c r="H35" i="9"/>
  <c r="H13" i="9"/>
  <c r="H16" i="9"/>
  <c r="H40" i="9"/>
  <c r="H14" i="9"/>
  <c r="H48" i="9"/>
  <c r="H42" i="9"/>
  <c r="H25" i="9"/>
  <c r="H44" i="9"/>
  <c r="H49" i="9"/>
  <c r="H39" i="9"/>
  <c r="H28" i="9"/>
  <c r="H20" i="9"/>
  <c r="H31" i="9"/>
  <c r="H32" i="9"/>
  <c r="H10" i="9"/>
  <c r="H13" i="16" l="1"/>
  <c r="H32" i="16"/>
  <c r="H43" i="16"/>
  <c r="H24" i="16"/>
  <c r="H6" i="16"/>
  <c r="H28" i="16"/>
  <c r="H22" i="16"/>
  <c r="H25" i="16"/>
  <c r="H10" i="16"/>
  <c r="H42" i="16"/>
  <c r="H49" i="16"/>
  <c r="H16" i="16"/>
  <c r="H46" i="16"/>
  <c r="H7" i="16"/>
  <c r="H44" i="16"/>
  <c r="H19" i="16"/>
  <c r="H30" i="16"/>
  <c r="H37" i="16"/>
  <c r="H4" i="16"/>
  <c r="H11" i="16"/>
  <c r="H9" i="16"/>
  <c r="H5" i="16"/>
  <c r="H36" i="16"/>
  <c r="H38" i="16"/>
  <c r="H39" i="16"/>
  <c r="H47" i="16"/>
  <c r="H40" i="16"/>
  <c r="H27" i="16"/>
  <c r="H45" i="16"/>
  <c r="H41" i="16"/>
  <c r="H15" i="16"/>
  <c r="H31" i="16"/>
  <c r="H20" i="16"/>
  <c r="H17" i="16"/>
  <c r="H8" i="16"/>
  <c r="H21" i="16"/>
  <c r="H12" i="16"/>
  <c r="H23" i="16"/>
  <c r="H48" i="16"/>
  <c r="H29" i="16"/>
  <c r="H18" i="16"/>
  <c r="H26" i="16"/>
  <c r="H35" i="16"/>
  <c r="H14" i="16"/>
  <c r="H33" i="16"/>
  <c r="H34" i="16"/>
  <c r="AE1" i="17"/>
  <c r="AE13" i="17" s="1"/>
  <c r="AE24" i="18"/>
  <c r="AE8" i="18"/>
  <c r="AE11" i="18"/>
  <c r="AE18" i="18"/>
  <c r="AE25" i="18"/>
  <c r="AE43" i="18"/>
  <c r="AE4" i="18"/>
  <c r="AE16" i="18"/>
  <c r="AE23" i="18"/>
  <c r="AE12" i="18"/>
  <c r="AE34" i="18"/>
  <c r="AE48" i="18"/>
  <c r="AE40" i="18"/>
  <c r="AE41" i="18"/>
  <c r="AE27" i="18"/>
  <c r="AE38" i="18"/>
  <c r="AE44" i="18"/>
  <c r="AE6" i="18"/>
  <c r="AE7" i="18"/>
  <c r="AE17" i="18"/>
  <c r="AE22" i="18"/>
  <c r="AE31" i="18"/>
  <c r="AE42" i="18"/>
  <c r="AE47" i="18"/>
  <c r="AE5" i="18"/>
  <c r="AE39" i="18"/>
  <c r="AE28" i="18"/>
  <c r="AE32" i="18"/>
  <c r="AE33" i="18"/>
  <c r="AE15" i="18"/>
  <c r="AE14" i="18"/>
  <c r="AE30" i="18"/>
  <c r="AE10" i="18"/>
  <c r="AE21" i="18"/>
  <c r="AE26" i="18"/>
  <c r="AE35" i="18"/>
  <c r="AE45" i="18"/>
  <c r="AE46" i="18"/>
  <c r="AE29" i="18"/>
  <c r="AE13" i="18"/>
  <c r="AE19" i="18"/>
  <c r="AE36" i="18"/>
  <c r="AE9" i="18"/>
  <c r="AE20" i="18"/>
  <c r="AE37" i="18"/>
  <c r="AE49" i="18"/>
  <c r="AE4" i="17"/>
  <c r="AE44" i="17"/>
  <c r="AE14" i="17"/>
  <c r="AE25" i="17"/>
  <c r="AE29" i="17"/>
  <c r="AE43" i="17"/>
  <c r="E30" i="15"/>
  <c r="A7" i="9"/>
  <c r="J8" i="12"/>
  <c r="N8" i="12" s="1"/>
  <c r="A30" i="11"/>
  <c r="AF1" i="11"/>
  <c r="AE48" i="10"/>
  <c r="AE47" i="10"/>
  <c r="AE37" i="10"/>
  <c r="AE31" i="10"/>
  <c r="AE46" i="10"/>
  <c r="AE45" i="10"/>
  <c r="AE32" i="10"/>
  <c r="AE36" i="10"/>
  <c r="AE34" i="10"/>
  <c r="AE40" i="10"/>
  <c r="AE49" i="10"/>
  <c r="AE33" i="10"/>
  <c r="AE30" i="10"/>
  <c r="C30" i="10" s="1"/>
  <c r="K31" i="12" s="1"/>
  <c r="O31" i="12" s="1"/>
  <c r="AE41" i="10"/>
  <c r="AE43" i="10"/>
  <c r="AE42" i="10"/>
  <c r="AE35" i="10"/>
  <c r="AE38" i="10"/>
  <c r="AE44" i="10"/>
  <c r="AE39" i="10"/>
  <c r="I1" i="9"/>
  <c r="AE7" i="17" l="1"/>
  <c r="AE16" i="17"/>
  <c r="AE8" i="17"/>
  <c r="AE18" i="17"/>
  <c r="AE37" i="17"/>
  <c r="AE36" i="17"/>
  <c r="AE28" i="17"/>
  <c r="AE48" i="17"/>
  <c r="AE45" i="17"/>
  <c r="AE23" i="17"/>
  <c r="AE21" i="17"/>
  <c r="AE19" i="17"/>
  <c r="AE11" i="17"/>
  <c r="AE47" i="17"/>
  <c r="AE5" i="17"/>
  <c r="AE49" i="17"/>
  <c r="AE15" i="17"/>
  <c r="AE12" i="17"/>
  <c r="AE41" i="17"/>
  <c r="AE39" i="17"/>
  <c r="AE34" i="17"/>
  <c r="AE24" i="17"/>
  <c r="AE27" i="17"/>
  <c r="AE20" i="17"/>
  <c r="AE33" i="17"/>
  <c r="AE9" i="17"/>
  <c r="AE35" i="17"/>
  <c r="AE38" i="17"/>
  <c r="AE22" i="17"/>
  <c r="AE32" i="17"/>
  <c r="AE40" i="17"/>
  <c r="AE26" i="17"/>
  <c r="AE6" i="17"/>
  <c r="AE17" i="17"/>
  <c r="AE10" i="17"/>
  <c r="AE31" i="17"/>
  <c r="AE42" i="17"/>
  <c r="AE30" i="17"/>
  <c r="AF1" i="18"/>
  <c r="AE46" i="17"/>
  <c r="C7" i="15"/>
  <c r="D30" i="15"/>
  <c r="AF35" i="11"/>
  <c r="AF43" i="11"/>
  <c r="AF39" i="11"/>
  <c r="AF34" i="11"/>
  <c r="AF40" i="11"/>
  <c r="AF38" i="11"/>
  <c r="AF41" i="11"/>
  <c r="AF44" i="11"/>
  <c r="AF49" i="11"/>
  <c r="AF42" i="11"/>
  <c r="AF36" i="11"/>
  <c r="AF31" i="11"/>
  <c r="C31" i="11" s="1"/>
  <c r="L32" i="12" s="1"/>
  <c r="P32" i="12" s="1"/>
  <c r="AF33" i="11"/>
  <c r="AF45" i="11"/>
  <c r="AF48" i="11"/>
  <c r="AF47" i="11"/>
  <c r="AF37" i="11"/>
  <c r="AF32" i="11"/>
  <c r="AF46" i="11"/>
  <c r="A30" i="10"/>
  <c r="AF1" i="10"/>
  <c r="I49" i="9"/>
  <c r="I40" i="9"/>
  <c r="I12" i="9"/>
  <c r="I37" i="9"/>
  <c r="I26" i="9"/>
  <c r="I14" i="9"/>
  <c r="I43" i="9"/>
  <c r="I28" i="9"/>
  <c r="I24" i="9"/>
  <c r="I13" i="9"/>
  <c r="I44" i="9"/>
  <c r="I29" i="9"/>
  <c r="I16" i="9"/>
  <c r="I9" i="9"/>
  <c r="I15" i="9"/>
  <c r="I11" i="9"/>
  <c r="I17" i="9"/>
  <c r="I10" i="9"/>
  <c r="I30" i="9"/>
  <c r="I34" i="9"/>
  <c r="I45" i="9"/>
  <c r="I42" i="9"/>
  <c r="I36" i="9"/>
  <c r="I32" i="9"/>
  <c r="I21" i="9"/>
  <c r="I23" i="9"/>
  <c r="I25" i="9"/>
  <c r="I47" i="9"/>
  <c r="I46" i="9"/>
  <c r="I35" i="9"/>
  <c r="I33" i="9"/>
  <c r="I18" i="9"/>
  <c r="I22" i="9"/>
  <c r="I48" i="9"/>
  <c r="I41" i="9"/>
  <c r="I8" i="9"/>
  <c r="C8" i="9" s="1"/>
  <c r="I27" i="9"/>
  <c r="I39" i="9"/>
  <c r="I19" i="9"/>
  <c r="I20" i="9"/>
  <c r="I38" i="9"/>
  <c r="I31" i="9"/>
  <c r="AF23" i="18" l="1"/>
  <c r="AF7" i="18"/>
  <c r="AF11" i="18"/>
  <c r="AF9" i="18"/>
  <c r="AF13" i="18"/>
  <c r="AF18" i="18"/>
  <c r="AF43" i="18"/>
  <c r="AF5" i="18"/>
  <c r="AF38" i="18"/>
  <c r="AF12" i="18"/>
  <c r="AF25" i="18"/>
  <c r="AF34" i="18"/>
  <c r="AF48" i="18"/>
  <c r="AF28" i="18"/>
  <c r="AF44" i="18"/>
  <c r="AF21" i="18"/>
  <c r="AF26" i="18"/>
  <c r="AF41" i="18"/>
  <c r="AF35" i="18"/>
  <c r="AF36" i="18"/>
  <c r="AF37" i="18"/>
  <c r="AF15" i="18"/>
  <c r="AF39" i="18"/>
  <c r="AF42" i="18"/>
  <c r="AF31" i="18"/>
  <c r="AF32" i="18"/>
  <c r="AF33" i="18"/>
  <c r="AF40" i="18"/>
  <c r="AF4" i="18"/>
  <c r="AF16" i="18"/>
  <c r="AF46" i="18"/>
  <c r="AF29" i="18"/>
  <c r="AF45" i="18"/>
  <c r="AF10" i="18"/>
  <c r="AF27" i="18"/>
  <c r="AF30" i="18"/>
  <c r="AF8" i="18"/>
  <c r="AF24" i="18"/>
  <c r="AF19" i="18"/>
  <c r="AF17" i="18"/>
  <c r="AF14" i="18"/>
  <c r="AF22" i="18"/>
  <c r="AF6" i="18"/>
  <c r="AF47" i="18"/>
  <c r="AF49" i="18"/>
  <c r="AF20" i="18"/>
  <c r="AF1" i="17"/>
  <c r="AF12" i="17" s="1"/>
  <c r="I1" i="16"/>
  <c r="E31" i="15"/>
  <c r="A8" i="9"/>
  <c r="J9" i="12"/>
  <c r="N9" i="12" s="1"/>
  <c r="A31" i="11"/>
  <c r="AG1" i="11"/>
  <c r="AF43" i="10"/>
  <c r="AF39" i="10"/>
  <c r="AF36" i="10"/>
  <c r="AF42" i="10"/>
  <c r="AF37" i="10"/>
  <c r="AF32" i="10"/>
  <c r="AF34" i="10"/>
  <c r="AF46" i="10"/>
  <c r="AF49" i="10"/>
  <c r="AF41" i="10"/>
  <c r="AF33" i="10"/>
  <c r="AF31" i="10"/>
  <c r="C31" i="10" s="1"/>
  <c r="K32" i="12" s="1"/>
  <c r="O32" i="12" s="1"/>
  <c r="AF48" i="10"/>
  <c r="AF35" i="10"/>
  <c r="AF38" i="10"/>
  <c r="AF40" i="10"/>
  <c r="AF44" i="10"/>
  <c r="AF45" i="10"/>
  <c r="AF47" i="10"/>
  <c r="J1" i="9"/>
  <c r="AF9" i="17" l="1"/>
  <c r="AF37" i="17"/>
  <c r="AF4" i="17"/>
  <c r="AF13" i="17"/>
  <c r="AF42" i="17"/>
  <c r="AF49" i="17"/>
  <c r="AF33" i="17"/>
  <c r="AF38" i="17"/>
  <c r="AF34" i="17"/>
  <c r="AF14" i="17"/>
  <c r="AF36" i="17"/>
  <c r="AF16" i="17"/>
  <c r="AF23" i="17"/>
  <c r="AF18" i="17"/>
  <c r="AF11" i="17"/>
  <c r="AF8" i="17"/>
  <c r="AF6" i="17"/>
  <c r="AF26" i="17"/>
  <c r="AF44" i="17"/>
  <c r="AF45" i="17"/>
  <c r="AF22" i="17"/>
  <c r="AF27" i="17"/>
  <c r="AF21" i="17"/>
  <c r="AF47" i="17"/>
  <c r="AF20" i="17"/>
  <c r="AF30" i="17"/>
  <c r="AF19" i="17"/>
  <c r="AF25" i="17"/>
  <c r="AF41" i="17"/>
  <c r="AF39" i="17"/>
  <c r="AF17" i="17"/>
  <c r="AF35" i="17"/>
  <c r="AF5" i="17"/>
  <c r="AF48" i="17"/>
  <c r="AF32" i="17"/>
  <c r="AF43" i="17"/>
  <c r="AF31" i="17"/>
  <c r="AF10" i="17"/>
  <c r="AF7" i="17"/>
  <c r="AF15" i="17"/>
  <c r="AF40" i="17"/>
  <c r="AF24" i="17"/>
  <c r="AF28" i="17"/>
  <c r="AG1" i="18"/>
  <c r="I7" i="16"/>
  <c r="I18" i="16"/>
  <c r="I19" i="16"/>
  <c r="I13" i="16"/>
  <c r="I32" i="16"/>
  <c r="I43" i="16"/>
  <c r="I36" i="16"/>
  <c r="I6" i="16"/>
  <c r="I28" i="16"/>
  <c r="I10" i="16"/>
  <c r="I46" i="16"/>
  <c r="I16" i="16"/>
  <c r="I22" i="16"/>
  <c r="I30" i="16"/>
  <c r="I35" i="16"/>
  <c r="I8" i="16"/>
  <c r="I37" i="16"/>
  <c r="I5" i="16"/>
  <c r="I9" i="16"/>
  <c r="I38" i="16"/>
  <c r="I4" i="16"/>
  <c r="I39" i="16"/>
  <c r="I47" i="16"/>
  <c r="I11" i="16"/>
  <c r="I33" i="16"/>
  <c r="I42" i="16"/>
  <c r="I41" i="16"/>
  <c r="I49" i="16"/>
  <c r="I48" i="16"/>
  <c r="I27" i="16"/>
  <c r="I24" i="16"/>
  <c r="I23" i="16"/>
  <c r="I15" i="16"/>
  <c r="I31" i="16"/>
  <c r="I20" i="16"/>
  <c r="I25" i="16"/>
  <c r="I44" i="16"/>
  <c r="I21" i="16"/>
  <c r="I29" i="16"/>
  <c r="I26" i="16"/>
  <c r="I45" i="16"/>
  <c r="I12" i="16"/>
  <c r="I14" i="16"/>
  <c r="I40" i="16"/>
  <c r="I17" i="16"/>
  <c r="I34" i="16"/>
  <c r="AF29" i="17"/>
  <c r="AF46" i="17"/>
  <c r="D31" i="15"/>
  <c r="C8" i="15"/>
  <c r="J1" i="16" s="1"/>
  <c r="AG42" i="11"/>
  <c r="AG37" i="11"/>
  <c r="AG47" i="11"/>
  <c r="AG32" i="11"/>
  <c r="C32" i="11" s="1"/>
  <c r="L33" i="12" s="1"/>
  <c r="P33" i="12" s="1"/>
  <c r="E32" i="15" s="1"/>
  <c r="AG35" i="11"/>
  <c r="AG34" i="11"/>
  <c r="AG46" i="11"/>
  <c r="AG41" i="11"/>
  <c r="AG43" i="11"/>
  <c r="AG36" i="11"/>
  <c r="AG39" i="11"/>
  <c r="AG48" i="11"/>
  <c r="AG40" i="11"/>
  <c r="AG38" i="11"/>
  <c r="AG44" i="11"/>
  <c r="AG33" i="11"/>
  <c r="AG45" i="11"/>
  <c r="AG49" i="11"/>
  <c r="A31" i="10"/>
  <c r="AG1" i="10"/>
  <c r="J48" i="9"/>
  <c r="J26" i="9"/>
  <c r="J10" i="9"/>
  <c r="J36" i="9"/>
  <c r="J39" i="9"/>
  <c r="J14" i="9"/>
  <c r="J43" i="9"/>
  <c r="J44" i="9"/>
  <c r="J19" i="9"/>
  <c r="J13" i="9"/>
  <c r="J24" i="9"/>
  <c r="J12" i="9"/>
  <c r="J32" i="9"/>
  <c r="J23" i="9"/>
  <c r="J40" i="9"/>
  <c r="J46" i="9"/>
  <c r="J42" i="9"/>
  <c r="J37" i="9"/>
  <c r="J20" i="9"/>
  <c r="J27" i="9"/>
  <c r="J29" i="9"/>
  <c r="J45" i="9"/>
  <c r="J34" i="9"/>
  <c r="J9" i="9"/>
  <c r="C9" i="9" s="1"/>
  <c r="J31" i="9"/>
  <c r="J16" i="9"/>
  <c r="J35" i="9"/>
  <c r="J38" i="9"/>
  <c r="J15" i="9"/>
  <c r="J17" i="9"/>
  <c r="J28" i="9"/>
  <c r="J49" i="9"/>
  <c r="J22" i="9"/>
  <c r="J21" i="9"/>
  <c r="J18" i="9"/>
  <c r="J33" i="9"/>
  <c r="J11" i="9"/>
  <c r="J41" i="9"/>
  <c r="J47" i="9"/>
  <c r="J30" i="9"/>
  <c r="J25" i="9"/>
  <c r="AH1" i="18" l="1"/>
  <c r="J8" i="16"/>
  <c r="J33" i="16"/>
  <c r="J44" i="16"/>
  <c r="J19" i="16"/>
  <c r="J6" i="16"/>
  <c r="J32" i="16"/>
  <c r="J36" i="16"/>
  <c r="J31" i="16"/>
  <c r="J35" i="16"/>
  <c r="J13" i="16"/>
  <c r="J27" i="16"/>
  <c r="J39" i="16"/>
  <c r="J10" i="16"/>
  <c r="J16" i="16"/>
  <c r="J7" i="16"/>
  <c r="J25" i="16"/>
  <c r="J45" i="16"/>
  <c r="J37" i="16"/>
  <c r="J46" i="16"/>
  <c r="J9" i="16"/>
  <c r="J5" i="16"/>
  <c r="J38" i="16"/>
  <c r="J42" i="16"/>
  <c r="J18" i="16"/>
  <c r="J29" i="16"/>
  <c r="J26" i="16"/>
  <c r="J41" i="16"/>
  <c r="J12" i="16"/>
  <c r="J11" i="16"/>
  <c r="J24" i="16"/>
  <c r="J23" i="16"/>
  <c r="J28" i="16"/>
  <c r="J15" i="16"/>
  <c r="J48" i="16"/>
  <c r="J49" i="16"/>
  <c r="J21" i="16"/>
  <c r="J30" i="16"/>
  <c r="J17" i="16"/>
  <c r="J40" i="16"/>
  <c r="J34" i="16"/>
  <c r="J20" i="16"/>
  <c r="J47" i="16"/>
  <c r="J4" i="16"/>
  <c r="J22" i="16"/>
  <c r="J43" i="16"/>
  <c r="J14" i="16"/>
  <c r="AG1" i="17"/>
  <c r="AG16" i="17" s="1"/>
  <c r="AG22" i="18"/>
  <c r="AG6" i="18"/>
  <c r="AG19" i="18"/>
  <c r="AG26" i="18"/>
  <c r="AG35" i="18"/>
  <c r="AG39" i="18"/>
  <c r="AG13" i="18"/>
  <c r="AG18" i="18"/>
  <c r="AG23" i="18"/>
  <c r="AG20" i="18"/>
  <c r="AG34" i="18"/>
  <c r="AG42" i="18"/>
  <c r="AG17" i="18"/>
  <c r="AG36" i="18"/>
  <c r="AG38" i="18"/>
  <c r="AG11" i="18"/>
  <c r="AG16" i="18"/>
  <c r="AG21" i="18"/>
  <c r="AG41" i="18"/>
  <c r="AG31" i="18"/>
  <c r="AG33" i="18"/>
  <c r="AG40" i="18"/>
  <c r="AG15" i="18"/>
  <c r="AG5" i="18"/>
  <c r="AG37" i="18"/>
  <c r="AG32" i="18"/>
  <c r="AG48" i="18"/>
  <c r="AG4" i="18"/>
  <c r="AG28" i="18"/>
  <c r="AG43" i="18"/>
  <c r="AG12" i="18"/>
  <c r="AG29" i="18"/>
  <c r="AG47" i="18"/>
  <c r="AG46" i="18"/>
  <c r="AG7" i="18"/>
  <c r="AG10" i="18"/>
  <c r="AG44" i="18"/>
  <c r="AG49" i="18"/>
  <c r="AG14" i="18"/>
  <c r="AG24" i="18"/>
  <c r="AG30" i="18"/>
  <c r="AG8" i="18"/>
  <c r="AG45" i="18"/>
  <c r="AG9" i="18"/>
  <c r="AG25" i="18"/>
  <c r="AG27" i="18"/>
  <c r="AG5" i="17"/>
  <c r="AG38" i="17"/>
  <c r="AG30" i="17"/>
  <c r="AG11" i="17"/>
  <c r="AG44" i="17"/>
  <c r="AG8" i="17"/>
  <c r="AG26" i="17"/>
  <c r="AG29" i="17"/>
  <c r="A9" i="9"/>
  <c r="J10" i="12"/>
  <c r="N10" i="12" s="1"/>
  <c r="A32" i="11"/>
  <c r="AH1" i="11"/>
  <c r="AG44" i="10"/>
  <c r="AG36" i="10"/>
  <c r="AG33" i="10"/>
  <c r="AG34" i="10"/>
  <c r="AG37" i="10"/>
  <c r="AG32" i="10"/>
  <c r="C32" i="10" s="1"/>
  <c r="K33" i="12" s="1"/>
  <c r="O33" i="12" s="1"/>
  <c r="D32" i="15" s="1"/>
  <c r="AG49" i="10"/>
  <c r="AG45" i="10"/>
  <c r="AG35" i="10"/>
  <c r="AG46" i="10"/>
  <c r="AG41" i="10"/>
  <c r="AG39" i="10"/>
  <c r="AG38" i="10"/>
  <c r="AG40" i="10"/>
  <c r="AG48" i="10"/>
  <c r="AG47" i="10"/>
  <c r="AG43" i="10"/>
  <c r="AG42" i="10"/>
  <c r="K1" i="9"/>
  <c r="AG20" i="17" l="1"/>
  <c r="AG9" i="17"/>
  <c r="AG43" i="17"/>
  <c r="AG21" i="17"/>
  <c r="AG23" i="17"/>
  <c r="AG19" i="17"/>
  <c r="AG18" i="17"/>
  <c r="AG37" i="17"/>
  <c r="AG48" i="17"/>
  <c r="AG47" i="17"/>
  <c r="AG49" i="17"/>
  <c r="AG33" i="17"/>
  <c r="AG27" i="17"/>
  <c r="AG45" i="17"/>
  <c r="AG46" i="17"/>
  <c r="AG25" i="17"/>
  <c r="AG17" i="17"/>
  <c r="AG34" i="17"/>
  <c r="AG24" i="17"/>
  <c r="AG35" i="17"/>
  <c r="AG31" i="17"/>
  <c r="AG6" i="17"/>
  <c r="AG28" i="17"/>
  <c r="AG10" i="17"/>
  <c r="AG15" i="17"/>
  <c r="AG39" i="17"/>
  <c r="AG7" i="17"/>
  <c r="AG14" i="17"/>
  <c r="AG40" i="17"/>
  <c r="AG12" i="17"/>
  <c r="AG4" i="17"/>
  <c r="AG22" i="17"/>
  <c r="AG13" i="17"/>
  <c r="AG36" i="17"/>
  <c r="AH1" i="17"/>
  <c r="AH11" i="17" s="1"/>
  <c r="AG41" i="17"/>
  <c r="AG42" i="17"/>
  <c r="AG32" i="17"/>
  <c r="AH21" i="18"/>
  <c r="AH5" i="18"/>
  <c r="AH12" i="18"/>
  <c r="AH19" i="18"/>
  <c r="AH26" i="18"/>
  <c r="AH17" i="18"/>
  <c r="AH24" i="18"/>
  <c r="AH8" i="18"/>
  <c r="AH32" i="18"/>
  <c r="AH44" i="18"/>
  <c r="AH35" i="18"/>
  <c r="AH39" i="18"/>
  <c r="AH25" i="18"/>
  <c r="AH31" i="18"/>
  <c r="AH45" i="18"/>
  <c r="AH49" i="18"/>
  <c r="AH36" i="18"/>
  <c r="AH10" i="18"/>
  <c r="AH23" i="18"/>
  <c r="AH30" i="18"/>
  <c r="AH47" i="18"/>
  <c r="AH48" i="18"/>
  <c r="AH41" i="18"/>
  <c r="AH11" i="18"/>
  <c r="AH16" i="18"/>
  <c r="AH38" i="18"/>
  <c r="AH33" i="18"/>
  <c r="AH37" i="18"/>
  <c r="AH42" i="18"/>
  <c r="AH34" i="18"/>
  <c r="AH40" i="18"/>
  <c r="AH14" i="18"/>
  <c r="AH27" i="18"/>
  <c r="AH29" i="18"/>
  <c r="AH46" i="18"/>
  <c r="AH18" i="18"/>
  <c r="AH7" i="18"/>
  <c r="AH4" i="18"/>
  <c r="AH43" i="18"/>
  <c r="AH28" i="18"/>
  <c r="AH13" i="18"/>
  <c r="AH22" i="18"/>
  <c r="AH9" i="18"/>
  <c r="AH6" i="18"/>
  <c r="AH15" i="18"/>
  <c r="AH20" i="18"/>
  <c r="C9" i="15"/>
  <c r="K1" i="16" s="1"/>
  <c r="AH39" i="11"/>
  <c r="AH34" i="11"/>
  <c r="AH33" i="11"/>
  <c r="C33" i="11" s="1"/>
  <c r="L34" i="12" s="1"/>
  <c r="P34" i="12" s="1"/>
  <c r="AH46" i="11"/>
  <c r="AH41" i="11"/>
  <c r="AH40" i="11"/>
  <c r="AH45" i="11"/>
  <c r="AH36" i="11"/>
  <c r="AH49" i="11"/>
  <c r="AH48" i="11"/>
  <c r="AH38" i="11"/>
  <c r="AH43" i="11"/>
  <c r="AH42" i="11"/>
  <c r="AH47" i="11"/>
  <c r="AH37" i="11"/>
  <c r="AH44" i="11"/>
  <c r="AH35" i="11"/>
  <c r="A32" i="10"/>
  <c r="AH1" i="10"/>
  <c r="K33" i="9"/>
  <c r="K32" i="9"/>
  <c r="K26" i="9"/>
  <c r="K12" i="9"/>
  <c r="K24" i="9"/>
  <c r="K43" i="9"/>
  <c r="K14" i="9"/>
  <c r="K17" i="9"/>
  <c r="K37" i="9"/>
  <c r="K39" i="9"/>
  <c r="K41" i="9"/>
  <c r="K15" i="9"/>
  <c r="K27" i="9"/>
  <c r="K34" i="9"/>
  <c r="K42" i="9"/>
  <c r="K35" i="9"/>
  <c r="K20" i="9"/>
  <c r="K11" i="9"/>
  <c r="K10" i="9"/>
  <c r="C10" i="9" s="1"/>
  <c r="K22" i="9"/>
  <c r="K29" i="9"/>
  <c r="K47" i="9"/>
  <c r="K21" i="9"/>
  <c r="K40" i="9"/>
  <c r="K31" i="9"/>
  <c r="K30" i="9"/>
  <c r="K49" i="9"/>
  <c r="K46" i="9"/>
  <c r="K16" i="9"/>
  <c r="K28" i="9"/>
  <c r="K38" i="9"/>
  <c r="K45" i="9"/>
  <c r="K19" i="9"/>
  <c r="K44" i="9"/>
  <c r="K25" i="9"/>
  <c r="K48" i="9"/>
  <c r="K18" i="9"/>
  <c r="K23" i="9"/>
  <c r="K36" i="9"/>
  <c r="K13" i="9"/>
  <c r="AH46" i="17" l="1"/>
  <c r="AH12" i="17"/>
  <c r="AH18" i="17"/>
  <c r="AH27" i="17"/>
  <c r="AH41" i="17"/>
  <c r="AH17" i="17"/>
  <c r="AH22" i="17"/>
  <c r="AH16" i="17"/>
  <c r="AH24" i="17"/>
  <c r="AH5" i="17"/>
  <c r="AH31" i="17"/>
  <c r="AH9" i="17"/>
  <c r="AH28" i="17"/>
  <c r="AH39" i="17"/>
  <c r="AH4" i="17"/>
  <c r="AH49" i="17"/>
  <c r="AH43" i="17"/>
  <c r="AH10" i="17"/>
  <c r="AH20" i="17"/>
  <c r="AH19" i="17"/>
  <c r="AH15" i="17"/>
  <c r="AH14" i="17"/>
  <c r="AH7" i="17"/>
  <c r="AH36" i="17"/>
  <c r="AH35" i="17"/>
  <c r="AH34" i="17"/>
  <c r="AH30" i="17"/>
  <c r="AH21" i="17"/>
  <c r="AH40" i="17"/>
  <c r="AH45" i="17"/>
  <c r="AH6" i="17"/>
  <c r="AH42" i="17"/>
  <c r="AH48" i="17"/>
  <c r="AH38" i="17"/>
  <c r="AH47" i="17"/>
  <c r="AH33" i="17"/>
  <c r="AH26" i="17"/>
  <c r="AH37" i="17"/>
  <c r="AH29" i="17"/>
  <c r="AH25" i="17"/>
  <c r="AH8" i="17"/>
  <c r="AH23" i="17"/>
  <c r="AH44" i="17"/>
  <c r="AH32" i="17"/>
  <c r="AH13" i="17"/>
  <c r="K8" i="16"/>
  <c r="K19" i="16"/>
  <c r="K25" i="16"/>
  <c r="K33" i="16"/>
  <c r="K44" i="16"/>
  <c r="K4" i="16"/>
  <c r="K11" i="16"/>
  <c r="K14" i="16"/>
  <c r="K40" i="16"/>
  <c r="K36" i="16"/>
  <c r="K6" i="16"/>
  <c r="K32" i="16"/>
  <c r="K34" i="16"/>
  <c r="K16" i="16"/>
  <c r="K13" i="16"/>
  <c r="K27" i="16"/>
  <c r="K39" i="16"/>
  <c r="K10" i="16"/>
  <c r="K48" i="16"/>
  <c r="K37" i="16"/>
  <c r="K5" i="16"/>
  <c r="K7" i="16"/>
  <c r="K45" i="16"/>
  <c r="K9" i="16"/>
  <c r="K46" i="16"/>
  <c r="K24" i="16"/>
  <c r="K38" i="16"/>
  <c r="K49" i="16"/>
  <c r="K31" i="16"/>
  <c r="K42" i="16"/>
  <c r="K18" i="16"/>
  <c r="K29" i="16"/>
  <c r="K26" i="16"/>
  <c r="K28" i="16"/>
  <c r="K41" i="16"/>
  <c r="K35" i="16"/>
  <c r="K15" i="16"/>
  <c r="K21" i="16"/>
  <c r="K23" i="16"/>
  <c r="K30" i="16"/>
  <c r="K20" i="16"/>
  <c r="K47" i="16"/>
  <c r="K22" i="16"/>
  <c r="K12" i="16"/>
  <c r="K43" i="16"/>
  <c r="K17" i="16"/>
  <c r="E33" i="15"/>
  <c r="A10" i="9"/>
  <c r="J11" i="12"/>
  <c r="N11" i="12" s="1"/>
  <c r="A33" i="11"/>
  <c r="AI1" i="11"/>
  <c r="AH48" i="10"/>
  <c r="AH37" i="10"/>
  <c r="AH49" i="10"/>
  <c r="AH35" i="10"/>
  <c r="AH42" i="10"/>
  <c r="AH46" i="10"/>
  <c r="AH41" i="10"/>
  <c r="AH38" i="10"/>
  <c r="AH39" i="10"/>
  <c r="AH36" i="10"/>
  <c r="AH44" i="10"/>
  <c r="AH43" i="10"/>
  <c r="AH33" i="10"/>
  <c r="C33" i="10" s="1"/>
  <c r="K34" i="12" s="1"/>
  <c r="O34" i="12" s="1"/>
  <c r="AH45" i="10"/>
  <c r="AH47" i="10"/>
  <c r="AH40" i="10"/>
  <c r="AH34" i="10"/>
  <c r="L1" i="9"/>
  <c r="AI1" i="18" l="1"/>
  <c r="D33" i="15"/>
  <c r="C10" i="15"/>
  <c r="L1" i="16" s="1"/>
  <c r="AI35" i="11"/>
  <c r="AI37" i="11"/>
  <c r="AI34" i="11"/>
  <c r="C34" i="11" s="1"/>
  <c r="L35" i="12" s="1"/>
  <c r="P35" i="12" s="1"/>
  <c r="AI40" i="11"/>
  <c r="AI36" i="11"/>
  <c r="AI38" i="11"/>
  <c r="AI45" i="11"/>
  <c r="AI42" i="11"/>
  <c r="AI41" i="11"/>
  <c r="AI43" i="11"/>
  <c r="AI47" i="11"/>
  <c r="AI49" i="11"/>
  <c r="AI44" i="11"/>
  <c r="AI48" i="11"/>
  <c r="AI39" i="11"/>
  <c r="AI46" i="11"/>
  <c r="A33" i="10"/>
  <c r="AI1" i="10"/>
  <c r="L44" i="9"/>
  <c r="L27" i="9"/>
  <c r="L48" i="9"/>
  <c r="L19" i="9"/>
  <c r="L46" i="9"/>
  <c r="L32" i="9"/>
  <c r="L12" i="9"/>
  <c r="L17" i="9"/>
  <c r="L35" i="9"/>
  <c r="L14" i="9"/>
  <c r="L38" i="9"/>
  <c r="L30" i="9"/>
  <c r="L45" i="9"/>
  <c r="L47" i="9"/>
  <c r="L15" i="9"/>
  <c r="L11" i="9"/>
  <c r="C11" i="9" s="1"/>
  <c r="L36" i="9"/>
  <c r="L43" i="9"/>
  <c r="L18" i="9"/>
  <c r="L23" i="9"/>
  <c r="L31" i="9"/>
  <c r="L34" i="9"/>
  <c r="L22" i="9"/>
  <c r="L33" i="9"/>
  <c r="L39" i="9"/>
  <c r="L37" i="9"/>
  <c r="L13" i="9"/>
  <c r="L40" i="9"/>
  <c r="L41" i="9"/>
  <c r="L24" i="9"/>
  <c r="L21" i="9"/>
  <c r="L49" i="9"/>
  <c r="L29" i="9"/>
  <c r="L26" i="9"/>
  <c r="L16" i="9"/>
  <c r="L42" i="9"/>
  <c r="L25" i="9"/>
  <c r="L28" i="9"/>
  <c r="L20" i="9"/>
  <c r="L14" i="16" l="1"/>
  <c r="L34" i="16"/>
  <c r="L8" i="16"/>
  <c r="L25" i="16"/>
  <c r="L20" i="16"/>
  <c r="L4" i="16"/>
  <c r="L11" i="16"/>
  <c r="L40" i="16"/>
  <c r="L13" i="16"/>
  <c r="L16" i="16"/>
  <c r="L39" i="16"/>
  <c r="L21" i="16"/>
  <c r="L24" i="16"/>
  <c r="L27" i="16"/>
  <c r="L32" i="16"/>
  <c r="L10" i="16"/>
  <c r="L19" i="16"/>
  <c r="L22" i="16"/>
  <c r="L30" i="16"/>
  <c r="L37" i="16"/>
  <c r="L42" i="16"/>
  <c r="L7" i="16"/>
  <c r="L36" i="16"/>
  <c r="L6" i="16"/>
  <c r="L46" i="16"/>
  <c r="L45" i="16"/>
  <c r="L9" i="16"/>
  <c r="L38" i="16"/>
  <c r="L43" i="16"/>
  <c r="L5" i="16"/>
  <c r="L48" i="16"/>
  <c r="L33" i="16"/>
  <c r="L18" i="16"/>
  <c r="L29" i="16"/>
  <c r="L26" i="16"/>
  <c r="L49" i="16"/>
  <c r="L15" i="16"/>
  <c r="L31" i="16"/>
  <c r="L35" i="16"/>
  <c r="L28" i="16"/>
  <c r="L41" i="16"/>
  <c r="L23" i="16"/>
  <c r="L44" i="16"/>
  <c r="L12" i="16"/>
  <c r="L47" i="16"/>
  <c r="L17" i="16"/>
  <c r="AI1" i="17"/>
  <c r="AI21" i="17" s="1"/>
  <c r="AI20" i="18"/>
  <c r="AI42" i="18"/>
  <c r="AI4" i="18"/>
  <c r="AI26" i="18"/>
  <c r="AI6" i="18"/>
  <c r="AI12" i="18"/>
  <c r="AI10" i="18"/>
  <c r="AI29" i="18"/>
  <c r="AI8" i="18"/>
  <c r="AI32" i="18"/>
  <c r="AI44" i="18"/>
  <c r="AI15" i="18"/>
  <c r="AI28" i="18"/>
  <c r="AI38" i="18"/>
  <c r="AI22" i="18"/>
  <c r="AI27" i="18"/>
  <c r="AI17" i="18"/>
  <c r="AI45" i="18"/>
  <c r="AI49" i="18"/>
  <c r="AI30" i="18"/>
  <c r="AI34" i="18"/>
  <c r="AI46" i="18"/>
  <c r="AI48" i="18"/>
  <c r="AI11" i="18"/>
  <c r="AI16" i="18"/>
  <c r="AI21" i="18"/>
  <c r="AI31" i="18"/>
  <c r="AI35" i="18"/>
  <c r="AI36" i="18"/>
  <c r="AI5" i="18"/>
  <c r="AI39" i="18"/>
  <c r="AI37" i="18"/>
  <c r="AI41" i="18"/>
  <c r="AI13" i="18"/>
  <c r="AI14" i="18"/>
  <c r="AI18" i="18"/>
  <c r="AI23" i="18"/>
  <c r="AI47" i="18"/>
  <c r="AI43" i="18"/>
  <c r="AI24" i="18"/>
  <c r="AI9" i="18"/>
  <c r="AI19" i="18"/>
  <c r="AI40" i="18"/>
  <c r="AI33" i="18"/>
  <c r="AI7" i="18"/>
  <c r="AI25" i="18"/>
  <c r="E34" i="15"/>
  <c r="A11" i="9"/>
  <c r="J12" i="12"/>
  <c r="N12" i="12" s="1"/>
  <c r="A34" i="11"/>
  <c r="AJ1" i="11"/>
  <c r="AI40" i="10"/>
  <c r="AI37" i="10"/>
  <c r="AI48" i="10"/>
  <c r="AI49" i="10"/>
  <c r="AI44" i="10"/>
  <c r="AI43" i="10"/>
  <c r="AI42" i="10"/>
  <c r="AI34" i="10"/>
  <c r="C34" i="10" s="1"/>
  <c r="K35" i="12" s="1"/>
  <c r="O35" i="12" s="1"/>
  <c r="AI47" i="10"/>
  <c r="AI35" i="10"/>
  <c r="AI38" i="10"/>
  <c r="AI36" i="10"/>
  <c r="AI41" i="10"/>
  <c r="AI46" i="10"/>
  <c r="AI45" i="10"/>
  <c r="AI39" i="10"/>
  <c r="M1" i="9"/>
  <c r="AI41" i="17" l="1"/>
  <c r="AI19" i="17"/>
  <c r="AI9" i="17"/>
  <c r="AI20" i="17"/>
  <c r="AI37" i="17"/>
  <c r="AI11" i="17"/>
  <c r="AI30" i="17"/>
  <c r="AI45" i="17"/>
  <c r="AI46" i="17"/>
  <c r="AI38" i="17"/>
  <c r="AI26" i="17"/>
  <c r="AI7" i="17"/>
  <c r="AI4" i="17"/>
  <c r="AI40" i="17"/>
  <c r="AI15" i="17"/>
  <c r="AI17" i="17"/>
  <c r="AI16" i="17"/>
  <c r="AI42" i="17"/>
  <c r="AI8" i="17"/>
  <c r="AI23" i="17"/>
  <c r="AI12" i="17"/>
  <c r="AI47" i="17"/>
  <c r="AI13" i="17"/>
  <c r="AI33" i="17"/>
  <c r="AI24" i="17"/>
  <c r="AI28" i="17"/>
  <c r="AI5" i="17"/>
  <c r="AI18" i="17"/>
  <c r="AI29" i="17"/>
  <c r="AI22" i="17"/>
  <c r="AI36" i="17"/>
  <c r="AI6" i="17"/>
  <c r="AI43" i="17"/>
  <c r="AI32" i="17"/>
  <c r="AI10" i="17"/>
  <c r="AI14" i="17"/>
  <c r="AI39" i="17"/>
  <c r="AI49" i="17"/>
  <c r="AI27" i="17"/>
  <c r="AI34" i="17"/>
  <c r="AI31" i="17"/>
  <c r="AI48" i="17"/>
  <c r="AJ1" i="18"/>
  <c r="AI35" i="17"/>
  <c r="AI44" i="17"/>
  <c r="AI25" i="17"/>
  <c r="D34" i="15"/>
  <c r="C11" i="15"/>
  <c r="M1" i="16" s="1"/>
  <c r="AJ35" i="11"/>
  <c r="C35" i="11" s="1"/>
  <c r="L36" i="12" s="1"/>
  <c r="P36" i="12" s="1"/>
  <c r="AJ40" i="11"/>
  <c r="AJ44" i="11"/>
  <c r="AJ47" i="11"/>
  <c r="AJ43" i="11"/>
  <c r="AJ48" i="11"/>
  <c r="AJ41" i="11"/>
  <c r="AJ38" i="11"/>
  <c r="AJ37" i="11"/>
  <c r="AJ49" i="11"/>
  <c r="AJ42" i="11"/>
  <c r="AJ45" i="11"/>
  <c r="AJ39" i="11"/>
  <c r="AJ36" i="11"/>
  <c r="AJ46" i="11"/>
  <c r="A34" i="10"/>
  <c r="AJ1" i="10"/>
  <c r="M35" i="9"/>
  <c r="M46" i="9"/>
  <c r="M24" i="9"/>
  <c r="M32" i="9"/>
  <c r="M29" i="9"/>
  <c r="M22" i="9"/>
  <c r="M23" i="9"/>
  <c r="M48" i="9"/>
  <c r="M33" i="9"/>
  <c r="M39" i="9"/>
  <c r="M21" i="9"/>
  <c r="M17" i="9"/>
  <c r="M14" i="9"/>
  <c r="M12" i="9"/>
  <c r="C12" i="9" s="1"/>
  <c r="M40" i="9"/>
  <c r="M26" i="9"/>
  <c r="M13" i="9"/>
  <c r="M38" i="9"/>
  <c r="M42" i="9"/>
  <c r="M16" i="9"/>
  <c r="M15" i="9"/>
  <c r="M34" i="9"/>
  <c r="M47" i="9"/>
  <c r="M37" i="9"/>
  <c r="M25" i="9"/>
  <c r="M41" i="9"/>
  <c r="M30" i="9"/>
  <c r="M28" i="9"/>
  <c r="M19" i="9"/>
  <c r="M44" i="9"/>
  <c r="M49" i="9"/>
  <c r="M45" i="9"/>
  <c r="M20" i="9"/>
  <c r="M18" i="9"/>
  <c r="M31" i="9"/>
  <c r="M36" i="9"/>
  <c r="M43" i="9"/>
  <c r="M27" i="9"/>
  <c r="M9" i="16" l="1"/>
  <c r="M20" i="16"/>
  <c r="M14" i="16"/>
  <c r="M34" i="16"/>
  <c r="M17" i="16"/>
  <c r="M29" i="16"/>
  <c r="M44" i="16"/>
  <c r="M4" i="16"/>
  <c r="M11" i="16"/>
  <c r="M40" i="16"/>
  <c r="M8" i="16"/>
  <c r="M22" i="16"/>
  <c r="M41" i="16"/>
  <c r="M49" i="16"/>
  <c r="M27" i="16"/>
  <c r="M16" i="16"/>
  <c r="M21" i="16"/>
  <c r="M24" i="16"/>
  <c r="M13" i="16"/>
  <c r="M39" i="16"/>
  <c r="M32" i="16"/>
  <c r="M10" i="16"/>
  <c r="M7" i="16"/>
  <c r="M46" i="16"/>
  <c r="M35" i="16"/>
  <c r="M37" i="16"/>
  <c r="M45" i="16"/>
  <c r="M36" i="16"/>
  <c r="M5" i="16"/>
  <c r="M38" i="16"/>
  <c r="M19" i="16"/>
  <c r="M30" i="16"/>
  <c r="M33" i="16"/>
  <c r="M26" i="16"/>
  <c r="M23" i="16"/>
  <c r="M48" i="16"/>
  <c r="M6" i="16"/>
  <c r="M43" i="16"/>
  <c r="M42" i="16"/>
  <c r="M18" i="16"/>
  <c r="M28" i="16"/>
  <c r="M25" i="16"/>
  <c r="M31" i="16"/>
  <c r="M12" i="16"/>
  <c r="M47" i="16"/>
  <c r="M15" i="16"/>
  <c r="AJ1" i="17"/>
  <c r="AJ30" i="17" s="1"/>
  <c r="AJ19" i="18"/>
  <c r="AJ41" i="18"/>
  <c r="AJ25" i="18"/>
  <c r="AJ27" i="18"/>
  <c r="AJ6" i="18"/>
  <c r="AJ21" i="18"/>
  <c r="AJ29" i="18"/>
  <c r="AJ9" i="18"/>
  <c r="AJ14" i="18"/>
  <c r="AJ22" i="18"/>
  <c r="AJ4" i="18"/>
  <c r="AJ15" i="18"/>
  <c r="AJ5" i="18"/>
  <c r="AJ11" i="18"/>
  <c r="AJ16" i="18"/>
  <c r="AJ26" i="18"/>
  <c r="AJ30" i="18"/>
  <c r="AJ34" i="18"/>
  <c r="AJ46" i="18"/>
  <c r="AJ48" i="18"/>
  <c r="AJ7" i="18"/>
  <c r="AJ31" i="18"/>
  <c r="AJ35" i="18"/>
  <c r="AJ17" i="18"/>
  <c r="AJ42" i="18"/>
  <c r="AJ38" i="18"/>
  <c r="AJ36" i="18"/>
  <c r="AJ39" i="18"/>
  <c r="AJ32" i="18"/>
  <c r="AJ37" i="18"/>
  <c r="AJ43" i="18"/>
  <c r="AJ44" i="18"/>
  <c r="AJ12" i="18"/>
  <c r="AJ13" i="18"/>
  <c r="AJ24" i="18"/>
  <c r="AJ10" i="18"/>
  <c r="AJ47" i="18"/>
  <c r="AJ45" i="18"/>
  <c r="AJ20" i="18"/>
  <c r="AJ18" i="18"/>
  <c r="AJ23" i="18"/>
  <c r="AJ49" i="18"/>
  <c r="AJ28" i="18"/>
  <c r="AJ8" i="18"/>
  <c r="AJ40" i="18"/>
  <c r="AJ33" i="18"/>
  <c r="E35" i="15"/>
  <c r="A12" i="9"/>
  <c r="J13" i="12"/>
  <c r="N13" i="12" s="1"/>
  <c r="A35" i="11"/>
  <c r="AK1" i="11"/>
  <c r="AJ44" i="10"/>
  <c r="AJ48" i="10"/>
  <c r="AJ43" i="10"/>
  <c r="AJ40" i="10"/>
  <c r="AJ47" i="10"/>
  <c r="AJ35" i="10"/>
  <c r="C35" i="10" s="1"/>
  <c r="K36" i="12" s="1"/>
  <c r="O36" i="12" s="1"/>
  <c r="AJ42" i="10"/>
  <c r="AJ38" i="10"/>
  <c r="AJ46" i="10"/>
  <c r="AJ45" i="10"/>
  <c r="AJ39" i="10"/>
  <c r="AJ36" i="10"/>
  <c r="AJ49" i="10"/>
  <c r="AJ41" i="10"/>
  <c r="AJ37" i="10"/>
  <c r="N1" i="9"/>
  <c r="AJ36" i="17" l="1"/>
  <c r="AJ38" i="17"/>
  <c r="AJ27" i="17"/>
  <c r="AJ37" i="17"/>
  <c r="AJ26" i="17"/>
  <c r="AJ5" i="17"/>
  <c r="AJ45" i="17"/>
  <c r="AJ46" i="17"/>
  <c r="AJ4" i="17"/>
  <c r="AJ47" i="17"/>
  <c r="AJ31" i="17"/>
  <c r="AJ6" i="17"/>
  <c r="AJ24" i="17"/>
  <c r="AJ12" i="17"/>
  <c r="AJ7" i="17"/>
  <c r="AJ40" i="17"/>
  <c r="AJ18" i="17"/>
  <c r="AJ34" i="17"/>
  <c r="AJ8" i="17"/>
  <c r="AJ44" i="17"/>
  <c r="AJ25" i="17"/>
  <c r="AJ33" i="17"/>
  <c r="AJ32" i="17"/>
  <c r="AJ17" i="17"/>
  <c r="AJ16" i="17"/>
  <c r="AJ28" i="17"/>
  <c r="AJ15" i="17"/>
  <c r="AJ9" i="17"/>
  <c r="AJ29" i="17"/>
  <c r="AJ22" i="17"/>
  <c r="AJ49" i="17"/>
  <c r="AJ19" i="17"/>
  <c r="AJ10" i="17"/>
  <c r="AJ39" i="17"/>
  <c r="AJ14" i="17"/>
  <c r="AJ43" i="17"/>
  <c r="AJ35" i="17"/>
  <c r="AJ21" i="17"/>
  <c r="AJ13" i="17"/>
  <c r="AJ48" i="17"/>
  <c r="AJ42" i="17"/>
  <c r="AJ20" i="17"/>
  <c r="AK1" i="18"/>
  <c r="AJ41" i="17"/>
  <c r="AJ11" i="17"/>
  <c r="AJ23" i="17"/>
  <c r="C12" i="15"/>
  <c r="N1" i="16" s="1"/>
  <c r="D35" i="15"/>
  <c r="AK43" i="11"/>
  <c r="AK41" i="11"/>
  <c r="AK39" i="11"/>
  <c r="AK36" i="11"/>
  <c r="C36" i="11" s="1"/>
  <c r="L37" i="12" s="1"/>
  <c r="P37" i="12" s="1"/>
  <c r="AK48" i="11"/>
  <c r="AK49" i="11"/>
  <c r="AK44" i="11"/>
  <c r="AK37" i="11"/>
  <c r="AK40" i="11"/>
  <c r="AK38" i="11"/>
  <c r="AK46" i="11"/>
  <c r="AK45" i="11"/>
  <c r="AK42" i="11"/>
  <c r="AK47" i="11"/>
  <c r="A35" i="10"/>
  <c r="AK1" i="10"/>
  <c r="N49" i="9"/>
  <c r="N18" i="9"/>
  <c r="N26" i="9"/>
  <c r="N13" i="9"/>
  <c r="C13" i="9" s="1"/>
  <c r="N17" i="9"/>
  <c r="N22" i="9"/>
  <c r="N35" i="9"/>
  <c r="N15" i="9"/>
  <c r="N33" i="9"/>
  <c r="N31" i="9"/>
  <c r="N37" i="9"/>
  <c r="N27" i="9"/>
  <c r="N21" i="9"/>
  <c r="N39" i="9"/>
  <c r="N23" i="9"/>
  <c r="N20" i="9"/>
  <c r="N47" i="9"/>
  <c r="N24" i="9"/>
  <c r="N32" i="9"/>
  <c r="N43" i="9"/>
  <c r="N44" i="9"/>
  <c r="N30" i="9"/>
  <c r="N42" i="9"/>
  <c r="N46" i="9"/>
  <c r="N19" i="9"/>
  <c r="N40" i="9"/>
  <c r="N16" i="9"/>
  <c r="N36" i="9"/>
  <c r="N34" i="9"/>
  <c r="N25" i="9"/>
  <c r="N48" i="9"/>
  <c r="N28" i="9"/>
  <c r="N41" i="9"/>
  <c r="N45" i="9"/>
  <c r="N14" i="9"/>
  <c r="N29" i="9"/>
  <c r="N38" i="9"/>
  <c r="AK1" i="17" l="1"/>
  <c r="AK38" i="17" s="1"/>
  <c r="N20" i="16"/>
  <c r="N35" i="16"/>
  <c r="N7" i="16"/>
  <c r="N9" i="16"/>
  <c r="N23" i="16"/>
  <c r="N26" i="16"/>
  <c r="N14" i="16"/>
  <c r="N17" i="16"/>
  <c r="N29" i="16"/>
  <c r="N44" i="16"/>
  <c r="N19" i="16"/>
  <c r="N28" i="16"/>
  <c r="N43" i="16"/>
  <c r="N6" i="16"/>
  <c r="N13" i="16"/>
  <c r="N39" i="16"/>
  <c r="N27" i="16"/>
  <c r="N34" i="16"/>
  <c r="N41" i="16"/>
  <c r="N49" i="16"/>
  <c r="N21" i="16"/>
  <c r="N24" i="16"/>
  <c r="N32" i="16"/>
  <c r="N12" i="16"/>
  <c r="N15" i="16"/>
  <c r="N45" i="16"/>
  <c r="N8" i="16"/>
  <c r="N36" i="16"/>
  <c r="N4" i="16"/>
  <c r="N5" i="16"/>
  <c r="N47" i="16"/>
  <c r="N11" i="16"/>
  <c r="N46" i="16"/>
  <c r="N18" i="16"/>
  <c r="N30" i="16"/>
  <c r="N33" i="16"/>
  <c r="N16" i="16"/>
  <c r="N42" i="16"/>
  <c r="N38" i="16"/>
  <c r="N10" i="16"/>
  <c r="N40" i="16"/>
  <c r="N25" i="16"/>
  <c r="N31" i="16"/>
  <c r="N37" i="16"/>
  <c r="N22" i="16"/>
  <c r="N48" i="16"/>
  <c r="AK18" i="18"/>
  <c r="AK40" i="18"/>
  <c r="AK24" i="18"/>
  <c r="AK13" i="18"/>
  <c r="AK20" i="18"/>
  <c r="AK28" i="18"/>
  <c r="AK27" i="18"/>
  <c r="AK5" i="18"/>
  <c r="AK6" i="18"/>
  <c r="AK16" i="18"/>
  <c r="AK26" i="18"/>
  <c r="AK45" i="18"/>
  <c r="AK21" i="18"/>
  <c r="AK10" i="18"/>
  <c r="AK9" i="18"/>
  <c r="AK14" i="18"/>
  <c r="AK7" i="18"/>
  <c r="AK32" i="18"/>
  <c r="AK30" i="18"/>
  <c r="AK34" i="18"/>
  <c r="AK46" i="18"/>
  <c r="AK19" i="18"/>
  <c r="AK42" i="18"/>
  <c r="AK17" i="18"/>
  <c r="AK35" i="18"/>
  <c r="AK38" i="18"/>
  <c r="AK36" i="18"/>
  <c r="AK39" i="18"/>
  <c r="AK41" i="18"/>
  <c r="AK48" i="18"/>
  <c r="AK33" i="18"/>
  <c r="AK43" i="18"/>
  <c r="AK44" i="18"/>
  <c r="AK29" i="18"/>
  <c r="AK47" i="18"/>
  <c r="AK12" i="18"/>
  <c r="AK15" i="18"/>
  <c r="AK23" i="18"/>
  <c r="AK37" i="18"/>
  <c r="AK4" i="18"/>
  <c r="AK49" i="18"/>
  <c r="AK8" i="18"/>
  <c r="AK11" i="18"/>
  <c r="AK31" i="18"/>
  <c r="AK22" i="18"/>
  <c r="AK25" i="18"/>
  <c r="E36" i="15"/>
  <c r="A13" i="9"/>
  <c r="J14" i="12"/>
  <c r="N14" i="12" s="1"/>
  <c r="A36" i="11"/>
  <c r="AL1" i="11"/>
  <c r="AK47" i="10"/>
  <c r="AK38" i="10"/>
  <c r="AK36" i="10"/>
  <c r="C36" i="10" s="1"/>
  <c r="K37" i="12" s="1"/>
  <c r="O37" i="12" s="1"/>
  <c r="AK48" i="10"/>
  <c r="AK43" i="10"/>
  <c r="AK42" i="10"/>
  <c r="AK46" i="10"/>
  <c r="AK40" i="10"/>
  <c r="AK41" i="10"/>
  <c r="AK37" i="10"/>
  <c r="AK45" i="10"/>
  <c r="AK49" i="10"/>
  <c r="AK44" i="10"/>
  <c r="AK39" i="10"/>
  <c r="O1" i="9"/>
  <c r="AK30" i="17" l="1"/>
  <c r="AK34" i="17"/>
  <c r="AK32" i="17"/>
  <c r="AK10" i="17"/>
  <c r="AK27" i="17"/>
  <c r="AK26" i="17"/>
  <c r="AK47" i="17"/>
  <c r="AK31" i="17"/>
  <c r="AK48" i="17"/>
  <c r="AK9" i="17"/>
  <c r="AK13" i="17"/>
  <c r="AK28" i="17"/>
  <c r="AK4" i="17"/>
  <c r="AK41" i="17"/>
  <c r="AK35" i="17"/>
  <c r="AK22" i="17"/>
  <c r="AK36" i="17"/>
  <c r="AK39" i="17"/>
  <c r="AK20" i="17"/>
  <c r="AK17" i="17"/>
  <c r="AK7" i="17"/>
  <c r="AK21" i="17"/>
  <c r="AK43" i="17"/>
  <c r="AK16" i="17"/>
  <c r="AK24" i="17"/>
  <c r="AK12" i="17"/>
  <c r="AK42" i="17"/>
  <c r="AK44" i="17"/>
  <c r="AK25" i="17"/>
  <c r="AK45" i="17"/>
  <c r="AK11" i="17"/>
  <c r="AK49" i="17"/>
  <c r="AK37" i="17"/>
  <c r="AK15" i="17"/>
  <c r="AK33" i="17"/>
  <c r="AK18" i="17"/>
  <c r="AK46" i="17"/>
  <c r="AK19" i="17"/>
  <c r="AK5" i="17"/>
  <c r="AK29" i="17"/>
  <c r="AK14" i="17"/>
  <c r="AK23" i="17"/>
  <c r="AK40" i="17"/>
  <c r="AK6" i="17"/>
  <c r="AK8" i="17"/>
  <c r="AL1" i="18"/>
  <c r="D36" i="15"/>
  <c r="C13" i="15"/>
  <c r="O1" i="16" s="1"/>
  <c r="AL39" i="11"/>
  <c r="AL44" i="11"/>
  <c r="AL48" i="11"/>
  <c r="AL49" i="11"/>
  <c r="AL42" i="11"/>
  <c r="AL41" i="11"/>
  <c r="AL37" i="11"/>
  <c r="C37" i="11" s="1"/>
  <c r="L38" i="12" s="1"/>
  <c r="P38" i="12" s="1"/>
  <c r="AL40" i="11"/>
  <c r="AL47" i="11"/>
  <c r="AL46" i="11"/>
  <c r="AL45" i="11"/>
  <c r="AL43" i="11"/>
  <c r="AL38" i="11"/>
  <c r="A36" i="10"/>
  <c r="AL1" i="10"/>
  <c r="O20" i="9"/>
  <c r="O45" i="9"/>
  <c r="O18" i="9"/>
  <c r="O46" i="9"/>
  <c r="O27" i="9"/>
  <c r="O26" i="9"/>
  <c r="O21" i="9"/>
  <c r="O35" i="9"/>
  <c r="O25" i="9"/>
  <c r="O44" i="9"/>
  <c r="O42" i="9"/>
  <c r="O31" i="9"/>
  <c r="O38" i="9"/>
  <c r="O24" i="9"/>
  <c r="O37" i="9"/>
  <c r="O16" i="9"/>
  <c r="O19" i="9"/>
  <c r="O30" i="9"/>
  <c r="O32" i="9"/>
  <c r="O48" i="9"/>
  <c r="O36" i="9"/>
  <c r="O29" i="9"/>
  <c r="O15" i="9"/>
  <c r="O47" i="9"/>
  <c r="O43" i="9"/>
  <c r="O14" i="9"/>
  <c r="C14" i="9" s="1"/>
  <c r="O49" i="9"/>
  <c r="O17" i="9"/>
  <c r="O28" i="9"/>
  <c r="O40" i="9"/>
  <c r="O41" i="9"/>
  <c r="O23" i="9"/>
  <c r="O34" i="9"/>
  <c r="O39" i="9"/>
  <c r="O33" i="9"/>
  <c r="O22" i="9"/>
  <c r="O10" i="16" l="1"/>
  <c r="O21" i="16"/>
  <c r="O9" i="16"/>
  <c r="O26" i="16"/>
  <c r="O20" i="16"/>
  <c r="O35" i="16"/>
  <c r="O33" i="16"/>
  <c r="O37" i="16"/>
  <c r="O44" i="16"/>
  <c r="O23" i="16"/>
  <c r="O14" i="16"/>
  <c r="O17" i="16"/>
  <c r="O29" i="16"/>
  <c r="O25" i="16"/>
  <c r="O15" i="16"/>
  <c r="O18" i="16"/>
  <c r="O49" i="16"/>
  <c r="O6" i="16"/>
  <c r="O34" i="16"/>
  <c r="O41" i="16"/>
  <c r="O24" i="16"/>
  <c r="O13" i="16"/>
  <c r="O8" i="16"/>
  <c r="O7" i="16"/>
  <c r="O12" i="16"/>
  <c r="O45" i="16"/>
  <c r="O46" i="16"/>
  <c r="O4" i="16"/>
  <c r="O30" i="16"/>
  <c r="O39" i="16"/>
  <c r="O11" i="16"/>
  <c r="O19" i="16"/>
  <c r="O47" i="16"/>
  <c r="O27" i="16"/>
  <c r="O43" i="16"/>
  <c r="O36" i="16"/>
  <c r="O16" i="16"/>
  <c r="O38" i="16"/>
  <c r="O5" i="16"/>
  <c r="O42" i="16"/>
  <c r="O32" i="16"/>
  <c r="O31" i="16"/>
  <c r="O48" i="16"/>
  <c r="O28" i="16"/>
  <c r="O22" i="16"/>
  <c r="O40" i="16"/>
  <c r="AL1" i="17"/>
  <c r="AL4" i="17" s="1"/>
  <c r="AL17" i="18"/>
  <c r="AL39" i="18"/>
  <c r="AL23" i="18"/>
  <c r="AL29" i="18"/>
  <c r="AL13" i="18"/>
  <c r="AL20" i="18"/>
  <c r="AL28" i="18"/>
  <c r="AL11" i="18"/>
  <c r="AL18" i="18"/>
  <c r="AL25" i="18"/>
  <c r="AL4" i="18"/>
  <c r="AL6" i="18"/>
  <c r="AL16" i="18"/>
  <c r="AL26" i="18"/>
  <c r="AL45" i="18"/>
  <c r="AL43" i="18"/>
  <c r="AL27" i="18"/>
  <c r="AL40" i="18"/>
  <c r="AL42" i="18"/>
  <c r="AL48" i="18"/>
  <c r="AL37" i="18"/>
  <c r="AL21" i="18"/>
  <c r="AL30" i="18"/>
  <c r="AL34" i="18"/>
  <c r="AL5" i="18"/>
  <c r="AL12" i="18"/>
  <c r="AL22" i="18"/>
  <c r="AL35" i="18"/>
  <c r="AL38" i="18"/>
  <c r="AL19" i="18"/>
  <c r="AL36" i="18"/>
  <c r="AL15" i="18"/>
  <c r="AL33" i="18"/>
  <c r="AL49" i="18"/>
  <c r="AL10" i="18"/>
  <c r="AL32" i="18"/>
  <c r="AL24" i="18"/>
  <c r="AL47" i="18"/>
  <c r="AL46" i="18"/>
  <c r="AL7" i="18"/>
  <c r="AL41" i="18"/>
  <c r="AL8" i="18"/>
  <c r="AL44" i="18"/>
  <c r="AL9" i="18"/>
  <c r="AL14" i="18"/>
  <c r="AL31" i="18"/>
  <c r="E37" i="15"/>
  <c r="A14" i="9"/>
  <c r="J15" i="12"/>
  <c r="N15" i="12" s="1"/>
  <c r="A37" i="11"/>
  <c r="AM1" i="11"/>
  <c r="AL42" i="10"/>
  <c r="AL43" i="10"/>
  <c r="AL38" i="10"/>
  <c r="AL47" i="10"/>
  <c r="AL45" i="10"/>
  <c r="AL46" i="10"/>
  <c r="AL41" i="10"/>
  <c r="AL37" i="10"/>
  <c r="C37" i="10" s="1"/>
  <c r="K38" i="12" s="1"/>
  <c r="O38" i="12" s="1"/>
  <c r="AL49" i="10"/>
  <c r="AL44" i="10"/>
  <c r="AL39" i="10"/>
  <c r="AL40" i="10"/>
  <c r="AL48" i="10"/>
  <c r="P1" i="9"/>
  <c r="AL41" i="17" l="1"/>
  <c r="AL27" i="17"/>
  <c r="AL36" i="17"/>
  <c r="AL46" i="17"/>
  <c r="AL26" i="17"/>
  <c r="AL9" i="17"/>
  <c r="AL8" i="17"/>
  <c r="AL32" i="17"/>
  <c r="AL10" i="17"/>
  <c r="AL44" i="17"/>
  <c r="AL42" i="17"/>
  <c r="AL34" i="17"/>
  <c r="AL5" i="17"/>
  <c r="AL49" i="17"/>
  <c r="AL37" i="17"/>
  <c r="AL18" i="17"/>
  <c r="AL39" i="17"/>
  <c r="AL16" i="17"/>
  <c r="AL30" i="17"/>
  <c r="AL33" i="17"/>
  <c r="AL23" i="17"/>
  <c r="AL14" i="17"/>
  <c r="AL6" i="17"/>
  <c r="AL47" i="17"/>
  <c r="AL31" i="17"/>
  <c r="AL20" i="17"/>
  <c r="AL28" i="17"/>
  <c r="AL43" i="17"/>
  <c r="AL24" i="17"/>
  <c r="AL19" i="17"/>
  <c r="AL38" i="17"/>
  <c r="AL35" i="17"/>
  <c r="AL15" i="17"/>
  <c r="AL22" i="17"/>
  <c r="AL11" i="17"/>
  <c r="AL29" i="17"/>
  <c r="AL48" i="17"/>
  <c r="AL12" i="17"/>
  <c r="AL7" i="17"/>
  <c r="AL21" i="17"/>
  <c r="AM1" i="18"/>
  <c r="AL25" i="17"/>
  <c r="AL13" i="17"/>
  <c r="AL45" i="17"/>
  <c r="AL40" i="17"/>
  <c r="AL17" i="17"/>
  <c r="C14" i="15"/>
  <c r="P1" i="16" s="1"/>
  <c r="D37" i="15"/>
  <c r="AM43" i="11"/>
  <c r="AM40" i="11"/>
  <c r="AM49" i="11"/>
  <c r="AM45" i="11"/>
  <c r="AM44" i="11"/>
  <c r="AM47" i="11"/>
  <c r="AM39" i="11"/>
  <c r="AM38" i="11"/>
  <c r="C38" i="11" s="1"/>
  <c r="L39" i="12" s="1"/>
  <c r="P39" i="12" s="1"/>
  <c r="AM48" i="11"/>
  <c r="AM42" i="11"/>
  <c r="AM41" i="11"/>
  <c r="AM46" i="11"/>
  <c r="A37" i="10"/>
  <c r="AM1" i="10"/>
  <c r="P36" i="9"/>
  <c r="P42" i="9"/>
  <c r="P22" i="9"/>
  <c r="P31" i="9"/>
  <c r="P48" i="9"/>
  <c r="P16" i="9"/>
  <c r="P21" i="9"/>
  <c r="P47" i="9"/>
  <c r="P28" i="9"/>
  <c r="P41" i="9"/>
  <c r="P20" i="9"/>
  <c r="P39" i="9"/>
  <c r="P45" i="9"/>
  <c r="P17" i="9"/>
  <c r="P43" i="9"/>
  <c r="P18" i="9"/>
  <c r="P29" i="9"/>
  <c r="P15" i="9"/>
  <c r="C15" i="9" s="1"/>
  <c r="P37" i="9"/>
  <c r="P23" i="9"/>
  <c r="P32" i="9"/>
  <c r="P27" i="9"/>
  <c r="P26" i="9"/>
  <c r="P25" i="9"/>
  <c r="P24" i="9"/>
  <c r="P34" i="9"/>
  <c r="P40" i="9"/>
  <c r="P35" i="9"/>
  <c r="P44" i="9"/>
  <c r="P38" i="9"/>
  <c r="P46" i="9"/>
  <c r="P19" i="9"/>
  <c r="P33" i="9"/>
  <c r="P30" i="9"/>
  <c r="P49" i="9"/>
  <c r="AM16" i="18" l="1"/>
  <c r="AM38" i="18"/>
  <c r="AM22" i="18"/>
  <c r="AM30" i="18"/>
  <c r="AM29" i="18"/>
  <c r="AM11" i="18"/>
  <c r="AM40" i="18"/>
  <c r="AM4" i="18"/>
  <c r="AM6" i="18"/>
  <c r="AM19" i="18"/>
  <c r="AM20" i="18"/>
  <c r="AM34" i="18"/>
  <c r="AM33" i="18"/>
  <c r="AM37" i="18"/>
  <c r="AM5" i="18"/>
  <c r="AM26" i="18"/>
  <c r="AM17" i="18"/>
  <c r="AM27" i="18"/>
  <c r="AM41" i="18"/>
  <c r="AM44" i="18"/>
  <c r="AM18" i="18"/>
  <c r="AM47" i="18"/>
  <c r="AM35" i="18"/>
  <c r="AM28" i="18"/>
  <c r="AM31" i="18"/>
  <c r="AM15" i="18"/>
  <c r="AM8" i="18"/>
  <c r="AM13" i="18"/>
  <c r="AM42" i="18"/>
  <c r="AM21" i="18"/>
  <c r="AM10" i="18"/>
  <c r="AM32" i="18"/>
  <c r="AM49" i="18"/>
  <c r="AM24" i="18"/>
  <c r="AM7" i="18"/>
  <c r="AM12" i="18"/>
  <c r="AM23" i="18"/>
  <c r="AM45" i="18"/>
  <c r="AM39" i="18"/>
  <c r="AM46" i="18"/>
  <c r="AM9" i="18"/>
  <c r="AM14" i="18"/>
  <c r="AM48" i="18"/>
  <c r="AM36" i="18"/>
  <c r="AM43" i="18"/>
  <c r="AM25" i="18"/>
  <c r="P15" i="16"/>
  <c r="P36" i="16"/>
  <c r="P9" i="16"/>
  <c r="P26" i="16"/>
  <c r="P45" i="16"/>
  <c r="P20" i="16"/>
  <c r="P33" i="16"/>
  <c r="P37" i="16"/>
  <c r="P23" i="16"/>
  <c r="P6" i="16"/>
  <c r="P32" i="16"/>
  <c r="P29" i="16"/>
  <c r="P47" i="16"/>
  <c r="P49" i="16"/>
  <c r="P18" i="16"/>
  <c r="P21" i="16"/>
  <c r="P34" i="16"/>
  <c r="P41" i="16"/>
  <c r="P24" i="16"/>
  <c r="P16" i="16"/>
  <c r="P19" i="16"/>
  <c r="P10" i="16"/>
  <c r="P8" i="16"/>
  <c r="P35" i="16"/>
  <c r="P12" i="16"/>
  <c r="P7" i="16"/>
  <c r="P46" i="16"/>
  <c r="P14" i="16"/>
  <c r="P22" i="16"/>
  <c r="P27" i="16"/>
  <c r="P30" i="16"/>
  <c r="P39" i="16"/>
  <c r="P5" i="16"/>
  <c r="P43" i="16"/>
  <c r="P11" i="16"/>
  <c r="P38" i="16"/>
  <c r="P13" i="16"/>
  <c r="P42" i="16"/>
  <c r="P44" i="16"/>
  <c r="P17" i="16"/>
  <c r="P25" i="16"/>
  <c r="P31" i="16"/>
  <c r="P48" i="16"/>
  <c r="P4" i="16"/>
  <c r="P40" i="16"/>
  <c r="P28" i="16"/>
  <c r="AM1" i="17"/>
  <c r="AM48" i="17" s="1"/>
  <c r="E38" i="15"/>
  <c r="A15" i="9"/>
  <c r="J16" i="12"/>
  <c r="N16" i="12" s="1"/>
  <c r="A38" i="11"/>
  <c r="AN1" i="11"/>
  <c r="AM43" i="10"/>
  <c r="AM48" i="10"/>
  <c r="AM41" i="10"/>
  <c r="AM45" i="10"/>
  <c r="AM38" i="10"/>
  <c r="C38" i="10" s="1"/>
  <c r="K39" i="12" s="1"/>
  <c r="O39" i="12" s="1"/>
  <c r="AM42" i="10"/>
  <c r="AM47" i="10"/>
  <c r="AM40" i="10"/>
  <c r="AM46" i="10"/>
  <c r="AM49" i="10"/>
  <c r="AM44" i="10"/>
  <c r="AM39" i="10"/>
  <c r="Q1" i="9"/>
  <c r="AM11" i="17" l="1"/>
  <c r="AM5" i="17"/>
  <c r="AM36" i="17"/>
  <c r="AM29" i="17"/>
  <c r="AM25" i="17"/>
  <c r="AM35" i="17"/>
  <c r="AM17" i="17"/>
  <c r="AM8" i="17"/>
  <c r="AM20" i="17"/>
  <c r="AM10" i="17"/>
  <c r="AM39" i="17"/>
  <c r="AM32" i="17"/>
  <c r="AM7" i="17"/>
  <c r="AM49" i="17"/>
  <c r="AM22" i="17"/>
  <c r="AM47" i="17"/>
  <c r="AM21" i="17"/>
  <c r="AM43" i="17"/>
  <c r="AM27" i="17"/>
  <c r="AM6" i="17"/>
  <c r="AM44" i="17"/>
  <c r="AM34" i="17"/>
  <c r="AM18" i="17"/>
  <c r="AM37" i="17"/>
  <c r="AM26" i="17"/>
  <c r="AM40" i="17"/>
  <c r="AM14" i="17"/>
  <c r="AM28" i="17"/>
  <c r="AM33" i="17"/>
  <c r="AM13" i="17"/>
  <c r="AM42" i="17"/>
  <c r="AM30" i="17"/>
  <c r="AM15" i="17"/>
  <c r="AN1" i="18"/>
  <c r="AM45" i="17"/>
  <c r="AM19" i="17"/>
  <c r="AM12" i="17"/>
  <c r="AM41" i="17"/>
  <c r="AM23" i="17"/>
  <c r="AM9" i="17"/>
  <c r="AM4" i="17"/>
  <c r="AM24" i="17"/>
  <c r="AM38" i="17"/>
  <c r="AM16" i="17"/>
  <c r="AM31" i="17"/>
  <c r="AM46" i="17"/>
  <c r="C15" i="15"/>
  <c r="Q1" i="16" s="1"/>
  <c r="D38" i="15"/>
  <c r="AN39" i="11"/>
  <c r="C39" i="11" s="1"/>
  <c r="L40" i="12" s="1"/>
  <c r="P40" i="12" s="1"/>
  <c r="E39" i="15" s="1"/>
  <c r="AN40" i="11"/>
  <c r="AN48" i="11"/>
  <c r="AN47" i="11"/>
  <c r="AN46" i="11"/>
  <c r="AN49" i="11"/>
  <c r="AN42" i="11"/>
  <c r="AN41" i="11"/>
  <c r="AN45" i="11"/>
  <c r="AN44" i="11"/>
  <c r="AN43" i="11"/>
  <c r="A38" i="10"/>
  <c r="AN1" i="10"/>
  <c r="Q30" i="9"/>
  <c r="Q34" i="9"/>
  <c r="Q46" i="9"/>
  <c r="Q29" i="9"/>
  <c r="Q16" i="9"/>
  <c r="C16" i="9" s="1"/>
  <c r="Q39" i="9"/>
  <c r="Q38" i="9"/>
  <c r="Q26" i="9"/>
  <c r="Q27" i="9"/>
  <c r="Q35" i="9"/>
  <c r="Q18" i="9"/>
  <c r="Q49" i="9"/>
  <c r="Q24" i="9"/>
  <c r="Q36" i="9"/>
  <c r="Q28" i="9"/>
  <c r="Q48" i="9"/>
  <c r="Q47" i="9"/>
  <c r="Q21" i="9"/>
  <c r="Q41" i="9"/>
  <c r="Q31" i="9"/>
  <c r="Q22" i="9"/>
  <c r="Q23" i="9"/>
  <c r="Q45" i="9"/>
  <c r="Q25" i="9"/>
  <c r="Q19" i="9"/>
  <c r="Q40" i="9"/>
  <c r="Q32" i="9"/>
  <c r="Q44" i="9"/>
  <c r="Q37" i="9"/>
  <c r="Q42" i="9"/>
  <c r="Q43" i="9"/>
  <c r="Q33" i="9"/>
  <c r="Q20" i="9"/>
  <c r="Q17" i="9"/>
  <c r="AN15" i="18" l="1"/>
  <c r="AN37" i="18"/>
  <c r="AN21" i="18"/>
  <c r="AN7" i="18"/>
  <c r="AN14" i="18"/>
  <c r="AN31" i="18"/>
  <c r="AN30" i="18"/>
  <c r="AN36" i="18"/>
  <c r="AN46" i="18"/>
  <c r="AN11" i="18"/>
  <c r="AN40" i="18"/>
  <c r="AN23" i="18"/>
  <c r="AN35" i="18"/>
  <c r="AN29" i="18"/>
  <c r="AN6" i="18"/>
  <c r="AN19" i="18"/>
  <c r="AN12" i="18"/>
  <c r="AN43" i="18"/>
  <c r="AN33" i="18"/>
  <c r="AN5" i="18"/>
  <c r="AN26" i="18"/>
  <c r="AN38" i="18"/>
  <c r="AN18" i="18"/>
  <c r="AN47" i="18"/>
  <c r="AN17" i="18"/>
  <c r="AN16" i="18"/>
  <c r="AN34" i="18"/>
  <c r="AN4" i="18"/>
  <c r="AN32" i="18"/>
  <c r="AN27" i="18"/>
  <c r="AN28" i="18"/>
  <c r="AN39" i="18"/>
  <c r="AN48" i="18"/>
  <c r="AN49" i="18"/>
  <c r="AN24" i="18"/>
  <c r="AN8" i="18"/>
  <c r="AN13" i="18"/>
  <c r="AN42" i="18"/>
  <c r="AN41" i="18"/>
  <c r="AN25" i="18"/>
  <c r="AN20" i="18"/>
  <c r="AN44" i="18"/>
  <c r="AN45" i="18"/>
  <c r="AN9" i="18"/>
  <c r="AN10" i="18"/>
  <c r="AN22" i="18"/>
  <c r="AO1" i="18"/>
  <c r="AN1" i="17"/>
  <c r="AN49" i="17" s="1"/>
  <c r="Q11" i="16"/>
  <c r="Q22" i="16"/>
  <c r="Q4" i="16"/>
  <c r="Q15" i="16"/>
  <c r="Q36" i="16"/>
  <c r="Q41" i="16"/>
  <c r="Q9" i="16"/>
  <c r="Q26" i="16"/>
  <c r="Q45" i="16"/>
  <c r="Q20" i="16"/>
  <c r="Q33" i="16"/>
  <c r="Q37" i="16"/>
  <c r="Q12" i="16"/>
  <c r="Q21" i="16"/>
  <c r="Q29" i="16"/>
  <c r="Q47" i="16"/>
  <c r="Q6" i="16"/>
  <c r="Q18" i="16"/>
  <c r="Q10" i="16"/>
  <c r="Q27" i="16"/>
  <c r="Q44" i="16"/>
  <c r="Q34" i="16"/>
  <c r="Q49" i="16"/>
  <c r="Q35" i="16"/>
  <c r="Q8" i="16"/>
  <c r="Q7" i="16"/>
  <c r="Q30" i="16"/>
  <c r="Q43" i="16"/>
  <c r="Q13" i="16"/>
  <c r="Q42" i="16"/>
  <c r="Q38" i="16"/>
  <c r="Q14" i="16"/>
  <c r="Q19" i="16"/>
  <c r="Q39" i="16"/>
  <c r="Q46" i="16"/>
  <c r="Q16" i="16"/>
  <c r="Q24" i="16"/>
  <c r="Q5" i="16"/>
  <c r="Q32" i="16"/>
  <c r="Q28" i="16"/>
  <c r="Q25" i="16"/>
  <c r="Q31" i="16"/>
  <c r="Q48" i="16"/>
  <c r="Q23" i="16"/>
  <c r="Q17" i="16"/>
  <c r="Q40" i="16"/>
  <c r="A16" i="9"/>
  <c r="J17" i="12"/>
  <c r="N17" i="12" s="1"/>
  <c r="A39" i="11"/>
  <c r="AO1" i="11"/>
  <c r="AN47" i="10"/>
  <c r="AN41" i="10"/>
  <c r="AN42" i="10"/>
  <c r="AN43" i="10"/>
  <c r="AN45" i="10"/>
  <c r="AN48" i="10"/>
  <c r="AN40" i="10"/>
  <c r="AN46" i="10"/>
  <c r="AN49" i="10"/>
  <c r="AN44" i="10"/>
  <c r="AN39" i="10"/>
  <c r="C39" i="10" s="1"/>
  <c r="K40" i="12" s="1"/>
  <c r="O40" i="12" s="1"/>
  <c r="D39" i="15" s="1"/>
  <c r="R1" i="9"/>
  <c r="AN39" i="17" l="1"/>
  <c r="AN18" i="17"/>
  <c r="AN20" i="17"/>
  <c r="AN32" i="17"/>
  <c r="AN22" i="17"/>
  <c r="AN27" i="17"/>
  <c r="AN4" i="17"/>
  <c r="AN46" i="17"/>
  <c r="AN44" i="17"/>
  <c r="AN15" i="17"/>
  <c r="AN36" i="17"/>
  <c r="AN25" i="17"/>
  <c r="AN12" i="17"/>
  <c r="AN5" i="17"/>
  <c r="AN14" i="17"/>
  <c r="AN13" i="17"/>
  <c r="AN23" i="17"/>
  <c r="AN40" i="17"/>
  <c r="AN24" i="17"/>
  <c r="AN26" i="17"/>
  <c r="AN9" i="17"/>
  <c r="AN8" i="17"/>
  <c r="AN16" i="17"/>
  <c r="AN6" i="17"/>
  <c r="AN34" i="17"/>
  <c r="AN28" i="17"/>
  <c r="AN37" i="17"/>
  <c r="AN29" i="17"/>
  <c r="AN38" i="17"/>
  <c r="AN42" i="17"/>
  <c r="AN30" i="17"/>
  <c r="AN45" i="17"/>
  <c r="AN21" i="17"/>
  <c r="AN33" i="17"/>
  <c r="AN31" i="17"/>
  <c r="AN47" i="17"/>
  <c r="AN19" i="17"/>
  <c r="AN35" i="17"/>
  <c r="AN48" i="17"/>
  <c r="AN11" i="17"/>
  <c r="AN10" i="17"/>
  <c r="AN7" i="17"/>
  <c r="AN43" i="17"/>
  <c r="AN41" i="17"/>
  <c r="AN17" i="17"/>
  <c r="AO1" i="17"/>
  <c r="AO45" i="17" s="1"/>
  <c r="AO14" i="18"/>
  <c r="AO36" i="18"/>
  <c r="AO20" i="18"/>
  <c r="AO21" i="18"/>
  <c r="AO32" i="18"/>
  <c r="AO7" i="18"/>
  <c r="AO31" i="18"/>
  <c r="AO12" i="18"/>
  <c r="AO19" i="18"/>
  <c r="AO26" i="18"/>
  <c r="AO33" i="18"/>
  <c r="AO46" i="18"/>
  <c r="AO8" i="18"/>
  <c r="AO13" i="18"/>
  <c r="AO18" i="18"/>
  <c r="AO39" i="18"/>
  <c r="AO44" i="18"/>
  <c r="AO24" i="18"/>
  <c r="AO43" i="18"/>
  <c r="AO29" i="18"/>
  <c r="AO25" i="18"/>
  <c r="AO38" i="18"/>
  <c r="AO49" i="18"/>
  <c r="AO4" i="18"/>
  <c r="AO10" i="18"/>
  <c r="AO15" i="18"/>
  <c r="AO37" i="18"/>
  <c r="AO6" i="18"/>
  <c r="AO5" i="18"/>
  <c r="AO17" i="18"/>
  <c r="AO47" i="18"/>
  <c r="AO30" i="18"/>
  <c r="AO40" i="18"/>
  <c r="AO41" i="18"/>
  <c r="AO42" i="18"/>
  <c r="AO48" i="18"/>
  <c r="AO35" i="18"/>
  <c r="AO28" i="18"/>
  <c r="AO23" i="18"/>
  <c r="AO16" i="18"/>
  <c r="AO34" i="18"/>
  <c r="AO45" i="18"/>
  <c r="AO11" i="18"/>
  <c r="AO9" i="18"/>
  <c r="AO27" i="18"/>
  <c r="AO22" i="18"/>
  <c r="C16" i="15"/>
  <c r="R1" i="16" s="1"/>
  <c r="AO49" i="11"/>
  <c r="AO42" i="11"/>
  <c r="AO45" i="11"/>
  <c r="AO48" i="11"/>
  <c r="AO40" i="11"/>
  <c r="C40" i="11" s="1"/>
  <c r="L41" i="12" s="1"/>
  <c r="P41" i="12" s="1"/>
  <c r="AO47" i="11"/>
  <c r="AO46" i="11"/>
  <c r="AO41" i="11"/>
  <c r="AO43" i="11"/>
  <c r="AO44" i="11"/>
  <c r="A39" i="10"/>
  <c r="AO1" i="10"/>
  <c r="R22" i="9"/>
  <c r="R43" i="9"/>
  <c r="R30" i="9"/>
  <c r="R19" i="9"/>
  <c r="R35" i="9"/>
  <c r="R44" i="9"/>
  <c r="R33" i="9"/>
  <c r="R47" i="9"/>
  <c r="R36" i="9"/>
  <c r="R20" i="9"/>
  <c r="R25" i="9"/>
  <c r="R24" i="9"/>
  <c r="R41" i="9"/>
  <c r="R17" i="9"/>
  <c r="C17" i="9" s="1"/>
  <c r="R26" i="9"/>
  <c r="R46" i="9"/>
  <c r="R27" i="9"/>
  <c r="R32" i="9"/>
  <c r="R42" i="9"/>
  <c r="R40" i="9"/>
  <c r="R29" i="9"/>
  <c r="R28" i="9"/>
  <c r="R45" i="9"/>
  <c r="R39" i="9"/>
  <c r="R34" i="9"/>
  <c r="R18" i="9"/>
  <c r="R49" i="9"/>
  <c r="R38" i="9"/>
  <c r="R37" i="9"/>
  <c r="R48" i="9"/>
  <c r="R23" i="9"/>
  <c r="R21" i="9"/>
  <c r="R31" i="9"/>
  <c r="AO11" i="17" l="1"/>
  <c r="AO12" i="17"/>
  <c r="AO10" i="17"/>
  <c r="AO23" i="17"/>
  <c r="AO33" i="17"/>
  <c r="AO31" i="17"/>
  <c r="AO38" i="17"/>
  <c r="AO35" i="17"/>
  <c r="AO17" i="17"/>
  <c r="AO26" i="17"/>
  <c r="AO13" i="17"/>
  <c r="AO42" i="17"/>
  <c r="AO29" i="17"/>
  <c r="AO34" i="17"/>
  <c r="AO44" i="17"/>
  <c r="AO15" i="17"/>
  <c r="AO41" i="17"/>
  <c r="AO21" i="17"/>
  <c r="AO25" i="17"/>
  <c r="AO30" i="17"/>
  <c r="AO19" i="17"/>
  <c r="AO28" i="17"/>
  <c r="AO6" i="17"/>
  <c r="AO5" i="17"/>
  <c r="AO14" i="17"/>
  <c r="AO40" i="17"/>
  <c r="AO7" i="17"/>
  <c r="AO39" i="17"/>
  <c r="AO32" i="17"/>
  <c r="AO22" i="17"/>
  <c r="AO27" i="17"/>
  <c r="AO24" i="17"/>
  <c r="AO48" i="17"/>
  <c r="AO16" i="17"/>
  <c r="AO49" i="17"/>
  <c r="AO43" i="17"/>
  <c r="AO46" i="17"/>
  <c r="AO8" i="17"/>
  <c r="AO36" i="17"/>
  <c r="AO9" i="17"/>
  <c r="AO47" i="17"/>
  <c r="AO20" i="17"/>
  <c r="AO4" i="17"/>
  <c r="AO18" i="17"/>
  <c r="AO37" i="17"/>
  <c r="R21" i="16"/>
  <c r="R37" i="16"/>
  <c r="R4" i="16"/>
  <c r="R8" i="16"/>
  <c r="R46" i="16"/>
  <c r="R41" i="16"/>
  <c r="R9" i="16"/>
  <c r="R26" i="16"/>
  <c r="R45" i="16"/>
  <c r="R36" i="16"/>
  <c r="R40" i="16"/>
  <c r="R18" i="16"/>
  <c r="R12" i="16"/>
  <c r="R15" i="16"/>
  <c r="R29" i="16"/>
  <c r="R47" i="16"/>
  <c r="R6" i="16"/>
  <c r="R13" i="16"/>
  <c r="R32" i="16"/>
  <c r="R39" i="16"/>
  <c r="R11" i="16"/>
  <c r="R31" i="16"/>
  <c r="R43" i="16"/>
  <c r="R10" i="16"/>
  <c r="R34" i="16"/>
  <c r="R49" i="16"/>
  <c r="R35" i="16"/>
  <c r="R17" i="16"/>
  <c r="R33" i="16"/>
  <c r="R30" i="16"/>
  <c r="R22" i="16"/>
  <c r="R14" i="16"/>
  <c r="R19" i="16"/>
  <c r="R27" i="16"/>
  <c r="R42" i="16"/>
  <c r="R5" i="16"/>
  <c r="R38" i="16"/>
  <c r="R16" i="16"/>
  <c r="R24" i="16"/>
  <c r="R7" i="16"/>
  <c r="R25" i="16"/>
  <c r="R20" i="16"/>
  <c r="R48" i="16"/>
  <c r="R23" i="16"/>
  <c r="R44" i="16"/>
  <c r="R28" i="16"/>
  <c r="E40" i="15"/>
  <c r="A17" i="9"/>
  <c r="J18" i="12"/>
  <c r="N18" i="12" s="1"/>
  <c r="A40" i="11"/>
  <c r="AP1" i="11"/>
  <c r="AO45" i="10"/>
  <c r="AO47" i="10"/>
  <c r="AO48" i="10"/>
  <c r="AO41" i="10"/>
  <c r="AO40" i="10"/>
  <c r="C40" i="10" s="1"/>
  <c r="K41" i="12" s="1"/>
  <c r="O41" i="12" s="1"/>
  <c r="AO43" i="10"/>
  <c r="AO49" i="10"/>
  <c r="AO44" i="10"/>
  <c r="AO42" i="10"/>
  <c r="AO46" i="10"/>
  <c r="S1" i="9"/>
  <c r="AP1" i="18" l="1"/>
  <c r="D40" i="15"/>
  <c r="C17" i="15"/>
  <c r="S1" i="16" s="1"/>
  <c r="AP45" i="11"/>
  <c r="AP49" i="11"/>
  <c r="AP43" i="11"/>
  <c r="AP42" i="11"/>
  <c r="AP41" i="11"/>
  <c r="C41" i="11" s="1"/>
  <c r="L42" i="12" s="1"/>
  <c r="P42" i="12" s="1"/>
  <c r="AP44" i="11"/>
  <c r="AP47" i="11"/>
  <c r="AP48" i="11"/>
  <c r="AP46" i="11"/>
  <c r="A40" i="10"/>
  <c r="AP1" i="10"/>
  <c r="S48" i="9"/>
  <c r="S32" i="9"/>
  <c r="S18" i="9"/>
  <c r="C18" i="9" s="1"/>
  <c r="S35" i="9"/>
  <c r="S42" i="9"/>
  <c r="S21" i="9"/>
  <c r="S45" i="9"/>
  <c r="S41" i="9"/>
  <c r="S39" i="9"/>
  <c r="S46" i="9"/>
  <c r="S27" i="9"/>
  <c r="S23" i="9"/>
  <c r="S31" i="9"/>
  <c r="S24" i="9"/>
  <c r="S40" i="9"/>
  <c r="S49" i="9"/>
  <c r="S36" i="9"/>
  <c r="S38" i="9"/>
  <c r="S22" i="9"/>
  <c r="S47" i="9"/>
  <c r="S28" i="9"/>
  <c r="S33" i="9"/>
  <c r="S19" i="9"/>
  <c r="S20" i="9"/>
  <c r="S43" i="9"/>
  <c r="S30" i="9"/>
  <c r="S29" i="9"/>
  <c r="S25" i="9"/>
  <c r="S37" i="9"/>
  <c r="S44" i="9"/>
  <c r="S34" i="9"/>
  <c r="S26" i="9"/>
  <c r="S12" i="16" l="1"/>
  <c r="S23" i="16"/>
  <c r="S10" i="16"/>
  <c r="S27" i="16"/>
  <c r="S21" i="16"/>
  <c r="S37" i="16"/>
  <c r="S7" i="16"/>
  <c r="S30" i="16"/>
  <c r="S46" i="16"/>
  <c r="S41" i="16"/>
  <c r="S11" i="16"/>
  <c r="S5" i="16"/>
  <c r="S9" i="16"/>
  <c r="S31" i="16"/>
  <c r="S36" i="16"/>
  <c r="S38" i="16"/>
  <c r="S43" i="16"/>
  <c r="S6" i="16"/>
  <c r="S15" i="16"/>
  <c r="S29" i="16"/>
  <c r="S47" i="16"/>
  <c r="S18" i="16"/>
  <c r="S24" i="16"/>
  <c r="S14" i="16"/>
  <c r="S17" i="16"/>
  <c r="S33" i="16"/>
  <c r="S44" i="16"/>
  <c r="S49" i="16"/>
  <c r="S35" i="16"/>
  <c r="S8" i="16"/>
  <c r="S34" i="16"/>
  <c r="S40" i="16"/>
  <c r="S13" i="16"/>
  <c r="S22" i="16"/>
  <c r="S19" i="16"/>
  <c r="S39" i="16"/>
  <c r="S32" i="16"/>
  <c r="S42" i="16"/>
  <c r="S16" i="16"/>
  <c r="S45" i="16"/>
  <c r="S26" i="16"/>
  <c r="S25" i="16"/>
  <c r="S4" i="16"/>
  <c r="S48" i="16"/>
  <c r="S28" i="16"/>
  <c r="S20" i="16"/>
  <c r="AP1" i="17"/>
  <c r="AP16" i="17" s="1"/>
  <c r="AP13" i="18"/>
  <c r="AP35" i="18"/>
  <c r="AP19" i="18"/>
  <c r="AP33" i="18"/>
  <c r="AP14" i="18"/>
  <c r="AP21" i="18"/>
  <c r="AP32" i="18"/>
  <c r="AP6" i="18"/>
  <c r="AP24" i="18"/>
  <c r="AP47" i="18"/>
  <c r="AP36" i="18"/>
  <c r="AP31" i="18"/>
  <c r="AP41" i="18"/>
  <c r="AP43" i="18"/>
  <c r="AP17" i="18"/>
  <c r="AP40" i="18"/>
  <c r="AP37" i="18"/>
  <c r="AP4" i="18"/>
  <c r="AP10" i="18"/>
  <c r="AP15" i="18"/>
  <c r="AP48" i="18"/>
  <c r="AP20" i="18"/>
  <c r="AP5" i="18"/>
  <c r="AP38" i="18"/>
  <c r="AP18" i="18"/>
  <c r="AP39" i="18"/>
  <c r="AP30" i="18"/>
  <c r="AP42" i="18"/>
  <c r="AP16" i="18"/>
  <c r="AP49" i="18"/>
  <c r="AP26" i="18"/>
  <c r="AP8" i="18"/>
  <c r="AP46" i="18"/>
  <c r="AP23" i="18"/>
  <c r="AP44" i="18"/>
  <c r="AP28" i="18"/>
  <c r="AP29" i="18"/>
  <c r="AP25" i="18"/>
  <c r="AP11" i="18"/>
  <c r="AP12" i="18"/>
  <c r="AP45" i="18"/>
  <c r="AP7" i="18"/>
  <c r="AP34" i="18"/>
  <c r="AP9" i="18"/>
  <c r="AP27" i="18"/>
  <c r="AP22" i="18"/>
  <c r="AP29" i="17"/>
  <c r="E41" i="15"/>
  <c r="A18" i="9"/>
  <c r="J19" i="12"/>
  <c r="N19" i="12" s="1"/>
  <c r="A41" i="11"/>
  <c r="AQ1" i="11"/>
  <c r="AP43" i="10"/>
  <c r="AP45" i="10"/>
  <c r="AP47" i="10"/>
  <c r="AP41" i="10"/>
  <c r="C41" i="10" s="1"/>
  <c r="K42" i="12" s="1"/>
  <c r="O42" i="12" s="1"/>
  <c r="AP46" i="10"/>
  <c r="AP48" i="10"/>
  <c r="AP49" i="10"/>
  <c r="AP44" i="10"/>
  <c r="AP42" i="10"/>
  <c r="T1" i="9"/>
  <c r="AP37" i="17" l="1"/>
  <c r="AP7" i="17"/>
  <c r="AP32" i="17"/>
  <c r="AP25" i="17"/>
  <c r="AP5" i="17"/>
  <c r="AP39" i="17"/>
  <c r="AP22" i="17"/>
  <c r="AP49" i="17"/>
  <c r="AP13" i="17"/>
  <c r="AP40" i="17"/>
  <c r="AP33" i="17"/>
  <c r="AP27" i="17"/>
  <c r="AP34" i="17"/>
  <c r="AP12" i="17"/>
  <c r="AP10" i="17"/>
  <c r="AP9" i="17"/>
  <c r="AP35" i="17"/>
  <c r="AP23" i="17"/>
  <c r="AP18" i="17"/>
  <c r="AP31" i="17"/>
  <c r="AP20" i="17"/>
  <c r="AP47" i="17"/>
  <c r="AP44" i="17"/>
  <c r="AP24" i="17"/>
  <c r="AP8" i="17"/>
  <c r="AP36" i="17"/>
  <c r="AP41" i="17"/>
  <c r="AP19" i="17"/>
  <c r="AP14" i="17"/>
  <c r="AP17" i="17"/>
  <c r="AP21" i="17"/>
  <c r="AP45" i="17"/>
  <c r="AP11" i="17"/>
  <c r="AP15" i="17"/>
  <c r="AP38" i="17"/>
  <c r="AP26" i="17"/>
  <c r="AP28" i="17"/>
  <c r="AP43" i="17"/>
  <c r="AP42" i="17"/>
  <c r="AP4" i="17"/>
  <c r="AP6" i="17"/>
  <c r="AQ1" i="18"/>
  <c r="AP48" i="17"/>
  <c r="AP30" i="17"/>
  <c r="AP46" i="17"/>
  <c r="C18" i="15"/>
  <c r="T1" i="16" s="1"/>
  <c r="D41" i="15"/>
  <c r="AQ45" i="11"/>
  <c r="AQ46" i="11"/>
  <c r="AQ43" i="11"/>
  <c r="AQ48" i="11"/>
  <c r="AQ44" i="11"/>
  <c r="AQ47" i="11"/>
  <c r="AQ49" i="11"/>
  <c r="AQ42" i="11"/>
  <c r="C42" i="11" s="1"/>
  <c r="L43" i="12" s="1"/>
  <c r="P43" i="12" s="1"/>
  <c r="A41" i="10"/>
  <c r="AQ1" i="10"/>
  <c r="T40" i="9"/>
  <c r="T25" i="9"/>
  <c r="T20" i="9"/>
  <c r="T35" i="9"/>
  <c r="T21" i="9"/>
  <c r="T29" i="9"/>
  <c r="T31" i="9"/>
  <c r="T34" i="9"/>
  <c r="T19" i="9"/>
  <c r="C19" i="9" s="1"/>
  <c r="T32" i="9"/>
  <c r="T33" i="9"/>
  <c r="T30" i="9"/>
  <c r="T39" i="9"/>
  <c r="T27" i="9"/>
  <c r="T47" i="9"/>
  <c r="T36" i="9"/>
  <c r="T44" i="9"/>
  <c r="T28" i="9"/>
  <c r="T49" i="9"/>
  <c r="T24" i="9"/>
  <c r="T23" i="9"/>
  <c r="T41" i="9"/>
  <c r="T26" i="9"/>
  <c r="T45" i="9"/>
  <c r="T22" i="9"/>
  <c r="T42" i="9"/>
  <c r="T38" i="9"/>
  <c r="T37" i="9"/>
  <c r="T46" i="9"/>
  <c r="T43" i="9"/>
  <c r="T48" i="9"/>
  <c r="T16" i="16" l="1"/>
  <c r="T38" i="16"/>
  <c r="T10" i="16"/>
  <c r="T27" i="16"/>
  <c r="T12" i="16"/>
  <c r="T47" i="16"/>
  <c r="T7" i="16"/>
  <c r="T30" i="16"/>
  <c r="T46" i="16"/>
  <c r="T4" i="16"/>
  <c r="T14" i="16"/>
  <c r="T17" i="16"/>
  <c r="T29" i="16"/>
  <c r="T44" i="16"/>
  <c r="T5" i="16"/>
  <c r="T9" i="16"/>
  <c r="T31" i="16"/>
  <c r="T36" i="16"/>
  <c r="T43" i="16"/>
  <c r="T15" i="16"/>
  <c r="T34" i="16"/>
  <c r="T49" i="16"/>
  <c r="T13" i="16"/>
  <c r="T35" i="16"/>
  <c r="T11" i="16"/>
  <c r="T33" i="16"/>
  <c r="T6" i="16"/>
  <c r="T37" i="16"/>
  <c r="T45" i="16"/>
  <c r="T25" i="16"/>
  <c r="T48" i="16"/>
  <c r="T19" i="16"/>
  <c r="T39" i="16"/>
  <c r="T18" i="16"/>
  <c r="T26" i="16"/>
  <c r="T40" i="16"/>
  <c r="T22" i="16"/>
  <c r="T21" i="16"/>
  <c r="T32" i="16"/>
  <c r="T42" i="16"/>
  <c r="T8" i="16"/>
  <c r="T24" i="16"/>
  <c r="T41" i="16"/>
  <c r="T28" i="16"/>
  <c r="T23" i="16"/>
  <c r="T20" i="16"/>
  <c r="AQ1" i="17"/>
  <c r="AQ29" i="17" s="1"/>
  <c r="AQ12" i="18"/>
  <c r="AQ34" i="18"/>
  <c r="AQ18" i="18"/>
  <c r="AQ33" i="18"/>
  <c r="AQ27" i="18"/>
  <c r="AQ9" i="18"/>
  <c r="AQ24" i="18"/>
  <c r="AQ47" i="18"/>
  <c r="AQ32" i="18"/>
  <c r="AQ11" i="18"/>
  <c r="AQ31" i="18"/>
  <c r="AQ41" i="18"/>
  <c r="AQ22" i="18"/>
  <c r="AQ36" i="18"/>
  <c r="AQ45" i="18"/>
  <c r="AQ20" i="18"/>
  <c r="AQ25" i="18"/>
  <c r="AQ40" i="18"/>
  <c r="AQ43" i="18"/>
  <c r="AQ4" i="18"/>
  <c r="AQ10" i="18"/>
  <c r="AQ15" i="18"/>
  <c r="AQ6" i="18"/>
  <c r="AQ16" i="18"/>
  <c r="AQ17" i="18"/>
  <c r="AQ19" i="18"/>
  <c r="AQ39" i="18"/>
  <c r="AQ5" i="18"/>
  <c r="AQ48" i="18"/>
  <c r="AQ13" i="18"/>
  <c r="AQ42" i="18"/>
  <c r="AQ8" i="18"/>
  <c r="AQ49" i="18"/>
  <c r="AQ21" i="18"/>
  <c r="AQ29" i="18"/>
  <c r="AQ46" i="18"/>
  <c r="AQ30" i="18"/>
  <c r="AQ23" i="18"/>
  <c r="AQ38" i="18"/>
  <c r="AQ37" i="18"/>
  <c r="AQ35" i="18"/>
  <c r="AQ44" i="18"/>
  <c r="AQ28" i="18"/>
  <c r="AQ14" i="18"/>
  <c r="AQ26" i="18"/>
  <c r="AQ7" i="18"/>
  <c r="E42" i="15"/>
  <c r="A19" i="9"/>
  <c r="J20" i="12"/>
  <c r="N20" i="12" s="1"/>
  <c r="A42" i="11"/>
  <c r="AR1" i="11"/>
  <c r="AQ46" i="10"/>
  <c r="AQ48" i="10"/>
  <c r="AQ47" i="10"/>
  <c r="AQ45" i="10"/>
  <c r="AQ49" i="10"/>
  <c r="AQ43" i="10"/>
  <c r="AQ42" i="10"/>
  <c r="C42" i="10" s="1"/>
  <c r="K43" i="12" s="1"/>
  <c r="O43" i="12" s="1"/>
  <c r="AQ44" i="10"/>
  <c r="U1" i="9"/>
  <c r="U22" i="9" s="1"/>
  <c r="AQ13" i="17" l="1"/>
  <c r="AQ40" i="17"/>
  <c r="AQ31" i="17"/>
  <c r="AQ20" i="17"/>
  <c r="AQ19" i="17"/>
  <c r="AQ6" i="17"/>
  <c r="AQ42" i="17"/>
  <c r="AQ4" i="17"/>
  <c r="AQ27" i="17"/>
  <c r="AQ24" i="17"/>
  <c r="AQ26" i="17"/>
  <c r="AQ28" i="17"/>
  <c r="AQ33" i="17"/>
  <c r="AQ11" i="17"/>
  <c r="AQ10" i="17"/>
  <c r="AQ9" i="17"/>
  <c r="AQ8" i="17"/>
  <c r="AQ43" i="17"/>
  <c r="AQ37" i="17"/>
  <c r="AQ23" i="17"/>
  <c r="AQ35" i="17"/>
  <c r="AQ12" i="17"/>
  <c r="AQ44" i="17"/>
  <c r="AQ48" i="17"/>
  <c r="AQ16" i="17"/>
  <c r="AQ38" i="17"/>
  <c r="AQ36" i="17"/>
  <c r="AQ25" i="17"/>
  <c r="AQ17" i="17"/>
  <c r="AQ49" i="17"/>
  <c r="AQ41" i="17"/>
  <c r="AQ14" i="17"/>
  <c r="AQ39" i="17"/>
  <c r="AQ21" i="17"/>
  <c r="AQ30" i="17"/>
  <c r="AQ7" i="17"/>
  <c r="AQ45" i="17"/>
  <c r="AQ15" i="17"/>
  <c r="AQ18" i="17"/>
  <c r="AQ34" i="17"/>
  <c r="AQ46" i="17"/>
  <c r="AQ22" i="17"/>
  <c r="AQ47" i="17"/>
  <c r="AQ32" i="17"/>
  <c r="AQ5" i="17"/>
  <c r="AR1" i="18"/>
  <c r="D42" i="15"/>
  <c r="C19" i="15"/>
  <c r="U1" i="16" s="1"/>
  <c r="AR46" i="11"/>
  <c r="AR48" i="11"/>
  <c r="AR43" i="11"/>
  <c r="C43" i="11" s="1"/>
  <c r="L44" i="12" s="1"/>
  <c r="P44" i="12" s="1"/>
  <c r="E43" i="15" s="1"/>
  <c r="AR45" i="11"/>
  <c r="AR47" i="11"/>
  <c r="AR49" i="11"/>
  <c r="AR44" i="11"/>
  <c r="A42" i="10"/>
  <c r="AR1" i="10"/>
  <c r="U42" i="9"/>
  <c r="U46" i="9"/>
  <c r="U44" i="9"/>
  <c r="U37" i="9"/>
  <c r="U23" i="9"/>
  <c r="U35" i="9"/>
  <c r="U39" i="9"/>
  <c r="U27" i="9"/>
  <c r="U28" i="9"/>
  <c r="U32" i="9"/>
  <c r="U49" i="9"/>
  <c r="U33" i="9"/>
  <c r="U31" i="9"/>
  <c r="U41" i="9"/>
  <c r="U26" i="9"/>
  <c r="U47" i="9"/>
  <c r="U43" i="9"/>
  <c r="U24" i="9"/>
  <c r="U34" i="9"/>
  <c r="U29" i="9"/>
  <c r="U48" i="9"/>
  <c r="U40" i="9"/>
  <c r="U20" i="9"/>
  <c r="C20" i="9" s="1"/>
  <c r="U36" i="9"/>
  <c r="U38" i="9"/>
  <c r="U21" i="9"/>
  <c r="U45" i="9"/>
  <c r="U30" i="9"/>
  <c r="U25" i="9"/>
  <c r="AS1" i="18" l="1"/>
  <c r="U13" i="16"/>
  <c r="U24" i="16"/>
  <c r="U5" i="16"/>
  <c r="U16" i="16"/>
  <c r="U38" i="16"/>
  <c r="U15" i="16"/>
  <c r="U18" i="16"/>
  <c r="U34" i="16"/>
  <c r="U12" i="16"/>
  <c r="U47" i="16"/>
  <c r="U7" i="16"/>
  <c r="U30" i="16"/>
  <c r="U26" i="16"/>
  <c r="U45" i="16"/>
  <c r="U9" i="16"/>
  <c r="U31" i="16"/>
  <c r="U36" i="16"/>
  <c r="U43" i="16"/>
  <c r="U29" i="16"/>
  <c r="U20" i="16"/>
  <c r="U23" i="16"/>
  <c r="U42" i="16"/>
  <c r="U48" i="16"/>
  <c r="U11" i="16"/>
  <c r="U33" i="16"/>
  <c r="U14" i="16"/>
  <c r="U17" i="16"/>
  <c r="U44" i="16"/>
  <c r="U10" i="16"/>
  <c r="U49" i="16"/>
  <c r="U8" i="16"/>
  <c r="U6" i="16"/>
  <c r="U37" i="16"/>
  <c r="U28" i="16"/>
  <c r="U22" i="16"/>
  <c r="U27" i="16"/>
  <c r="U46" i="16"/>
  <c r="U19" i="16"/>
  <c r="U25" i="16"/>
  <c r="U40" i="16"/>
  <c r="U35" i="16"/>
  <c r="U32" i="16"/>
  <c r="U39" i="16"/>
  <c r="U21" i="16"/>
  <c r="U41" i="16"/>
  <c r="U4" i="16"/>
  <c r="AR1" i="17"/>
  <c r="AR35" i="17" s="1"/>
  <c r="AR11" i="18"/>
  <c r="AR33" i="18"/>
  <c r="AR17" i="18"/>
  <c r="AR8" i="18"/>
  <c r="AR15" i="18"/>
  <c r="AR22" i="18"/>
  <c r="AR34" i="18"/>
  <c r="AR28" i="18"/>
  <c r="AR14" i="18"/>
  <c r="AR19" i="18"/>
  <c r="AR30" i="18"/>
  <c r="AR41" i="18"/>
  <c r="AR9" i="18"/>
  <c r="AR48" i="18"/>
  <c r="AR29" i="18"/>
  <c r="AR45" i="18"/>
  <c r="AR16" i="18"/>
  <c r="AR24" i="18"/>
  <c r="AR49" i="18"/>
  <c r="AR20" i="18"/>
  <c r="AR25" i="18"/>
  <c r="AR40" i="18"/>
  <c r="AR43" i="18"/>
  <c r="AR4" i="18"/>
  <c r="AR10" i="18"/>
  <c r="AR5" i="18"/>
  <c r="AR46" i="18"/>
  <c r="AR7" i="18"/>
  <c r="AR47" i="18"/>
  <c r="AR6" i="18"/>
  <c r="AR18" i="18"/>
  <c r="AR35" i="18"/>
  <c r="AR37" i="18"/>
  <c r="AR31" i="18"/>
  <c r="AR32" i="18"/>
  <c r="AR13" i="18"/>
  <c r="AR42" i="18"/>
  <c r="AR39" i="18"/>
  <c r="AR26" i="18"/>
  <c r="AR38" i="18"/>
  <c r="AR23" i="18"/>
  <c r="AR44" i="18"/>
  <c r="AR36" i="18"/>
  <c r="AR21" i="18"/>
  <c r="AR12" i="18"/>
  <c r="AR27" i="18"/>
  <c r="V1" i="9"/>
  <c r="V36" i="9" s="1"/>
  <c r="J21" i="12"/>
  <c r="N21" i="12" s="1"/>
  <c r="A43" i="11"/>
  <c r="AS1" i="11"/>
  <c r="AR45" i="10"/>
  <c r="AR47" i="10"/>
  <c r="AR48" i="10"/>
  <c r="AR49" i="10"/>
  <c r="AR43" i="10"/>
  <c r="C43" i="10" s="1"/>
  <c r="K44" i="12" s="1"/>
  <c r="O44" i="12" s="1"/>
  <c r="D43" i="15" s="1"/>
  <c r="AR46" i="10"/>
  <c r="AR44" i="10"/>
  <c r="A20" i="9"/>
  <c r="AR32" i="17" l="1"/>
  <c r="AR8" i="17"/>
  <c r="AR13" i="17"/>
  <c r="AR40" i="17"/>
  <c r="AR24" i="17"/>
  <c r="AR6" i="17"/>
  <c r="AR27" i="17"/>
  <c r="AR29" i="17"/>
  <c r="AR22" i="17"/>
  <c r="AR10" i="17"/>
  <c r="AR9" i="17"/>
  <c r="AR4" i="17"/>
  <c r="AR46" i="17"/>
  <c r="AR5" i="17"/>
  <c r="AR33" i="17"/>
  <c r="AR7" i="17"/>
  <c r="AR43" i="17"/>
  <c r="AR18" i="17"/>
  <c r="AR26" i="17"/>
  <c r="AR44" i="17"/>
  <c r="AR12" i="17"/>
  <c r="AR20" i="17"/>
  <c r="AR11" i="17"/>
  <c r="AR38" i="17"/>
  <c r="AR19" i="17"/>
  <c r="AR41" i="17"/>
  <c r="AR49" i="17"/>
  <c r="AR17" i="17"/>
  <c r="AR14" i="17"/>
  <c r="AR25" i="17"/>
  <c r="AR39" i="17"/>
  <c r="AR30" i="17"/>
  <c r="AR21" i="17"/>
  <c r="AR15" i="17"/>
  <c r="AR42" i="17"/>
  <c r="AR34" i="17"/>
  <c r="AR45" i="17"/>
  <c r="AR47" i="17"/>
  <c r="AR48" i="17"/>
  <c r="AR31" i="17"/>
  <c r="AR28" i="17"/>
  <c r="AR23" i="17"/>
  <c r="AR37" i="17"/>
  <c r="AR16" i="17"/>
  <c r="AS1" i="17"/>
  <c r="AS17" i="17" s="1"/>
  <c r="AR36" i="17"/>
  <c r="AS10" i="18"/>
  <c r="AS32" i="18"/>
  <c r="AS16" i="18"/>
  <c r="AS35" i="18"/>
  <c r="AS8" i="18"/>
  <c r="AS15" i="18"/>
  <c r="AS22" i="18"/>
  <c r="AS34" i="18"/>
  <c r="AS13" i="18"/>
  <c r="AS20" i="18"/>
  <c r="AS29" i="18"/>
  <c r="AS14" i="18"/>
  <c r="AS19" i="18"/>
  <c r="AS30" i="18"/>
  <c r="AS33" i="18"/>
  <c r="AS41" i="18"/>
  <c r="AS49" i="18"/>
  <c r="AS4" i="18"/>
  <c r="AS6" i="18"/>
  <c r="AS26" i="18"/>
  <c r="AS37" i="18"/>
  <c r="AS39" i="18"/>
  <c r="AS46" i="18"/>
  <c r="AS11" i="18"/>
  <c r="AS9" i="18"/>
  <c r="AS27" i="18"/>
  <c r="AS25" i="18"/>
  <c r="AS40" i="18"/>
  <c r="AS21" i="18"/>
  <c r="AS47" i="18"/>
  <c r="AS7" i="18"/>
  <c r="AS18" i="18"/>
  <c r="AS36" i="18"/>
  <c r="AS38" i="18"/>
  <c r="AS5" i="18"/>
  <c r="AS24" i="18"/>
  <c r="AS42" i="18"/>
  <c r="AS48" i="18"/>
  <c r="AS23" i="18"/>
  <c r="AS44" i="18"/>
  <c r="AS28" i="18"/>
  <c r="AS31" i="18"/>
  <c r="AS12" i="18"/>
  <c r="AS43" i="18"/>
  <c r="AS17" i="18"/>
  <c r="AS45" i="18"/>
  <c r="C20" i="15"/>
  <c r="V37" i="9"/>
  <c r="V25" i="9"/>
  <c r="V26" i="9"/>
  <c r="V32" i="9"/>
  <c r="V44" i="9"/>
  <c r="V31" i="9"/>
  <c r="V34" i="9"/>
  <c r="V45" i="9"/>
  <c r="V43" i="9"/>
  <c r="V40" i="9"/>
  <c r="V49" i="9"/>
  <c r="V41" i="9"/>
  <c r="V24" i="9"/>
  <c r="V35" i="9"/>
  <c r="V22" i="9"/>
  <c r="V21" i="9"/>
  <c r="C21" i="9" s="1"/>
  <c r="J22" i="12" s="1"/>
  <c r="N22" i="12" s="1"/>
  <c r="V33" i="9"/>
  <c r="V39" i="9"/>
  <c r="V38" i="9"/>
  <c r="V28" i="9"/>
  <c r="V47" i="9"/>
  <c r="V30" i="9"/>
  <c r="V29" i="9"/>
  <c r="V42" i="9"/>
  <c r="V46" i="9"/>
  <c r="V27" i="9"/>
  <c r="V48" i="9"/>
  <c r="V23" i="9"/>
  <c r="AS46" i="11"/>
  <c r="AS48" i="11"/>
  <c r="AS47" i="11"/>
  <c r="AS49" i="11"/>
  <c r="AS45" i="11"/>
  <c r="AS44" i="11"/>
  <c r="C44" i="11" s="1"/>
  <c r="L45" i="12" s="1"/>
  <c r="P45" i="12" s="1"/>
  <c r="A43" i="10"/>
  <c r="AS1" i="10"/>
  <c r="AS15" i="17" l="1"/>
  <c r="AS26" i="17"/>
  <c r="AS30" i="17"/>
  <c r="AS43" i="17"/>
  <c r="AS13" i="17"/>
  <c r="AS40" i="17"/>
  <c r="AS14" i="17"/>
  <c r="AS33" i="17"/>
  <c r="AS19" i="17"/>
  <c r="AS27" i="17"/>
  <c r="AS24" i="17"/>
  <c r="AS41" i="17"/>
  <c r="AS28" i="17"/>
  <c r="AS22" i="17"/>
  <c r="AS37" i="17"/>
  <c r="AS10" i="17"/>
  <c r="AS31" i="17"/>
  <c r="AS12" i="17"/>
  <c r="AS42" i="17"/>
  <c r="AS29" i="17"/>
  <c r="AS23" i="17"/>
  <c r="AS25" i="17"/>
  <c r="AS39" i="17"/>
  <c r="AS45" i="17"/>
  <c r="AS34" i="17"/>
  <c r="AS16" i="17"/>
  <c r="AS38" i="17"/>
  <c r="AS4" i="17"/>
  <c r="AS49" i="17"/>
  <c r="AS21" i="17"/>
  <c r="AS46" i="17"/>
  <c r="AS48" i="17"/>
  <c r="AS5" i="17"/>
  <c r="AS9" i="17"/>
  <c r="AS6" i="17"/>
  <c r="AS44" i="17"/>
  <c r="AS47" i="17"/>
  <c r="AS8" i="17"/>
  <c r="AS32" i="17"/>
  <c r="AS7" i="17"/>
  <c r="AS11" i="17"/>
  <c r="AS35" i="17"/>
  <c r="AS20" i="17"/>
  <c r="AS18" i="17"/>
  <c r="AS36" i="17"/>
  <c r="V1" i="16"/>
  <c r="C21" i="15"/>
  <c r="E44" i="15"/>
  <c r="W1" i="9"/>
  <c r="W22" i="9" s="1"/>
  <c r="C22" i="9" s="1"/>
  <c r="J23" i="12" s="1"/>
  <c r="N23" i="12" s="1"/>
  <c r="A21" i="9"/>
  <c r="A44" i="11"/>
  <c r="AT1" i="11"/>
  <c r="AS45" i="10"/>
  <c r="AS47" i="10"/>
  <c r="AS49" i="10"/>
  <c r="AS46" i="10"/>
  <c r="AS48" i="10"/>
  <c r="AS44" i="10"/>
  <c r="C44" i="10" s="1"/>
  <c r="K45" i="12" s="1"/>
  <c r="O45" i="12" s="1"/>
  <c r="AT1" i="18" l="1"/>
  <c r="V22" i="16"/>
  <c r="V28" i="16"/>
  <c r="V39" i="16"/>
  <c r="V5" i="16"/>
  <c r="V9" i="16"/>
  <c r="V48" i="16"/>
  <c r="V15" i="16"/>
  <c r="V18" i="16"/>
  <c r="V34" i="16"/>
  <c r="V12" i="16"/>
  <c r="V47" i="16"/>
  <c r="V20" i="16"/>
  <c r="V23" i="16"/>
  <c r="V33" i="16"/>
  <c r="V26" i="16"/>
  <c r="V38" i="16"/>
  <c r="V45" i="16"/>
  <c r="V31" i="16"/>
  <c r="V36" i="16"/>
  <c r="V43" i="16"/>
  <c r="V6" i="16"/>
  <c r="V21" i="16"/>
  <c r="V16" i="16"/>
  <c r="V19" i="16"/>
  <c r="V32" i="16"/>
  <c r="V17" i="16"/>
  <c r="V44" i="16"/>
  <c r="V11" i="16"/>
  <c r="V13" i="16"/>
  <c r="V42" i="16"/>
  <c r="V14" i="16"/>
  <c r="V10" i="16"/>
  <c r="V49" i="16"/>
  <c r="V7" i="16"/>
  <c r="V35" i="16"/>
  <c r="V8" i="16"/>
  <c r="V25" i="16"/>
  <c r="V27" i="16"/>
  <c r="V30" i="16"/>
  <c r="V46" i="16"/>
  <c r="V24" i="16"/>
  <c r="V40" i="16"/>
  <c r="V29" i="16"/>
  <c r="V41" i="16"/>
  <c r="V37" i="16"/>
  <c r="V4" i="16"/>
  <c r="W38" i="9"/>
  <c r="W25" i="9"/>
  <c r="W46" i="9"/>
  <c r="W23" i="9"/>
  <c r="W31" i="9"/>
  <c r="W48" i="9"/>
  <c r="W42" i="9"/>
  <c r="W36" i="9"/>
  <c r="W40" i="9"/>
  <c r="W34" i="9"/>
  <c r="W28" i="9"/>
  <c r="W24" i="9"/>
  <c r="W29" i="9"/>
  <c r="W32" i="9"/>
  <c r="W43" i="9"/>
  <c r="W45" i="9"/>
  <c r="W33" i="9"/>
  <c r="W1" i="16"/>
  <c r="W37" i="9"/>
  <c r="W39" i="9"/>
  <c r="W44" i="9"/>
  <c r="W35" i="9"/>
  <c r="W26" i="9"/>
  <c r="W41" i="9"/>
  <c r="W49" i="9"/>
  <c r="W47" i="9"/>
  <c r="W27" i="9"/>
  <c r="C22" i="15"/>
  <c r="X1" i="16" s="1"/>
  <c r="D44" i="15"/>
  <c r="W30" i="9"/>
  <c r="AT48" i="11"/>
  <c r="AT46" i="11"/>
  <c r="AT47" i="11"/>
  <c r="AT45" i="11"/>
  <c r="C45" i="11" s="1"/>
  <c r="L46" i="12" s="1"/>
  <c r="P46" i="12" s="1"/>
  <c r="AT49" i="11"/>
  <c r="A44" i="10"/>
  <c r="AT1" i="10"/>
  <c r="A22" i="9"/>
  <c r="X1" i="9"/>
  <c r="X4" i="16" l="1"/>
  <c r="X5" i="16"/>
  <c r="X6" i="16"/>
  <c r="X7" i="16"/>
  <c r="X8" i="16"/>
  <c r="X9" i="16"/>
  <c r="X10" i="16"/>
  <c r="X11" i="16"/>
  <c r="X12" i="16"/>
  <c r="X13" i="16"/>
  <c r="X14" i="16"/>
  <c r="X15" i="16"/>
  <c r="X16" i="16"/>
  <c r="X17" i="16"/>
  <c r="X18" i="16"/>
  <c r="X19" i="16"/>
  <c r="X20" i="16"/>
  <c r="X21" i="16"/>
  <c r="X22" i="16"/>
  <c r="X23" i="16"/>
  <c r="X24" i="16"/>
  <c r="X25" i="16"/>
  <c r="X26" i="16"/>
  <c r="X27" i="16"/>
  <c r="X29" i="16"/>
  <c r="X40" i="16"/>
  <c r="X48" i="16"/>
  <c r="X38" i="16"/>
  <c r="X42" i="16"/>
  <c r="X49" i="16"/>
  <c r="X37" i="16"/>
  <c r="X41" i="16"/>
  <c r="X45" i="16"/>
  <c r="X28" i="16"/>
  <c r="X43" i="16"/>
  <c r="X34" i="16"/>
  <c r="X33" i="16"/>
  <c r="X30" i="16"/>
  <c r="X31" i="16"/>
  <c r="X32" i="16"/>
  <c r="X44" i="16"/>
  <c r="X36" i="16"/>
  <c r="X47" i="16"/>
  <c r="X35" i="16"/>
  <c r="X39" i="16"/>
  <c r="X46" i="16"/>
  <c r="AT1" i="17"/>
  <c r="AT33" i="17" s="1"/>
  <c r="W14" i="16"/>
  <c r="W25" i="16"/>
  <c r="W11" i="16"/>
  <c r="W22" i="16"/>
  <c r="W28" i="16"/>
  <c r="W39" i="16"/>
  <c r="W5" i="16"/>
  <c r="W21" i="16"/>
  <c r="W24" i="16"/>
  <c r="W38" i="16"/>
  <c r="W42" i="16"/>
  <c r="W49" i="16"/>
  <c r="W48" i="16"/>
  <c r="W15" i="16"/>
  <c r="W18" i="16"/>
  <c r="W34" i="16"/>
  <c r="W26" i="16"/>
  <c r="W45" i="16"/>
  <c r="W23" i="16"/>
  <c r="W9" i="16"/>
  <c r="W12" i="16"/>
  <c r="W31" i="16"/>
  <c r="W41" i="16"/>
  <c r="W30" i="16"/>
  <c r="W13" i="16"/>
  <c r="W44" i="16"/>
  <c r="W10" i="16"/>
  <c r="W16" i="16"/>
  <c r="W19" i="16"/>
  <c r="W20" i="16"/>
  <c r="W32" i="16"/>
  <c r="W43" i="16"/>
  <c r="W17" i="16"/>
  <c r="W33" i="16"/>
  <c r="W36" i="16"/>
  <c r="W7" i="16"/>
  <c r="W35" i="16"/>
  <c r="W4" i="16"/>
  <c r="W40" i="16"/>
  <c r="W29" i="16"/>
  <c r="W6" i="16"/>
  <c r="W47" i="16"/>
  <c r="W27" i="16"/>
  <c r="W46" i="16"/>
  <c r="W8" i="16"/>
  <c r="W37" i="16"/>
  <c r="AT9" i="18"/>
  <c r="AT31" i="18"/>
  <c r="AT15" i="18"/>
  <c r="AT36" i="18"/>
  <c r="AT35" i="18"/>
  <c r="AT30" i="18"/>
  <c r="AT27" i="18"/>
  <c r="AT37" i="18"/>
  <c r="AT16" i="18"/>
  <c r="AT21" i="18"/>
  <c r="AT40" i="18"/>
  <c r="AT5" i="18"/>
  <c r="AT33" i="18"/>
  <c r="AT39" i="18"/>
  <c r="AT46" i="18"/>
  <c r="AT29" i="18"/>
  <c r="AT25" i="18"/>
  <c r="AT49" i="18"/>
  <c r="AT20" i="18"/>
  <c r="AT11" i="18"/>
  <c r="AT26" i="18"/>
  <c r="AT34" i="18"/>
  <c r="AT8" i="18"/>
  <c r="AT19" i="18"/>
  <c r="AT6" i="18"/>
  <c r="AT7" i="18"/>
  <c r="AT4" i="18"/>
  <c r="AT38" i="18"/>
  <c r="AT41" i="18"/>
  <c r="AT48" i="18"/>
  <c r="AT42" i="18"/>
  <c r="AT47" i="18"/>
  <c r="AT13" i="18"/>
  <c r="AT24" i="18"/>
  <c r="AT10" i="18"/>
  <c r="AT18" i="18"/>
  <c r="AT14" i="18"/>
  <c r="AT23" i="18"/>
  <c r="AT28" i="18"/>
  <c r="AT44" i="18"/>
  <c r="AT17" i="18"/>
  <c r="AT32" i="18"/>
  <c r="AT22" i="18"/>
  <c r="AT45" i="18"/>
  <c r="AT12" i="18"/>
  <c r="AT43" i="18"/>
  <c r="AT21" i="17"/>
  <c r="AT27" i="17"/>
  <c r="E45" i="15"/>
  <c r="A45" i="11"/>
  <c r="AU1" i="11"/>
  <c r="AT46" i="10"/>
  <c r="AT49" i="10"/>
  <c r="AT47" i="10"/>
  <c r="AT45" i="10"/>
  <c r="C45" i="10" s="1"/>
  <c r="K46" i="12" s="1"/>
  <c r="O46" i="12" s="1"/>
  <c r="AT48" i="10"/>
  <c r="X35" i="9"/>
  <c r="X39" i="9"/>
  <c r="X38" i="9"/>
  <c r="X46" i="9"/>
  <c r="X28" i="9"/>
  <c r="X45" i="9"/>
  <c r="X42" i="9"/>
  <c r="X24" i="9"/>
  <c r="X43" i="9"/>
  <c r="X23" i="9"/>
  <c r="C23" i="9" s="1"/>
  <c r="J24" i="12" s="1"/>
  <c r="N24" i="12" s="1"/>
  <c r="X32" i="9"/>
  <c r="X36" i="9"/>
  <c r="X29" i="9"/>
  <c r="X47" i="9"/>
  <c r="X25" i="9"/>
  <c r="X26" i="9"/>
  <c r="X44" i="9"/>
  <c r="X37" i="9"/>
  <c r="X41" i="9"/>
  <c r="X27" i="9"/>
  <c r="X34" i="9"/>
  <c r="X31" i="9"/>
  <c r="X40" i="9"/>
  <c r="X30" i="9"/>
  <c r="X48" i="9"/>
  <c r="X33" i="9"/>
  <c r="X49" i="9"/>
  <c r="AT24" i="17" l="1"/>
  <c r="AT44" i="17"/>
  <c r="AT41" i="17"/>
  <c r="AT15" i="17"/>
  <c r="AT34" i="17"/>
  <c r="AT17" i="17"/>
  <c r="AT29" i="17"/>
  <c r="AT22" i="17"/>
  <c r="AT19" i="17"/>
  <c r="AT10" i="17"/>
  <c r="AT16" i="17"/>
  <c r="AT7" i="17"/>
  <c r="AT30" i="17"/>
  <c r="AT8" i="17"/>
  <c r="AT6" i="17"/>
  <c r="AT46" i="17"/>
  <c r="AT42" i="17"/>
  <c r="AT37" i="17"/>
  <c r="AT35" i="17"/>
  <c r="AT9" i="17"/>
  <c r="AT14" i="17"/>
  <c r="AT39" i="17"/>
  <c r="AT48" i="17"/>
  <c r="AT12" i="17"/>
  <c r="AT40" i="17"/>
  <c r="AT45" i="17"/>
  <c r="AT47" i="17"/>
  <c r="AT4" i="17"/>
  <c r="AT23" i="17"/>
  <c r="AT5" i="17"/>
  <c r="AT28" i="17"/>
  <c r="AT49" i="17"/>
  <c r="AT38" i="17"/>
  <c r="AT25" i="17"/>
  <c r="AT32" i="17"/>
  <c r="AT31" i="17"/>
  <c r="AT43" i="17"/>
  <c r="AT26" i="17"/>
  <c r="AT13" i="17"/>
  <c r="AT18" i="17"/>
  <c r="AT11" i="17"/>
  <c r="AT20" i="17"/>
  <c r="AT36" i="17"/>
  <c r="AU1" i="18"/>
  <c r="D45" i="15"/>
  <c r="C23" i="15"/>
  <c r="Y1" i="16" s="1"/>
  <c r="AU49" i="11"/>
  <c r="AU47" i="11"/>
  <c r="AU46" i="11"/>
  <c r="C46" i="11" s="1"/>
  <c r="L47" i="12" s="1"/>
  <c r="P47" i="12" s="1"/>
  <c r="AU48" i="11"/>
  <c r="A45" i="10"/>
  <c r="AU1" i="10"/>
  <c r="A23" i="9"/>
  <c r="Y1" i="9"/>
  <c r="AU1" i="17" l="1"/>
  <c r="AU44" i="17" s="1"/>
  <c r="AU7" i="18"/>
  <c r="AU8" i="18"/>
  <c r="AU30" i="18"/>
  <c r="AU14" i="18"/>
  <c r="AU4" i="18"/>
  <c r="AU23" i="18"/>
  <c r="AU37" i="18"/>
  <c r="AU36" i="18"/>
  <c r="AU49" i="18"/>
  <c r="AU27" i="18"/>
  <c r="AU11" i="18"/>
  <c r="AU5" i="18"/>
  <c r="AU16" i="18"/>
  <c r="AU33" i="18"/>
  <c r="AU29" i="18"/>
  <c r="AU15" i="18"/>
  <c r="AU20" i="18"/>
  <c r="AU6" i="18"/>
  <c r="AU19" i="18"/>
  <c r="AU17" i="18"/>
  <c r="AU34" i="18"/>
  <c r="AU35" i="18"/>
  <c r="AU40" i="18"/>
  <c r="AU48" i="18"/>
  <c r="AU39" i="18"/>
  <c r="AU13" i="18"/>
  <c r="AU21" i="18"/>
  <c r="AU32" i="18"/>
  <c r="AU10" i="18"/>
  <c r="AU18" i="18"/>
  <c r="AU26" i="18"/>
  <c r="AU38" i="18"/>
  <c r="AU22" i="18"/>
  <c r="AU41" i="18"/>
  <c r="AU25" i="18"/>
  <c r="AU46" i="18"/>
  <c r="AU24" i="18"/>
  <c r="AU31" i="18"/>
  <c r="AU42" i="18"/>
  <c r="AU28" i="18"/>
  <c r="AU44" i="18"/>
  <c r="AU12" i="18"/>
  <c r="AU47" i="18"/>
  <c r="AU9" i="18"/>
  <c r="AU43" i="18"/>
  <c r="AU45" i="18"/>
  <c r="Y17" i="16"/>
  <c r="Y11" i="16"/>
  <c r="Y29" i="16"/>
  <c r="Y40" i="16"/>
  <c r="Y4" i="16"/>
  <c r="Y27" i="16"/>
  <c r="Y31" i="16"/>
  <c r="Y5" i="16"/>
  <c r="Y21" i="16"/>
  <c r="Y24" i="16"/>
  <c r="Y38" i="16"/>
  <c r="Y42" i="16"/>
  <c r="Y49" i="16"/>
  <c r="Y9" i="16"/>
  <c r="Y46" i="16"/>
  <c r="Y33" i="16"/>
  <c r="Y23" i="16"/>
  <c r="Y26" i="16"/>
  <c r="Y12" i="16"/>
  <c r="Y45" i="16"/>
  <c r="Y15" i="16"/>
  <c r="Y18" i="16"/>
  <c r="Y22" i="16"/>
  <c r="Y25" i="16"/>
  <c r="Y20" i="16"/>
  <c r="Y14" i="16"/>
  <c r="Y32" i="16"/>
  <c r="Y10" i="16"/>
  <c r="Y44" i="16"/>
  <c r="Y28" i="16"/>
  <c r="Y48" i="16"/>
  <c r="Y16" i="16"/>
  <c r="Y19" i="16"/>
  <c r="Y30" i="16"/>
  <c r="Y13" i="16"/>
  <c r="Y43" i="16"/>
  <c r="Y34" i="16"/>
  <c r="Y6" i="16"/>
  <c r="Y36" i="16"/>
  <c r="Y47" i="16"/>
  <c r="Y8" i="16"/>
  <c r="Y35" i="16"/>
  <c r="Y39" i="16"/>
  <c r="Y7" i="16"/>
  <c r="Y41" i="16"/>
  <c r="Y37" i="16"/>
  <c r="E46" i="15"/>
  <c r="A46" i="11"/>
  <c r="AV1" i="11"/>
  <c r="AU49" i="10"/>
  <c r="AU48" i="10"/>
  <c r="AU46" i="10"/>
  <c r="C46" i="10" s="1"/>
  <c r="K47" i="12" s="1"/>
  <c r="O47" i="12" s="1"/>
  <c r="AU47" i="10"/>
  <c r="Y37" i="9"/>
  <c r="Y42" i="9"/>
  <c r="Y31" i="9"/>
  <c r="Y32" i="9"/>
  <c r="Y38" i="9"/>
  <c r="Y44" i="9"/>
  <c r="Y24" i="9"/>
  <c r="C24" i="9" s="1"/>
  <c r="J25" i="12" s="1"/>
  <c r="N25" i="12" s="1"/>
  <c r="C24" i="15" s="1"/>
  <c r="Z1" i="16" s="1"/>
  <c r="Y36" i="9"/>
  <c r="Y47" i="9"/>
  <c r="Y41" i="9"/>
  <c r="Y29" i="9"/>
  <c r="Y33" i="9"/>
  <c r="Y26" i="9"/>
  <c r="Y45" i="9"/>
  <c r="Y39" i="9"/>
  <c r="Y49" i="9"/>
  <c r="Y30" i="9"/>
  <c r="Y48" i="9"/>
  <c r="Y28" i="9"/>
  <c r="Y43" i="9"/>
  <c r="Y46" i="9"/>
  <c r="Y40" i="9"/>
  <c r="Y25" i="9"/>
  <c r="Y34" i="9"/>
  <c r="Y27" i="9"/>
  <c r="Y35" i="9"/>
  <c r="AU20" i="17" l="1"/>
  <c r="AU48" i="17"/>
  <c r="AU40" i="17"/>
  <c r="AU39" i="17"/>
  <c r="AU12" i="17"/>
  <c r="AU41" i="17"/>
  <c r="AU43" i="17"/>
  <c r="AU25" i="17"/>
  <c r="AU18" i="17"/>
  <c r="AU10" i="17"/>
  <c r="AU16" i="17"/>
  <c r="AU15" i="17"/>
  <c r="AU34" i="17"/>
  <c r="AU17" i="17"/>
  <c r="AU28" i="17"/>
  <c r="AU19" i="17"/>
  <c r="AU37" i="17"/>
  <c r="AU13" i="17"/>
  <c r="AU24" i="17"/>
  <c r="AU36" i="17"/>
  <c r="AU21" i="17"/>
  <c r="AU33" i="17"/>
  <c r="AU32" i="17"/>
  <c r="AU35" i="17"/>
  <c r="AU29" i="17"/>
  <c r="AU9" i="17"/>
  <c r="AU14" i="17"/>
  <c r="AV1" i="18"/>
  <c r="AU47" i="17"/>
  <c r="AU4" i="17"/>
  <c r="AU46" i="17"/>
  <c r="AU7" i="17"/>
  <c r="AU6" i="17"/>
  <c r="AU5" i="17"/>
  <c r="AU30" i="17"/>
  <c r="AU49" i="17"/>
  <c r="AU22" i="17"/>
  <c r="AU26" i="17"/>
  <c r="AU11" i="17"/>
  <c r="Z4" i="16"/>
  <c r="Z15" i="16"/>
  <c r="Z26" i="16"/>
  <c r="Z6" i="16"/>
  <c r="Z30" i="16"/>
  <c r="Z41" i="16"/>
  <c r="Z17" i="16"/>
  <c r="Z27" i="16"/>
  <c r="Z31" i="16"/>
  <c r="Z5" i="16"/>
  <c r="Z21" i="16"/>
  <c r="Z24" i="16"/>
  <c r="Z8" i="16"/>
  <c r="Z20" i="16"/>
  <c r="Z9" i="16"/>
  <c r="Z12" i="16"/>
  <c r="Z33" i="16"/>
  <c r="Z23" i="16"/>
  <c r="Z38" i="16"/>
  <c r="Z18" i="16"/>
  <c r="Z29" i="16"/>
  <c r="Z36" i="16"/>
  <c r="Z43" i="16"/>
  <c r="Z47" i="16"/>
  <c r="Z28" i="16"/>
  <c r="Z16" i="16"/>
  <c r="Z11" i="16"/>
  <c r="Z13" i="16"/>
  <c r="Z22" i="16"/>
  <c r="Z25" i="16"/>
  <c r="Z42" i="16"/>
  <c r="Z48" i="16"/>
  <c r="Z19" i="16"/>
  <c r="Z14" i="16"/>
  <c r="Z32" i="16"/>
  <c r="Z34" i="16"/>
  <c r="Z49" i="16"/>
  <c r="Z45" i="16"/>
  <c r="Z40" i="16"/>
  <c r="Z46" i="16"/>
  <c r="Z39" i="16"/>
  <c r="Z10" i="16"/>
  <c r="Z35" i="16"/>
  <c r="Z44" i="16"/>
  <c r="Z7" i="16"/>
  <c r="Z37" i="16"/>
  <c r="AU8" i="17"/>
  <c r="AU42" i="17"/>
  <c r="AU23" i="17"/>
  <c r="AU31" i="17"/>
  <c r="AU38" i="17"/>
  <c r="AU27" i="17"/>
  <c r="AU45" i="17"/>
  <c r="D46" i="15"/>
  <c r="AV49" i="11"/>
  <c r="AV47" i="11"/>
  <c r="C47" i="11" s="1"/>
  <c r="L48" i="12" s="1"/>
  <c r="P48" i="12" s="1"/>
  <c r="AV48" i="11"/>
  <c r="A46" i="10"/>
  <c r="AV1" i="10"/>
  <c r="A24" i="9"/>
  <c r="Z1" i="9"/>
  <c r="AV6" i="18" l="1"/>
  <c r="AV7" i="18"/>
  <c r="AV29" i="18"/>
  <c r="AV13" i="18"/>
  <c r="AV9" i="18"/>
  <c r="AV16" i="18"/>
  <c r="AV38" i="18"/>
  <c r="AV4" i="18"/>
  <c r="AV23" i="18"/>
  <c r="AV37" i="18"/>
  <c r="AV48" i="18"/>
  <c r="AV21" i="18"/>
  <c r="AV31" i="18"/>
  <c r="AV17" i="18"/>
  <c r="AV22" i="18"/>
  <c r="AV35" i="18"/>
  <c r="AV43" i="18"/>
  <c r="AV24" i="18"/>
  <c r="AV45" i="18"/>
  <c r="AV33" i="18"/>
  <c r="AV49" i="18"/>
  <c r="AV30" i="18"/>
  <c r="AV8" i="18"/>
  <c r="AV20" i="18"/>
  <c r="AV5" i="18"/>
  <c r="AV18" i="18"/>
  <c r="AV47" i="18"/>
  <c r="AV34" i="18"/>
  <c r="AV36" i="18"/>
  <c r="AV19" i="18"/>
  <c r="AV27" i="18"/>
  <c r="AV39" i="18"/>
  <c r="AV42" i="18"/>
  <c r="AV15" i="18"/>
  <c r="AV32" i="18"/>
  <c r="AV10" i="18"/>
  <c r="AV25" i="18"/>
  <c r="AV11" i="18"/>
  <c r="AV44" i="18"/>
  <c r="AV46" i="18"/>
  <c r="AV26" i="18"/>
  <c r="AV28" i="18"/>
  <c r="AV40" i="18"/>
  <c r="AV12" i="18"/>
  <c r="AV14" i="18"/>
  <c r="AV41" i="18"/>
  <c r="AV1" i="17"/>
  <c r="AV49" i="17" s="1"/>
  <c r="E47" i="15"/>
  <c r="A47" i="11"/>
  <c r="AW1" i="11"/>
  <c r="AV49" i="10"/>
  <c r="AV48" i="10"/>
  <c r="AV47" i="10"/>
  <c r="C47" i="10" s="1"/>
  <c r="K48" i="12" s="1"/>
  <c r="O48" i="12" s="1"/>
  <c r="Z43" i="9"/>
  <c r="Z32" i="9"/>
  <c r="Z49" i="9"/>
  <c r="Z28" i="9"/>
  <c r="Z42" i="9"/>
  <c r="Z46" i="9"/>
  <c r="Z34" i="9"/>
  <c r="Z35" i="9"/>
  <c r="Z25" i="9"/>
  <c r="C25" i="9" s="1"/>
  <c r="J26" i="12" s="1"/>
  <c r="N26" i="12" s="1"/>
  <c r="C25" i="15" s="1"/>
  <c r="AA1" i="16" s="1"/>
  <c r="Z47" i="9"/>
  <c r="Z39" i="9"/>
  <c r="Z41" i="9"/>
  <c r="Z48" i="9"/>
  <c r="Z37" i="9"/>
  <c r="Z30" i="9"/>
  <c r="Z29" i="9"/>
  <c r="Z38" i="9"/>
  <c r="Z27" i="9"/>
  <c r="Z36" i="9"/>
  <c r="Z45" i="9"/>
  <c r="Z40" i="9"/>
  <c r="Z26" i="9"/>
  <c r="Z31" i="9"/>
  <c r="Z44" i="9"/>
  <c r="Z33" i="9"/>
  <c r="AV26" i="17" l="1"/>
  <c r="AV24" i="17"/>
  <c r="AV23" i="17"/>
  <c r="AV4" i="17"/>
  <c r="AV27" i="17"/>
  <c r="AV19" i="17"/>
  <c r="AV46" i="17"/>
  <c r="AV21" i="17"/>
  <c r="AV35" i="17"/>
  <c r="AV18" i="17"/>
  <c r="AV41" i="17"/>
  <c r="AV47" i="17"/>
  <c r="AV33" i="17"/>
  <c r="AV37" i="17"/>
  <c r="AV39" i="17"/>
  <c r="AV10" i="17"/>
  <c r="AV25" i="17"/>
  <c r="AV15" i="17"/>
  <c r="AV34" i="17"/>
  <c r="AV9" i="17"/>
  <c r="AV42" i="17"/>
  <c r="AV17" i="17"/>
  <c r="AV45" i="17"/>
  <c r="AV30" i="17"/>
  <c r="AV32" i="17"/>
  <c r="AV16" i="17"/>
  <c r="AV20" i="17"/>
  <c r="AV36" i="17"/>
  <c r="AV28" i="17"/>
  <c r="AV14" i="17"/>
  <c r="AV40" i="17"/>
  <c r="AV43" i="17"/>
  <c r="AV8" i="17"/>
  <c r="AV48" i="17"/>
  <c r="AV12" i="17"/>
  <c r="AV13" i="17"/>
  <c r="AV6" i="17"/>
  <c r="AV44" i="17"/>
  <c r="AV5" i="17"/>
  <c r="AV29" i="17"/>
  <c r="AV22" i="17"/>
  <c r="AV7" i="17"/>
  <c r="AV11" i="17"/>
  <c r="AV31" i="17"/>
  <c r="AV38" i="17"/>
  <c r="AA23" i="16"/>
  <c r="AA6" i="16"/>
  <c r="AA30" i="16"/>
  <c r="AA41" i="16"/>
  <c r="AA10" i="16"/>
  <c r="AA35" i="16"/>
  <c r="AA27" i="16"/>
  <c r="AA31" i="16"/>
  <c r="AA7" i="16"/>
  <c r="AA47" i="16"/>
  <c r="AA28" i="16"/>
  <c r="AA40" i="16"/>
  <c r="AA8" i="16"/>
  <c r="AA20" i="16"/>
  <c r="AA5" i="16"/>
  <c r="AA33" i="16"/>
  <c r="AA26" i="16"/>
  <c r="AA38" i="16"/>
  <c r="AA22" i="16"/>
  <c r="AA12" i="16"/>
  <c r="AA42" i="16"/>
  <c r="AA48" i="16"/>
  <c r="AA16" i="16"/>
  <c r="AA43" i="16"/>
  <c r="AA13" i="16"/>
  <c r="AA15" i="16"/>
  <c r="AA18" i="16"/>
  <c r="AA25" i="16"/>
  <c r="AA17" i="16"/>
  <c r="AA19" i="16"/>
  <c r="AA9" i="16"/>
  <c r="AA11" i="16"/>
  <c r="AA14" i="16"/>
  <c r="AA32" i="16"/>
  <c r="AA44" i="16"/>
  <c r="AA37" i="16"/>
  <c r="AA36" i="16"/>
  <c r="AA29" i="16"/>
  <c r="AA4" i="16"/>
  <c r="AA24" i="16"/>
  <c r="AA46" i="16"/>
  <c r="AA39" i="16"/>
  <c r="AA45" i="16"/>
  <c r="AA49" i="16"/>
  <c r="AA21" i="16"/>
  <c r="AA34" i="16"/>
  <c r="AW1" i="18"/>
  <c r="D47" i="15"/>
  <c r="AW49" i="11"/>
  <c r="AW48" i="11"/>
  <c r="C48" i="11" s="1"/>
  <c r="L49" i="12" s="1"/>
  <c r="P49" i="12" s="1"/>
  <c r="A47" i="10"/>
  <c r="AW1" i="10"/>
  <c r="AA1" i="9"/>
  <c r="A25" i="9"/>
  <c r="AW1" i="17" l="1"/>
  <c r="AW49" i="17" s="1"/>
  <c r="AW5" i="18"/>
  <c r="AW6" i="18"/>
  <c r="AW28" i="18"/>
  <c r="AW12" i="18"/>
  <c r="AW39" i="18"/>
  <c r="AW46" i="18"/>
  <c r="AW9" i="18"/>
  <c r="AW16" i="18"/>
  <c r="AW38" i="18"/>
  <c r="AW47" i="18"/>
  <c r="AW7" i="18"/>
  <c r="AW14" i="18"/>
  <c r="AW32" i="18"/>
  <c r="AW42" i="18"/>
  <c r="AW17" i="18"/>
  <c r="AW22" i="18"/>
  <c r="AW37" i="18"/>
  <c r="AW24" i="18"/>
  <c r="AW8" i="18"/>
  <c r="AW21" i="18"/>
  <c r="AW26" i="18"/>
  <c r="AW35" i="18"/>
  <c r="AW19" i="18"/>
  <c r="AW45" i="18"/>
  <c r="AW29" i="18"/>
  <c r="AW33" i="18"/>
  <c r="AW10" i="18"/>
  <c r="AW20" i="18"/>
  <c r="AW18" i="18"/>
  <c r="AW36" i="18"/>
  <c r="AW49" i="18"/>
  <c r="AW27" i="18"/>
  <c r="AW48" i="18"/>
  <c r="AW13" i="18"/>
  <c r="AW44" i="18"/>
  <c r="AW4" i="18"/>
  <c r="AW25" i="18"/>
  <c r="AW30" i="18"/>
  <c r="AW40" i="18"/>
  <c r="AW11" i="18"/>
  <c r="AW31" i="18"/>
  <c r="AW23" i="18"/>
  <c r="AW15" i="18"/>
  <c r="AW41" i="18"/>
  <c r="AW34" i="18"/>
  <c r="AW43" i="18"/>
  <c r="E48" i="15"/>
  <c r="A48" i="11"/>
  <c r="AX1" i="11"/>
  <c r="AX49" i="11" s="1"/>
  <c r="C49" i="11" s="1"/>
  <c r="L50" i="12" s="1"/>
  <c r="AW48" i="10"/>
  <c r="C48" i="10" s="1"/>
  <c r="K49" i="12" s="1"/>
  <c r="O49" i="12" s="1"/>
  <c r="AW49" i="10"/>
  <c r="AA47" i="9"/>
  <c r="AA42" i="9"/>
  <c r="AA35" i="9"/>
  <c r="AA39" i="9"/>
  <c r="AA43" i="9"/>
  <c r="AA46" i="9"/>
  <c r="AA40" i="9"/>
  <c r="AA32" i="9"/>
  <c r="AA27" i="9"/>
  <c r="AA30" i="9"/>
  <c r="AA45" i="9"/>
  <c r="AA33" i="9"/>
  <c r="AA48" i="9"/>
  <c r="AA28" i="9"/>
  <c r="AA29" i="9"/>
  <c r="AA26" i="9"/>
  <c r="C26" i="9" s="1"/>
  <c r="J27" i="12" s="1"/>
  <c r="N27" i="12" s="1"/>
  <c r="AA31" i="9"/>
  <c r="AA41" i="9"/>
  <c r="AA49" i="9"/>
  <c r="AA36" i="9"/>
  <c r="AA38" i="9"/>
  <c r="AA44" i="9"/>
  <c r="AA37" i="9"/>
  <c r="AA34" i="9"/>
  <c r="AW32" i="17" l="1"/>
  <c r="AW18" i="17"/>
  <c r="AW25" i="17"/>
  <c r="AW34" i="17"/>
  <c r="AW48" i="17"/>
  <c r="AW39" i="17"/>
  <c r="AW28" i="17"/>
  <c r="AW46" i="17"/>
  <c r="AW35" i="17"/>
  <c r="AW40" i="17"/>
  <c r="AW47" i="17"/>
  <c r="AW30" i="17"/>
  <c r="AW13" i="17"/>
  <c r="AW22" i="17"/>
  <c r="AW27" i="17"/>
  <c r="AW16" i="17"/>
  <c r="AW4" i="17"/>
  <c r="AW24" i="17"/>
  <c r="AW21" i="17"/>
  <c r="AW10" i="17"/>
  <c r="AW17" i="17"/>
  <c r="AW12" i="17"/>
  <c r="AW7" i="17"/>
  <c r="AW31" i="17"/>
  <c r="AW29" i="17"/>
  <c r="AW11" i="17"/>
  <c r="AW5" i="17"/>
  <c r="AW19" i="17"/>
  <c r="AW26" i="17"/>
  <c r="AW37" i="17"/>
  <c r="AW33" i="17"/>
  <c r="AW15" i="17"/>
  <c r="AW14" i="17"/>
  <c r="AW42" i="17"/>
  <c r="AW43" i="17"/>
  <c r="AW6" i="17"/>
  <c r="AW44" i="17"/>
  <c r="AW23" i="17"/>
  <c r="AW8" i="17"/>
  <c r="AW38" i="17"/>
  <c r="AX1" i="18"/>
  <c r="AW41" i="17"/>
  <c r="AW45" i="17"/>
  <c r="AW20" i="17"/>
  <c r="AW36" i="17"/>
  <c r="AW9" i="17"/>
  <c r="D48" i="15"/>
  <c r="P50" i="12"/>
  <c r="P52" i="12" s="1"/>
  <c r="C26" i="15"/>
  <c r="AB1" i="16" s="1"/>
  <c r="A49" i="11"/>
  <c r="AY1" i="11"/>
  <c r="A48" i="10"/>
  <c r="AX1" i="10"/>
  <c r="AX49" i="10" s="1"/>
  <c r="C49" i="10" s="1"/>
  <c r="K50" i="12" s="1"/>
  <c r="AB1" i="9"/>
  <c r="A26" i="9"/>
  <c r="AX4" i="18" l="1"/>
  <c r="AX5" i="18"/>
  <c r="AX27" i="18"/>
  <c r="AX11" i="18"/>
  <c r="AX24" i="18"/>
  <c r="AX40" i="18"/>
  <c r="AX45" i="18"/>
  <c r="AX39" i="18"/>
  <c r="AX46" i="18"/>
  <c r="AX33" i="18"/>
  <c r="AX12" i="18"/>
  <c r="AX42" i="18"/>
  <c r="AX36" i="18"/>
  <c r="AX44" i="18"/>
  <c r="AX8" i="18"/>
  <c r="AX21" i="18"/>
  <c r="AX26" i="18"/>
  <c r="AX37" i="18"/>
  <c r="AX6" i="18"/>
  <c r="AX14" i="18"/>
  <c r="AX19" i="18"/>
  <c r="AX29" i="18"/>
  <c r="AX9" i="18"/>
  <c r="AX47" i="18"/>
  <c r="AX25" i="18"/>
  <c r="AX43" i="18"/>
  <c r="AX23" i="18"/>
  <c r="AX7" i="18"/>
  <c r="AX20" i="18"/>
  <c r="AX16" i="18"/>
  <c r="AX17" i="18"/>
  <c r="AX22" i="18"/>
  <c r="AX30" i="18"/>
  <c r="AX13" i="18"/>
  <c r="AX35" i="18"/>
  <c r="AX49" i="18"/>
  <c r="AX38" i="18"/>
  <c r="AX48" i="18"/>
  <c r="AX10" i="18"/>
  <c r="AX18" i="18"/>
  <c r="AX31" i="18"/>
  <c r="AX28" i="18"/>
  <c r="AX15" i="18"/>
  <c r="AX32" i="18"/>
  <c r="AX34" i="18"/>
  <c r="AX41" i="18"/>
  <c r="AB5" i="16"/>
  <c r="AB16" i="16"/>
  <c r="AB27" i="16"/>
  <c r="AB28" i="16"/>
  <c r="AB29" i="16"/>
  <c r="AB30" i="16"/>
  <c r="AB31" i="16"/>
  <c r="AB32" i="16"/>
  <c r="AB33" i="16"/>
  <c r="AB34" i="16"/>
  <c r="AB35" i="16"/>
  <c r="AB36" i="16"/>
  <c r="AB37" i="16"/>
  <c r="AB38" i="16"/>
  <c r="AB39" i="16"/>
  <c r="AB40" i="16"/>
  <c r="AB41" i="16"/>
  <c r="AB42" i="16"/>
  <c r="AB43" i="16"/>
  <c r="AB44" i="16"/>
  <c r="AB45" i="16"/>
  <c r="AB46" i="16"/>
  <c r="AB47" i="16"/>
  <c r="AB48" i="16"/>
  <c r="AB12" i="16"/>
  <c r="AB23" i="16"/>
  <c r="AB10" i="16"/>
  <c r="AB17" i="16"/>
  <c r="AB8" i="16"/>
  <c r="AB20" i="16"/>
  <c r="AB26" i="16"/>
  <c r="AB21" i="16"/>
  <c r="AB24" i="16"/>
  <c r="AB15" i="16"/>
  <c r="AB18" i="16"/>
  <c r="AB22" i="16"/>
  <c r="AB25" i="16"/>
  <c r="AB19" i="16"/>
  <c r="AB49" i="16"/>
  <c r="AB14" i="16"/>
  <c r="AB6" i="16"/>
  <c r="AB4" i="16"/>
  <c r="AB11" i="16"/>
  <c r="AB13" i="16"/>
  <c r="AB9" i="16"/>
  <c r="AB7" i="16"/>
  <c r="AX1" i="17"/>
  <c r="AX18" i="17" s="1"/>
  <c r="AX9" i="17"/>
  <c r="AX49" i="17"/>
  <c r="AX5" i="17"/>
  <c r="AX41" i="17"/>
  <c r="O50" i="12"/>
  <c r="O52" i="12" s="1"/>
  <c r="E49" i="15"/>
  <c r="P53" i="12"/>
  <c r="A49" i="10"/>
  <c r="AY1" i="10"/>
  <c r="AB42" i="9"/>
  <c r="AB33" i="9"/>
  <c r="AB30" i="9"/>
  <c r="AB29" i="9"/>
  <c r="AB37" i="9"/>
  <c r="AB40" i="9"/>
  <c r="AB39" i="9"/>
  <c r="AB48" i="9"/>
  <c r="AB47" i="9"/>
  <c r="AB27" i="9"/>
  <c r="C27" i="9" s="1"/>
  <c r="J28" i="12" s="1"/>
  <c r="N28" i="12" s="1"/>
  <c r="AB44" i="9"/>
  <c r="AB34" i="9"/>
  <c r="AB45" i="9"/>
  <c r="AB38" i="9"/>
  <c r="AB36" i="9"/>
  <c r="AB32" i="9"/>
  <c r="AB35" i="9"/>
  <c r="AB31" i="9"/>
  <c r="AB28" i="9"/>
  <c r="AB49" i="9"/>
  <c r="AB46" i="9"/>
  <c r="AB41" i="9"/>
  <c r="AB43" i="9"/>
  <c r="AX42" i="17" l="1"/>
  <c r="AX28" i="17"/>
  <c r="AX6" i="17"/>
  <c r="AX35" i="17"/>
  <c r="AX19" i="17"/>
  <c r="AX32" i="17"/>
  <c r="AX8" i="17"/>
  <c r="AX10" i="17"/>
  <c r="AX24" i="17"/>
  <c r="AX23" i="17"/>
  <c r="AX17" i="17"/>
  <c r="AX26" i="17"/>
  <c r="AX4" i="17"/>
  <c r="AX37" i="17"/>
  <c r="AX20" i="17"/>
  <c r="AX45" i="17"/>
  <c r="AX31" i="17"/>
  <c r="AX36" i="17"/>
  <c r="AX14" i="17"/>
  <c r="AX48" i="17"/>
  <c r="AX40" i="17"/>
  <c r="AX39" i="17"/>
  <c r="AX12" i="17"/>
  <c r="AX43" i="17"/>
  <c r="AX47" i="17"/>
  <c r="AX30" i="17"/>
  <c r="AX29" i="17"/>
  <c r="AX46" i="17"/>
  <c r="AX22" i="17"/>
  <c r="AX38" i="17"/>
  <c r="AX7" i="17"/>
  <c r="AX16" i="17"/>
  <c r="AX34" i="17"/>
  <c r="AX11" i="17"/>
  <c r="AX21" i="17"/>
  <c r="AY1" i="18"/>
  <c r="AX27" i="17"/>
  <c r="AX44" i="17"/>
  <c r="AX33" i="17"/>
  <c r="AX13" i="17"/>
  <c r="AX25" i="17"/>
  <c r="AX15" i="17"/>
  <c r="C27" i="15"/>
  <c r="AC1" i="16" s="1"/>
  <c r="D49" i="15"/>
  <c r="O53" i="12"/>
  <c r="A27" i="9"/>
  <c r="AC1" i="9"/>
  <c r="AC18" i="16" l="1"/>
  <c r="AC31" i="16"/>
  <c r="AC42" i="16"/>
  <c r="AC12" i="16"/>
  <c r="AC13" i="16"/>
  <c r="AC10" i="16"/>
  <c r="AC35" i="16"/>
  <c r="AC30" i="16"/>
  <c r="AC34" i="16"/>
  <c r="AC14" i="16"/>
  <c r="AC23" i="16"/>
  <c r="AC17" i="16"/>
  <c r="AC28" i="16"/>
  <c r="AC40" i="16"/>
  <c r="AC5" i="16"/>
  <c r="AC8" i="16"/>
  <c r="AC20" i="16"/>
  <c r="AC33" i="16"/>
  <c r="AC9" i="16"/>
  <c r="AC15" i="16"/>
  <c r="AC29" i="16"/>
  <c r="AC22" i="16"/>
  <c r="AC25" i="16"/>
  <c r="AC48" i="16"/>
  <c r="AC43" i="16"/>
  <c r="AC21" i="16"/>
  <c r="AC24" i="16"/>
  <c r="AC16" i="16"/>
  <c r="AC11" i="16"/>
  <c r="AC44" i="16"/>
  <c r="AC49" i="16"/>
  <c r="AC4" i="16"/>
  <c r="AC6" i="16"/>
  <c r="AC47" i="16"/>
  <c r="AC36" i="16"/>
  <c r="AC37" i="16"/>
  <c r="AC46" i="16"/>
  <c r="AC38" i="16"/>
  <c r="AC39" i="16"/>
  <c r="AC19" i="16"/>
  <c r="AC27" i="16"/>
  <c r="AC32" i="16"/>
  <c r="AC45" i="16"/>
  <c r="AC26" i="16"/>
  <c r="AC7" i="16"/>
  <c r="AC41" i="16"/>
  <c r="AY1" i="17"/>
  <c r="AY7" i="17" s="1"/>
  <c r="C7" i="17" s="1"/>
  <c r="AY4" i="18"/>
  <c r="C4" i="18" s="1"/>
  <c r="B4" i="18" s="1"/>
  <c r="A4" i="18" s="1"/>
  <c r="T5" i="12" s="1"/>
  <c r="AF5" i="12" s="1"/>
  <c r="AY26" i="18"/>
  <c r="C26" i="18" s="1"/>
  <c r="AY10" i="18"/>
  <c r="C10" i="18" s="1"/>
  <c r="AY17" i="18"/>
  <c r="C17" i="18" s="1"/>
  <c r="AY41" i="18"/>
  <c r="C41" i="18" s="1"/>
  <c r="AY44" i="18"/>
  <c r="C44" i="18" s="1"/>
  <c r="AY24" i="18"/>
  <c r="C24" i="18" s="1"/>
  <c r="AY40" i="18"/>
  <c r="C40" i="18" s="1"/>
  <c r="AY45" i="18"/>
  <c r="C45" i="18" s="1"/>
  <c r="AY22" i="18"/>
  <c r="C22" i="18" s="1"/>
  <c r="AY34" i="18"/>
  <c r="C34" i="18" s="1"/>
  <c r="B35" i="18" s="1"/>
  <c r="A35" i="18" s="1"/>
  <c r="AY5" i="18"/>
  <c r="C5" i="18" s="1"/>
  <c r="AY7" i="18"/>
  <c r="C7" i="18" s="1"/>
  <c r="B7" i="18" s="1"/>
  <c r="AY25" i="18"/>
  <c r="C25" i="18" s="1"/>
  <c r="AY12" i="18"/>
  <c r="C12" i="18" s="1"/>
  <c r="AY19" i="18"/>
  <c r="C19" i="18" s="1"/>
  <c r="AY13" i="18"/>
  <c r="C13" i="18" s="1"/>
  <c r="AY18" i="18"/>
  <c r="C18" i="18" s="1"/>
  <c r="AY31" i="18"/>
  <c r="C31" i="18" s="1"/>
  <c r="AY14" i="18"/>
  <c r="C14" i="18" s="1"/>
  <c r="AY28" i="18"/>
  <c r="C28" i="18" s="1"/>
  <c r="AY42" i="18"/>
  <c r="C42" i="18" s="1"/>
  <c r="AY9" i="18"/>
  <c r="C9" i="18" s="1"/>
  <c r="AY47" i="18"/>
  <c r="C47" i="18" s="1"/>
  <c r="AY29" i="18"/>
  <c r="C29" i="18" s="1"/>
  <c r="AY15" i="18"/>
  <c r="C15" i="18" s="1"/>
  <c r="AY20" i="18"/>
  <c r="C20" i="18" s="1"/>
  <c r="AY21" i="18"/>
  <c r="C21" i="18" s="1"/>
  <c r="AY46" i="18"/>
  <c r="C46" i="18" s="1"/>
  <c r="AY23" i="18"/>
  <c r="C23" i="18" s="1"/>
  <c r="AY8" i="18"/>
  <c r="C8" i="18" s="1"/>
  <c r="AY6" i="18"/>
  <c r="C6" i="18" s="1"/>
  <c r="AY16" i="18"/>
  <c r="C16" i="18" s="1"/>
  <c r="B16" i="18" s="1"/>
  <c r="AY37" i="18"/>
  <c r="C37" i="18" s="1"/>
  <c r="AY11" i="18"/>
  <c r="C11" i="18" s="1"/>
  <c r="B11" i="18" s="1"/>
  <c r="AY43" i="18"/>
  <c r="C43" i="18" s="1"/>
  <c r="AY30" i="18"/>
  <c r="C30" i="18" s="1"/>
  <c r="AY36" i="18"/>
  <c r="C36" i="18" s="1"/>
  <c r="B36" i="18" s="1"/>
  <c r="A36" i="18" s="1"/>
  <c r="AY27" i="18"/>
  <c r="C27" i="18" s="1"/>
  <c r="B28" i="18" s="1"/>
  <c r="A28" i="18" s="1"/>
  <c r="AY39" i="18"/>
  <c r="C39" i="18" s="1"/>
  <c r="B39" i="18" s="1"/>
  <c r="A39" i="18" s="1"/>
  <c r="AY48" i="18"/>
  <c r="C48" i="18" s="1"/>
  <c r="B48" i="18" s="1"/>
  <c r="A48" i="18" s="1"/>
  <c r="AY49" i="18"/>
  <c r="C49" i="18" s="1"/>
  <c r="AY35" i="18"/>
  <c r="C35" i="18" s="1"/>
  <c r="AY33" i="18"/>
  <c r="C33" i="18" s="1"/>
  <c r="AY38" i="18"/>
  <c r="C38" i="18" s="1"/>
  <c r="AY32" i="18"/>
  <c r="C32" i="18" s="1"/>
  <c r="AC49" i="9"/>
  <c r="AC48" i="9"/>
  <c r="AC45" i="9"/>
  <c r="AC32" i="9"/>
  <c r="AC43" i="9"/>
  <c r="AC34" i="9"/>
  <c r="AC37" i="9"/>
  <c r="AC42" i="9"/>
  <c r="AC39" i="9"/>
  <c r="AC31" i="9"/>
  <c r="AC41" i="9"/>
  <c r="AC28" i="9"/>
  <c r="C28" i="9" s="1"/>
  <c r="J29" i="12" s="1"/>
  <c r="N29" i="12" s="1"/>
  <c r="AC33" i="9"/>
  <c r="AC35" i="9"/>
  <c r="AC30" i="9"/>
  <c r="AC46" i="9"/>
  <c r="AC44" i="9"/>
  <c r="AC36" i="9"/>
  <c r="AC29" i="9"/>
  <c r="AC38" i="9"/>
  <c r="AC40" i="9"/>
  <c r="AC47" i="9"/>
  <c r="B5" i="18" l="1"/>
  <c r="B13" i="18"/>
  <c r="B22" i="18"/>
  <c r="B45" i="18"/>
  <c r="A45" i="18" s="1"/>
  <c r="AY29" i="17"/>
  <c r="C29" i="17" s="1"/>
  <c r="AY46" i="17"/>
  <c r="C46" i="17" s="1"/>
  <c r="B21" i="18"/>
  <c r="A21" i="18" s="1"/>
  <c r="T22" i="12" s="1"/>
  <c r="AF22" i="12" s="1"/>
  <c r="AY47" i="17"/>
  <c r="C47" i="17" s="1"/>
  <c r="B18" i="18"/>
  <c r="B20" i="18"/>
  <c r="V53" i="21"/>
  <c r="U53" i="21"/>
  <c r="AY48" i="17"/>
  <c r="C48" i="17" s="1"/>
  <c r="AY45" i="17"/>
  <c r="C45" i="17" s="1"/>
  <c r="AY38" i="17"/>
  <c r="C38" i="17" s="1"/>
  <c r="AY37" i="17"/>
  <c r="C37" i="17" s="1"/>
  <c r="AY31" i="17"/>
  <c r="C31" i="17" s="1"/>
  <c r="AY14" i="17"/>
  <c r="C14" i="17" s="1"/>
  <c r="AY40" i="17"/>
  <c r="C40" i="17" s="1"/>
  <c r="AY42" i="17"/>
  <c r="C42" i="17" s="1"/>
  <c r="AY28" i="17"/>
  <c r="C28" i="17" s="1"/>
  <c r="AY6" i="17"/>
  <c r="C6" i="17" s="1"/>
  <c r="B7" i="17" s="1"/>
  <c r="AY35" i="17"/>
  <c r="C35" i="17" s="1"/>
  <c r="AY19" i="17"/>
  <c r="C19" i="17" s="1"/>
  <c r="AY20" i="17"/>
  <c r="C20" i="17" s="1"/>
  <c r="AY43" i="17"/>
  <c r="C43" i="17" s="1"/>
  <c r="AY36" i="17"/>
  <c r="C36" i="17" s="1"/>
  <c r="AY21" i="17"/>
  <c r="C21" i="17" s="1"/>
  <c r="AY4" i="17"/>
  <c r="C4" i="17" s="1"/>
  <c r="B4" i="17" s="1"/>
  <c r="AY33" i="17"/>
  <c r="C33" i="17" s="1"/>
  <c r="AY18" i="17"/>
  <c r="C18" i="17" s="1"/>
  <c r="AY8" i="17"/>
  <c r="C8" i="17" s="1"/>
  <c r="B8" i="17" s="1"/>
  <c r="AY32" i="17"/>
  <c r="C32" i="17" s="1"/>
  <c r="AY9" i="17"/>
  <c r="C9" i="17" s="1"/>
  <c r="AY26" i="17"/>
  <c r="C26" i="17" s="1"/>
  <c r="AY25" i="17"/>
  <c r="C25" i="17" s="1"/>
  <c r="AY12" i="17"/>
  <c r="C12" i="17" s="1"/>
  <c r="AY24" i="17"/>
  <c r="C24" i="17" s="1"/>
  <c r="AY39" i="17"/>
  <c r="C39" i="17" s="1"/>
  <c r="AY34" i="17"/>
  <c r="C34" i="17" s="1"/>
  <c r="AY49" i="17"/>
  <c r="C49" i="17" s="1"/>
  <c r="B49" i="17" s="1"/>
  <c r="A49" i="17" s="1"/>
  <c r="B33" i="18"/>
  <c r="A33" i="18" s="1"/>
  <c r="B10" i="18"/>
  <c r="A10" i="18" s="1"/>
  <c r="T11" i="12" s="1"/>
  <c r="AF11" i="12" s="1"/>
  <c r="B9" i="18"/>
  <c r="A9" i="18" s="1"/>
  <c r="T10" i="12" s="1"/>
  <c r="AF10" i="12" s="1"/>
  <c r="AY11" i="17"/>
  <c r="C11" i="17" s="1"/>
  <c r="AY23" i="17"/>
  <c r="C23" i="17" s="1"/>
  <c r="AY41" i="17"/>
  <c r="C41" i="17" s="1"/>
  <c r="AY44" i="17"/>
  <c r="C44" i="17" s="1"/>
  <c r="B29" i="18"/>
  <c r="A29" i="18" s="1"/>
  <c r="AY22" i="17"/>
  <c r="C22" i="17" s="1"/>
  <c r="AY27" i="17"/>
  <c r="C27" i="17" s="1"/>
  <c r="AY15" i="17"/>
  <c r="C15" i="17" s="1"/>
  <c r="AY17" i="17"/>
  <c r="C17" i="17" s="1"/>
  <c r="AY5" i="17"/>
  <c r="C5" i="17" s="1"/>
  <c r="AY16" i="17"/>
  <c r="C16" i="17" s="1"/>
  <c r="B44" i="18"/>
  <c r="A44" i="18" s="1"/>
  <c r="B47" i="18"/>
  <c r="A47" i="18" s="1"/>
  <c r="AY13" i="17"/>
  <c r="C13" i="17" s="1"/>
  <c r="AY30" i="17"/>
  <c r="C30" i="17" s="1"/>
  <c r="B25" i="18"/>
  <c r="A25" i="18" s="1"/>
  <c r="T26" i="12" s="1"/>
  <c r="AF26" i="12" s="1"/>
  <c r="B6" i="18"/>
  <c r="A6" i="18" s="1"/>
  <c r="T7" i="12" s="1"/>
  <c r="AF7" i="12" s="1"/>
  <c r="B43" i="18"/>
  <c r="A43" i="18" s="1"/>
  <c r="B34" i="18"/>
  <c r="A34" i="18" s="1"/>
  <c r="B37" i="18"/>
  <c r="A37" i="18" s="1"/>
  <c r="B32" i="18"/>
  <c r="A32" i="18" s="1"/>
  <c r="B49" i="18"/>
  <c r="A49" i="18" s="1"/>
  <c r="B19" i="18"/>
  <c r="A19" i="18" s="1"/>
  <c r="T20" i="12" s="1"/>
  <c r="AF20" i="12" s="1"/>
  <c r="B31" i="18"/>
  <c r="A31" i="18" s="1"/>
  <c r="B12" i="18"/>
  <c r="A12" i="18" s="1"/>
  <c r="T13" i="12" s="1"/>
  <c r="AF13" i="12" s="1"/>
  <c r="B46" i="18"/>
  <c r="A46" i="18" s="1"/>
  <c r="B38" i="18"/>
  <c r="A38" i="18" s="1"/>
  <c r="B40" i="18"/>
  <c r="A40" i="18" s="1"/>
  <c r="B24" i="18"/>
  <c r="A24" i="18" s="1"/>
  <c r="T25" i="12" s="1"/>
  <c r="AF25" i="12" s="1"/>
  <c r="B41" i="18"/>
  <c r="A41" i="18" s="1"/>
  <c r="B15" i="18"/>
  <c r="A15" i="18" s="1"/>
  <c r="T16" i="12" s="1"/>
  <c r="AF16" i="12" s="1"/>
  <c r="B23" i="18"/>
  <c r="A23" i="18" s="1"/>
  <c r="T24" i="12" s="1"/>
  <c r="AF24" i="12" s="1"/>
  <c r="B17" i="18"/>
  <c r="A17" i="18" s="1"/>
  <c r="T18" i="12" s="1"/>
  <c r="AF18" i="12" s="1"/>
  <c r="AJ5" i="12"/>
  <c r="AN5" i="12" s="1"/>
  <c r="B42" i="18"/>
  <c r="A42" i="18" s="1"/>
  <c r="A18" i="18"/>
  <c r="T19" i="12" s="1"/>
  <c r="AF19" i="12" s="1"/>
  <c r="A11" i="18"/>
  <c r="T12" i="12" s="1"/>
  <c r="AF12" i="12" s="1"/>
  <c r="A16" i="18"/>
  <c r="T17" i="12" s="1"/>
  <c r="AF17" i="12" s="1"/>
  <c r="A22" i="18"/>
  <c r="T23" i="12" s="1"/>
  <c r="AF23" i="12" s="1"/>
  <c r="A20" i="18"/>
  <c r="T21" i="12" s="1"/>
  <c r="AF21" i="12" s="1"/>
  <c r="B30" i="18"/>
  <c r="A30" i="18" s="1"/>
  <c r="B14" i="18"/>
  <c r="B27" i="18"/>
  <c r="B26" i="18"/>
  <c r="A13" i="18"/>
  <c r="T14" i="12" s="1"/>
  <c r="AF14" i="12" s="1"/>
  <c r="B8" i="18"/>
  <c r="A7" i="18"/>
  <c r="T8" i="12" s="1"/>
  <c r="AF8" i="12" s="1"/>
  <c r="AY10" i="17"/>
  <c r="C10" i="17" s="1"/>
  <c r="A5" i="18"/>
  <c r="T6" i="12" s="1"/>
  <c r="AF6" i="12" s="1"/>
  <c r="C28" i="15"/>
  <c r="A28" i="9"/>
  <c r="AD1" i="9"/>
  <c r="B38" i="17" l="1"/>
  <c r="A38" i="17" s="1"/>
  <c r="B46" i="17"/>
  <c r="A46" i="17" s="1"/>
  <c r="B44" i="17"/>
  <c r="A44" i="17" s="1"/>
  <c r="B47" i="17"/>
  <c r="A47" i="17" s="1"/>
  <c r="B48" i="17"/>
  <c r="A48" i="17" s="1"/>
  <c r="B29" i="17"/>
  <c r="A29" i="17" s="1"/>
  <c r="B21" i="17"/>
  <c r="A21" i="17" s="1"/>
  <c r="S22" i="12" s="1"/>
  <c r="AE22" i="12" s="1"/>
  <c r="B20" i="17"/>
  <c r="A20" i="17" s="1"/>
  <c r="S21" i="12" s="1"/>
  <c r="AE21" i="12" s="1"/>
  <c r="B18" i="17"/>
  <c r="A18" i="17" s="1"/>
  <c r="S19" i="12" s="1"/>
  <c r="AE19" i="12" s="1"/>
  <c r="B15" i="17"/>
  <c r="A15" i="17" s="1"/>
  <c r="S16" i="12" s="1"/>
  <c r="AE16" i="12" s="1"/>
  <c r="B28" i="17"/>
  <c r="A28" i="17" s="1"/>
  <c r="S29" i="12" s="1"/>
  <c r="AE29" i="12" s="1"/>
  <c r="B36" i="17"/>
  <c r="A36" i="17" s="1"/>
  <c r="B43" i="17"/>
  <c r="A43" i="17" s="1"/>
  <c r="B42" i="17"/>
  <c r="A42" i="17" s="1"/>
  <c r="B24" i="17"/>
  <c r="A24" i="17" s="1"/>
  <c r="S25" i="12" s="1"/>
  <c r="AE25" i="12" s="1"/>
  <c r="B6" i="17"/>
  <c r="A6" i="17" s="1"/>
  <c r="S7" i="12" s="1"/>
  <c r="AE7" i="12" s="1"/>
  <c r="B5" i="17"/>
  <c r="A5" i="17" s="1"/>
  <c r="S6" i="12" s="1"/>
  <c r="AE6" i="12" s="1"/>
  <c r="B9" i="17"/>
  <c r="A9" i="17" s="1"/>
  <c r="S10" i="12" s="1"/>
  <c r="AE10" i="12" s="1"/>
  <c r="B16" i="17"/>
  <c r="A16" i="17" s="1"/>
  <c r="S17" i="12" s="1"/>
  <c r="AE17" i="12" s="1"/>
  <c r="B32" i="17"/>
  <c r="A32" i="17" s="1"/>
  <c r="U70" i="21"/>
  <c r="V70" i="21"/>
  <c r="U56" i="21"/>
  <c r="V56" i="21"/>
  <c r="U55" i="21"/>
  <c r="V55" i="21"/>
  <c r="U54" i="21"/>
  <c r="V54" i="21"/>
  <c r="U61" i="21"/>
  <c r="V61" i="21"/>
  <c r="U68" i="21"/>
  <c r="V68" i="21"/>
  <c r="U60" i="21"/>
  <c r="V60" i="21"/>
  <c r="U67" i="21"/>
  <c r="V67" i="21"/>
  <c r="U64" i="21"/>
  <c r="V64" i="21"/>
  <c r="U73" i="21"/>
  <c r="V73" i="21"/>
  <c r="U58" i="21"/>
  <c r="V58" i="21"/>
  <c r="U71" i="21"/>
  <c r="V71" i="21"/>
  <c r="U65" i="21"/>
  <c r="V65" i="21"/>
  <c r="U74" i="21"/>
  <c r="V74" i="21"/>
  <c r="Q53" i="21"/>
  <c r="R53" i="21"/>
  <c r="P53" i="21"/>
  <c r="S53" i="21"/>
  <c r="T53" i="21"/>
  <c r="U72" i="21"/>
  <c r="V72" i="21"/>
  <c r="U59" i="21"/>
  <c r="V59" i="21"/>
  <c r="U62" i="21"/>
  <c r="V62" i="21"/>
  <c r="U69" i="21"/>
  <c r="V69" i="21"/>
  <c r="U66" i="21"/>
  <c r="V66" i="21"/>
  <c r="B25" i="17"/>
  <c r="A25" i="17" s="1"/>
  <c r="S26" i="12" s="1"/>
  <c r="AE26" i="12" s="1"/>
  <c r="B22" i="17"/>
  <c r="A22" i="17" s="1"/>
  <c r="S23" i="12" s="1"/>
  <c r="AE23" i="12" s="1"/>
  <c r="B12" i="17"/>
  <c r="A12" i="17" s="1"/>
  <c r="S13" i="12" s="1"/>
  <c r="AE13" i="12" s="1"/>
  <c r="B26" i="17"/>
  <c r="A26" i="17" s="1"/>
  <c r="S27" i="12" s="1"/>
  <c r="AE27" i="12" s="1"/>
  <c r="B39" i="17"/>
  <c r="A39" i="17" s="1"/>
  <c r="B33" i="17"/>
  <c r="A33" i="17" s="1"/>
  <c r="B19" i="17"/>
  <c r="A19" i="17" s="1"/>
  <c r="S20" i="12" s="1"/>
  <c r="AE20" i="12" s="1"/>
  <c r="B35" i="17"/>
  <c r="A35" i="17" s="1"/>
  <c r="B45" i="17"/>
  <c r="A45" i="17" s="1"/>
  <c r="B41" i="17"/>
  <c r="A41" i="17" s="1"/>
  <c r="B34" i="17"/>
  <c r="A34" i="17" s="1"/>
  <c r="B31" i="17"/>
  <c r="A31" i="17" s="1"/>
  <c r="B10" i="17"/>
  <c r="A10" i="17" s="1"/>
  <c r="S11" i="12" s="1"/>
  <c r="AE11" i="12" s="1"/>
  <c r="B37" i="17"/>
  <c r="A37" i="17" s="1"/>
  <c r="B27" i="17"/>
  <c r="A27" i="17" s="1"/>
  <c r="S28" i="12" s="1"/>
  <c r="AE28" i="12" s="1"/>
  <c r="B14" i="17"/>
  <c r="A14" i="17" s="1"/>
  <c r="S15" i="12" s="1"/>
  <c r="AE15" i="12" s="1"/>
  <c r="B40" i="17"/>
  <c r="A40" i="17" s="1"/>
  <c r="B17" i="17"/>
  <c r="A17" i="17" s="1"/>
  <c r="S18" i="12" s="1"/>
  <c r="AE18" i="12" s="1"/>
  <c r="B23" i="17"/>
  <c r="A23" i="17" s="1"/>
  <c r="S24" i="12" s="1"/>
  <c r="AE24" i="12" s="1"/>
  <c r="B13" i="17"/>
  <c r="A13" i="17" s="1"/>
  <c r="S14" i="12" s="1"/>
  <c r="AE14" i="12" s="1"/>
  <c r="B30" i="17"/>
  <c r="A30" i="17" s="1"/>
  <c r="AJ20" i="12"/>
  <c r="AJ18" i="12"/>
  <c r="AJ19" i="12"/>
  <c r="AN19" i="12"/>
  <c r="AJ10" i="12"/>
  <c r="AN10" i="12" s="1"/>
  <c r="AJ13" i="12"/>
  <c r="AN13" i="12" s="1"/>
  <c r="AJ23" i="12"/>
  <c r="AN23" i="12" s="1"/>
  <c r="AJ22" i="12"/>
  <c r="AJ17" i="12"/>
  <c r="AN17" i="12" s="1"/>
  <c r="AJ25" i="12"/>
  <c r="AJ12" i="12"/>
  <c r="AJ7" i="12"/>
  <c r="AJ26" i="12"/>
  <c r="AJ21" i="12"/>
  <c r="AJ24" i="12"/>
  <c r="AJ6" i="12"/>
  <c r="AJ11" i="12"/>
  <c r="AN11" i="12" s="1"/>
  <c r="AJ8" i="12"/>
  <c r="AN8" i="12" s="1"/>
  <c r="AJ14" i="12"/>
  <c r="AN14" i="12" s="1"/>
  <c r="AJ16" i="12"/>
  <c r="AN16" i="12" s="1"/>
  <c r="A7" i="17"/>
  <c r="S8" i="12" s="1"/>
  <c r="AE8" i="12" s="1"/>
  <c r="B11" i="17"/>
  <c r="A8" i="17"/>
  <c r="S9" i="12" s="1"/>
  <c r="AE9" i="12" s="1"/>
  <c r="A26" i="18"/>
  <c r="T27" i="12" s="1"/>
  <c r="AF27" i="12" s="1"/>
  <c r="A27" i="18"/>
  <c r="T28" i="12" s="1"/>
  <c r="AF28" i="12" s="1"/>
  <c r="A4" i="17"/>
  <c r="S5" i="12" s="1"/>
  <c r="AE5" i="12" s="1"/>
  <c r="A8" i="18"/>
  <c r="T9" i="12" s="1"/>
  <c r="AF9" i="12" s="1"/>
  <c r="A14" i="18"/>
  <c r="T15" i="12" s="1"/>
  <c r="AF15" i="12" s="1"/>
  <c r="AD1" i="16"/>
  <c r="T29" i="12"/>
  <c r="AF29" i="12" s="1"/>
  <c r="AD47" i="9"/>
  <c r="AD44" i="9"/>
  <c r="AD32" i="9"/>
  <c r="AD33" i="9"/>
  <c r="AD41" i="9"/>
  <c r="AD31" i="9"/>
  <c r="AD40" i="9"/>
  <c r="AD48" i="9"/>
  <c r="AD46" i="9"/>
  <c r="AD49" i="9"/>
  <c r="AD37" i="9"/>
  <c r="AD45" i="9"/>
  <c r="AD36" i="9"/>
  <c r="AD30" i="9"/>
  <c r="AD39" i="9"/>
  <c r="AD29" i="9"/>
  <c r="C29" i="9" s="1"/>
  <c r="J30" i="12" s="1"/>
  <c r="N30" i="12" s="1"/>
  <c r="AD38" i="9"/>
  <c r="AD35" i="9"/>
  <c r="AD43" i="9"/>
  <c r="AD42" i="9"/>
  <c r="AD34" i="9"/>
  <c r="P59" i="21" l="1"/>
  <c r="Q59" i="21"/>
  <c r="R59" i="21"/>
  <c r="S59" i="21"/>
  <c r="T59" i="21"/>
  <c r="AN21" i="12"/>
  <c r="Q69" i="21"/>
  <c r="R69" i="21"/>
  <c r="S69" i="21"/>
  <c r="T69" i="21"/>
  <c r="P69" i="21"/>
  <c r="AN25" i="12"/>
  <c r="P73" i="21"/>
  <c r="Q73" i="21"/>
  <c r="R73" i="21"/>
  <c r="S73" i="21"/>
  <c r="T73" i="21"/>
  <c r="R71" i="21"/>
  <c r="S71" i="21"/>
  <c r="T71" i="21"/>
  <c r="Q71" i="21"/>
  <c r="P71" i="21"/>
  <c r="AN6" i="12"/>
  <c r="Q54" i="21"/>
  <c r="R54" i="21"/>
  <c r="S54" i="21"/>
  <c r="T54" i="21"/>
  <c r="P54" i="21"/>
  <c r="AN24" i="12"/>
  <c r="Q72" i="21"/>
  <c r="R72" i="21"/>
  <c r="S72" i="21"/>
  <c r="T72" i="21"/>
  <c r="P72" i="21"/>
  <c r="AN7" i="12"/>
  <c r="Q55" i="21"/>
  <c r="R55" i="21"/>
  <c r="S55" i="21"/>
  <c r="T55" i="21"/>
  <c r="P55" i="21"/>
  <c r="AN12" i="12"/>
  <c r="T60" i="21"/>
  <c r="P60" i="21"/>
  <c r="R60" i="21"/>
  <c r="S60" i="21"/>
  <c r="Q60" i="21"/>
  <c r="U75" i="21"/>
  <c r="V75" i="21"/>
  <c r="AN22" i="12"/>
  <c r="Q70" i="21"/>
  <c r="R70" i="21"/>
  <c r="S70" i="21"/>
  <c r="T70" i="21"/>
  <c r="P70" i="21"/>
  <c r="Q61" i="21"/>
  <c r="R61" i="21"/>
  <c r="S61" i="21"/>
  <c r="T61" i="21"/>
  <c r="P61" i="21"/>
  <c r="V63" i="21"/>
  <c r="U63" i="21"/>
  <c r="Q58" i="21"/>
  <c r="R58" i="21"/>
  <c r="S58" i="21"/>
  <c r="P58" i="21"/>
  <c r="T58" i="21"/>
  <c r="Q62" i="21"/>
  <c r="R62" i="21"/>
  <c r="S62" i="21"/>
  <c r="T62" i="21"/>
  <c r="P62" i="21"/>
  <c r="P67" i="21"/>
  <c r="S67" i="21"/>
  <c r="T67" i="21"/>
  <c r="Q67" i="21"/>
  <c r="R67" i="21"/>
  <c r="AN26" i="12"/>
  <c r="Q74" i="21"/>
  <c r="R74" i="21"/>
  <c r="S74" i="21"/>
  <c r="T74" i="21"/>
  <c r="P74" i="21"/>
  <c r="P65" i="21"/>
  <c r="Q65" i="21"/>
  <c r="S65" i="21"/>
  <c r="R65" i="21"/>
  <c r="T65" i="21"/>
  <c r="P64" i="21"/>
  <c r="Q64" i="21"/>
  <c r="S64" i="21"/>
  <c r="T64" i="21"/>
  <c r="R64" i="21"/>
  <c r="U57" i="21"/>
  <c r="V57" i="21"/>
  <c r="AN18" i="12"/>
  <c r="P66" i="21"/>
  <c r="Q66" i="21"/>
  <c r="R66" i="21"/>
  <c r="S66" i="21"/>
  <c r="T66" i="21"/>
  <c r="U76" i="21"/>
  <c r="V76" i="21"/>
  <c r="U77" i="21"/>
  <c r="V77" i="21"/>
  <c r="Q56" i="21"/>
  <c r="S56" i="21"/>
  <c r="P56" i="21"/>
  <c r="T56" i="21"/>
  <c r="R56" i="21"/>
  <c r="AN20" i="12"/>
  <c r="S68" i="21"/>
  <c r="T68" i="21"/>
  <c r="P68" i="21"/>
  <c r="Q68" i="21"/>
  <c r="R68" i="21"/>
  <c r="N76" i="21"/>
  <c r="O76" i="21"/>
  <c r="O62" i="21"/>
  <c r="N62" i="21"/>
  <c r="O63" i="21"/>
  <c r="N63" i="21"/>
  <c r="O68" i="21"/>
  <c r="N68" i="21"/>
  <c r="O71" i="21"/>
  <c r="N71" i="21"/>
  <c r="N55" i="21"/>
  <c r="O55" i="21"/>
  <c r="N73" i="21"/>
  <c r="O73" i="21"/>
  <c r="O77" i="21"/>
  <c r="N77" i="21"/>
  <c r="O69" i="21"/>
  <c r="N69" i="21"/>
  <c r="O54" i="21"/>
  <c r="N54" i="21"/>
  <c r="O56" i="21"/>
  <c r="N56" i="21"/>
  <c r="O67" i="21"/>
  <c r="N67" i="21"/>
  <c r="O53" i="21"/>
  <c r="N53" i="21"/>
  <c r="O64" i="21"/>
  <c r="N64" i="21"/>
  <c r="O74" i="21"/>
  <c r="N74" i="21"/>
  <c r="N70" i="21"/>
  <c r="O70" i="21"/>
  <c r="O72" i="21"/>
  <c r="N72" i="21"/>
  <c r="O65" i="21"/>
  <c r="N65" i="21"/>
  <c r="O75" i="21"/>
  <c r="N75" i="21"/>
  <c r="O66" i="21"/>
  <c r="N66" i="21"/>
  <c r="O58" i="21"/>
  <c r="N58" i="21"/>
  <c r="N59" i="21"/>
  <c r="O59" i="21"/>
  <c r="O57" i="21"/>
  <c r="N57" i="21"/>
  <c r="N61" i="21"/>
  <c r="O61" i="21"/>
  <c r="AI11" i="12"/>
  <c r="AI8" i="12"/>
  <c r="AJ15" i="12"/>
  <c r="AN15" i="12" s="1"/>
  <c r="AI15" i="12"/>
  <c r="AM15" i="12"/>
  <c r="AI13" i="12"/>
  <c r="AI22" i="12"/>
  <c r="AI24" i="12"/>
  <c r="AI17" i="12"/>
  <c r="AM17" i="12" s="1"/>
  <c r="AI27" i="12"/>
  <c r="AI23" i="12"/>
  <c r="AI10" i="12"/>
  <c r="AJ28" i="12"/>
  <c r="AI28" i="12"/>
  <c r="AJ27" i="12"/>
  <c r="AJ29" i="12"/>
  <c r="AN29" i="12" s="1"/>
  <c r="AI18" i="12"/>
  <c r="AI21" i="12"/>
  <c r="AI9" i="12"/>
  <c r="AI6" i="12"/>
  <c r="AI14" i="12"/>
  <c r="AJ9" i="12"/>
  <c r="AI19" i="12"/>
  <c r="AI7" i="12"/>
  <c r="AI5" i="12"/>
  <c r="AM5" i="12" s="1"/>
  <c r="AI16" i="12"/>
  <c r="AI25" i="12"/>
  <c r="AI26" i="12"/>
  <c r="AI29" i="12"/>
  <c r="AI20" i="12"/>
  <c r="AD6" i="16"/>
  <c r="AD17" i="16"/>
  <c r="AD7" i="16"/>
  <c r="AD18" i="16"/>
  <c r="AD31" i="16"/>
  <c r="AD42" i="16"/>
  <c r="AD5" i="16"/>
  <c r="AD8" i="16"/>
  <c r="AD19" i="16"/>
  <c r="AD39" i="16"/>
  <c r="AD43" i="16"/>
  <c r="AD13" i="16"/>
  <c r="AD10" i="16"/>
  <c r="AD35" i="16"/>
  <c r="AD12" i="16"/>
  <c r="AD15" i="16"/>
  <c r="AD48" i="16"/>
  <c r="AD49" i="16"/>
  <c r="AD25" i="16"/>
  <c r="AD40" i="16"/>
  <c r="AD23" i="16"/>
  <c r="AD14" i="16"/>
  <c r="AD28" i="16"/>
  <c r="AD20" i="16"/>
  <c r="AD45" i="16"/>
  <c r="AD26" i="16"/>
  <c r="AD27" i="16"/>
  <c r="AD24" i="16"/>
  <c r="AD30" i="16"/>
  <c r="AD22" i="16"/>
  <c r="AD33" i="16"/>
  <c r="AD29" i="16"/>
  <c r="AD21" i="16"/>
  <c r="AD9" i="16"/>
  <c r="AD32" i="16"/>
  <c r="AD34" i="16"/>
  <c r="AD11" i="16"/>
  <c r="AD37" i="16"/>
  <c r="AD4" i="16"/>
  <c r="AD47" i="16"/>
  <c r="AD46" i="16"/>
  <c r="AD36" i="16"/>
  <c r="AD16" i="16"/>
  <c r="AD38" i="16"/>
  <c r="AD41" i="16"/>
  <c r="AD44" i="16"/>
  <c r="A11" i="17"/>
  <c r="S12" i="12" s="1"/>
  <c r="AE12" i="12" s="1"/>
  <c r="C29" i="15"/>
  <c r="A29" i="9"/>
  <c r="AE1" i="9"/>
  <c r="AN27" i="12" l="1"/>
  <c r="Q75" i="21"/>
  <c r="S75" i="21"/>
  <c r="T75" i="21"/>
  <c r="P75" i="21"/>
  <c r="R75" i="21"/>
  <c r="AN28" i="12"/>
  <c r="Q76" i="21"/>
  <c r="R76" i="21"/>
  <c r="P76" i="21"/>
  <c r="S76" i="21"/>
  <c r="T76" i="21"/>
  <c r="AN9" i="12"/>
  <c r="S57" i="21"/>
  <c r="T57" i="21"/>
  <c r="P57" i="21"/>
  <c r="Q57" i="21"/>
  <c r="R57" i="21"/>
  <c r="Q63" i="21"/>
  <c r="R63" i="21"/>
  <c r="S63" i="21"/>
  <c r="T63" i="21"/>
  <c r="P63" i="21"/>
  <c r="P77" i="21"/>
  <c r="Q77" i="21"/>
  <c r="R77" i="21"/>
  <c r="S77" i="21"/>
  <c r="T77" i="21"/>
  <c r="AM23" i="12"/>
  <c r="I71" i="21"/>
  <c r="J71" i="21"/>
  <c r="K71" i="21"/>
  <c r="L71" i="21"/>
  <c r="M71" i="21"/>
  <c r="AM20" i="12"/>
  <c r="I68" i="21"/>
  <c r="J68" i="21"/>
  <c r="K68" i="21"/>
  <c r="L68" i="21"/>
  <c r="M68" i="21"/>
  <c r="AM7" i="12"/>
  <c r="J55" i="21"/>
  <c r="K55" i="21"/>
  <c r="I55" i="21"/>
  <c r="L55" i="21"/>
  <c r="M55" i="21"/>
  <c r="AM19" i="12"/>
  <c r="M67" i="21"/>
  <c r="J67" i="21"/>
  <c r="K67" i="21"/>
  <c r="L67" i="21"/>
  <c r="I67" i="21"/>
  <c r="AM21" i="12"/>
  <c r="L69" i="21"/>
  <c r="M69" i="21"/>
  <c r="I69" i="21"/>
  <c r="J69" i="21"/>
  <c r="K69" i="21"/>
  <c r="AM28" i="12"/>
  <c r="J76" i="21"/>
  <c r="L76" i="21"/>
  <c r="M76" i="21"/>
  <c r="K76" i="21"/>
  <c r="I76" i="21"/>
  <c r="AM29" i="12"/>
  <c r="J77" i="21"/>
  <c r="K77" i="21"/>
  <c r="L77" i="21"/>
  <c r="M77" i="21"/>
  <c r="I77" i="21"/>
  <c r="AM24" i="12"/>
  <c r="I72" i="21"/>
  <c r="J72" i="21"/>
  <c r="K72" i="21"/>
  <c r="L72" i="21"/>
  <c r="M72" i="21"/>
  <c r="AM14" i="12"/>
  <c r="I62" i="21"/>
  <c r="J62" i="21"/>
  <c r="K62" i="21"/>
  <c r="L62" i="21"/>
  <c r="M62" i="21"/>
  <c r="N60" i="21"/>
  <c r="O60" i="21"/>
  <c r="AM10" i="12"/>
  <c r="L58" i="21"/>
  <c r="M58" i="21"/>
  <c r="J58" i="21"/>
  <c r="I58" i="21"/>
  <c r="K58" i="21"/>
  <c r="K65" i="21"/>
  <c r="L65" i="21"/>
  <c r="M65" i="21"/>
  <c r="J65" i="21"/>
  <c r="I65" i="21"/>
  <c r="AM16" i="12"/>
  <c r="J64" i="21"/>
  <c r="K64" i="21"/>
  <c r="L64" i="21"/>
  <c r="M64" i="21"/>
  <c r="I64" i="21"/>
  <c r="AM13" i="12"/>
  <c r="J61" i="21"/>
  <c r="K61" i="21"/>
  <c r="I61" i="21"/>
  <c r="L61" i="21"/>
  <c r="M61" i="21"/>
  <c r="J53" i="21"/>
  <c r="K53" i="21"/>
  <c r="L53" i="21"/>
  <c r="M53" i="21"/>
  <c r="I53" i="21"/>
  <c r="I63" i="21"/>
  <c r="K63" i="21"/>
  <c r="L63" i="21"/>
  <c r="M63" i="21"/>
  <c r="J63" i="21"/>
  <c r="AM11" i="12"/>
  <c r="J59" i="21"/>
  <c r="K59" i="21"/>
  <c r="L59" i="21"/>
  <c r="M59" i="21"/>
  <c r="I59" i="21"/>
  <c r="AM27" i="12"/>
  <c r="J75" i="21"/>
  <c r="K75" i="21"/>
  <c r="L75" i="21"/>
  <c r="M75" i="21"/>
  <c r="I75" i="21"/>
  <c r="AM26" i="12"/>
  <c r="I74" i="21"/>
  <c r="J74" i="21"/>
  <c r="K74" i="21"/>
  <c r="L74" i="21"/>
  <c r="M74" i="21"/>
  <c r="I73" i="21"/>
  <c r="J73" i="21"/>
  <c r="K73" i="21"/>
  <c r="L73" i="21"/>
  <c r="M73" i="21"/>
  <c r="AM22" i="12"/>
  <c r="J70" i="21"/>
  <c r="K70" i="21"/>
  <c r="L70" i="21"/>
  <c r="I70" i="21"/>
  <c r="M70" i="21"/>
  <c r="AM8" i="12"/>
  <c r="I56" i="21"/>
  <c r="J56" i="21"/>
  <c r="K56" i="21"/>
  <c r="L56" i="21"/>
  <c r="M56" i="21"/>
  <c r="AM6" i="12"/>
  <c r="J54" i="21"/>
  <c r="K54" i="21"/>
  <c r="L54" i="21"/>
  <c r="M54" i="21"/>
  <c r="I54" i="21"/>
  <c r="AM9" i="12"/>
  <c r="K57" i="21"/>
  <c r="L57" i="21"/>
  <c r="M57" i="21"/>
  <c r="I57" i="21"/>
  <c r="J57" i="21"/>
  <c r="AM18" i="12"/>
  <c r="J66" i="21"/>
  <c r="K66" i="21"/>
  <c r="L66" i="21"/>
  <c r="M66" i="21"/>
  <c r="I66" i="21"/>
  <c r="AM25" i="12"/>
  <c r="AI12" i="12"/>
  <c r="AE1" i="16"/>
  <c r="T30" i="12"/>
  <c r="AF30" i="12" s="1"/>
  <c r="S30" i="12"/>
  <c r="AE30" i="12" s="1"/>
  <c r="AE32" i="9"/>
  <c r="AE34" i="9"/>
  <c r="AE44" i="9"/>
  <c r="AE40" i="9"/>
  <c r="AE45" i="9"/>
  <c r="AE49" i="9"/>
  <c r="AE38" i="9"/>
  <c r="AE39" i="9"/>
  <c r="AE36" i="9"/>
  <c r="AE42" i="9"/>
  <c r="AE43" i="9"/>
  <c r="AE31" i="9"/>
  <c r="AE47" i="9"/>
  <c r="AE35" i="9"/>
  <c r="AE41" i="9"/>
  <c r="AE33" i="9"/>
  <c r="AE37" i="9"/>
  <c r="AE46" i="9"/>
  <c r="AE48" i="9"/>
  <c r="AE30" i="9"/>
  <c r="C30" i="9" s="1"/>
  <c r="J31" i="12" s="1"/>
  <c r="N31" i="12" s="1"/>
  <c r="U78" i="21" l="1"/>
  <c r="V78" i="21"/>
  <c r="AM12" i="12"/>
  <c r="J60" i="21"/>
  <c r="K60" i="21"/>
  <c r="L60" i="21"/>
  <c r="M60" i="21"/>
  <c r="I60" i="21"/>
  <c r="O78" i="21"/>
  <c r="N78" i="21"/>
  <c r="AI30" i="12"/>
  <c r="AJ30" i="12"/>
  <c r="AE24" i="16"/>
  <c r="AE32" i="16"/>
  <c r="AE43" i="16"/>
  <c r="AE7" i="16"/>
  <c r="AE16" i="16"/>
  <c r="AE8" i="16"/>
  <c r="AE19" i="16"/>
  <c r="AE39" i="16"/>
  <c r="AE13" i="16"/>
  <c r="AE18" i="16"/>
  <c r="AE21" i="16"/>
  <c r="AE38" i="16"/>
  <c r="AE11" i="16"/>
  <c r="AE35" i="16"/>
  <c r="AE48" i="16"/>
  <c r="AE28" i="16"/>
  <c r="AE40" i="16"/>
  <c r="AE25" i="16"/>
  <c r="AE14" i="16"/>
  <c r="AE17" i="16"/>
  <c r="AE5" i="16"/>
  <c r="AE26" i="16"/>
  <c r="AE41" i="16"/>
  <c r="AE29" i="16"/>
  <c r="AE31" i="16"/>
  <c r="AE20" i="16"/>
  <c r="AE23" i="16"/>
  <c r="AE27" i="16"/>
  <c r="AE15" i="16"/>
  <c r="AE12" i="16"/>
  <c r="AE30" i="16"/>
  <c r="AE42" i="16"/>
  <c r="AE10" i="16"/>
  <c r="AE9" i="16"/>
  <c r="AE34" i="16"/>
  <c r="AE33" i="16"/>
  <c r="AE6" i="16"/>
  <c r="AE37" i="16"/>
  <c r="AE4" i="16"/>
  <c r="AE22" i="16"/>
  <c r="AE46" i="16"/>
  <c r="AE45" i="16"/>
  <c r="AE47" i="16"/>
  <c r="AE36" i="16"/>
  <c r="AE49" i="16"/>
  <c r="AE44" i="16"/>
  <c r="C30" i="15"/>
  <c r="AF1" i="9"/>
  <c r="A30" i="9"/>
  <c r="AN30" i="12" l="1"/>
  <c r="P78" i="21"/>
  <c r="Q78" i="21"/>
  <c r="R78" i="21"/>
  <c r="S78" i="21"/>
  <c r="T78" i="21"/>
  <c r="AM30" i="12"/>
  <c r="K78" i="21"/>
  <c r="L78" i="21"/>
  <c r="M78" i="21"/>
  <c r="I78" i="21"/>
  <c r="J78" i="21"/>
  <c r="AF1" i="16"/>
  <c r="T31" i="12"/>
  <c r="AF31" i="12" s="1"/>
  <c r="S31" i="12"/>
  <c r="AE31" i="12" s="1"/>
  <c r="AF41" i="9"/>
  <c r="AF32" i="9"/>
  <c r="AF49" i="9"/>
  <c r="AF43" i="9"/>
  <c r="AF35" i="9"/>
  <c r="AF38" i="9"/>
  <c r="AF40" i="9"/>
  <c r="AF42" i="9"/>
  <c r="AF47" i="9"/>
  <c r="AF37" i="9"/>
  <c r="AF45" i="9"/>
  <c r="AF44" i="9"/>
  <c r="AF31" i="9"/>
  <c r="C31" i="9" s="1"/>
  <c r="J32" i="12" s="1"/>
  <c r="N32" i="12" s="1"/>
  <c r="AF34" i="9"/>
  <c r="AF33" i="9"/>
  <c r="AF46" i="9"/>
  <c r="AF36" i="9"/>
  <c r="AF48" i="9"/>
  <c r="AF39" i="9"/>
  <c r="V79" i="21" l="1"/>
  <c r="U79" i="21"/>
  <c r="O79" i="21"/>
  <c r="N79" i="21"/>
  <c r="AI31" i="12"/>
  <c r="AJ31" i="12"/>
  <c r="AF7" i="16"/>
  <c r="AF18" i="16"/>
  <c r="AF13" i="16"/>
  <c r="AF24" i="16"/>
  <c r="AF32" i="16"/>
  <c r="AF43" i="16"/>
  <c r="AF22" i="16"/>
  <c r="AF25" i="16"/>
  <c r="AF28" i="16"/>
  <c r="AF16" i="16"/>
  <c r="AF8" i="16"/>
  <c r="AF19" i="16"/>
  <c r="AF39" i="16"/>
  <c r="AF4" i="16"/>
  <c r="AF14" i="16"/>
  <c r="AF11" i="16"/>
  <c r="AF35" i="16"/>
  <c r="AF48" i="16"/>
  <c r="AF17" i="16"/>
  <c r="AF12" i="16"/>
  <c r="AF31" i="16"/>
  <c r="AF29" i="16"/>
  <c r="AF15" i="16"/>
  <c r="AF20" i="16"/>
  <c r="AF30" i="16"/>
  <c r="AF26" i="16"/>
  <c r="AF41" i="16"/>
  <c r="AF23" i="16"/>
  <c r="AF27" i="16"/>
  <c r="AF21" i="16"/>
  <c r="AF42" i="16"/>
  <c r="AF33" i="16"/>
  <c r="AF10" i="16"/>
  <c r="AF9" i="16"/>
  <c r="AF44" i="16"/>
  <c r="AF37" i="16"/>
  <c r="AF40" i="16"/>
  <c r="AF5" i="16"/>
  <c r="AF45" i="16"/>
  <c r="AF6" i="16"/>
  <c r="AF47" i="16"/>
  <c r="AF36" i="16"/>
  <c r="AF46" i="16"/>
  <c r="AF38" i="16"/>
  <c r="AF49" i="16"/>
  <c r="AF34" i="16"/>
  <c r="C31" i="15"/>
  <c r="A31" i="9"/>
  <c r="AG1" i="9"/>
  <c r="AN31" i="12" l="1"/>
  <c r="S79" i="21"/>
  <c r="T79" i="21"/>
  <c r="P79" i="21"/>
  <c r="Q79" i="21"/>
  <c r="R79" i="21"/>
  <c r="AM31" i="12"/>
  <c r="J79" i="21"/>
  <c r="K79" i="21"/>
  <c r="L79" i="21"/>
  <c r="M79" i="21"/>
  <c r="I79" i="21"/>
  <c r="AG1" i="16"/>
  <c r="T32" i="12"/>
  <c r="AF32" i="12" s="1"/>
  <c r="S32" i="12"/>
  <c r="AE32" i="12" s="1"/>
  <c r="AG33" i="9"/>
  <c r="AG39" i="9"/>
  <c r="AG36" i="9"/>
  <c r="AG37" i="9"/>
  <c r="AG49" i="9"/>
  <c r="AG35" i="9"/>
  <c r="AG43" i="9"/>
  <c r="AG41" i="9"/>
  <c r="AG44" i="9"/>
  <c r="AG42" i="9"/>
  <c r="AG38" i="9"/>
  <c r="AG48" i="9"/>
  <c r="AG34" i="9"/>
  <c r="AG47" i="9"/>
  <c r="AG32" i="9"/>
  <c r="C32" i="9" s="1"/>
  <c r="J33" i="12" s="1"/>
  <c r="N33" i="12" s="1"/>
  <c r="C32" i="15" s="1"/>
  <c r="AG46" i="9"/>
  <c r="AG40" i="9"/>
  <c r="AG45" i="9"/>
  <c r="U80" i="21" l="1"/>
  <c r="V80" i="21"/>
  <c r="O80" i="21"/>
  <c r="N80" i="21"/>
  <c r="AI32" i="12"/>
  <c r="AJ32" i="12"/>
  <c r="AG19" i="16"/>
  <c r="AG33" i="16"/>
  <c r="AG44" i="16"/>
  <c r="AG13" i="16"/>
  <c r="AG22" i="16"/>
  <c r="AG25" i="16"/>
  <c r="AG28" i="16"/>
  <c r="AG43" i="16"/>
  <c r="AG16" i="16"/>
  <c r="AG5" i="16"/>
  <c r="AG24" i="16"/>
  <c r="AG27" i="16"/>
  <c r="AG42" i="16"/>
  <c r="AG46" i="16"/>
  <c r="AG14" i="16"/>
  <c r="AG17" i="16"/>
  <c r="AG4" i="16"/>
  <c r="AG11" i="16"/>
  <c r="AG35" i="16"/>
  <c r="AG48" i="16"/>
  <c r="AG8" i="16"/>
  <c r="AG20" i="16"/>
  <c r="AG23" i="16"/>
  <c r="AG38" i="16"/>
  <c r="AG40" i="16"/>
  <c r="AG47" i="16"/>
  <c r="AG26" i="16"/>
  <c r="AG41" i="16"/>
  <c r="AG18" i="16"/>
  <c r="AG29" i="16"/>
  <c r="AG12" i="16"/>
  <c r="AG15" i="16"/>
  <c r="AG31" i="16"/>
  <c r="AG21" i="16"/>
  <c r="AG32" i="16"/>
  <c r="AG37" i="16"/>
  <c r="AG36" i="16"/>
  <c r="AG9" i="16"/>
  <c r="AG39" i="16"/>
  <c r="AG10" i="16"/>
  <c r="AG30" i="16"/>
  <c r="AG6" i="16"/>
  <c r="AG7" i="16"/>
  <c r="AG34" i="16"/>
  <c r="AG49" i="16"/>
  <c r="AG45" i="16"/>
  <c r="AH1" i="16"/>
  <c r="T33" i="12"/>
  <c r="AF33" i="12" s="1"/>
  <c r="S33" i="12"/>
  <c r="AE33" i="12" s="1"/>
  <c r="A32" i="9"/>
  <c r="AH1" i="9"/>
  <c r="U81" i="21" l="1"/>
  <c r="V81" i="21"/>
  <c r="AN32" i="12"/>
  <c r="Q80" i="21"/>
  <c r="R80" i="21"/>
  <c r="S80" i="21"/>
  <c r="P80" i="21"/>
  <c r="T80" i="21"/>
  <c r="O81" i="21"/>
  <c r="N81" i="21"/>
  <c r="AM32" i="12"/>
  <c r="L80" i="21"/>
  <c r="M80" i="21"/>
  <c r="J80" i="21"/>
  <c r="K80" i="21"/>
  <c r="I80" i="21"/>
  <c r="AI33" i="12"/>
  <c r="AJ33" i="12"/>
  <c r="AH8" i="16"/>
  <c r="AH19" i="16"/>
  <c r="AH33" i="16"/>
  <c r="AH6" i="16"/>
  <c r="AH32" i="16"/>
  <c r="AH36" i="16"/>
  <c r="AH22" i="16"/>
  <c r="AH25" i="16"/>
  <c r="AH28" i="16"/>
  <c r="AH43" i="16"/>
  <c r="AH30" i="16"/>
  <c r="AH37" i="16"/>
  <c r="AH42" i="16"/>
  <c r="AH11" i="16"/>
  <c r="AH46" i="16"/>
  <c r="AH4" i="16"/>
  <c r="AH35" i="16"/>
  <c r="AH48" i="16"/>
  <c r="AH23" i="16"/>
  <c r="AH27" i="16"/>
  <c r="AH18" i="16"/>
  <c r="AH31" i="16"/>
  <c r="AH17" i="16"/>
  <c r="AH21" i="16"/>
  <c r="AH40" i="16"/>
  <c r="AH47" i="16"/>
  <c r="AH24" i="16"/>
  <c r="AH26" i="16"/>
  <c r="AH41" i="16"/>
  <c r="AH20" i="16"/>
  <c r="AH29" i="16"/>
  <c r="AH13" i="16"/>
  <c r="AH14" i="16"/>
  <c r="AH16" i="16"/>
  <c r="AH34" i="16"/>
  <c r="AH5" i="16"/>
  <c r="AH44" i="16"/>
  <c r="AH9" i="16"/>
  <c r="AH10" i="16"/>
  <c r="AH39" i="16"/>
  <c r="AH38" i="16"/>
  <c r="AH7" i="16"/>
  <c r="AH15" i="16"/>
  <c r="AH49" i="16"/>
  <c r="AH45" i="16"/>
  <c r="AH12" i="16"/>
  <c r="AH43" i="9"/>
  <c r="AH33" i="9"/>
  <c r="C33" i="9" s="1"/>
  <c r="J34" i="12" s="1"/>
  <c r="N34" i="12" s="1"/>
  <c r="AH48" i="9"/>
  <c r="AH40" i="9"/>
  <c r="AH46" i="9"/>
  <c r="AH45" i="9"/>
  <c r="AH38" i="9"/>
  <c r="AH42" i="9"/>
  <c r="AH36" i="9"/>
  <c r="AH49" i="9"/>
  <c r="AH34" i="9"/>
  <c r="AH39" i="9"/>
  <c r="AH41" i="9"/>
  <c r="AH44" i="9"/>
  <c r="AH35" i="9"/>
  <c r="AH37" i="9"/>
  <c r="AH47" i="9"/>
  <c r="AN33" i="12" l="1"/>
  <c r="P81" i="21"/>
  <c r="Q81" i="21"/>
  <c r="R81" i="21"/>
  <c r="S81" i="21"/>
  <c r="T81" i="21"/>
  <c r="AM33" i="12"/>
  <c r="J81" i="21"/>
  <c r="K81" i="21"/>
  <c r="M81" i="21"/>
  <c r="L81" i="21"/>
  <c r="I81" i="21"/>
  <c r="C33" i="15"/>
  <c r="A33" i="9"/>
  <c r="AI1" i="9"/>
  <c r="AI1" i="16" l="1"/>
  <c r="T34" i="12"/>
  <c r="AF34" i="12" s="1"/>
  <c r="S34" i="12"/>
  <c r="AE34" i="12" s="1"/>
  <c r="AI49" i="9"/>
  <c r="AI36" i="9"/>
  <c r="AI43" i="9"/>
  <c r="AI39" i="9"/>
  <c r="AI38" i="9"/>
  <c r="AI40" i="9"/>
  <c r="AI47" i="9"/>
  <c r="AI46" i="9"/>
  <c r="AI41" i="9"/>
  <c r="AI44" i="9"/>
  <c r="AI35" i="9"/>
  <c r="AI34" i="9"/>
  <c r="C34" i="9" s="1"/>
  <c r="J35" i="12" s="1"/>
  <c r="N35" i="12" s="1"/>
  <c r="AI42" i="9"/>
  <c r="AI37" i="9"/>
  <c r="AI45" i="9"/>
  <c r="AI48" i="9"/>
  <c r="U82" i="21" l="1"/>
  <c r="V82" i="21"/>
  <c r="O82" i="21"/>
  <c r="N82" i="21"/>
  <c r="AI34" i="12"/>
  <c r="AJ34" i="12"/>
  <c r="AI8" i="16"/>
  <c r="AI25" i="16"/>
  <c r="AI34" i="16"/>
  <c r="AI19" i="16"/>
  <c r="AI32" i="16"/>
  <c r="AI36" i="16"/>
  <c r="AI10" i="16"/>
  <c r="AI31" i="16"/>
  <c r="AI35" i="16"/>
  <c r="AI22" i="16"/>
  <c r="AI44" i="16"/>
  <c r="AI4" i="16"/>
  <c r="AI28" i="16"/>
  <c r="AI30" i="16"/>
  <c r="AI37" i="16"/>
  <c r="AI42" i="16"/>
  <c r="AI46" i="16"/>
  <c r="AI11" i="16"/>
  <c r="AI5" i="16"/>
  <c r="AI33" i="16"/>
  <c r="AI40" i="16"/>
  <c r="AI39" i="16"/>
  <c r="AI47" i="16"/>
  <c r="AI24" i="16"/>
  <c r="AI27" i="16"/>
  <c r="AI41" i="16"/>
  <c r="AI48" i="16"/>
  <c r="AI23" i="16"/>
  <c r="AI26" i="16"/>
  <c r="AI18" i="16"/>
  <c r="AI12" i="16"/>
  <c r="AI15" i="16"/>
  <c r="AI13" i="16"/>
  <c r="AI14" i="16"/>
  <c r="AI16" i="16"/>
  <c r="AI7" i="16"/>
  <c r="AI9" i="16"/>
  <c r="AI43" i="16"/>
  <c r="AI21" i="16"/>
  <c r="AI17" i="16"/>
  <c r="AI6" i="16"/>
  <c r="AI29" i="16"/>
  <c r="AI20" i="16"/>
  <c r="AI49" i="16"/>
  <c r="AI38" i="16"/>
  <c r="AI45" i="16"/>
  <c r="C34" i="15"/>
  <c r="AJ1" i="9"/>
  <c r="A34" i="9"/>
  <c r="AN34" i="12" l="1"/>
  <c r="R82" i="21"/>
  <c r="S82" i="21"/>
  <c r="T82" i="21"/>
  <c r="P82" i="21"/>
  <c r="Q82" i="21"/>
  <c r="AM34" i="12"/>
  <c r="J82" i="21"/>
  <c r="K82" i="21"/>
  <c r="L82" i="21"/>
  <c r="M82" i="21"/>
  <c r="I82" i="21"/>
  <c r="AJ1" i="16"/>
  <c r="T35" i="12"/>
  <c r="AF35" i="12" s="1"/>
  <c r="S35" i="12"/>
  <c r="AE35" i="12" s="1"/>
  <c r="AJ41" i="9"/>
  <c r="AJ36" i="9"/>
  <c r="AJ45" i="9"/>
  <c r="AJ42" i="9"/>
  <c r="AJ44" i="9"/>
  <c r="AJ37" i="9"/>
  <c r="AJ40" i="9"/>
  <c r="AJ49" i="9"/>
  <c r="AJ46" i="9"/>
  <c r="AJ35" i="9"/>
  <c r="C35" i="9" s="1"/>
  <c r="J36" i="12" s="1"/>
  <c r="N36" i="12" s="1"/>
  <c r="AJ48" i="9"/>
  <c r="AJ38" i="9"/>
  <c r="AJ43" i="9"/>
  <c r="AJ47" i="9"/>
  <c r="AJ39" i="9"/>
  <c r="U83" i="21" l="1"/>
  <c r="V83" i="21"/>
  <c r="O83" i="21"/>
  <c r="N83" i="21"/>
  <c r="AI35" i="12"/>
  <c r="AJ35" i="12"/>
  <c r="AJ9" i="16"/>
  <c r="AJ20" i="16"/>
  <c r="AJ14" i="16"/>
  <c r="AJ8" i="16"/>
  <c r="AJ25" i="16"/>
  <c r="AJ34" i="16"/>
  <c r="AJ6" i="16"/>
  <c r="AJ40" i="16"/>
  <c r="AJ32" i="16"/>
  <c r="AJ36" i="16"/>
  <c r="AJ22" i="16"/>
  <c r="AJ44" i="16"/>
  <c r="AJ30" i="16"/>
  <c r="AJ37" i="16"/>
  <c r="AJ42" i="16"/>
  <c r="AJ46" i="16"/>
  <c r="AJ4" i="16"/>
  <c r="AJ17" i="16"/>
  <c r="AJ24" i="16"/>
  <c r="AJ26" i="16"/>
  <c r="AJ31" i="16"/>
  <c r="AJ41" i="16"/>
  <c r="AJ39" i="16"/>
  <c r="AJ28" i="16"/>
  <c r="AJ47" i="16"/>
  <c r="AJ23" i="16"/>
  <c r="AJ27" i="16"/>
  <c r="AJ19" i="16"/>
  <c r="AJ21" i="16"/>
  <c r="AJ29" i="16"/>
  <c r="AJ43" i="16"/>
  <c r="AJ12" i="16"/>
  <c r="AJ15" i="16"/>
  <c r="AJ33" i="16"/>
  <c r="AJ11" i="16"/>
  <c r="AJ13" i="16"/>
  <c r="AJ7" i="16"/>
  <c r="AJ48" i="16"/>
  <c r="AJ16" i="16"/>
  <c r="AJ35" i="16"/>
  <c r="AJ18" i="16"/>
  <c r="AJ49" i="16"/>
  <c r="AJ38" i="16"/>
  <c r="AJ5" i="16"/>
  <c r="AJ10" i="16"/>
  <c r="AJ45" i="16"/>
  <c r="C35" i="15"/>
  <c r="AK1" i="9"/>
  <c r="A35" i="9"/>
  <c r="AN35" i="12" l="1"/>
  <c r="Q83" i="21"/>
  <c r="R83" i="21"/>
  <c r="S83" i="21"/>
  <c r="T83" i="21"/>
  <c r="P83" i="21"/>
  <c r="AM35" i="12"/>
  <c r="J83" i="21"/>
  <c r="K83" i="21"/>
  <c r="I83" i="21"/>
  <c r="L83" i="21"/>
  <c r="M83" i="21"/>
  <c r="AK1" i="16"/>
  <c r="S36" i="12"/>
  <c r="AE36" i="12" s="1"/>
  <c r="T36" i="12"/>
  <c r="AF36" i="12" s="1"/>
  <c r="AK41" i="9"/>
  <c r="AK48" i="9"/>
  <c r="AK40" i="9"/>
  <c r="AK49" i="9"/>
  <c r="AK43" i="9"/>
  <c r="AK47" i="9"/>
  <c r="AK46" i="9"/>
  <c r="AK39" i="9"/>
  <c r="AK37" i="9"/>
  <c r="AK38" i="9"/>
  <c r="AK36" i="9"/>
  <c r="C36" i="9" s="1"/>
  <c r="J37" i="12" s="1"/>
  <c r="N37" i="12" s="1"/>
  <c r="C36" i="15" s="1"/>
  <c r="AK45" i="9"/>
  <c r="AK42" i="9"/>
  <c r="AK44" i="9"/>
  <c r="U84" i="21" l="1"/>
  <c r="V84" i="21"/>
  <c r="O84" i="21"/>
  <c r="N84" i="21"/>
  <c r="AJ36" i="12"/>
  <c r="AI36" i="12"/>
  <c r="AK35" i="16"/>
  <c r="AK14" i="16"/>
  <c r="AK11" i="16"/>
  <c r="AK44" i="16"/>
  <c r="AK6" i="16"/>
  <c r="AK40" i="16"/>
  <c r="AK39" i="16"/>
  <c r="AK7" i="16"/>
  <c r="AK30" i="16"/>
  <c r="AK37" i="16"/>
  <c r="AK22" i="16"/>
  <c r="AK25" i="16"/>
  <c r="AK42" i="16"/>
  <c r="AK47" i="16"/>
  <c r="AK28" i="16"/>
  <c r="AK17" i="16"/>
  <c r="AK18" i="16"/>
  <c r="AK20" i="16"/>
  <c r="AK48" i="16"/>
  <c r="AK19" i="16"/>
  <c r="AK21" i="16"/>
  <c r="AK29" i="16"/>
  <c r="AK43" i="16"/>
  <c r="AK49" i="16"/>
  <c r="AK9" i="16"/>
  <c r="AK33" i="16"/>
  <c r="AK13" i="16"/>
  <c r="AK34" i="16"/>
  <c r="AK4" i="16"/>
  <c r="AK8" i="16"/>
  <c r="AK46" i="16"/>
  <c r="AK27" i="16"/>
  <c r="AK16" i="16"/>
  <c r="AK24" i="16"/>
  <c r="AK36" i="16"/>
  <c r="AK32" i="16"/>
  <c r="AK12" i="16"/>
  <c r="AK45" i="16"/>
  <c r="AK15" i="16"/>
  <c r="AK5" i="16"/>
  <c r="AK41" i="16"/>
  <c r="AK10" i="16"/>
  <c r="AK38" i="16"/>
  <c r="AK23" i="16"/>
  <c r="AK26" i="16"/>
  <c r="AK31" i="16"/>
  <c r="AL1" i="16"/>
  <c r="T37" i="12"/>
  <c r="AF37" i="12" s="1"/>
  <c r="S37" i="12"/>
  <c r="AE37" i="12" s="1"/>
  <c r="A36" i="9"/>
  <c r="AL1" i="9"/>
  <c r="U85" i="21" l="1"/>
  <c r="V85" i="21"/>
  <c r="AN36" i="12"/>
  <c r="Q84" i="21"/>
  <c r="R84" i="21"/>
  <c r="T84" i="21"/>
  <c r="P84" i="21"/>
  <c r="S84" i="21"/>
  <c r="O85" i="21"/>
  <c r="N85" i="21"/>
  <c r="AM36" i="12"/>
  <c r="K84" i="21"/>
  <c r="L84" i="21"/>
  <c r="M84" i="21"/>
  <c r="I84" i="21"/>
  <c r="J84" i="21"/>
  <c r="AI37" i="12"/>
  <c r="AJ37" i="12"/>
  <c r="AL10" i="16"/>
  <c r="AL21" i="16"/>
  <c r="AL20" i="16"/>
  <c r="AL35" i="16"/>
  <c r="AL7" i="16"/>
  <c r="AL4" i="16"/>
  <c r="AL29" i="16"/>
  <c r="AL11" i="16"/>
  <c r="AL44" i="16"/>
  <c r="AL6" i="16"/>
  <c r="AL40" i="16"/>
  <c r="AL13" i="16"/>
  <c r="AL16" i="16"/>
  <c r="AL19" i="16"/>
  <c r="AL25" i="16"/>
  <c r="AL30" i="16"/>
  <c r="AL22" i="16"/>
  <c r="AL14" i="16"/>
  <c r="AL28" i="16"/>
  <c r="AL48" i="16"/>
  <c r="AL39" i="16"/>
  <c r="AL47" i="16"/>
  <c r="AL23" i="16"/>
  <c r="AL24" i="16"/>
  <c r="AL26" i="16"/>
  <c r="AL27" i="16"/>
  <c r="AL31" i="16"/>
  <c r="AL41" i="16"/>
  <c r="AL17" i="16"/>
  <c r="AL18" i="16"/>
  <c r="AL38" i="16"/>
  <c r="AL9" i="16"/>
  <c r="AL43" i="16"/>
  <c r="AL36" i="16"/>
  <c r="AL42" i="16"/>
  <c r="AL32" i="16"/>
  <c r="AL49" i="16"/>
  <c r="AL34" i="16"/>
  <c r="AL37" i="16"/>
  <c r="AL8" i="16"/>
  <c r="AL33" i="16"/>
  <c r="AL12" i="16"/>
  <c r="AL45" i="16"/>
  <c r="AL46" i="16"/>
  <c r="AL15" i="16"/>
  <c r="AL5" i="16"/>
  <c r="AL42" i="9"/>
  <c r="AL43" i="9"/>
  <c r="AL47" i="9"/>
  <c r="AL48" i="9"/>
  <c r="AL39" i="9"/>
  <c r="AL44" i="9"/>
  <c r="AL45" i="9"/>
  <c r="AL37" i="9"/>
  <c r="C37" i="9" s="1"/>
  <c r="J38" i="12" s="1"/>
  <c r="N38" i="12" s="1"/>
  <c r="AL49" i="9"/>
  <c r="AL41" i="9"/>
  <c r="AL40" i="9"/>
  <c r="AL38" i="9"/>
  <c r="AL46" i="9"/>
  <c r="AN37" i="12" l="1"/>
  <c r="Q85" i="21"/>
  <c r="R85" i="21"/>
  <c r="S85" i="21"/>
  <c r="T85" i="21"/>
  <c r="P85" i="21"/>
  <c r="AM37" i="12"/>
  <c r="J85" i="21"/>
  <c r="K85" i="21"/>
  <c r="L85" i="21"/>
  <c r="M85" i="21"/>
  <c r="I85" i="21"/>
  <c r="C37" i="15"/>
  <c r="A37" i="9"/>
  <c r="AM1" i="9"/>
  <c r="AM1" i="16" l="1"/>
  <c r="T38" i="12"/>
  <c r="AF38" i="12" s="1"/>
  <c r="S38" i="12"/>
  <c r="AE38" i="12" s="1"/>
  <c r="AM41" i="9"/>
  <c r="AM42" i="9"/>
  <c r="AM49" i="9"/>
  <c r="AM43" i="9"/>
  <c r="AM44" i="9"/>
  <c r="AM38" i="9"/>
  <c r="C38" i="9" s="1"/>
  <c r="J39" i="12" s="1"/>
  <c r="N39" i="12" s="1"/>
  <c r="AM45" i="9"/>
  <c r="AM40" i="9"/>
  <c r="AM39" i="9"/>
  <c r="AM47" i="9"/>
  <c r="AM46" i="9"/>
  <c r="AM48" i="9"/>
  <c r="U86" i="21" l="1"/>
  <c r="V86" i="21"/>
  <c r="O86" i="21"/>
  <c r="N86" i="21"/>
  <c r="AI38" i="12"/>
  <c r="AJ38" i="12"/>
  <c r="AM9" i="16"/>
  <c r="AM26" i="16"/>
  <c r="AM36" i="16"/>
  <c r="AM20" i="16"/>
  <c r="AM14" i="16"/>
  <c r="AM17" i="16"/>
  <c r="AM45" i="16"/>
  <c r="AM4" i="16"/>
  <c r="AM29" i="16"/>
  <c r="AM11" i="16"/>
  <c r="AM44" i="16"/>
  <c r="AM22" i="16"/>
  <c r="AM28" i="16"/>
  <c r="AM43" i="16"/>
  <c r="AM16" i="16"/>
  <c r="AM32" i="16"/>
  <c r="AM49" i="16"/>
  <c r="AM7" i="16"/>
  <c r="AM19" i="16"/>
  <c r="AM25" i="16"/>
  <c r="AM8" i="16"/>
  <c r="AM38" i="16"/>
  <c r="AM46" i="16"/>
  <c r="AM40" i="16"/>
  <c r="AM39" i="16"/>
  <c r="AM30" i="16"/>
  <c r="AM42" i="16"/>
  <c r="AM23" i="16"/>
  <c r="AM24" i="16"/>
  <c r="AM27" i="16"/>
  <c r="AM31" i="16"/>
  <c r="AM41" i="16"/>
  <c r="AM48" i="16"/>
  <c r="AM12" i="16"/>
  <c r="AM34" i="16"/>
  <c r="AM6" i="16"/>
  <c r="AM13" i="16"/>
  <c r="AM21" i="16"/>
  <c r="AM37" i="16"/>
  <c r="AM33" i="16"/>
  <c r="AM47" i="16"/>
  <c r="AM15" i="16"/>
  <c r="AM18" i="16"/>
  <c r="AM35" i="16"/>
  <c r="AM10" i="16"/>
  <c r="AM5" i="16"/>
  <c r="C38" i="15"/>
  <c r="A38" i="9"/>
  <c r="AN1" i="9"/>
  <c r="AN38" i="12" l="1"/>
  <c r="P86" i="21"/>
  <c r="Q86" i="21"/>
  <c r="R86" i="21"/>
  <c r="S86" i="21"/>
  <c r="T86" i="21"/>
  <c r="AM38" i="12"/>
  <c r="J86" i="21"/>
  <c r="K86" i="21"/>
  <c r="L86" i="21"/>
  <c r="M86" i="21"/>
  <c r="I86" i="21"/>
  <c r="AN1" i="16"/>
  <c r="T39" i="12"/>
  <c r="AF39" i="12" s="1"/>
  <c r="S39" i="12"/>
  <c r="AE39" i="12" s="1"/>
  <c r="AN40" i="9"/>
  <c r="AN43" i="9"/>
  <c r="AN44" i="9"/>
  <c r="AN47" i="9"/>
  <c r="AN39" i="9"/>
  <c r="C39" i="9" s="1"/>
  <c r="J40" i="12" s="1"/>
  <c r="N40" i="12" s="1"/>
  <c r="AN46" i="9"/>
  <c r="AN45" i="9"/>
  <c r="AN49" i="9"/>
  <c r="AN48" i="9"/>
  <c r="AN42" i="9"/>
  <c r="AN41" i="9"/>
  <c r="U87" i="21" l="1"/>
  <c r="V87" i="21"/>
  <c r="O87" i="21"/>
  <c r="N87" i="21"/>
  <c r="AI39" i="12"/>
  <c r="AJ39" i="12"/>
  <c r="AN11" i="16"/>
  <c r="AN22" i="16"/>
  <c r="AN15" i="16"/>
  <c r="AN9" i="16"/>
  <c r="AN26" i="16"/>
  <c r="AN36" i="16"/>
  <c r="AN23" i="16"/>
  <c r="AN33" i="16"/>
  <c r="AN37" i="16"/>
  <c r="AN14" i="16"/>
  <c r="AN17" i="16"/>
  <c r="AN45" i="16"/>
  <c r="AN4" i="16"/>
  <c r="AN29" i="16"/>
  <c r="AN8" i="16"/>
  <c r="AN19" i="16"/>
  <c r="AN27" i="16"/>
  <c r="AN39" i="16"/>
  <c r="AN44" i="16"/>
  <c r="AN16" i="16"/>
  <c r="AN32" i="16"/>
  <c r="AN49" i="16"/>
  <c r="AN7" i="16"/>
  <c r="AN46" i="16"/>
  <c r="AN40" i="16"/>
  <c r="AN28" i="16"/>
  <c r="AN38" i="16"/>
  <c r="AN25" i="16"/>
  <c r="AN47" i="16"/>
  <c r="AN20" i="16"/>
  <c r="AN30" i="16"/>
  <c r="AN42" i="16"/>
  <c r="AN31" i="16"/>
  <c r="AN41" i="16"/>
  <c r="AN48" i="16"/>
  <c r="AN12" i="16"/>
  <c r="AN34" i="16"/>
  <c r="AN6" i="16"/>
  <c r="AN24" i="16"/>
  <c r="AN13" i="16"/>
  <c r="AN21" i="16"/>
  <c r="AN43" i="16"/>
  <c r="AN10" i="16"/>
  <c r="AN5" i="16"/>
  <c r="AN35" i="16"/>
  <c r="AN18" i="16"/>
  <c r="C39" i="15"/>
  <c r="A39" i="9"/>
  <c r="AO1" i="9"/>
  <c r="AN39" i="12" l="1"/>
  <c r="P87" i="21"/>
  <c r="Q87" i="21"/>
  <c r="R87" i="21"/>
  <c r="T87" i="21"/>
  <c r="S87" i="21"/>
  <c r="AM39" i="12"/>
  <c r="J87" i="21"/>
  <c r="L87" i="21"/>
  <c r="M87" i="21"/>
  <c r="K87" i="21"/>
  <c r="I87" i="21"/>
  <c r="AO1" i="16"/>
  <c r="T40" i="12"/>
  <c r="AF40" i="12" s="1"/>
  <c r="S40" i="12"/>
  <c r="AE40" i="12" s="1"/>
  <c r="AO48" i="9"/>
  <c r="AO46" i="9"/>
  <c r="AO49" i="9"/>
  <c r="AO40" i="9"/>
  <c r="C40" i="9" s="1"/>
  <c r="J41" i="12" s="1"/>
  <c r="N41" i="12" s="1"/>
  <c r="AO43" i="9"/>
  <c r="AO45" i="9"/>
  <c r="AO44" i="9"/>
  <c r="AO41" i="9"/>
  <c r="AO47" i="9"/>
  <c r="AO42" i="9"/>
  <c r="U88" i="21" l="1"/>
  <c r="V88" i="21"/>
  <c r="O88" i="21"/>
  <c r="N88" i="21"/>
  <c r="AI40" i="12"/>
  <c r="AJ40" i="12"/>
  <c r="AO4" i="16"/>
  <c r="AO37" i="16"/>
  <c r="AO15" i="16"/>
  <c r="AO20" i="16"/>
  <c r="AO46" i="16"/>
  <c r="AO45" i="16"/>
  <c r="AO23" i="16"/>
  <c r="AO33" i="16"/>
  <c r="AO14" i="16"/>
  <c r="AO17" i="16"/>
  <c r="AO25" i="16"/>
  <c r="AO32" i="16"/>
  <c r="AO10" i="16"/>
  <c r="AO13" i="16"/>
  <c r="AO7" i="16"/>
  <c r="AO27" i="16"/>
  <c r="AO39" i="16"/>
  <c r="AO16" i="16"/>
  <c r="AO19" i="16"/>
  <c r="AO49" i="16"/>
  <c r="AO44" i="16"/>
  <c r="AO22" i="16"/>
  <c r="AO30" i="16"/>
  <c r="AO35" i="16"/>
  <c r="AO42" i="16"/>
  <c r="AO40" i="16"/>
  <c r="AO38" i="16"/>
  <c r="AO26" i="16"/>
  <c r="AO47" i="16"/>
  <c r="AO8" i="16"/>
  <c r="AO28" i="16"/>
  <c r="AO31" i="16"/>
  <c r="AO41" i="16"/>
  <c r="AO12" i="16"/>
  <c r="AO48" i="16"/>
  <c r="AO34" i="16"/>
  <c r="AO9" i="16"/>
  <c r="AO24" i="16"/>
  <c r="AO36" i="16"/>
  <c r="AO6" i="16"/>
  <c r="AO11" i="16"/>
  <c r="AO43" i="16"/>
  <c r="AO18" i="16"/>
  <c r="AO21" i="16"/>
  <c r="AO29" i="16"/>
  <c r="AO5" i="16"/>
  <c r="C40" i="15"/>
  <c r="A40" i="9"/>
  <c r="AP1" i="9"/>
  <c r="AN40" i="12" l="1"/>
  <c r="P88" i="21"/>
  <c r="Q88" i="21"/>
  <c r="R88" i="21"/>
  <c r="S88" i="21"/>
  <c r="T88" i="21"/>
  <c r="AM40" i="12"/>
  <c r="J88" i="21"/>
  <c r="K88" i="21"/>
  <c r="M88" i="21"/>
  <c r="I88" i="21"/>
  <c r="L88" i="21"/>
  <c r="AP1" i="16"/>
  <c r="T41" i="12"/>
  <c r="AF41" i="12" s="1"/>
  <c r="S41" i="12"/>
  <c r="AE41" i="12" s="1"/>
  <c r="AP48" i="9"/>
  <c r="AP43" i="9"/>
  <c r="AP45" i="9"/>
  <c r="AP46" i="9"/>
  <c r="AP42" i="9"/>
  <c r="AP49" i="9"/>
  <c r="AP47" i="9"/>
  <c r="AP44" i="9"/>
  <c r="AP41" i="9"/>
  <c r="C41" i="9" s="1"/>
  <c r="J42" i="12" s="1"/>
  <c r="N42" i="12" s="1"/>
  <c r="U89" i="21" l="1"/>
  <c r="V89" i="21"/>
  <c r="O89" i="21"/>
  <c r="N89" i="21"/>
  <c r="AI41" i="12"/>
  <c r="AJ41" i="12"/>
  <c r="AP12" i="16"/>
  <c r="AP23" i="16"/>
  <c r="AP21" i="16"/>
  <c r="AP4" i="16"/>
  <c r="AP37" i="16"/>
  <c r="AP8" i="16"/>
  <c r="AP26" i="16"/>
  <c r="AP41" i="16"/>
  <c r="AP20" i="16"/>
  <c r="AP46" i="16"/>
  <c r="AP33" i="16"/>
  <c r="AP24" i="16"/>
  <c r="AP34" i="16"/>
  <c r="AP16" i="16"/>
  <c r="AP19" i="16"/>
  <c r="AP7" i="16"/>
  <c r="AP10" i="16"/>
  <c r="AP13" i="16"/>
  <c r="AP27" i="16"/>
  <c r="AP32" i="16"/>
  <c r="AP39" i="16"/>
  <c r="AP49" i="16"/>
  <c r="AP11" i="16"/>
  <c r="AP38" i="16"/>
  <c r="AP40" i="16"/>
  <c r="AP22" i="16"/>
  <c r="AP28" i="16"/>
  <c r="AP5" i="16"/>
  <c r="AP45" i="16"/>
  <c r="AP6" i="16"/>
  <c r="AP36" i="16"/>
  <c r="AP42" i="16"/>
  <c r="AP17" i="16"/>
  <c r="AP31" i="16"/>
  <c r="AP44" i="16"/>
  <c r="AP25" i="16"/>
  <c r="AP14" i="16"/>
  <c r="AP48" i="16"/>
  <c r="AP43" i="16"/>
  <c r="AP47" i="16"/>
  <c r="AP9" i="16"/>
  <c r="AP30" i="16"/>
  <c r="AP35" i="16"/>
  <c r="AP15" i="16"/>
  <c r="AP29" i="16"/>
  <c r="AP18" i="16"/>
  <c r="C41" i="15"/>
  <c r="AQ1" i="9"/>
  <c r="AQ44" i="9" s="1"/>
  <c r="A41" i="9"/>
  <c r="AN41" i="12" l="1"/>
  <c r="P89" i="21"/>
  <c r="Q89" i="21"/>
  <c r="R89" i="21"/>
  <c r="S89" i="21"/>
  <c r="T89" i="21"/>
  <c r="AM41" i="12"/>
  <c r="J89" i="21"/>
  <c r="K89" i="21"/>
  <c r="L89" i="21"/>
  <c r="I89" i="21"/>
  <c r="M89" i="21"/>
  <c r="AQ1" i="16"/>
  <c r="T42" i="12"/>
  <c r="AF42" i="12" s="1"/>
  <c r="S42" i="12"/>
  <c r="AE42" i="12" s="1"/>
  <c r="AQ43" i="9"/>
  <c r="AQ46" i="9"/>
  <c r="AQ49" i="9"/>
  <c r="AQ48" i="9"/>
  <c r="AQ42" i="9"/>
  <c r="C42" i="9" s="1"/>
  <c r="J43" i="12" s="1"/>
  <c r="N43" i="12" s="1"/>
  <c r="AQ45" i="9"/>
  <c r="AQ47" i="9"/>
  <c r="U90" i="21" l="1"/>
  <c r="V90" i="21"/>
  <c r="O90" i="21"/>
  <c r="N90" i="21"/>
  <c r="AI42" i="12"/>
  <c r="AJ42" i="12"/>
  <c r="AQ10" i="16"/>
  <c r="AQ27" i="16"/>
  <c r="AQ38" i="16"/>
  <c r="AQ21" i="16"/>
  <c r="AQ9" i="16"/>
  <c r="AQ47" i="16"/>
  <c r="AQ46" i="16"/>
  <c r="AQ26" i="16"/>
  <c r="AQ37" i="16"/>
  <c r="AQ41" i="16"/>
  <c r="AQ20" i="16"/>
  <c r="AQ23" i="16"/>
  <c r="AQ6" i="16"/>
  <c r="AQ36" i="16"/>
  <c r="AQ40" i="16"/>
  <c r="AQ32" i="16"/>
  <c r="AQ19" i="16"/>
  <c r="AQ24" i="16"/>
  <c r="AQ34" i="16"/>
  <c r="AQ13" i="16"/>
  <c r="AQ39" i="16"/>
  <c r="AQ16" i="16"/>
  <c r="AQ25" i="16"/>
  <c r="AQ5" i="16"/>
  <c r="AQ22" i="16"/>
  <c r="AQ28" i="16"/>
  <c r="AQ15" i="16"/>
  <c r="AQ17" i="16"/>
  <c r="AQ31" i="16"/>
  <c r="AQ14" i="16"/>
  <c r="AQ30" i="16"/>
  <c r="AQ33" i="16"/>
  <c r="AQ45" i="16"/>
  <c r="AQ7" i="16"/>
  <c r="AQ49" i="16"/>
  <c r="AQ12" i="16"/>
  <c r="AQ44" i="16"/>
  <c r="AQ48" i="16"/>
  <c r="AQ8" i="16"/>
  <c r="AQ42" i="16"/>
  <c r="AQ43" i="16"/>
  <c r="AQ4" i="16"/>
  <c r="AQ11" i="16"/>
  <c r="AQ35" i="16"/>
  <c r="AQ18" i="16"/>
  <c r="AQ29" i="16"/>
  <c r="C42" i="15"/>
  <c r="A42" i="9"/>
  <c r="AR1" i="9"/>
  <c r="AN42" i="12" l="1"/>
  <c r="S90" i="21"/>
  <c r="T90" i="21"/>
  <c r="P90" i="21"/>
  <c r="Q90" i="21"/>
  <c r="R90" i="21"/>
  <c r="AM42" i="12"/>
  <c r="I90" i="21"/>
  <c r="J90" i="21"/>
  <c r="K90" i="21"/>
  <c r="L90" i="21"/>
  <c r="M90" i="21"/>
  <c r="AR1" i="16"/>
  <c r="T43" i="12"/>
  <c r="AF43" i="12" s="1"/>
  <c r="S43" i="12"/>
  <c r="AE43" i="12" s="1"/>
  <c r="AR44" i="9"/>
  <c r="AR46" i="9"/>
  <c r="AR47" i="9"/>
  <c r="AR48" i="9"/>
  <c r="AR43" i="9"/>
  <c r="C43" i="9" s="1"/>
  <c r="J44" i="12" s="1"/>
  <c r="N44" i="12" s="1"/>
  <c r="C43" i="15" s="1"/>
  <c r="AR45" i="9"/>
  <c r="AR49" i="9"/>
  <c r="U91" i="21" l="1"/>
  <c r="V91" i="21"/>
  <c r="N91" i="21"/>
  <c r="O91" i="21"/>
  <c r="AI43" i="12"/>
  <c r="AJ43" i="12"/>
  <c r="AR13" i="16"/>
  <c r="AR24" i="16"/>
  <c r="AR16" i="16"/>
  <c r="AR10" i="16"/>
  <c r="AR27" i="16"/>
  <c r="AR38" i="16"/>
  <c r="AR30" i="16"/>
  <c r="AR41" i="16"/>
  <c r="AR9" i="16"/>
  <c r="AR47" i="16"/>
  <c r="AR26" i="16"/>
  <c r="AR37" i="16"/>
  <c r="AR44" i="16"/>
  <c r="AR32" i="16"/>
  <c r="AR34" i="16"/>
  <c r="AR4" i="16"/>
  <c r="AR22" i="16"/>
  <c r="AR5" i="16"/>
  <c r="AR46" i="16"/>
  <c r="AR39" i="16"/>
  <c r="AR25" i="16"/>
  <c r="AR20" i="16"/>
  <c r="AR45" i="16"/>
  <c r="AR7" i="16"/>
  <c r="AR49" i="16"/>
  <c r="AR12" i="16"/>
  <c r="AR17" i="16"/>
  <c r="AR14" i="16"/>
  <c r="AR48" i="16"/>
  <c r="AR6" i="16"/>
  <c r="AR15" i="16"/>
  <c r="AR28" i="16"/>
  <c r="AR31" i="16"/>
  <c r="AR33" i="16"/>
  <c r="AR43" i="16"/>
  <c r="AR40" i="16"/>
  <c r="AR19" i="16"/>
  <c r="AR11" i="16"/>
  <c r="AR8" i="16"/>
  <c r="AR36" i="16"/>
  <c r="AR29" i="16"/>
  <c r="AR35" i="16"/>
  <c r="AR18" i="16"/>
  <c r="AR42" i="16"/>
  <c r="AR21" i="16"/>
  <c r="AR23" i="16"/>
  <c r="AS1" i="16"/>
  <c r="T44" i="12"/>
  <c r="AF44" i="12" s="1"/>
  <c r="S44" i="12"/>
  <c r="AE44" i="12" s="1"/>
  <c r="A43" i="9"/>
  <c r="AS1" i="9"/>
  <c r="U92" i="21" l="1"/>
  <c r="V92" i="21"/>
  <c r="AN43" i="12"/>
  <c r="Q91" i="21"/>
  <c r="R91" i="21"/>
  <c r="S91" i="21"/>
  <c r="T91" i="21"/>
  <c r="P91" i="21"/>
  <c r="N92" i="21"/>
  <c r="O92" i="21"/>
  <c r="AM43" i="12"/>
  <c r="L91" i="21"/>
  <c r="M91" i="21"/>
  <c r="I91" i="21"/>
  <c r="J91" i="21"/>
  <c r="K91" i="21"/>
  <c r="AI44" i="12"/>
  <c r="AJ44" i="12"/>
  <c r="AN44" i="12" s="1"/>
  <c r="AS5" i="16"/>
  <c r="AS28" i="16"/>
  <c r="AS39" i="16"/>
  <c r="AS16" i="16"/>
  <c r="AS48" i="16"/>
  <c r="AS49" i="16"/>
  <c r="AS47" i="16"/>
  <c r="AS30" i="16"/>
  <c r="AS9" i="16"/>
  <c r="AS11" i="16"/>
  <c r="AS29" i="16"/>
  <c r="AS18" i="16"/>
  <c r="AS21" i="16"/>
  <c r="AS41" i="16"/>
  <c r="AS34" i="16"/>
  <c r="AS10" i="16"/>
  <c r="AS24" i="16"/>
  <c r="AS13" i="16"/>
  <c r="AS27" i="16"/>
  <c r="AS7" i="16"/>
  <c r="AS6" i="16"/>
  <c r="AS45" i="16"/>
  <c r="AS38" i="16"/>
  <c r="AS46" i="16"/>
  <c r="AS40" i="16"/>
  <c r="AS25" i="16"/>
  <c r="AS22" i="16"/>
  <c r="AS19" i="16"/>
  <c r="AS33" i="16"/>
  <c r="AS20" i="16"/>
  <c r="AS15" i="16"/>
  <c r="AS44" i="16"/>
  <c r="AS12" i="16"/>
  <c r="AS17" i="16"/>
  <c r="AS31" i="16"/>
  <c r="AS43" i="16"/>
  <c r="AS8" i="16"/>
  <c r="AS14" i="16"/>
  <c r="AS4" i="16"/>
  <c r="AS37" i="16"/>
  <c r="AS35" i="16"/>
  <c r="AS36" i="16"/>
  <c r="AS23" i="16"/>
  <c r="AS42" i="16"/>
  <c r="AS26" i="16"/>
  <c r="AS32" i="16"/>
  <c r="AS49" i="9"/>
  <c r="AS46" i="9"/>
  <c r="AS47" i="9"/>
  <c r="AS48" i="9"/>
  <c r="AS45" i="9"/>
  <c r="AS44" i="9"/>
  <c r="C44" i="9" s="1"/>
  <c r="J45" i="12" s="1"/>
  <c r="N45" i="12" s="1"/>
  <c r="Q92" i="21" l="1"/>
  <c r="R92" i="21"/>
  <c r="T92" i="21"/>
  <c r="P92" i="21"/>
  <c r="S92" i="21"/>
  <c r="AM44" i="12"/>
  <c r="J92" i="21"/>
  <c r="I92" i="21"/>
  <c r="K92" i="21"/>
  <c r="M92" i="21"/>
  <c r="L92" i="21"/>
  <c r="C44" i="15"/>
  <c r="A44" i="9"/>
  <c r="AT1" i="9"/>
  <c r="AT1" i="16" l="1"/>
  <c r="S45" i="12"/>
  <c r="AE45" i="12" s="1"/>
  <c r="T45" i="12"/>
  <c r="AF45" i="12" s="1"/>
  <c r="AT49" i="9"/>
  <c r="AT45" i="9"/>
  <c r="C45" i="9" s="1"/>
  <c r="J46" i="12" s="1"/>
  <c r="N46" i="12" s="1"/>
  <c r="AT47" i="9"/>
  <c r="AT46" i="9"/>
  <c r="AT48" i="9"/>
  <c r="U93" i="21" l="1"/>
  <c r="V93" i="21"/>
  <c r="O93" i="21"/>
  <c r="N93" i="21"/>
  <c r="AI45" i="12"/>
  <c r="AJ45" i="12"/>
  <c r="AT4" i="16"/>
  <c r="AT5" i="16"/>
  <c r="AT6" i="16"/>
  <c r="AT7" i="16"/>
  <c r="AT8" i="16"/>
  <c r="AT9" i="16"/>
  <c r="AT10" i="16"/>
  <c r="AT11" i="16"/>
  <c r="AT12" i="16"/>
  <c r="AT13" i="16"/>
  <c r="AT14" i="16"/>
  <c r="AT15" i="16"/>
  <c r="AT16" i="16"/>
  <c r="AT17" i="16"/>
  <c r="AT18" i="16"/>
  <c r="AT19" i="16"/>
  <c r="AT20" i="16"/>
  <c r="AT21" i="16"/>
  <c r="AT22" i="16"/>
  <c r="AT23" i="16"/>
  <c r="AT24" i="16"/>
  <c r="AT25" i="16"/>
  <c r="AT26" i="16"/>
  <c r="AT28" i="16"/>
  <c r="AT39" i="16"/>
  <c r="AT34" i="16"/>
  <c r="AT48" i="16"/>
  <c r="AT49" i="16"/>
  <c r="AT30" i="16"/>
  <c r="AT45" i="16"/>
  <c r="AT29" i="16"/>
  <c r="AT47" i="16"/>
  <c r="AT41" i="16"/>
  <c r="AT27" i="16"/>
  <c r="AT37" i="16"/>
  <c r="AT44" i="16"/>
  <c r="AT36" i="16"/>
  <c r="AT46" i="16"/>
  <c r="AT38" i="16"/>
  <c r="AT40" i="16"/>
  <c r="AT35" i="16"/>
  <c r="AT43" i="16"/>
  <c r="AT31" i="16"/>
  <c r="AT33" i="16"/>
  <c r="AT42" i="16"/>
  <c r="AT32" i="16"/>
  <c r="C45" i="15"/>
  <c r="AU1" i="9"/>
  <c r="A45" i="9"/>
  <c r="AN45" i="12" l="1"/>
  <c r="Q93" i="21"/>
  <c r="R93" i="21"/>
  <c r="S93" i="21"/>
  <c r="T93" i="21"/>
  <c r="P93" i="21"/>
  <c r="AM45" i="12"/>
  <c r="I93" i="21"/>
  <c r="J93" i="21"/>
  <c r="K93" i="21"/>
  <c r="L93" i="21"/>
  <c r="M93" i="21"/>
  <c r="AU1" i="16"/>
  <c r="T46" i="12"/>
  <c r="AF46" i="12" s="1"/>
  <c r="S46" i="12"/>
  <c r="AE46" i="12" s="1"/>
  <c r="AU48" i="9"/>
  <c r="AU47" i="9"/>
  <c r="AU49" i="9"/>
  <c r="AU46" i="9"/>
  <c r="C46" i="9" s="1"/>
  <c r="J47" i="12" s="1"/>
  <c r="N47" i="12" s="1"/>
  <c r="U94" i="21" l="1"/>
  <c r="V94" i="21"/>
  <c r="N94" i="21"/>
  <c r="O94" i="21"/>
  <c r="AI46" i="12"/>
  <c r="AJ46" i="12"/>
  <c r="AU14" i="16"/>
  <c r="AU25" i="16"/>
  <c r="AU22" i="16"/>
  <c r="AU29" i="16"/>
  <c r="AU40" i="16"/>
  <c r="AU5" i="16"/>
  <c r="AU9" i="16"/>
  <c r="AU7" i="16"/>
  <c r="AU12" i="16"/>
  <c r="AU49" i="16"/>
  <c r="AU34" i="16"/>
  <c r="AU48" i="16"/>
  <c r="AU17" i="16"/>
  <c r="AU33" i="16"/>
  <c r="AU6" i="16"/>
  <c r="AU18" i="16"/>
  <c r="AU21" i="16"/>
  <c r="AU47" i="16"/>
  <c r="AU41" i="16"/>
  <c r="AU10" i="16"/>
  <c r="AU24" i="16"/>
  <c r="AU13" i="16"/>
  <c r="AU19" i="16"/>
  <c r="AU32" i="16"/>
  <c r="AU4" i="16"/>
  <c r="AU37" i="16"/>
  <c r="AU46" i="16"/>
  <c r="AU36" i="16"/>
  <c r="AU45" i="16"/>
  <c r="AU39" i="16"/>
  <c r="AU23" i="16"/>
  <c r="AU15" i="16"/>
  <c r="AU30" i="16"/>
  <c r="AU35" i="16"/>
  <c r="AU38" i="16"/>
  <c r="AU20" i="16"/>
  <c r="AU28" i="16"/>
  <c r="AU44" i="16"/>
  <c r="AU11" i="16"/>
  <c r="AU27" i="16"/>
  <c r="AU16" i="16"/>
  <c r="AU31" i="16"/>
  <c r="AU43" i="16"/>
  <c r="AU26" i="16"/>
  <c r="AU8" i="16"/>
  <c r="AU42" i="16"/>
  <c r="C46" i="15"/>
  <c r="AV1" i="9"/>
  <c r="A46" i="9"/>
  <c r="AN46" i="12" l="1"/>
  <c r="Q94" i="21"/>
  <c r="R94" i="21"/>
  <c r="S94" i="21"/>
  <c r="T94" i="21"/>
  <c r="P94" i="21"/>
  <c r="AM46" i="12"/>
  <c r="I94" i="21"/>
  <c r="J94" i="21"/>
  <c r="K94" i="21"/>
  <c r="L94" i="21"/>
  <c r="M94" i="21"/>
  <c r="AV1" i="16"/>
  <c r="T47" i="12"/>
  <c r="AF47" i="12" s="1"/>
  <c r="S47" i="12"/>
  <c r="AE47" i="12" s="1"/>
  <c r="AV48" i="9"/>
  <c r="AV47" i="9"/>
  <c r="C47" i="9" s="1"/>
  <c r="J48" i="12" s="1"/>
  <c r="N48" i="12" s="1"/>
  <c r="C47" i="15" s="1"/>
  <c r="AV49" i="9"/>
  <c r="U95" i="21" l="1"/>
  <c r="V95" i="21"/>
  <c r="O95" i="21"/>
  <c r="N95" i="21"/>
  <c r="AI47" i="12"/>
  <c r="AJ47" i="12"/>
  <c r="AV11" i="16"/>
  <c r="AV22" i="16"/>
  <c r="AV29" i="16"/>
  <c r="AV40" i="16"/>
  <c r="AV15" i="16"/>
  <c r="AV18" i="16"/>
  <c r="AV38" i="16"/>
  <c r="AV42" i="16"/>
  <c r="AV7" i="16"/>
  <c r="AV12" i="16"/>
  <c r="AV34" i="16"/>
  <c r="AV4" i="16"/>
  <c r="AV14" i="16"/>
  <c r="AV46" i="16"/>
  <c r="AV31" i="16"/>
  <c r="AV36" i="16"/>
  <c r="AV43" i="16"/>
  <c r="AV47" i="16"/>
  <c r="AV41" i="16"/>
  <c r="AV10" i="16"/>
  <c r="AV24" i="16"/>
  <c r="AV6" i="16"/>
  <c r="AV21" i="16"/>
  <c r="AV45" i="16"/>
  <c r="AV37" i="16"/>
  <c r="AV5" i="16"/>
  <c r="AV35" i="16"/>
  <c r="AV20" i="16"/>
  <c r="AV25" i="16"/>
  <c r="AV19" i="16"/>
  <c r="AV27" i="16"/>
  <c r="AV33" i="16"/>
  <c r="AV39" i="16"/>
  <c r="AV23" i="16"/>
  <c r="AV28" i="16"/>
  <c r="AV49" i="16"/>
  <c r="AV17" i="16"/>
  <c r="AV44" i="16"/>
  <c r="AV16" i="16"/>
  <c r="AV30" i="16"/>
  <c r="AV48" i="16"/>
  <c r="AV9" i="16"/>
  <c r="AV13" i="16"/>
  <c r="AV32" i="16"/>
  <c r="AV26" i="16"/>
  <c r="AV8" i="16"/>
  <c r="AW1" i="16"/>
  <c r="T48" i="12"/>
  <c r="AF48" i="12" s="1"/>
  <c r="S48" i="12"/>
  <c r="AE48" i="12" s="1"/>
  <c r="A47" i="9"/>
  <c r="AW1" i="9"/>
  <c r="U96" i="21" l="1"/>
  <c r="V96" i="21"/>
  <c r="AN47" i="12"/>
  <c r="T95" i="21"/>
  <c r="Q95" i="21"/>
  <c r="R95" i="21"/>
  <c r="S95" i="21"/>
  <c r="P95" i="21"/>
  <c r="AM47" i="12"/>
  <c r="I95" i="21"/>
  <c r="J95" i="21"/>
  <c r="K95" i="21"/>
  <c r="L95" i="21"/>
  <c r="M95" i="21"/>
  <c r="O96" i="21"/>
  <c r="N96" i="21"/>
  <c r="AJ48" i="12"/>
  <c r="AI48" i="12"/>
  <c r="AW4" i="16"/>
  <c r="AW15" i="16"/>
  <c r="AW26" i="16"/>
  <c r="AW17" i="16"/>
  <c r="AW30" i="16"/>
  <c r="AW41" i="16"/>
  <c r="AW11" i="16"/>
  <c r="AW18" i="16"/>
  <c r="AW38" i="16"/>
  <c r="AW42" i="16"/>
  <c r="AW7" i="16"/>
  <c r="AW12" i="16"/>
  <c r="AW20" i="16"/>
  <c r="AW23" i="16"/>
  <c r="AW37" i="16"/>
  <c r="AW45" i="16"/>
  <c r="AW21" i="16"/>
  <c r="AW47" i="16"/>
  <c r="AW29" i="16"/>
  <c r="AW31" i="16"/>
  <c r="AW36" i="16"/>
  <c r="AW43" i="16"/>
  <c r="AW6" i="16"/>
  <c r="AW16" i="16"/>
  <c r="AW27" i="16"/>
  <c r="AW39" i="16"/>
  <c r="AW49" i="16"/>
  <c r="AW35" i="16"/>
  <c r="AW5" i="16"/>
  <c r="AW46" i="16"/>
  <c r="AW9" i="16"/>
  <c r="AW19" i="16"/>
  <c r="AW24" i="16"/>
  <c r="AW25" i="16"/>
  <c r="AW28" i="16"/>
  <c r="AW34" i="16"/>
  <c r="AW33" i="16"/>
  <c r="AW22" i="16"/>
  <c r="AW44" i="16"/>
  <c r="AW14" i="16"/>
  <c r="AW40" i="16"/>
  <c r="AW48" i="16"/>
  <c r="AW10" i="16"/>
  <c r="AW13" i="16"/>
  <c r="AW8" i="16"/>
  <c r="AW32" i="16"/>
  <c r="AW49" i="9"/>
  <c r="AW48" i="9"/>
  <c r="C48" i="9" s="1"/>
  <c r="J49" i="12" s="1"/>
  <c r="N49" i="12" s="1"/>
  <c r="AN48" i="12" l="1"/>
  <c r="Q96" i="21"/>
  <c r="R96" i="21"/>
  <c r="S96" i="21"/>
  <c r="T96" i="21"/>
  <c r="P96" i="21"/>
  <c r="AM48" i="12"/>
  <c r="I96" i="21"/>
  <c r="M96" i="21"/>
  <c r="J96" i="21"/>
  <c r="K96" i="21"/>
  <c r="L96" i="21"/>
  <c r="C48" i="15"/>
  <c r="A48" i="9"/>
  <c r="AX1" i="9"/>
  <c r="AX49" i="9" s="1"/>
  <c r="C49" i="9" s="1"/>
  <c r="J50" i="12" s="1"/>
  <c r="AX1" i="16" l="1"/>
  <c r="T49" i="12"/>
  <c r="AF49" i="12" s="1"/>
  <c r="S49" i="12"/>
  <c r="AE49" i="12" s="1"/>
  <c r="N50" i="12"/>
  <c r="N52" i="12" s="1"/>
  <c r="A49" i="9"/>
  <c r="AY1" i="9"/>
  <c r="U97" i="21" l="1"/>
  <c r="V97" i="21"/>
  <c r="O97" i="21"/>
  <c r="N97" i="21"/>
  <c r="AI49" i="12"/>
  <c r="AJ49" i="12"/>
  <c r="AX27" i="16"/>
  <c r="AX28" i="16"/>
  <c r="AX29" i="16"/>
  <c r="AX30" i="16"/>
  <c r="AX31" i="16"/>
  <c r="AX32" i="16"/>
  <c r="AX33" i="16"/>
  <c r="AX34" i="16"/>
  <c r="AX35" i="16"/>
  <c r="AX36" i="16"/>
  <c r="AX37" i="16"/>
  <c r="AX38" i="16"/>
  <c r="AX39" i="16"/>
  <c r="AX40" i="16"/>
  <c r="AX41" i="16"/>
  <c r="AX42" i="16"/>
  <c r="AX43" i="16"/>
  <c r="AX44" i="16"/>
  <c r="AX45" i="16"/>
  <c r="AX46" i="16"/>
  <c r="AX47" i="16"/>
  <c r="AX6" i="16"/>
  <c r="AX17" i="16"/>
  <c r="AX4" i="16"/>
  <c r="AX21" i="16"/>
  <c r="AX24" i="16"/>
  <c r="AX15" i="16"/>
  <c r="AX18" i="16"/>
  <c r="AX13" i="16"/>
  <c r="AX5" i="16"/>
  <c r="AX14" i="16"/>
  <c r="AX48" i="16"/>
  <c r="AX19" i="16"/>
  <c r="AX23" i="16"/>
  <c r="AX7" i="16"/>
  <c r="AX20" i="16"/>
  <c r="AX49" i="16"/>
  <c r="AX12" i="16"/>
  <c r="AX25" i="16"/>
  <c r="AX9" i="16"/>
  <c r="AX11" i="16"/>
  <c r="AX22" i="16"/>
  <c r="AX16" i="16"/>
  <c r="AX26" i="16"/>
  <c r="AX10" i="16"/>
  <c r="AX8" i="16"/>
  <c r="C49" i="15"/>
  <c r="N53" i="12"/>
  <c r="AN49" i="12" l="1"/>
  <c r="Q97" i="21"/>
  <c r="R97" i="21"/>
  <c r="S97" i="21"/>
  <c r="T97" i="21"/>
  <c r="P97" i="21"/>
  <c r="AM49" i="12"/>
  <c r="J97" i="21"/>
  <c r="I97" i="21"/>
  <c r="K97" i="21"/>
  <c r="L97" i="21"/>
  <c r="M97" i="21"/>
  <c r="AY1" i="16"/>
  <c r="T50" i="12"/>
  <c r="S50" i="12"/>
  <c r="AY5" i="16" l="1"/>
  <c r="C5" i="16" s="1"/>
  <c r="AY16" i="16"/>
  <c r="AY23" i="16"/>
  <c r="AY6" i="16"/>
  <c r="AY30" i="16"/>
  <c r="AY41" i="16"/>
  <c r="AY10" i="16"/>
  <c r="AY27" i="16"/>
  <c r="C27" i="16" s="1"/>
  <c r="AY31" i="16"/>
  <c r="C31" i="16" s="1"/>
  <c r="AY21" i="16"/>
  <c r="C21" i="16" s="1"/>
  <c r="AY24" i="16"/>
  <c r="C24" i="16" s="1"/>
  <c r="AY15" i="16"/>
  <c r="C15" i="16" s="1"/>
  <c r="AY38" i="16"/>
  <c r="C38" i="16" s="1"/>
  <c r="AY42" i="16"/>
  <c r="C42" i="16" s="1"/>
  <c r="AY26" i="16"/>
  <c r="C26" i="16" s="1"/>
  <c r="AY47" i="16"/>
  <c r="C47" i="16" s="1"/>
  <c r="AY45" i="16"/>
  <c r="C45" i="16" s="1"/>
  <c r="AY18" i="16"/>
  <c r="C18" i="16" s="1"/>
  <c r="AY29" i="16"/>
  <c r="C29" i="16" s="1"/>
  <c r="AY36" i="16"/>
  <c r="C36" i="16" s="1"/>
  <c r="AY43" i="16"/>
  <c r="C43" i="16" s="1"/>
  <c r="AY37" i="16"/>
  <c r="C37" i="16" s="1"/>
  <c r="AY4" i="16"/>
  <c r="C4" i="16" s="1"/>
  <c r="B4" i="16" s="1"/>
  <c r="A4" i="16" s="1"/>
  <c r="AY35" i="16"/>
  <c r="AY39" i="16"/>
  <c r="AY20" i="16"/>
  <c r="C20" i="16" s="1"/>
  <c r="AY22" i="16"/>
  <c r="C22" i="16" s="1"/>
  <c r="AY48" i="16"/>
  <c r="AY9" i="16"/>
  <c r="C9" i="16" s="1"/>
  <c r="AY7" i="16"/>
  <c r="C7" i="16" s="1"/>
  <c r="AY28" i="16"/>
  <c r="C28" i="16" s="1"/>
  <c r="AY49" i="16"/>
  <c r="C49" i="16" s="1"/>
  <c r="AY19" i="16"/>
  <c r="C19" i="16" s="1"/>
  <c r="AY40" i="16"/>
  <c r="C40" i="16" s="1"/>
  <c r="AY14" i="16"/>
  <c r="C14" i="16" s="1"/>
  <c r="AY11" i="16"/>
  <c r="C11" i="16" s="1"/>
  <c r="AY33" i="16"/>
  <c r="C33" i="16" s="1"/>
  <c r="AY12" i="16"/>
  <c r="C12" i="16" s="1"/>
  <c r="AY17" i="16"/>
  <c r="C17" i="16" s="1"/>
  <c r="AY25" i="16"/>
  <c r="C25" i="16" s="1"/>
  <c r="AY34" i="16"/>
  <c r="C34" i="16" s="1"/>
  <c r="AY44" i="16"/>
  <c r="C44" i="16" s="1"/>
  <c r="AY8" i="16"/>
  <c r="C8" i="16" s="1"/>
  <c r="AY46" i="16"/>
  <c r="C46" i="16" s="1"/>
  <c r="AY13" i="16"/>
  <c r="C13" i="16" s="1"/>
  <c r="AY32" i="16"/>
  <c r="AF50" i="12"/>
  <c r="T53" i="12"/>
  <c r="AE50" i="12"/>
  <c r="S53" i="12"/>
  <c r="C41" i="16"/>
  <c r="C10" i="16"/>
  <c r="C48" i="16"/>
  <c r="C32" i="16"/>
  <c r="C23" i="16"/>
  <c r="C35" i="16"/>
  <c r="C16" i="16"/>
  <c r="C6" i="16"/>
  <c r="C30" i="16"/>
  <c r="C39" i="16"/>
  <c r="B34" i="16" l="1"/>
  <c r="A34" i="16" s="1"/>
  <c r="U98" i="21"/>
  <c r="V98" i="21"/>
  <c r="O98" i="21"/>
  <c r="N98" i="21"/>
  <c r="B7" i="16"/>
  <c r="A7" i="16" s="1"/>
  <c r="B5" i="16"/>
  <c r="A5" i="16" s="1"/>
  <c r="B14" i="16"/>
  <c r="A14" i="16" s="1"/>
  <c r="B45" i="16"/>
  <c r="A45" i="16" s="1"/>
  <c r="B11" i="16"/>
  <c r="A11" i="16" s="1"/>
  <c r="B32" i="16"/>
  <c r="A32" i="16" s="1"/>
  <c r="B26" i="16"/>
  <c r="A26" i="16" s="1"/>
  <c r="B16" i="16"/>
  <c r="A16" i="16" s="1"/>
  <c r="B20" i="16"/>
  <c r="A20" i="16" s="1"/>
  <c r="B13" i="16"/>
  <c r="A13" i="16" s="1"/>
  <c r="B47" i="16"/>
  <c r="A47" i="16" s="1"/>
  <c r="B22" i="16"/>
  <c r="A22" i="16" s="1"/>
  <c r="B10" i="16"/>
  <c r="A10" i="16" s="1"/>
  <c r="B28" i="16"/>
  <c r="A28" i="16" s="1"/>
  <c r="B42" i="16"/>
  <c r="A42" i="16" s="1"/>
  <c r="B19" i="16"/>
  <c r="A19" i="16" s="1"/>
  <c r="B29" i="16"/>
  <c r="A29" i="16" s="1"/>
  <c r="B39" i="16"/>
  <c r="A39" i="16" s="1"/>
  <c r="B15" i="16"/>
  <c r="A15" i="16" s="1"/>
  <c r="B40" i="16"/>
  <c r="A40" i="16" s="1"/>
  <c r="B25" i="16"/>
  <c r="A25" i="16" s="1"/>
  <c r="B36" i="16"/>
  <c r="A36" i="16" s="1"/>
  <c r="B37" i="16"/>
  <c r="A37" i="16" s="1"/>
  <c r="B48" i="16"/>
  <c r="A48" i="16" s="1"/>
  <c r="B33" i="16"/>
  <c r="A33" i="16" s="1"/>
  <c r="B38" i="16"/>
  <c r="A38" i="16" s="1"/>
  <c r="B31" i="16"/>
  <c r="A31" i="16" s="1"/>
  <c r="B35" i="16"/>
  <c r="A35" i="16" s="1"/>
  <c r="B8" i="16"/>
  <c r="A8" i="16" s="1"/>
  <c r="B23" i="16"/>
  <c r="A23" i="16" s="1"/>
  <c r="B17" i="16"/>
  <c r="A17" i="16" s="1"/>
  <c r="B43" i="16"/>
  <c r="A43" i="16" s="1"/>
  <c r="B18" i="16"/>
  <c r="A18" i="16" s="1"/>
  <c r="B41" i="16"/>
  <c r="A41" i="16" s="1"/>
  <c r="B30" i="16"/>
  <c r="A30" i="16" s="1"/>
  <c r="B49" i="16"/>
  <c r="A49" i="16" s="1"/>
  <c r="B27" i="16"/>
  <c r="A27" i="16" s="1"/>
  <c r="B44" i="16"/>
  <c r="A44" i="16" s="1"/>
  <c r="B12" i="16"/>
  <c r="A12" i="16" s="1"/>
  <c r="B24" i="16"/>
  <c r="A24" i="16" s="1"/>
  <c r="AI50" i="12"/>
  <c r="K3" i="24" s="1"/>
  <c r="AE53" i="12"/>
  <c r="B9" i="16"/>
  <c r="A9" i="16" s="1"/>
  <c r="B6" i="16"/>
  <c r="A6" i="16" s="1"/>
  <c r="B46" i="16"/>
  <c r="A46" i="16" s="1"/>
  <c r="B21" i="16"/>
  <c r="A21" i="16" s="1"/>
  <c r="AJ50" i="12"/>
  <c r="N3" i="24" s="1"/>
  <c r="AF53" i="12"/>
  <c r="AJ53" i="12" l="1"/>
  <c r="Q98" i="21"/>
  <c r="R98" i="21"/>
  <c r="S98" i="21"/>
  <c r="T98" i="21"/>
  <c r="P98" i="21"/>
  <c r="L98" i="21"/>
  <c r="M98" i="21"/>
  <c r="J98" i="21"/>
  <c r="K98" i="21"/>
  <c r="I98" i="21"/>
  <c r="AI53" i="12"/>
  <c r="AN50" i="12"/>
  <c r="N15" i="24" s="1"/>
  <c r="AM50" i="12"/>
  <c r="K15" i="24" s="1"/>
  <c r="R5" i="12" a="1"/>
  <c r="R5" i="12" s="1"/>
  <c r="AD5" i="12" s="1"/>
  <c r="H53" i="21" l="1"/>
  <c r="G53" i="21"/>
  <c r="AH5" i="12"/>
  <c r="AD15" i="12"/>
  <c r="AD49" i="12"/>
  <c r="AD34" i="12"/>
  <c r="AD33" i="12"/>
  <c r="AD46" i="12"/>
  <c r="AD39" i="12"/>
  <c r="AD31" i="12"/>
  <c r="AD12" i="12"/>
  <c r="AD10" i="12"/>
  <c r="AD22" i="12"/>
  <c r="AD36" i="12"/>
  <c r="AD28" i="12"/>
  <c r="AD18" i="12"/>
  <c r="AD9" i="12"/>
  <c r="AD42" i="12"/>
  <c r="AD37" i="12"/>
  <c r="AD32" i="12"/>
  <c r="AD17" i="12"/>
  <c r="R53" i="12"/>
  <c r="AD8" i="12"/>
  <c r="AD41" i="12"/>
  <c r="AD48" i="12"/>
  <c r="AD16" i="12"/>
  <c r="AD43" i="12"/>
  <c r="AD40" i="12"/>
  <c r="AD7" i="12"/>
  <c r="AD27" i="12"/>
  <c r="AD14" i="12"/>
  <c r="AD35" i="12"/>
  <c r="AD13" i="12"/>
  <c r="AD30" i="12"/>
  <c r="AD45" i="12"/>
  <c r="AD24" i="12"/>
  <c r="AD47" i="12"/>
  <c r="AD11" i="12"/>
  <c r="AD44" i="12"/>
  <c r="AD21" i="12"/>
  <c r="AD29" i="12"/>
  <c r="AD6" i="12"/>
  <c r="AD23" i="12"/>
  <c r="AD50" i="12"/>
  <c r="AD20" i="12"/>
  <c r="AD26" i="12"/>
  <c r="AD25" i="12"/>
  <c r="AD19" i="12"/>
  <c r="AD38" i="12"/>
  <c r="H94" i="21" l="1"/>
  <c r="G94" i="21"/>
  <c r="H98" i="21"/>
  <c r="G98" i="21"/>
  <c r="G65" i="21"/>
  <c r="H65" i="21"/>
  <c r="G77" i="21"/>
  <c r="H77" i="21"/>
  <c r="H85" i="21"/>
  <c r="G85" i="21"/>
  <c r="G90" i="21"/>
  <c r="H90" i="21"/>
  <c r="H57" i="21"/>
  <c r="G57" i="21"/>
  <c r="H59" i="21"/>
  <c r="G59" i="21"/>
  <c r="H95" i="21"/>
  <c r="G95" i="21"/>
  <c r="H84" i="21"/>
  <c r="G84" i="21"/>
  <c r="G70" i="21"/>
  <c r="H70" i="21"/>
  <c r="H58" i="21"/>
  <c r="G58" i="21"/>
  <c r="H83" i="21"/>
  <c r="G83" i="21"/>
  <c r="H79" i="21"/>
  <c r="G79" i="21"/>
  <c r="H87" i="21"/>
  <c r="G87" i="21"/>
  <c r="H55" i="21"/>
  <c r="G55" i="21"/>
  <c r="H82" i="21"/>
  <c r="G82" i="21"/>
  <c r="H86" i="21"/>
  <c r="G86" i="21"/>
  <c r="G64" i="21"/>
  <c r="H64" i="21"/>
  <c r="H73" i="21"/>
  <c r="G73" i="21"/>
  <c r="H96" i="21"/>
  <c r="G96" i="21"/>
  <c r="H89" i="21"/>
  <c r="G89" i="21"/>
  <c r="H71" i="21"/>
  <c r="G71" i="21"/>
  <c r="H54" i="21"/>
  <c r="G54" i="21"/>
  <c r="H80" i="21"/>
  <c r="G80" i="21"/>
  <c r="G69" i="21"/>
  <c r="H69" i="21"/>
  <c r="G92" i="21"/>
  <c r="H92" i="21"/>
  <c r="G66" i="21"/>
  <c r="H66" i="21"/>
  <c r="H76" i="21"/>
  <c r="G76" i="21"/>
  <c r="H72" i="21"/>
  <c r="G72" i="21"/>
  <c r="H93" i="21"/>
  <c r="G93" i="21"/>
  <c r="G78" i="21"/>
  <c r="H78" i="21"/>
  <c r="H61" i="21"/>
  <c r="G61" i="21"/>
  <c r="H60" i="21"/>
  <c r="G60" i="21"/>
  <c r="G62" i="21"/>
  <c r="H62" i="21"/>
  <c r="H75" i="21"/>
  <c r="G75" i="21"/>
  <c r="H81" i="21"/>
  <c r="G81" i="21"/>
  <c r="H88" i="21"/>
  <c r="G88" i="21"/>
  <c r="G91" i="21"/>
  <c r="H91" i="21"/>
  <c r="H97" i="21"/>
  <c r="G97" i="21"/>
  <c r="G67" i="21"/>
  <c r="H67" i="21"/>
  <c r="G63" i="21"/>
  <c r="H63" i="21"/>
  <c r="AL5" i="12"/>
  <c r="C53" i="21"/>
  <c r="D53" i="21"/>
  <c r="B53" i="21"/>
  <c r="E53" i="21"/>
  <c r="F53" i="21"/>
  <c r="H74" i="21"/>
  <c r="G74" i="21"/>
  <c r="G68" i="21"/>
  <c r="H68" i="21"/>
  <c r="H56" i="21"/>
  <c r="G56" i="21"/>
  <c r="AH26" i="12"/>
  <c r="AH41" i="12"/>
  <c r="AL41" i="12" s="1"/>
  <c r="AH17" i="12"/>
  <c r="AH32" i="12"/>
  <c r="AL32" i="12"/>
  <c r="AH29" i="12"/>
  <c r="AL29" i="12" s="1"/>
  <c r="AH21" i="12"/>
  <c r="AL21" i="12" s="1"/>
  <c r="AH9" i="12"/>
  <c r="AH18" i="12"/>
  <c r="AL18" i="12"/>
  <c r="AH47" i="12"/>
  <c r="AL47" i="12" s="1"/>
  <c r="AH24" i="12"/>
  <c r="AL24" i="12" s="1"/>
  <c r="AH45" i="12"/>
  <c r="AL45" i="12" s="1"/>
  <c r="AH30" i="12"/>
  <c r="AH13" i="12"/>
  <c r="AH35" i="12"/>
  <c r="AH14" i="12"/>
  <c r="AH27" i="12"/>
  <c r="AL27" i="12" s="1"/>
  <c r="AH7" i="12"/>
  <c r="AL7" i="12"/>
  <c r="AH40" i="12"/>
  <c r="AL40" i="12" s="1"/>
  <c r="AH38" i="12"/>
  <c r="AL38" i="12" s="1"/>
  <c r="AH19" i="12"/>
  <c r="AL19" i="12" s="1"/>
  <c r="AH16" i="12"/>
  <c r="AL16" i="12" s="1"/>
  <c r="AH15" i="12"/>
  <c r="AL15" i="12" s="1"/>
  <c r="AH20" i="12"/>
  <c r="AH8" i="12"/>
  <c r="AH50" i="12"/>
  <c r="AH23" i="12"/>
  <c r="AH6" i="12"/>
  <c r="AH37" i="12"/>
  <c r="AH42" i="12"/>
  <c r="AL42" i="12" s="1"/>
  <c r="AH44" i="12"/>
  <c r="AL44" i="12" s="1"/>
  <c r="AH11" i="12"/>
  <c r="AL11" i="12" s="1"/>
  <c r="AH28" i="12"/>
  <c r="AL28" i="12" s="1"/>
  <c r="AH36" i="12"/>
  <c r="AL36" i="12" s="1"/>
  <c r="AH22" i="12"/>
  <c r="AH10" i="12"/>
  <c r="AH12" i="12"/>
  <c r="AH31" i="12"/>
  <c r="AH39" i="12"/>
  <c r="AL39" i="12" s="1"/>
  <c r="AH46" i="12"/>
  <c r="AH33" i="12"/>
  <c r="AH34" i="12"/>
  <c r="AL34" i="12" s="1"/>
  <c r="AH43" i="12"/>
  <c r="AH49" i="12"/>
  <c r="AL49" i="12" s="1"/>
  <c r="AH25" i="12"/>
  <c r="AH48" i="12"/>
  <c r="AD53" i="12"/>
  <c r="F3" i="24" l="1"/>
  <c r="K9" i="24" s="1"/>
  <c r="AL25" i="12"/>
  <c r="F15" i="24" s="1"/>
  <c r="K8" i="24"/>
  <c r="N8" i="24"/>
  <c r="N9" i="24"/>
  <c r="N10" i="24"/>
  <c r="H3" i="24"/>
  <c r="H9" i="24" s="1"/>
  <c r="D80" i="21"/>
  <c r="E80" i="21"/>
  <c r="C80" i="21"/>
  <c r="F80" i="21"/>
  <c r="B80" i="21"/>
  <c r="AL26" i="12"/>
  <c r="B74" i="21"/>
  <c r="D74" i="21"/>
  <c r="C74" i="21"/>
  <c r="E74" i="21"/>
  <c r="F74" i="21"/>
  <c r="AL37" i="12"/>
  <c r="C85" i="21"/>
  <c r="D85" i="21"/>
  <c r="B85" i="21"/>
  <c r="E85" i="21"/>
  <c r="F85" i="21"/>
  <c r="C82" i="21"/>
  <c r="D82" i="21"/>
  <c r="E82" i="21"/>
  <c r="F82" i="21"/>
  <c r="B82" i="21"/>
  <c r="AL23" i="12"/>
  <c r="C71" i="21"/>
  <c r="D71" i="21"/>
  <c r="E71" i="21"/>
  <c r="F71" i="21"/>
  <c r="B71" i="21"/>
  <c r="AL9" i="12"/>
  <c r="B57" i="21"/>
  <c r="C57" i="21"/>
  <c r="D57" i="21"/>
  <c r="E57" i="21"/>
  <c r="F57" i="21"/>
  <c r="F67" i="21"/>
  <c r="C67" i="21"/>
  <c r="D67" i="21"/>
  <c r="B67" i="21"/>
  <c r="E67" i="21"/>
  <c r="F84" i="21"/>
  <c r="B84" i="21"/>
  <c r="C84" i="21"/>
  <c r="D84" i="21"/>
  <c r="E84" i="21"/>
  <c r="C88" i="21"/>
  <c r="B88" i="21"/>
  <c r="D88" i="21"/>
  <c r="E88" i="21"/>
  <c r="F88" i="21"/>
  <c r="AL17" i="12"/>
  <c r="C65" i="21"/>
  <c r="D65" i="21"/>
  <c r="E65" i="21"/>
  <c r="F65" i="21"/>
  <c r="B65" i="21"/>
  <c r="B73" i="21"/>
  <c r="C73" i="21"/>
  <c r="D73" i="21"/>
  <c r="E73" i="21"/>
  <c r="F73" i="21"/>
  <c r="B89" i="21"/>
  <c r="C89" i="21"/>
  <c r="D89" i="21"/>
  <c r="E89" i="21"/>
  <c r="F89" i="21"/>
  <c r="AL14" i="12"/>
  <c r="B62" i="21"/>
  <c r="C62" i="21"/>
  <c r="D62" i="21"/>
  <c r="E62" i="21"/>
  <c r="F62" i="21"/>
  <c r="AL35" i="12"/>
  <c r="B83" i="21"/>
  <c r="C83" i="21"/>
  <c r="D83" i="21"/>
  <c r="E83" i="21"/>
  <c r="F83" i="21"/>
  <c r="AL43" i="12"/>
  <c r="E91" i="21"/>
  <c r="F91" i="21"/>
  <c r="B91" i="21"/>
  <c r="C91" i="21"/>
  <c r="D91" i="21"/>
  <c r="AL13" i="12"/>
  <c r="B61" i="21"/>
  <c r="C61" i="21"/>
  <c r="D61" i="21"/>
  <c r="E61" i="21"/>
  <c r="F61" i="21"/>
  <c r="AH53" i="12"/>
  <c r="C98" i="21"/>
  <c r="D98" i="21"/>
  <c r="E98" i="21"/>
  <c r="F98" i="21"/>
  <c r="B98" i="21"/>
  <c r="AL46" i="12"/>
  <c r="B94" i="21"/>
  <c r="C94" i="21"/>
  <c r="D94" i="21"/>
  <c r="E94" i="21"/>
  <c r="F94" i="21"/>
  <c r="AL31" i="12"/>
  <c r="C79" i="21"/>
  <c r="D79" i="21"/>
  <c r="E79" i="21"/>
  <c r="F79" i="21"/>
  <c r="B79" i="21"/>
  <c r="B58" i="21"/>
  <c r="F58" i="21"/>
  <c r="C58" i="21"/>
  <c r="D58" i="21"/>
  <c r="E58" i="21"/>
  <c r="AL22" i="12"/>
  <c r="E70" i="21"/>
  <c r="F70" i="21"/>
  <c r="C70" i="21"/>
  <c r="D70" i="21"/>
  <c r="B70" i="21"/>
  <c r="C77" i="21"/>
  <c r="D77" i="21"/>
  <c r="E77" i="21"/>
  <c r="F77" i="21"/>
  <c r="B77" i="21"/>
  <c r="AL48" i="12"/>
  <c r="B96" i="21"/>
  <c r="C96" i="21"/>
  <c r="D96" i="21"/>
  <c r="E96" i="21"/>
  <c r="F96" i="21"/>
  <c r="E59" i="21"/>
  <c r="F59" i="21"/>
  <c r="B59" i="21"/>
  <c r="C59" i="21"/>
  <c r="D59" i="21"/>
  <c r="B75" i="21"/>
  <c r="C75" i="21"/>
  <c r="D75" i="21"/>
  <c r="E75" i="21"/>
  <c r="F75" i="21"/>
  <c r="B90" i="21"/>
  <c r="E90" i="21"/>
  <c r="F90" i="21"/>
  <c r="D90" i="21"/>
  <c r="C90" i="21"/>
  <c r="AL30" i="12"/>
  <c r="C78" i="21"/>
  <c r="D78" i="21"/>
  <c r="E78" i="21"/>
  <c r="F78" i="21"/>
  <c r="B78" i="21"/>
  <c r="AL33" i="12"/>
  <c r="E81" i="21"/>
  <c r="F81" i="21"/>
  <c r="D81" i="21"/>
  <c r="C81" i="21"/>
  <c r="B81" i="21"/>
  <c r="AL20" i="12"/>
  <c r="C68" i="21"/>
  <c r="B68" i="21"/>
  <c r="D68" i="21"/>
  <c r="E68" i="21"/>
  <c r="F68" i="21"/>
  <c r="B72" i="21"/>
  <c r="C72" i="21"/>
  <c r="D72" i="21"/>
  <c r="E72" i="21"/>
  <c r="F72" i="21"/>
  <c r="C87" i="21"/>
  <c r="D87" i="21"/>
  <c r="E87" i="21"/>
  <c r="F87" i="21"/>
  <c r="B87" i="21"/>
  <c r="B95" i="21"/>
  <c r="C95" i="21"/>
  <c r="D95" i="21"/>
  <c r="E95" i="21"/>
  <c r="F95" i="21"/>
  <c r="AL12" i="12"/>
  <c r="C60" i="21"/>
  <c r="D60" i="21"/>
  <c r="E60" i="21"/>
  <c r="B60" i="21"/>
  <c r="F60" i="21"/>
  <c r="B69" i="21"/>
  <c r="C69" i="21"/>
  <c r="D69" i="21"/>
  <c r="E69" i="21"/>
  <c r="F69" i="21"/>
  <c r="B86" i="21"/>
  <c r="C86" i="21"/>
  <c r="D86" i="21"/>
  <c r="E86" i="21"/>
  <c r="F86" i="21"/>
  <c r="C76" i="21"/>
  <c r="D76" i="21"/>
  <c r="E76" i="21"/>
  <c r="F76" i="21"/>
  <c r="B76" i="21"/>
  <c r="C55" i="21"/>
  <c r="D55" i="21"/>
  <c r="B55" i="21"/>
  <c r="E55" i="21"/>
  <c r="F55" i="21"/>
  <c r="E92" i="21"/>
  <c r="F92" i="21"/>
  <c r="C92" i="21"/>
  <c r="D92" i="21"/>
  <c r="B92" i="21"/>
  <c r="B97" i="21"/>
  <c r="C97" i="21"/>
  <c r="D97" i="21"/>
  <c r="E97" i="21"/>
  <c r="F97" i="21"/>
  <c r="AL6" i="12"/>
  <c r="C54" i="21"/>
  <c r="D54" i="21"/>
  <c r="E54" i="21"/>
  <c r="F54" i="21"/>
  <c r="B54" i="21"/>
  <c r="C93" i="21"/>
  <c r="D93" i="21"/>
  <c r="E93" i="21"/>
  <c r="F93" i="21"/>
  <c r="B93" i="21"/>
  <c r="AL8" i="12"/>
  <c r="E56" i="21"/>
  <c r="B56" i="21"/>
  <c r="F56" i="21"/>
  <c r="C56" i="21"/>
  <c r="D56" i="21"/>
  <c r="D63" i="21"/>
  <c r="E63" i="21"/>
  <c r="F63" i="21"/>
  <c r="B63" i="21"/>
  <c r="C63" i="21"/>
  <c r="AL10" i="12"/>
  <c r="C64" i="21"/>
  <c r="D64" i="21"/>
  <c r="E64" i="21"/>
  <c r="F64" i="21"/>
  <c r="B64" i="21"/>
  <c r="C66" i="21"/>
  <c r="F66" i="21"/>
  <c r="B66" i="21"/>
  <c r="D66" i="21"/>
  <c r="E66" i="21"/>
  <c r="AL50" i="12"/>
  <c r="H15" i="24" s="1"/>
  <c r="K10" i="24" l="1"/>
  <c r="H8" i="24"/>
  <c r="H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tc={0002862E-9710-42E1-842E-AE71EBAD04A2}</author>
  </authors>
  <commentList>
    <comment ref="C5" authorId="0" shapeId="0" xr:uid="{0002862E-9710-42E1-842E-AE71EBAD04A2}">
      <text>
        <t>[Threaded comment]
Your version of Excel allows you to read this threaded comment; however, any edits to it will get removed if the file is opened in a newer version of Excel. Learn more: https://go.microsoft.com/fwlink/?linkid=870924
Comment:
    In Roy et al. (2025): 86.74
Here with rounding errors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<sst xmlns="http://schemas.openxmlformats.org/spreadsheetml/2006/main" count="1515" uniqueCount="477">
  <si>
    <t>Content</t>
  </si>
  <si>
    <t>SI2.1</t>
  </si>
  <si>
    <t>Step A</t>
  </si>
  <si>
    <t>Step A of the SIMPL-Minerals approach: Inventory, parameter and factor identification</t>
  </si>
  <si>
    <t>SI2.2</t>
  </si>
  <si>
    <t>Step B</t>
  </si>
  <si>
    <t>Step B of the SIMPL approach: Adopt, derive, select distinct assumptions of parameters and factors</t>
  </si>
  <si>
    <t>SI2.3</t>
  </si>
  <si>
    <t>Step C</t>
  </si>
  <si>
    <t>Step C of the SIMPL approach: cross consistency check of assumptions and distinctness based selection of scenarios</t>
  </si>
  <si>
    <t>SI2.4</t>
  </si>
  <si>
    <t>Nickel_supply_assumptions</t>
  </si>
  <si>
    <t>Regional and production pathway supply assumptions</t>
  </si>
  <si>
    <t>SI2.5</t>
  </si>
  <si>
    <t>Nickel_demand _model</t>
  </si>
  <si>
    <t>Data input BEV demand, converted into nickel inflows, split into secondary and primary supply</t>
  </si>
  <si>
    <t>SI2.6</t>
  </si>
  <si>
    <t>Battery_chemistry_share</t>
  </si>
  <si>
    <t>SI2.7</t>
  </si>
  <si>
    <t>Battery_capacity_stock</t>
  </si>
  <si>
    <t>Stock of battery capacity from REMIND scenarios</t>
  </si>
  <si>
    <t>SI2.8</t>
  </si>
  <si>
    <t>Battery_capacity_flows_NDC</t>
  </si>
  <si>
    <t>Results from stock driven model, inflow/outflow of battery capacity for NDC scenario</t>
  </si>
  <si>
    <t>SI2.9</t>
  </si>
  <si>
    <t>Battery_capacity_flows_2.0</t>
  </si>
  <si>
    <t>Results from stock driven model, inflow/outflow of battery capacity for 2.0 scenario</t>
  </si>
  <si>
    <t>SI2.10</t>
  </si>
  <si>
    <t>Battery_capacity_flows_1.5</t>
  </si>
  <si>
    <t>Results from stock driven model, inflow/outflow of battery capacity for 1.5 scenario</t>
  </si>
  <si>
    <t>SI2.11</t>
  </si>
  <si>
    <t>Nickel_inflow</t>
  </si>
  <si>
    <t>Inflow of nickel from batter capacity stock model inflow</t>
  </si>
  <si>
    <t>SI2.12</t>
  </si>
  <si>
    <t>Nickel_inflow_NDC</t>
  </si>
  <si>
    <t>Outflow of nickel from flow driven model, outflow of nickel for NDC scenario</t>
  </si>
  <si>
    <t>SI2.13</t>
  </si>
  <si>
    <t>Nickel_inflow_2.0</t>
  </si>
  <si>
    <t>Outflow of nickel from flow driven model, outflow of nickel for 2.0 scenario</t>
  </si>
  <si>
    <t>SI2.14</t>
  </si>
  <si>
    <t>Nickel_inflow_1.5</t>
  </si>
  <si>
    <t>Outflow of nickel from flow driven model, outflow of nickel for 1.5 scenario</t>
  </si>
  <si>
    <t>SI2.15</t>
  </si>
  <si>
    <t>Scaling_of_LCIs</t>
  </si>
  <si>
    <t>SI2.16</t>
  </si>
  <si>
    <t>Ore_grade</t>
  </si>
  <si>
    <t>References</t>
  </si>
  <si>
    <t>Step A - A1 Inventory model and parameters, A2 PESTEL, A3 CLD</t>
  </si>
  <si>
    <t>Current</t>
  </si>
  <si>
    <t>Low development</t>
  </si>
  <si>
    <t>Medium development</t>
  </si>
  <si>
    <t>High development</t>
  </si>
  <si>
    <t>Step</t>
  </si>
  <si>
    <t>Stage</t>
  </si>
  <si>
    <t>Parameter category</t>
  </si>
  <si>
    <t>Parameter</t>
  </si>
  <si>
    <t>Description/comment</t>
  </si>
  <si>
    <t xml:space="preserve"> </t>
  </si>
  <si>
    <t>Develoment over time</t>
  </si>
  <si>
    <t>Source</t>
  </si>
  <si>
    <t>B1_Adopt assumptions</t>
  </si>
  <si>
    <t>Market</t>
  </si>
  <si>
    <t>External parameter/factor</t>
  </si>
  <si>
    <t>Cumulative primary production [Mt nickel sulfate]</t>
  </si>
  <si>
    <t>External parameter/factor used as a helper parameter to calculate other parameters</t>
  </si>
  <si>
    <t>Nickel_demand_model</t>
  </si>
  <si>
    <t>B2_Derive assumptions</t>
  </si>
  <si>
    <t>Mining, Concentration</t>
  </si>
  <si>
    <t>01_Deposit characteristics</t>
  </si>
  <si>
    <t>Ore grade</t>
  </si>
  <si>
    <t>No distinction between sulfide and laterite ore grade</t>
  </si>
  <si>
    <t>ore grade = -0.041672 + cumulative_demand^0.096607 * (-0.068769)</t>
  </si>
  <si>
    <t>van der Meide (2022), BAU</t>
  </si>
  <si>
    <t>van der Meide (2022), SD</t>
  </si>
  <si>
    <t>Mining</t>
  </si>
  <si>
    <t>03_New technology</t>
  </si>
  <si>
    <t>Mine electrification [% of mines]</t>
  </si>
  <si>
    <t>This includes all operations on site that are run on fuel (mobile and stationary equipment and machinery). This includes the parameters haul truck fleet mic and other machienry fleet mix.</t>
  </si>
  <si>
    <t>slow push for mine electrification, aligning with SSP2-NDC heavy duty truck electrification scenarios, although beings slightly more ambitious due to the ambitious claims of mining companies, diesel is preferred in the medium-term</t>
  </si>
  <si>
    <t>based on Kumar et al. (2020) and Gleeson (2018)</t>
  </si>
  <si>
    <t>medium electrification, but more ambitious than SSP2-PkBudg1150 electrification of heavy duty trucks, du to ambitious plans of mining companies, hybrids remain a attractive alternativ eoption in the mid-term</t>
  </si>
  <si>
    <t>high electrification, strong push to retrofit and exchange older equipment before EoL, aligning with SSP2-PkBudg500 electrification of heavy duty trucks</t>
  </si>
  <si>
    <t>Purification, Refining</t>
  </si>
  <si>
    <t>Electrification of equipment [% of all equipment]</t>
  </si>
  <si>
    <t>Refers to electrifcation of drying and evaporation processes of RKEF, FS, and HPAL routes as well as heat in the autoclave and hydrogen precipitation in the FS route.</t>
  </si>
  <si>
    <t>slow push for electrification, with little brownfield operations being retrofitted</t>
  </si>
  <si>
    <t>assumption interferred from Kumar et al. (2020) and Gleeson (2018)</t>
  </si>
  <si>
    <t>medium electrification rates with push for retrofitting brownfield operations leading to all brwonfield operations adopting electrification in the long-term</t>
  </si>
  <si>
    <t>high electrification push with all brownfield operations being retrofitted in the mid-term horizon</t>
  </si>
  <si>
    <t>Concentration</t>
  </si>
  <si>
    <t>HPGR adaption [% of all concentration plants]</t>
  </si>
  <si>
    <t>For HPAL and FS route, HPGR as an alternative to conventional milling</t>
  </si>
  <si>
    <t>assumption</t>
  </si>
  <si>
    <t xml:space="preserve">medium adoption rates </t>
  </si>
  <si>
    <t>high adoption rates with brownfields being retrofitted</t>
  </si>
  <si>
    <t>04_Process efficiencies</t>
  </si>
  <si>
    <t>Recovery efficiency</t>
  </si>
  <si>
    <t>assumption no efficiency increase</t>
  </si>
  <si>
    <t>assumption using Wright's law: recovery_eff(t) = max_eff - (max_eff - eff(t0)) * (demand(t) / demand(t0)) ^ log (1 - learning_rate, 2)</t>
  </si>
  <si>
    <t>Purification</t>
  </si>
  <si>
    <t>Mining, Concentration, Purification, Refining</t>
  </si>
  <si>
    <t>Energy efficiency</t>
  </si>
  <si>
    <t>assumed yearly efficiency increase</t>
  </si>
  <si>
    <t>nan</t>
  </si>
  <si>
    <t>no efficiency increase</t>
  </si>
  <si>
    <t>moderate efficiency increase of 0.1% per year</t>
  </si>
  <si>
    <t>high efficiency increase of 0.5% per year</t>
  </si>
  <si>
    <t>Material efficiency</t>
  </si>
  <si>
    <t>Pre-treatment, Purification, Refining</t>
  </si>
  <si>
    <t>Recycling efficiency</t>
  </si>
  <si>
    <t>Nell et al. (2024) STEPS scenario</t>
  </si>
  <si>
    <t>Nell et al. (2024) SDS scenario</t>
  </si>
  <si>
    <t>Nell et al. (2024) 1.5 degree scenario</t>
  </si>
  <si>
    <t>05_Material inputs</t>
  </si>
  <si>
    <t>Reductants substitution</t>
  </si>
  <si>
    <t>slow deployment of H2 due to lack of infrastructure</t>
  </si>
  <si>
    <t>high deployment of H2 due to political push for it</t>
  </si>
  <si>
    <t>02_Market</t>
  </si>
  <si>
    <t>Secondary production share</t>
  </si>
  <si>
    <t>Aligned with demand</t>
  </si>
  <si>
    <t>Primary production type share</t>
  </si>
  <si>
    <t>for HPAL route in OAS</t>
  </si>
  <si>
    <t>for HPAL route in CHA</t>
  </si>
  <si>
    <t>for RKEF route in OAS</t>
  </si>
  <si>
    <t>for RKEF route in CHA</t>
  </si>
  <si>
    <t>for FS in CAZ</t>
  </si>
  <si>
    <t>Secondary production type share</t>
  </si>
  <si>
    <t>for pyrometallurgical route WORLD</t>
  </si>
  <si>
    <t>for hydrometallurgical route WORLD</t>
  </si>
  <si>
    <t>Minig, Concentration, Purification, Refining</t>
  </si>
  <si>
    <t>05_Material inputs, 06_Energy inputs</t>
  </si>
  <si>
    <t>REMIND SSP2-NDC 2025</t>
  </si>
  <si>
    <t>REMIND SSP2-NDC 2050</t>
  </si>
  <si>
    <t>premise</t>
  </si>
  <si>
    <t>REMIND SSP2-PkBudg1150 2050</t>
  </si>
  <si>
    <t>REMIND SSP2-PkBudg500 2050</t>
  </si>
  <si>
    <t>Alternative battery chemistries</t>
  </si>
  <si>
    <t>see Battery_chemistry_shares</t>
  </si>
  <si>
    <t>C1_Consistency check</t>
  </si>
  <si>
    <t>Ore grade, STEPS</t>
  </si>
  <si>
    <t>Ore grade, SD</t>
  </si>
  <si>
    <t>Mine electrification, low</t>
  </si>
  <si>
    <t>Mine electrification, medium</t>
  </si>
  <si>
    <t>Mine electrification, high</t>
  </si>
  <si>
    <t>Electrification of equipment, low</t>
  </si>
  <si>
    <t>Electrification of equipment, medium</t>
  </si>
  <si>
    <t>Electrification of equipment, high</t>
  </si>
  <si>
    <t>HPGR, low adoption rate</t>
  </si>
  <si>
    <t>HPGR, medium adoption rate</t>
  </si>
  <si>
    <t>HPGR, high adoption rate</t>
  </si>
  <si>
    <t>Recycling efficiencies, low</t>
  </si>
  <si>
    <t>Recycling efficiencies, medium</t>
  </si>
  <si>
    <t>Recycling efficiencies, high</t>
  </si>
  <si>
    <t>Energy efficiency, no increase</t>
  </si>
  <si>
    <t>Energy efficiency, moderate increase</t>
  </si>
  <si>
    <t>Energy efficiency, high increase</t>
  </si>
  <si>
    <t>Material efficiency, no increase</t>
  </si>
  <si>
    <t>Material  efficiency, moderate increase</t>
  </si>
  <si>
    <t>Material  efficiency, high increase</t>
  </si>
  <si>
    <t>Supply chain diversification, low</t>
  </si>
  <si>
    <t>Supply chain diversification, medium</t>
  </si>
  <si>
    <t>Supply chain diversification, high</t>
  </si>
  <si>
    <t>HPAL preference over RKEF, medium</t>
  </si>
  <si>
    <t>HPAL preference over RKEF, high</t>
  </si>
  <si>
    <t>Background, SSP2-NDC</t>
  </si>
  <si>
    <t>Background, SSP2-PkBudg500</t>
  </si>
  <si>
    <t>Novel alternative battery chemistries, low market penetration</t>
  </si>
  <si>
    <t>Novel alternative battery chemistries, medium market penetration</t>
  </si>
  <si>
    <t>Novel alternative battery chemistries, high market penetration</t>
  </si>
  <si>
    <t>C2_Distinctness-based selection of scenarios</t>
  </si>
  <si>
    <t>Choose consistent combinations of assumptions and mark them by crosses</t>
  </si>
  <si>
    <t>NDC</t>
  </si>
  <si>
    <t>x</t>
  </si>
  <si>
    <t>scenario</t>
  </si>
  <si>
    <t>2 ºC</t>
  </si>
  <si>
    <t>1.5 ºC</t>
  </si>
  <si>
    <t>region</t>
  </si>
  <si>
    <t>OAS</t>
  </si>
  <si>
    <t>CHA</t>
  </si>
  <si>
    <t>CAZ</t>
  </si>
  <si>
    <t>World</t>
  </si>
  <si>
    <t>production pathway</t>
  </si>
  <si>
    <t>HPAL</t>
  </si>
  <si>
    <t>RKEF</t>
  </si>
  <si>
    <t>FS</t>
  </si>
  <si>
    <t>ReHydro</t>
  </si>
  <si>
    <t>RePyro</t>
  </si>
  <si>
    <t>relative primary [%]</t>
  </si>
  <si>
    <t>absolute [Mt nickel sulfate]</t>
  </si>
  <si>
    <t>Narrative</t>
  </si>
  <si>
    <t>Graph</t>
  </si>
  <si>
    <t>for figure</t>
  </si>
  <si>
    <t>variable</t>
  </si>
  <si>
    <t>BEV demand [bn pkm/yr]</t>
  </si>
  <si>
    <t>batter capacity demand [kWh/yr] (= stock)</t>
  </si>
  <si>
    <t>inflow battery capacity [kWh/yr]</t>
  </si>
  <si>
    <t>inflow nickel sulfate [Mt/yr]</t>
  </si>
  <si>
    <t>outflow nickel sulfate [Mt/yr]</t>
  </si>
  <si>
    <t>Collection rate [%]</t>
  </si>
  <si>
    <t>Secondary supply nickel sulfate [Mt]</t>
  </si>
  <si>
    <t>Primary supply nickel sulfate [Mt]</t>
  </si>
  <si>
    <t>Secondary supply share [%]</t>
  </si>
  <si>
    <t>source</t>
  </si>
  <si>
    <t>REMIND (SSP2-NDC)</t>
  </si>
  <si>
    <t>REMIND (SSP2-PkBudg1150)</t>
  </si>
  <si>
    <t>REMIND (SSP2-PkBudg500)</t>
  </si>
  <si>
    <t>kWh/pkm</t>
  </si>
  <si>
    <t>IEA (2023). Batteries and Secure Energy Transition.</t>
  </si>
  <si>
    <t>Batter_capacity_flows_NDC</t>
  </si>
  <si>
    <t>Batter_capacity_flows_2.0</t>
  </si>
  <si>
    <t>Batter_capacity_flows_1.5</t>
  </si>
  <si>
    <t>Battery_chemistry_shares</t>
  </si>
  <si>
    <t>Nickel_outflow_NDC</t>
  </si>
  <si>
    <t>Nickel_outflow_2.0</t>
  </si>
  <si>
    <t>Nickel_outflow_1.5</t>
  </si>
  <si>
    <t>Assumption</t>
  </si>
  <si>
    <t>Calculated</t>
  </si>
  <si>
    <t>description</t>
  </si>
  <si>
    <t>BEV pkm translated into battery kWh capacity demanded use IEA factor of 2.8 Wh/pkm for an average sized LDV.</t>
  </si>
  <si>
    <t>Inflow modeled via stock driven S&amp;F model (see tabs: batter_capacity_stock, battery_capacity_flow_NDC/2.0/1.5</t>
  </si>
  <si>
    <t>Nickel sulfate inflow in respective year calcualted by multiplying battery capacity inflow with nickel concentration (see Battery_chemsitry_shares)</t>
  </si>
  <si>
    <t>Nickel sulfate outflow from flow driven S&amp;F model (see tabs: Nickel_inflow, Nickel_outflow_ND/2.0/1.5)</t>
  </si>
  <si>
    <t>Collection assumed to occur in the same year as outflow from stock</t>
  </si>
  <si>
    <t>Recycling assumed to occur in the same year as outflow from stock</t>
  </si>
  <si>
    <t>Conversion to Ni equivalent [Mt]</t>
  </si>
  <si>
    <t>Table:</t>
  </si>
  <si>
    <t>Battery chemistry market shares</t>
  </si>
  <si>
    <t>Based on assumptions until 2024 from Degen et al. (2023) as well as market scenarios in the LFP case until 2040. Other scenarios own assumptions based on Degen et al. (2023). Market shares before 2018 are static in this model.</t>
  </si>
  <si>
    <t>NMC532</t>
  </si>
  <si>
    <t>NMC622</t>
  </si>
  <si>
    <t>NMC811</t>
  </si>
  <si>
    <t>NMC911</t>
  </si>
  <si>
    <t>NCA</t>
  </si>
  <si>
    <t>LFP</t>
  </si>
  <si>
    <t>SIB</t>
  </si>
  <si>
    <t>SSB</t>
  </si>
  <si>
    <t>Even more stringent climate targets and higher battery demand will further drive the commercialization of next-generation batteries. SSB reaches 30% and SIB 10% by 2050. NMC share decreases to 10% distributed between NMC811 and NMC911</t>
  </si>
  <si>
    <t>Nickel sulfate content kg/kWh battery capacity</t>
  </si>
  <si>
    <t xml:space="preserve">Source: </t>
  </si>
  <si>
    <t>Degen et al. 2023</t>
  </si>
  <si>
    <t>nickel sulfate content (kg/kWh battery capacity)</t>
  </si>
  <si>
    <t xml:space="preserve">Table: </t>
  </si>
  <si>
    <t>Average nickel sulfate content [kg/kWh battery capacity of market average battery].</t>
  </si>
  <si>
    <t>Source:</t>
  </si>
  <si>
    <t>calculated</t>
  </si>
  <si>
    <t>stock (kWh battery cap/yr)</t>
  </si>
  <si>
    <t>EV and battery lifespan distribution (Xu et al. (2022))</t>
  </si>
  <si>
    <t>time (years)</t>
  </si>
  <si>
    <t>age (years)</t>
  </si>
  <si>
    <t>survival curve</t>
  </si>
  <si>
    <t>Weibull parameters</t>
  </si>
  <si>
    <t>min</t>
  </si>
  <si>
    <t>most likley</t>
  </si>
  <si>
    <t>max</t>
  </si>
  <si>
    <t>alpha</t>
  </si>
  <si>
    <t>beta</t>
  </si>
  <si>
    <t>cohorts -&gt;</t>
  </si>
  <si>
    <t>years</t>
  </si>
  <si>
    <t>inflows (kWh/y) [transposed]:</t>
  </si>
  <si>
    <t>outflows (kWh/y)</t>
  </si>
  <si>
    <t>nas (kWh/y)</t>
  </si>
  <si>
    <t>inflows (kWh/y)</t>
  </si>
  <si>
    <t>nickel sulfate inflow (Mt/yr)</t>
  </si>
  <si>
    <t>inflows (Mt/y) [transposed]:</t>
  </si>
  <si>
    <t>outflows (Mt/y)</t>
  </si>
  <si>
    <t>nas (Mt/y)</t>
  </si>
  <si>
    <t>stock (Mt)</t>
  </si>
  <si>
    <t>input/output</t>
  </si>
  <si>
    <t>process/flow</t>
  </si>
  <si>
    <t>amount Roy et al. (2025)</t>
  </si>
  <si>
    <t>amount scaled to 1 kg per output unit process</t>
  </si>
  <si>
    <t>unit</t>
  </si>
  <si>
    <t>comment</t>
  </si>
  <si>
    <t>HPAL route</t>
  </si>
  <si>
    <t>Mining , laterite ore</t>
  </si>
  <si>
    <t>output</t>
  </si>
  <si>
    <t>laterite ore</t>
  </si>
  <si>
    <t>kg</t>
  </si>
  <si>
    <t>product grades</t>
  </si>
  <si>
    <t>values</t>
  </si>
  <si>
    <t>input</t>
  </si>
  <si>
    <t>market for blasting</t>
  </si>
  <si>
    <t>ore grade</t>
  </si>
  <si>
    <t>from Roy et al. (2025)</t>
  </si>
  <si>
    <t>diesel, burned in building machine</t>
  </si>
  <si>
    <t>MJ</t>
  </si>
  <si>
    <t>From Eckelmann et al. (2009), split in stationary and mobile taken from Roy et al. (2025)</t>
  </si>
  <si>
    <t>concetrate grade (assumed same as ore grade)</t>
  </si>
  <si>
    <t>diesel, burned in diesel-electric generating set, 10MW</t>
  </si>
  <si>
    <t>intermediate</t>
  </si>
  <si>
    <t>electricity, high voltage</t>
  </si>
  <si>
    <t>From Eckelmann et al. (2009). Should electricity be partially modelled as on-site?</t>
  </si>
  <si>
    <t>Ni final</t>
  </si>
  <si>
    <t>Occupation, industrial area</t>
  </si>
  <si>
    <t>m²*a</t>
  </si>
  <si>
    <t>recovery efficiencies</t>
  </si>
  <si>
    <t>Transformation, to industrial area</t>
  </si>
  <si>
    <t>m²</t>
  </si>
  <si>
    <t>concentration recovery efficiency</t>
  </si>
  <si>
    <t>Nickel</t>
  </si>
  <si>
    <t>ore_grade</t>
  </si>
  <si>
    <t>purification recovery efficiency</t>
  </si>
  <si>
    <t>Aluminum</t>
  </si>
  <si>
    <t>refining recovery efficiency</t>
  </si>
  <si>
    <t>Calcium</t>
  </si>
  <si>
    <t>Chromium</t>
  </si>
  <si>
    <t>Cobalt</t>
  </si>
  <si>
    <t>Iron</t>
  </si>
  <si>
    <t>Magnesium</t>
  </si>
  <si>
    <t>Manganese</t>
  </si>
  <si>
    <t>Concentration, laterite ore for HPAL</t>
  </si>
  <si>
    <t>laterite ore, concentrated</t>
  </si>
  <si>
    <t>kWh</t>
  </si>
  <si>
    <t>From Eckelmann et al. (2009), for milling and grinding. 1 kWh = 3.6 MJ</t>
  </si>
  <si>
    <t>Purification, HPAL (sulfuric acid production on site)</t>
  </si>
  <si>
    <t>intermediate, MHP</t>
  </si>
  <si>
    <t>market for lime, packed</t>
  </si>
  <si>
    <t>LCIs form Roy et al. (2025) scaled with the amount of intermediate needed in refining divided by the nickel concentration in the final product, as their inventories are in nickel equivalents of final product</t>
  </si>
  <si>
    <t>market for limestone, crushed, washed</t>
  </si>
  <si>
    <t>market for magnesium oxide</t>
  </si>
  <si>
    <t>sulfur production, petroleum refinery operation</t>
  </si>
  <si>
    <t>Water, unspecified natural origin</t>
  </si>
  <si>
    <t>m³</t>
  </si>
  <si>
    <t>Carbon dioxide</t>
  </si>
  <si>
    <t>Direct CO2 emissions from limestone for Fe/Al removal. LCIs form Roy et al. (2025) using a factor of 0.44 kg CO2 per 1 kg of limestone.</t>
  </si>
  <si>
    <t>tailings</t>
  </si>
  <si>
    <t>dry tailings impoundment model from Roy et al. (2025)</t>
  </si>
  <si>
    <t>Purification, HPAL (sulfuric acid production off site)</t>
  </si>
  <si>
    <t>market for sulfuric acid</t>
  </si>
  <si>
    <t>Direct CO2 emissions from limestone for Fe/Al removal. LCIs form Roy et al. (2025) scaled with the amount of intermediate needed in refining divided by the nickel concentration in the final product, as their inventories are in nickel equivalents of final product</t>
  </si>
  <si>
    <t>calculation</t>
  </si>
  <si>
    <t>tailings, from HPAL</t>
  </si>
  <si>
    <t>nickel output needs to be adjusted</t>
  </si>
  <si>
    <t>Refining, HPAL</t>
  </si>
  <si>
    <t>Roy et al. (2025) base their inventories on Dry et al. (2019), who do not sepcify any allocation method and include electricity for cobalt electrolysis in their inventory. Therefore it is likley that their inventories are unallocated. We appply mass allocationfor cobalt from electrolysis in the refining step.</t>
  </si>
  <si>
    <t>nickel sulfate hexahydrate</t>
  </si>
  <si>
    <t>LCIs from Roy et al. (2025) scaled with nickel concentration of 0.22 in final product, as their inventories are in nickel equivalents</t>
  </si>
  <si>
    <t>cobalt cathode, &gt;99.9% cobalt</t>
  </si>
  <si>
    <t>Co content assumed to be 100% as an approxmiation of usually very high Co contents (&gt;99.9%) of Co cathods from laterite processing via HPAL. Co content from MHP taken from Dry et al. (2019) and assuming the same refining recovery efficiency as for Ni of  99.5% (Roy et al., 2025). MHP composition (only Ni and Co considered, as rest is waste): Ni 40.87%, Co 3.53%, rest 55.6%</t>
  </si>
  <si>
    <t>The MHP intermediate has a concentration of 40.87% nickel, the recovery efficiency of the refining is 99.5%, and the refined product has 22% nickel content due to the additional weight of the hydration.</t>
  </si>
  <si>
    <t>market group for heat, district or industrial, natural gas</t>
  </si>
  <si>
    <t>market for sodium hydroxide, without water, in 50%  solution state</t>
  </si>
  <si>
    <t>Water, unspecified natural origin, ID</t>
  </si>
  <si>
    <t>Process CO2 emissions for nickel sulfate conversion. LCIs from Roy et al. (2025) scaled with nickel concentration of 0.22 in final product, as their inventories are in nickel equivalents</t>
  </si>
  <si>
    <t>RKEF route</t>
  </si>
  <si>
    <t>Purification, RKEF-NPI</t>
  </si>
  <si>
    <t>No allocation as Fe form NPI to matte conversion is usually a waste product to slag.</t>
  </si>
  <si>
    <t>intermediate, NPI</t>
  </si>
  <si>
    <t>Electricity for electric furnace. LCIs form Roy et al. (2025) scaled with the amount of intermediate needed in refining divided by the nickel concentration in the final product, as their inventories are in nickel equivalents of final product</t>
  </si>
  <si>
    <t>market for heat, district or industrial, natural gas</t>
  </si>
  <si>
    <t>Heat for drying before rotary kiln. LCIs form Roy et al. (2025) scaled with the amount of intermediate needed in refining divided by the nickel concentration in the final product, as their inventories are in nickel equivalents of final product. 3.6 MJ= 1 kWh</t>
  </si>
  <si>
    <t>heat production, at hard coal industrial furnace 110MW</t>
  </si>
  <si>
    <t>Heat for rotary kiln. LCIs form Roy et al. (2025) scaled with the amount of intermediate needed in refining divided by the nickel concentration in the final product, as their inventories are in nickel equivalents of final product</t>
  </si>
  <si>
    <t>Refining. RKEF-NPI</t>
  </si>
  <si>
    <t>The NPI intermediate has a concentration of 2.9% nickel, the recovery efficiency of the refining is 99.5%, and the refined product has 22% nickel content.</t>
  </si>
  <si>
    <t>market for soda ash, dense</t>
  </si>
  <si>
    <t>Direct CO2 emissions from limestone usage. LCIs from Roy et al. (2025) scaled with nickel concentration of 0.22 in final product, as their inventories are in nickel equivalents</t>
  </si>
  <si>
    <t>Flash smelting route</t>
  </si>
  <si>
    <t>Mining and concentration, FS</t>
  </si>
  <si>
    <t>copy ecoinvent dataset and adapt using the system model: undfined from ecoquery</t>
  </si>
  <si>
    <t>nickel mine operation and benefication to nickel concentrate, 16% Ni</t>
  </si>
  <si>
    <t>product grade</t>
  </si>
  <si>
    <t>sulfidic tailings, from nickel mine operation</t>
  </si>
  <si>
    <t>ore grade Ni</t>
  </si>
  <si>
    <t>Roy et al. (2025) taken from ecoinvent</t>
  </si>
  <si>
    <t>calcualtion</t>
  </si>
  <si>
    <t>does not considere additions from chemcials etc that stay in tailings</t>
  </si>
  <si>
    <t>concentrate grade Ni</t>
  </si>
  <si>
    <t>=C84/SUM($C$84:$C$85)*0.066*mass_input_ore</t>
  </si>
  <si>
    <t>From Eckelmann et al. (2009), for underground mining distributed based on Roy et al. (2025)</t>
  </si>
  <si>
    <t>concentrate grade Co</t>
  </si>
  <si>
    <t>Wei et al. (2020)</t>
  </si>
  <si>
    <t>=C85/SUM($C$84:$C$85)* 0.066 * mass_input_ore</t>
  </si>
  <si>
    <t>concentrate grade S</t>
  </si>
  <si>
    <t>=mass_ore_input *  0.149/3.6</t>
  </si>
  <si>
    <t>From Eckelmann et al. (2009), for underground mining</t>
  </si>
  <si>
    <t>converter matter grade Ni</t>
  </si>
  <si>
    <t>=mass_ore_input *  0.2/3.6</t>
  </si>
  <si>
    <t>From Eckelmann et al. (2009), for milling and grinding 0.2 MJ/kg ore. Ecoinvent dataset uses 7.21 kg of ore per kg of concentrate.. 1 kWh = 3.6 MJ</t>
  </si>
  <si>
    <t>nickel metal concentration</t>
  </si>
  <si>
    <t>recovery efficiency</t>
  </si>
  <si>
    <t>Purification, FS</t>
  </si>
  <si>
    <t>drying, FS, settling, converting</t>
  </si>
  <si>
    <t>concentration efficiency</t>
  </si>
  <si>
    <t>From ecoinvent</t>
  </si>
  <si>
    <t>nickel matte</t>
  </si>
  <si>
    <t>Inventory from Wei et al. per 1 kg of Ni metal (class I) scaled to 1 kg of matte with 78% Ni content.
Inventory uses system expansion to deal with multifunctionality. The co-products are cobalt (refining) sulfuric acid (purification) were calculated using data from Wei et al. (2020) see specific flows. Thermal energy was not considered as a by-product.</t>
  </si>
  <si>
    <t>purification efficiency NI</t>
  </si>
  <si>
    <t>from Wei et al.</t>
  </si>
  <si>
    <t>out[ut</t>
  </si>
  <si>
    <t>sulfuric acid</t>
  </si>
  <si>
    <t>From Wei et al. (2020):  27.8% sulfur content in concentrate, recovery efficiency of sulfur: smelting 21%, settling 100%, converting 35%, molar mass of H2SO4 = 98g/mol, molar mass of S = 32g/mol.</t>
  </si>
  <si>
    <t>refining efficiency Ni</t>
  </si>
  <si>
    <t>nickel concentrate</t>
  </si>
  <si>
    <t>purification efficiency Co</t>
  </si>
  <si>
    <t>heat production, natural gas, at industrial furnace &gt;100kW</t>
  </si>
  <si>
    <t>drying</t>
  </si>
  <si>
    <t>refining efficiency Co</t>
  </si>
  <si>
    <t>heat production, light fuel oil, at industrial furnace 1MW</t>
  </si>
  <si>
    <t>flash smelting, furnace fuel</t>
  </si>
  <si>
    <t>purification efficiency S</t>
  </si>
  <si>
    <t>flash smelting, coke reducant</t>
  </si>
  <si>
    <t>assumed conversion efficiency sulfur plant</t>
  </si>
  <si>
    <t>air separation, cryogenic</t>
  </si>
  <si>
    <t>for flash smelting and for converter furnace</t>
  </si>
  <si>
    <t>market for silica sand</t>
  </si>
  <si>
    <t>flash smelting for slag removal</t>
  </si>
  <si>
    <t>heat production, at coal coke industrial furnace 110MW</t>
  </si>
  <si>
    <t>settling furnace</t>
  </si>
  <si>
    <t>electricity, high voltage, production mix</t>
  </si>
  <si>
    <t>converter furnace</t>
  </si>
  <si>
    <t>Refining, FS</t>
  </si>
  <si>
    <t>refining</t>
  </si>
  <si>
    <t>nickel class I</t>
  </si>
  <si>
    <t>cobalt (form unknown)</t>
  </si>
  <si>
    <t>From Wei et al. (2020): cobalt content of concentrate entering the purification stage is 0.2%. Cobalt specific ecovery efficiencies are the following: smelting 75%, settling 70%, converting 43.5%, refining 98%. The amount of nickel ore used to produce 1 kg of nickel class I is 55.15 kg.</t>
  </si>
  <si>
    <t>78% Ni after converting (Wei et al., 2020)</t>
  </si>
  <si>
    <t>market for ammonia, anhydrous, liquid</t>
  </si>
  <si>
    <t>market for hydrogen, liquid</t>
  </si>
  <si>
    <t>Ni sulfate production from nickel class I</t>
  </si>
  <si>
    <t>nickel sulfate production</t>
  </si>
  <si>
    <t>nickel sulfate hexahytdrate</t>
  </si>
  <si>
    <t>Allocation factors calcualtion recycling routes</t>
  </si>
  <si>
    <t>Pyro</t>
  </si>
  <si>
    <t>weight [kg]</t>
  </si>
  <si>
    <t>allocation factor</t>
  </si>
  <si>
    <t>nickel sulfate</t>
  </si>
  <si>
    <t>cobalt sulfate</t>
  </si>
  <si>
    <t>manganese sulfate</t>
  </si>
  <si>
    <t>aluminium scrap</t>
  </si>
  <si>
    <t>copper scrap</t>
  </si>
  <si>
    <t>Hydro</t>
  </si>
  <si>
    <t>nickel suflate</t>
  </si>
  <si>
    <t>lithium hydroxide</t>
  </si>
  <si>
    <t>Fraser, Jake, Jack Anderson, Jose Lazuen, et al. Study on Future Demand and Supply Security of Nickel for Electric Vehicle Batteries. Publications Office of the European Union, 2021. https://data.europa.eu/doi/10.2760/212807.</t>
  </si>
  <si>
    <t>Degen, F., M. Winter, D. Bendig, and J. Tübke. “Energy Consumption of Current and Future Production of Lithium-Ion and Post Lithium-Ion Battery Cells.” Nature Energy 8, no. 11 (2023): 1284–95. https://doi.org/10.1038/s41560-023-01355-z.</t>
  </si>
  <si>
    <t>Xu, Chengjian, Qiang Dai, Linda Gaines, Mingming Hu, Arnold Tukker, and Bernhard Steubing. “Future Material Demand for Automotive Lithium-Based Batteries.” Communications Materials 1, no. 1 (2020): 99. https://doi.org/10.1038/s43246-020-00095-x.</t>
  </si>
  <si>
    <t>International Journal of Life Cycle Assessment</t>
  </si>
  <si>
    <t>Scenario-based Inventory Modelling for Prospective Life Cycle Assessment of Mineral Raw Materials (SIMPL-Minerals)</t>
  </si>
  <si>
    <t>1 Institute of Environmental Sciences (CML), Leiden University, 2333 CC Leiden, The Netherlands</t>
  </si>
  <si>
    <t>2 BRGM, F-45060 Orléans, France</t>
  </si>
  <si>
    <t>* Correspondence: j.b.j.klimt@cml.leidenuniv.nl</t>
  </si>
  <si>
    <t>Supplementary Information 2</t>
  </si>
  <si>
    <t>Sheets</t>
  </si>
  <si>
    <t>Jonas Klimt (1),*, Robert Istrate (1), Valerio Barbarossa (1), Antoine Beylot (2), Frederic Lai (2), Bernhard Steubing (1)</t>
  </si>
  <si>
    <t>Gleeson, Daniel. “Future Mining Equipment Demand and a Move to Electric Power.” International Mining, 2018. https://im-mining.com/2018/12/10/future-mining-equipment-demand-move-electric-power/.</t>
  </si>
  <si>
    <t>Kumar Katta, Anil, Matthew Davis, and Amit Kumar. “Assessment of Greenhouse Gas Mitigation Options for the Iron, Gold, and Potash Mining Sectors.” Journal of Cleaner Production 245 (February 2020): 118718. https://doi.org/10.1016/j.jclepro.2019.118718.</t>
  </si>
  <si>
    <t>Nell, (née Campbell) Kristy, Richard K. Valenta, Gordon Forbes, Mohsen Yahyaei, and Hafiz M. A. Ilyas. “Sustainable Resource Management: The End of Nickel Mining?” Recycling 9, no. 6 (2024): 6. https://doi.org/10.3390/recycling9060102.</t>
  </si>
  <si>
    <t>Roy, Sophia, Hossam Moustafa, Ketan Vaidya, Jean-Philippe Harvey, and Louis Fradette. On Process-Based Granular Reconstruction of Life Cycle Inventories: Sustainably Coherent Planning of Primary Battery-Grade Nickel. 2025. https://doi.org/10.1038/s44296-025-00059-7.</t>
  </si>
  <si>
    <t>Eckelman, Matthew J. “Facility-Level Energy and Greenhouse Gas Life-Cycle Assessment of the Global Nickel Industry.” Resources, Conservation and Recycling 54, no. 4 (2010): 256–66. https://doi.org/10.1016/j.resconrec.2009.08.008.</t>
  </si>
  <si>
    <r>
      <t xml:space="preserve">Dry, Mike, James Vaughan, and Will Hawker. </t>
    </r>
    <r>
      <rPr>
        <i/>
        <sz val="11"/>
        <color theme="1"/>
        <rFont val="Calibri"/>
        <family val="2"/>
        <charset val="128"/>
        <scheme val="minor"/>
      </rPr>
      <t>ENVIRONMENTAL EVALUATION OF MAKING NICKEL SULPHATE</t>
    </r>
    <r>
      <rPr>
        <sz val="11"/>
        <color theme="1"/>
        <rFont val="Calibri"/>
        <family val="2"/>
        <charset val="128"/>
        <scheme val="minor"/>
      </rPr>
      <t>. 2019.</t>
    </r>
  </si>
  <si>
    <t>Wei, Wenjing, Peter B. Samuelsson, Anders Tilliander, Rutger Gyllenram, and Pär G. Jönsson. “Energy Consumption and Greenhouse Gas Emissions of Nickel Products.” Energies 13, no. 21 (2020): 21. https://doi.org/10.3390/en13215664.</t>
  </si>
  <si>
    <t>Van der Voet, Ester, Lauran Van Oers, Miranda Verboon, and Koen Kuipers. “Environmental Implications of Future Demand Scenarios for Metals: Methodology and Application to the Case of Seven Major Metals.” Journal of Industrial Ecology 23, no. 1 (2019): 141–55. https://doi.org/10.1111/jiec.12722.</t>
  </si>
  <si>
    <t>Meide, Marc van der, Carina Harpprecht, Stephen Northey, Yongxiang Yang, and Bernhard Steubing. “Effects of the Energy Transition on Environmental Impacts of Cobalt Supply: A Prospective Life Cycle Assessment Study on Future Supply of Cobalt.” Journal of Industrial Ecology 26, no. 5 (2022): 1631–45. https://doi.org/10.1111/jiec.13258.</t>
  </si>
  <si>
    <t>Elshkaki, Ayman, Barbara K. Reck, and T.E. Graedel. “Anthropogenic Nickel Supply, Demand, and Associated Energy and Water Use.” Resources, Conservation and Recycling 125 (October 2017): 300–307. https://doi.org/10.1016/j.resconrec.2017.07.002.</t>
  </si>
  <si>
    <t>copy ecoinvent dataset and adapt using the system model: undfined</t>
  </si>
  <si>
    <t>BEV (ldv) pkm demand from REMIND every 5 years consider. This does not include PHEV. Cubic spline interpolation in between data points was used. All data before 2025 was taken from the SSP2-NDC projection. All data from 2030 onwards is scenario specific.
Source: The data was taken from the REMIND output files used in premise 2.0.0 from the variable "ES|Transport|Pass|Road|LDV|BEV". The cubic spine interpolation script ("SI 6  - Interpolation REMIND data.py") can be found in the Supplementary Information.</t>
  </si>
  <si>
    <t>Battery chemistry technology market assumptions</t>
  </si>
  <si>
    <t>assumption interfered from Kumar et al. (2020) and Gleeson (2018)</t>
  </si>
  <si>
    <t>comparatively low adoption rates but nevertheless HPGR is a developed technology implemented by 50% of the sector to reduce energy demand and costs</t>
  </si>
  <si>
    <t>for RKEF route, follows Wright's law with a assumed maximum efficiency of 95%, the assumed learning rate is presented in the respective "development over time" column</t>
  </si>
  <si>
    <t>for FS route, follows Wright's law with a assumed maximum efficiency of 95%, the assumed learning rate is presented in the respective "development over time" column</t>
  </si>
  <si>
    <t>for sulfide ore (FS route), follows Wright's law with a assumed maximum efficiency of 95%, the assumed learning rate is presented in the respective "development over time" column</t>
  </si>
  <si>
    <t>adoption rate of hydrogen as a reductant substitution of coal in the RKEF and FS route</t>
  </si>
  <si>
    <t>medium deployment due to advancing H2 infrastructure and environmental regulations</t>
  </si>
  <si>
    <t>Background parameters: Chemical decarbonization, Electricity source/mix, Heat source/mix, Fuel source/mix</t>
  </si>
  <si>
    <t>This implicitly includes adopted assumptions for external parameters/factors about the EV battery demand, environmental policy and legislation and decarbonization</t>
  </si>
  <si>
    <t>Background, SSP2-PkBudg1150</t>
  </si>
  <si>
    <t>relative secondary [%]</t>
  </si>
  <si>
    <t>2025 primary supply values are based on Fraser et al. (2021) and adapted to have a simplified market representation using the defined geographies and technological production pathways. In the NDC scenario China increases is dominance as global nickel sulfate supplier with significant shares coming from OAS (predominantly ID). RKEF is slowly phased out and HPAL dominates technological production pathway shares in both regions. Supply from CAZ decreases as cheaper production in CHA and OAS push other players out of the market.
Secondary supply is dominated by hydrometallurgical processing which continues to the be of increasing importance due to its selectivity for recycling processes.</t>
  </si>
  <si>
    <t>2025 primary supply values are based on Fraser et al. (2021) and adapted to have a simplified market representation using the defined geographies and technological production pathways. A more ambitious climate target scenario leads to the complete phase out of RKEF plants for nickel sulfate production, as lower energy demand of HPAL routes is preferred. As nickel sulfate demand increases drastically concerns of supply chain diversification become of more importance leading to more production in OAS and CAZ compared to the NDC scenario. CHA continues to dominate the market.
As secondary supply plays a major role in the more ambitious climate scenarios, hydrometallurgical routes dominate the secondary supply production pathway shares, due to their selectivity in recycling ensuring high recycling efficiencies.</t>
  </si>
  <si>
    <t>2025 primary supply values are based on Fraser et al. (2021) and adapted to have a simplified market representation using the defined geographies and technological production pathways. The most ambitious climate scenario leads to the highest demand of all three scenarios, resulting in high concerns of supply chain diversification. OAS is able to significantly increase their supply shares, while CAZ can also increase their production. CHA dominates the market.
As secondary supply plays a major role in the more ambitious climate scenarios, hydrometallurgical routes dominate the secondary supply production pathway shares, due to their selectivity in recycling ensuring high recycling efficiencies.</t>
  </si>
  <si>
    <t>Relative increase (2050 to 2025)</t>
  </si>
  <si>
    <t>battery chemistry type</t>
  </si>
  <si>
    <t>The battery market follows current trends, with LFP dominating. LFP reached about 50% market share in 2024, largely due to its extensive use in China. In the future, LFP adoption will grow further, reaching about 70% market share by 2050. The remaining market is distributed between NMC and NCA chemistries, with high-nickel NMC (NMC911) acquiring increasing relevance due to its higher energy density and lower cobalt content. Next-generation chemistries such as SIB and SSB fails to scale-up in this scenario and, consequently, they don't have market shares in the future</t>
  </si>
  <si>
    <t>Driven by more stringent climate targets and larger deployment of EVs, this scenario foster a higher development of batteries. Next-generation chemistries such as SIB and SSB will be commercialized and will gain increasing market share. LFP will continue to be the dominating chemistry maintaining a 50% market share. SSB as the most advanced next-generation battery will reach about 20% market share while SIB will increase to 5% by 2050. Low-nickel chemistries such as NMC532 and NMC622 will be completely replaced by high-nickel chemistries including NMC811 and NMC911</t>
  </si>
  <si>
    <t>Nickel sulfate content relative to market share [kg/kWh]. Market represents 1 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</si>
</sst>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
    <numFmt numFmtId="167" formatCode="0.00000"/>
  </numFmts>
  <fonts count="35">
    <font>
      <sz val="11"/>
      <color theme="1"/>
      <name val="Calibri"/>
      <family val="2"/>
      <charset val="12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theme="4"/>
      <name val="Calibri"/>
      <family val="2"/>
      <scheme val="minor"/>
    </font>
    <font>
      <b/>
      <sz val="11"/>
      <color theme="6"/>
      <name val="Calibri"/>
      <family val="2"/>
      <scheme val="minor"/>
    </font>
    <font>
      <b/>
      <sz val="11"/>
      <color theme="9"/>
      <name val="Calibri"/>
      <family val="2"/>
      <scheme val="minor"/>
    </font>
    <font>
      <b/>
      <sz val="11"/>
      <color theme="7"/>
      <name val="Calibri"/>
      <family val="2"/>
      <scheme val="minor"/>
    </font>
    <font>
      <i/>
      <sz val="11"/>
      <color theme="1"/>
      <name val="Calibri"/>
      <family val="2"/>
      <scheme val="minor"/>
    </font>
    <font>
      <u/>
      <sz val="11"/>
      <color theme="10"/>
      <name val="Calibri"/>
      <family val="2"/>
      <charset val="128"/>
      <scheme val="minor"/>
    </font>
    <font>
      <sz val="11"/>
      <color theme="0"/>
      <name val="Calibri"/>
      <family val="2"/>
      <charset val="128"/>
      <scheme val="minor"/>
    </font>
    <font>
      <sz val="11"/>
      <color theme="0" tint="-0.34998626667073579"/>
      <name val="Calibri"/>
      <family val="2"/>
      <scheme val="minor"/>
    </font>
    <font>
      <sz val="11"/>
      <color theme="5"/>
      <name val="Calibri"/>
      <family val="2"/>
      <scheme val="minor"/>
    </font>
    <font>
      <sz val="11"/>
      <color theme="1"/>
      <name val="Calibri"/>
      <family val="2"/>
      <charset val="128"/>
      <scheme val="minor"/>
    </font>
    <font>
      <sz val="11"/>
      <color theme="1"/>
      <name val="Times New Roman"/>
      <family val="1"/>
    </font>
    <font>
      <b/>
      <sz val="11"/>
      <color theme="0"/>
      <name val="Calibri"/>
      <family val="2"/>
      <scheme val="minor"/>
    </font>
    <font>
      <sz val="11"/>
      <name val="Calibri"/>
      <family val="2"/>
      <scheme val="minor"/>
    </font>
    <font>
      <b/>
      <sz val="11"/>
      <name val="Calibri"/>
      <family val="2"/>
      <scheme val="minor"/>
    </font>
    <font>
      <sz val="11"/>
      <color theme="1"/>
      <name val="Calibri Light"/>
      <family val="2"/>
      <scheme val="major"/>
    </font>
    <font>
      <sz val="11"/>
      <color theme="7"/>
      <name val="Calibri"/>
      <family val="2"/>
      <charset val="128"/>
      <scheme val="minor"/>
    </font>
    <font>
      <b/>
      <sz val="11"/>
      <color theme="1"/>
      <name val="Calibri"/>
      <family val="2"/>
      <charset val="128"/>
      <scheme val="minor"/>
    </font>
    <font>
      <sz val="11"/>
      <color theme="7"/>
      <name val="Calibri"/>
      <family val="2"/>
      <scheme val="minor"/>
    </font>
    <font>
      <sz val="11"/>
      <name val="Calibri"/>
      <family val="2"/>
      <charset val="128"/>
      <scheme val="minor"/>
    </font>
    <font>
      <sz val="11"/>
      <color theme="0" tint="-0.249977111117893"/>
      <name val="Calibri"/>
      <family val="2"/>
      <scheme val="minor"/>
    </font>
    <font>
      <i/>
      <sz val="11"/>
      <name val="Calibri"/>
      <family val="2"/>
      <scheme val="minor"/>
    </font>
    <font>
      <sz val="11"/>
      <color rgb="FFFF0000"/>
      <name val="Calibri"/>
      <family val="2"/>
      <scheme val="minor"/>
    </font>
    <font>
      <sz val="8"/>
      <name val="Calibri"/>
      <family val="2"/>
      <charset val="128"/>
      <scheme val="minor"/>
    </font>
    <font>
      <i/>
      <sz val="11"/>
      <color rgb="FFFF0000"/>
      <name val="Calibri"/>
      <family val="2"/>
      <scheme val="minor"/>
    </font>
    <font>
      <b/>
      <sz val="16"/>
      <color theme="1"/>
      <name val="Calibri"/>
      <family val="2"/>
      <scheme val="minor"/>
    </font>
    <font>
      <i/>
      <sz val="11"/>
      <color theme="1"/>
      <name val="Calibri"/>
      <family val="2"/>
      <charset val="128"/>
      <scheme val="minor"/>
    </font>
  </fonts>
  <fills count="25">
    <fill>
      <patternFill patternType="none"/>
    </fill>
    <fill>
      <patternFill patternType="gray125"/>
    </fill>
    <fill>
      <patternFill patternType="solid">
        <fgColor theme="5"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89999084444715716"/>
        <bgColor indexed="64"/>
      </patternFill>
    </fill>
    <fill>
      <patternFill patternType="solid">
        <fgColor theme="6" tint="0.79998168889431442"/>
        <bgColor indexed="64"/>
      </patternFill>
    </fill>
    <fill>
      <patternFill patternType="solid">
        <fgColor rgb="FFC9E7D0"/>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0070C0"/>
        <bgColor indexed="64"/>
      </patternFill>
    </fill>
    <fill>
      <patternFill patternType="solid">
        <fgColor theme="4" tint="-0.499984740745262"/>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medium">
        <color indexed="64"/>
      </bottom>
      <diagonal/>
    </border>
  </borders>
  <cellStyleXfs count="6">
    <xf numFmtId="0" fontId="0" fillId="0" borderId="0"/>
    <xf numFmtId="0" fontId="14" fillId="0" borderId="0" applyNumberFormat="0" applyFill="0" applyBorder="0" applyAlignment="0" applyProtection="0"/>
    <xf numFmtId="9" fontId="18" fillId="0" borderId="0" applyFont="0" applyFill="0" applyBorder="0" applyAlignment="0" applyProtection="0"/>
    <xf numFmtId="0" fontId="6" fillId="0" borderId="0"/>
    <xf numFmtId="0" fontId="3" fillId="0" borderId="0"/>
    <xf numFmtId="9" fontId="3" fillId="0" borderId="0" applyFont="0" applyFill="0" applyBorder="0" applyAlignment="0" applyProtection="0"/>
  </cellStyleXfs>
  <cellXfs count="275">
    <xf numFmtId="0" fontId="0" fillId="0" borderId="0" xfId="0"/>
    <xf numFmtId="0" fontId="7" fillId="0" borderId="0" xfId="0" applyFont="1"/>
    <xf numFmtId="0" fontId="8"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9" fillId="0" borderId="0" xfId="0" applyFont="1" applyAlignment="1">
      <alignment horizontal="right"/>
    </xf>
    <xf numFmtId="0" fontId="14" fillId="0" borderId="0" xfId="1"/>
    <xf numFmtId="0" fontId="15" fillId="8" borderId="0" xfId="0" applyFont="1" applyFill="1"/>
    <xf numFmtId="0" fontId="16" fillId="0" borderId="0" xfId="0" applyFont="1"/>
    <xf numFmtId="0" fontId="17" fillId="0" borderId="0" xfId="0" applyFont="1"/>
    <xf numFmtId="2" fontId="0" fillId="3" borderId="0" xfId="0" applyNumberFormat="1" applyFill="1"/>
    <xf numFmtId="2" fontId="0" fillId="5" borderId="0" xfId="0" applyNumberFormat="1" applyFill="1"/>
    <xf numFmtId="2" fontId="0" fillId="7" borderId="0" xfId="0" applyNumberFormat="1" applyFill="1"/>
    <xf numFmtId="2" fontId="0" fillId="4" borderId="0" xfId="0" applyNumberFormat="1" applyFill="1"/>
    <xf numFmtId="2" fontId="13" fillId="0" borderId="0" xfId="0" applyNumberFormat="1" applyFont="1"/>
    <xf numFmtId="0" fontId="0" fillId="0" borderId="0" xfId="0" quotePrefix="1" applyAlignment="1">
      <alignment horizontal="center"/>
    </xf>
    <xf numFmtId="1" fontId="13" fillId="0" borderId="0" xfId="0" applyNumberFormat="1" applyFont="1"/>
    <xf numFmtId="1" fontId="0" fillId="3" borderId="0" xfId="0" applyNumberFormat="1" applyFill="1"/>
    <xf numFmtId="1" fontId="0" fillId="0" borderId="0" xfId="0" applyNumberFormat="1"/>
    <xf numFmtId="1" fontId="9" fillId="0" borderId="0" xfId="0" applyNumberFormat="1" applyFont="1" applyAlignment="1">
      <alignment horizontal="right"/>
    </xf>
    <xf numFmtId="1" fontId="15" fillId="8" borderId="0" xfId="0" applyNumberFormat="1" applyFont="1" applyFill="1"/>
    <xf numFmtId="165" fontId="0" fillId="0" borderId="0" xfId="0" applyNumberFormat="1"/>
    <xf numFmtId="0" fontId="7" fillId="9" borderId="0" xfId="0" applyFont="1" applyFill="1"/>
    <xf numFmtId="11" fontId="7" fillId="0" borderId="0" xfId="0" applyNumberFormat="1" applyFont="1"/>
    <xf numFmtId="2" fontId="7" fillId="0" borderId="0" xfId="0" applyNumberFormat="1" applyFont="1"/>
    <xf numFmtId="9" fontId="7" fillId="0" borderId="0" xfId="2" applyFont="1" applyFill="1" applyBorder="1"/>
    <xf numFmtId="0" fontId="0" fillId="10" borderId="0" xfId="0" applyFill="1"/>
    <xf numFmtId="164" fontId="6" fillId="10" borderId="0" xfId="3" applyNumberFormat="1" applyFill="1" applyAlignment="1">
      <alignment horizontal="center" vertical="top"/>
    </xf>
    <xf numFmtId="164" fontId="6" fillId="10" borderId="0" xfId="3" applyNumberFormat="1" applyFill="1" applyAlignment="1">
      <alignment horizontal="center"/>
    </xf>
    <xf numFmtId="0" fontId="0" fillId="2" borderId="0" xfId="0" applyFill="1"/>
    <xf numFmtId="164" fontId="6" fillId="2" borderId="0" xfId="3" applyNumberFormat="1" applyFill="1" applyAlignment="1">
      <alignment horizontal="center" vertical="top"/>
    </xf>
    <xf numFmtId="164" fontId="6" fillId="2" borderId="0" xfId="3" applyNumberFormat="1" applyFill="1" applyAlignment="1">
      <alignment horizontal="center"/>
    </xf>
    <xf numFmtId="0" fontId="0" fillId="0" borderId="0" xfId="0" applyAlignment="1">
      <alignment horizontal="center"/>
    </xf>
    <xf numFmtId="0" fontId="0" fillId="12" borderId="0" xfId="0" applyFill="1"/>
    <xf numFmtId="164" fontId="6" fillId="12" borderId="0" xfId="3" applyNumberFormat="1" applyFill="1" applyAlignment="1">
      <alignment horizontal="center" vertical="top"/>
    </xf>
    <xf numFmtId="164" fontId="6" fillId="12" borderId="0" xfId="3" applyNumberFormat="1" applyFill="1" applyAlignment="1">
      <alignment horizontal="center"/>
    </xf>
    <xf numFmtId="0" fontId="0" fillId="0" borderId="0" xfId="0" applyAlignment="1">
      <alignment horizontal="left"/>
    </xf>
    <xf numFmtId="0" fontId="6" fillId="0" borderId="0" xfId="3"/>
    <xf numFmtId="164" fontId="6" fillId="0" borderId="0" xfId="3" applyNumberFormat="1" applyAlignment="1">
      <alignment horizontal="center" vertical="top"/>
    </xf>
    <xf numFmtId="164" fontId="6" fillId="0" borderId="0" xfId="3" applyNumberFormat="1" applyAlignment="1">
      <alignment horizontal="center"/>
    </xf>
    <xf numFmtId="2" fontId="0" fillId="12" borderId="0" xfId="0" applyNumberFormat="1" applyFill="1"/>
    <xf numFmtId="2" fontId="0" fillId="10" borderId="0" xfId="0" applyNumberFormat="1" applyFill="1"/>
    <xf numFmtId="2" fontId="0" fillId="2" borderId="0" xfId="0" applyNumberFormat="1" applyFill="1"/>
    <xf numFmtId="0" fontId="7" fillId="12" borderId="0" xfId="0" applyFont="1" applyFill="1"/>
    <xf numFmtId="0" fontId="7" fillId="10" borderId="0" xfId="0" applyFont="1" applyFill="1"/>
    <xf numFmtId="0" fontId="7" fillId="2" borderId="0" xfId="0" applyFont="1" applyFill="1"/>
    <xf numFmtId="0" fontId="5" fillId="0" borderId="0" xfId="0" applyFont="1"/>
    <xf numFmtId="0" fontId="20" fillId="8" borderId="0" xfId="0" applyFont="1" applyFill="1"/>
    <xf numFmtId="0" fontId="0" fillId="13" borderId="0" xfId="0" applyFill="1"/>
    <xf numFmtId="0" fontId="22" fillId="0" borderId="0" xfId="0" applyFont="1"/>
    <xf numFmtId="0" fontId="20" fillId="8" borderId="0" xfId="0" applyFont="1" applyFill="1" applyAlignment="1">
      <alignment horizontal="right"/>
    </xf>
    <xf numFmtId="0" fontId="0" fillId="0" borderId="0" xfId="0" applyAlignment="1">
      <alignment horizontal="right"/>
    </xf>
    <xf numFmtId="9" fontId="21" fillId="10" borderId="0" xfId="2" applyFont="1" applyFill="1" applyBorder="1" applyAlignment="1">
      <alignment horizontal="center" vertical="center"/>
    </xf>
    <xf numFmtId="9" fontId="21" fillId="2" borderId="0" xfId="2" applyFont="1" applyFill="1" applyBorder="1" applyAlignment="1">
      <alignment horizontal="center" vertical="center"/>
    </xf>
    <xf numFmtId="9" fontId="23" fillId="12" borderId="0" xfId="2" applyFont="1" applyFill="1" applyBorder="1" applyAlignment="1">
      <alignment horizontal="center" vertical="center"/>
    </xf>
    <xf numFmtId="9" fontId="23" fillId="0" borderId="0" xfId="2" applyFont="1" applyAlignment="1">
      <alignment horizontal="center" vertical="center"/>
    </xf>
    <xf numFmtId="9" fontId="23" fillId="12" borderId="0" xfId="2" applyFont="1" applyFill="1" applyAlignment="1">
      <alignment horizontal="center" vertical="center"/>
    </xf>
    <xf numFmtId="10" fontId="0" fillId="0" borderId="0" xfId="0" applyNumberFormat="1" applyAlignment="1">
      <alignment horizontal="right"/>
    </xf>
    <xf numFmtId="0" fontId="24" fillId="0" borderId="0" xfId="0" applyFont="1"/>
    <xf numFmtId="0" fontId="7" fillId="0" borderId="0" xfId="0" applyFont="1" applyAlignment="1">
      <alignment horizontal="center" vertical="top"/>
    </xf>
    <xf numFmtId="0" fontId="0" fillId="0" borderId="0" xfId="0" quotePrefix="1"/>
    <xf numFmtId="0" fontId="25" fillId="0" borderId="0" xfId="0" applyFont="1" applyAlignment="1">
      <alignment horizontal="center" vertical="center" wrapText="1"/>
    </xf>
    <xf numFmtId="0" fontId="0" fillId="0" borderId="0" xfId="0" applyAlignment="1">
      <alignment vertical="center" wrapText="1"/>
    </xf>
    <xf numFmtId="0" fontId="19" fillId="0" borderId="0" xfId="0" applyFont="1" applyAlignment="1">
      <alignment horizontal="left" vertical="center"/>
    </xf>
    <xf numFmtId="0" fontId="7" fillId="0" borderId="0" xfId="0" applyFont="1" applyAlignment="1">
      <alignment horizontal="left" vertical="center"/>
    </xf>
    <xf numFmtId="9" fontId="7" fillId="10" borderId="0" xfId="2" applyFont="1" applyFill="1" applyBorder="1"/>
    <xf numFmtId="0" fontId="7" fillId="12" borderId="0" xfId="3" applyFont="1" applyFill="1" applyAlignment="1">
      <alignment horizontal="center" vertical="center"/>
    </xf>
    <xf numFmtId="0" fontId="7" fillId="10" borderId="0" xfId="3" applyFont="1" applyFill="1" applyAlignment="1">
      <alignment horizontal="center" vertical="center"/>
    </xf>
    <xf numFmtId="0" fontId="7" fillId="2" borderId="0" xfId="3" applyFont="1" applyFill="1" applyAlignment="1">
      <alignment horizontal="center" vertical="center"/>
    </xf>
    <xf numFmtId="0" fontId="7" fillId="9" borderId="0" xfId="3" applyFont="1" applyFill="1"/>
    <xf numFmtId="0" fontId="5" fillId="0" borderId="0" xfId="0" applyFont="1" applyAlignment="1">
      <alignment horizontal="left"/>
    </xf>
    <xf numFmtId="0" fontId="7" fillId="9" borderId="0" xfId="0" applyFont="1" applyFill="1" applyAlignment="1">
      <alignment horizontal="left"/>
    </xf>
    <xf numFmtId="0" fontId="7" fillId="9" borderId="0" xfId="0" applyFont="1" applyFill="1" applyAlignment="1">
      <alignment vertical="top"/>
    </xf>
    <xf numFmtId="11" fontId="0" fillId="12" borderId="0" xfId="0" applyNumberFormat="1" applyFill="1"/>
    <xf numFmtId="11" fontId="0" fillId="10" borderId="0" xfId="0" applyNumberFormat="1" applyFill="1"/>
    <xf numFmtId="11" fontId="0" fillId="2" borderId="0" xfId="0" applyNumberFormat="1" applyFill="1"/>
    <xf numFmtId="9" fontId="0" fillId="12" borderId="0" xfId="2" applyFont="1" applyFill="1" applyBorder="1"/>
    <xf numFmtId="9" fontId="0" fillId="10" borderId="0" xfId="2" applyFont="1" applyFill="1" applyBorder="1"/>
    <xf numFmtId="9" fontId="0" fillId="2" borderId="0" xfId="2" applyFont="1" applyFill="1" applyBorder="1"/>
    <xf numFmtId="0" fontId="26" fillId="0" borderId="0" xfId="0" applyFont="1"/>
    <xf numFmtId="11" fontId="7" fillId="12" borderId="0" xfId="0" applyNumberFormat="1" applyFont="1" applyFill="1"/>
    <xf numFmtId="11" fontId="7" fillId="10" borderId="0" xfId="0" applyNumberFormat="1" applyFont="1" applyFill="1"/>
    <xf numFmtId="11" fontId="7" fillId="2" borderId="0" xfId="0" applyNumberFormat="1" applyFont="1" applyFill="1"/>
    <xf numFmtId="2" fontId="7" fillId="12" borderId="0" xfId="0" applyNumberFormat="1" applyFont="1" applyFill="1"/>
    <xf numFmtId="2" fontId="7" fillId="10" borderId="0" xfId="0" applyNumberFormat="1" applyFont="1" applyFill="1"/>
    <xf numFmtId="2" fontId="7" fillId="2" borderId="0" xfId="0" applyNumberFormat="1" applyFont="1" applyFill="1"/>
    <xf numFmtId="9" fontId="7" fillId="12" borderId="0" xfId="2" applyFont="1" applyFill="1" applyBorder="1"/>
    <xf numFmtId="9" fontId="7" fillId="2" borderId="0" xfId="2" applyFont="1" applyFill="1" applyBorder="1"/>
    <xf numFmtId="0" fontId="20" fillId="0" borderId="0" xfId="0" applyFont="1"/>
    <xf numFmtId="2" fontId="7" fillId="9" borderId="0" xfId="0" applyNumberFormat="1" applyFont="1" applyFill="1"/>
    <xf numFmtId="11" fontId="0" fillId="0" borderId="0" xfId="0" applyNumberFormat="1"/>
    <xf numFmtId="2" fontId="0" fillId="0" borderId="0" xfId="0" applyNumberFormat="1"/>
    <xf numFmtId="9" fontId="0" fillId="12" borderId="0" xfId="0" applyNumberFormat="1" applyFill="1"/>
    <xf numFmtId="9" fontId="21" fillId="10" borderId="0" xfId="0" applyNumberFormat="1" applyFont="1" applyFill="1"/>
    <xf numFmtId="9" fontId="0" fillId="14" borderId="0" xfId="0" applyNumberFormat="1" applyFill="1"/>
    <xf numFmtId="0" fontId="0" fillId="11" borderId="0" xfId="0" applyFill="1"/>
    <xf numFmtId="2" fontId="0" fillId="11" borderId="0" xfId="0" applyNumberFormat="1" applyFill="1"/>
    <xf numFmtId="9" fontId="0" fillId="11" borderId="0" xfId="0" applyNumberFormat="1" applyFill="1"/>
    <xf numFmtId="0" fontId="0" fillId="6" borderId="0" xfId="0" applyFill="1"/>
    <xf numFmtId="2" fontId="0" fillId="6" borderId="0" xfId="0" applyNumberFormat="1" applyFill="1"/>
    <xf numFmtId="9" fontId="0" fillId="6" borderId="0" xfId="0" applyNumberFormat="1" applyFill="1"/>
    <xf numFmtId="9" fontId="0" fillId="2" borderId="0" xfId="0" applyNumberFormat="1" applyFill="1"/>
    <xf numFmtId="9" fontId="0" fillId="10" borderId="0" xfId="0" applyNumberFormat="1" applyFill="1"/>
    <xf numFmtId="2" fontId="0" fillId="12" borderId="0" xfId="2" applyNumberFormat="1" applyFont="1" applyFill="1"/>
    <xf numFmtId="2" fontId="27" fillId="10" borderId="0" xfId="0" applyNumberFormat="1" applyFont="1" applyFill="1"/>
    <xf numFmtId="0" fontId="0" fillId="12" borderId="0" xfId="0" applyFill="1" applyAlignment="1">
      <alignment horizontal="right"/>
    </xf>
    <xf numFmtId="0" fontId="0" fillId="0" borderId="0" xfId="0" applyAlignment="1">
      <alignment horizontal="right" vertical="center" wrapText="1"/>
    </xf>
    <xf numFmtId="0" fontId="25" fillId="0" borderId="0" xfId="0" applyFont="1" applyAlignment="1">
      <alignment horizontal="right" vertical="center" wrapText="1"/>
    </xf>
    <xf numFmtId="0" fontId="0" fillId="0" borderId="0" xfId="0" applyAlignment="1">
      <alignment wrapText="1"/>
    </xf>
    <xf numFmtId="0" fontId="21" fillId="0" borderId="0" xfId="0" applyFont="1"/>
    <xf numFmtId="0" fontId="4" fillId="0" borderId="0" xfId="0" applyFont="1"/>
    <xf numFmtId="0" fontId="7" fillId="15" borderId="0" xfId="0" applyFont="1" applyFill="1"/>
    <xf numFmtId="0" fontId="0" fillId="15" borderId="0" xfId="0" applyFill="1"/>
    <xf numFmtId="0" fontId="0" fillId="16" borderId="0" xfId="0" applyFill="1"/>
    <xf numFmtId="0" fontId="13" fillId="16" borderId="0" xfId="0" applyFont="1" applyFill="1"/>
    <xf numFmtId="0" fontId="7" fillId="16" borderId="0" xfId="0" applyFont="1" applyFill="1"/>
    <xf numFmtId="0" fontId="0" fillId="17" borderId="0" xfId="0" applyFill="1" applyAlignment="1">
      <alignment horizontal="center" vertical="center"/>
    </xf>
    <xf numFmtId="0" fontId="7" fillId="17" borderId="0" xfId="0" applyFont="1" applyFill="1" applyAlignment="1">
      <alignment horizontal="center" vertical="center"/>
    </xf>
    <xf numFmtId="0" fontId="7" fillId="18" borderId="0" xfId="0" applyFont="1" applyFill="1"/>
    <xf numFmtId="0" fontId="7" fillId="18" borderId="0" xfId="0" applyFont="1" applyFill="1" applyAlignment="1">
      <alignment horizontal="left"/>
    </xf>
    <xf numFmtId="0" fontId="7" fillId="19" borderId="0" xfId="0" applyFont="1" applyFill="1"/>
    <xf numFmtId="0" fontId="7" fillId="19" borderId="0" xfId="0" applyFont="1" applyFill="1" applyAlignment="1">
      <alignment horizontal="left"/>
    </xf>
    <xf numFmtId="0" fontId="7" fillId="20" borderId="0" xfId="0" applyFont="1" applyFill="1"/>
    <xf numFmtId="0" fontId="7" fillId="20" borderId="0" xfId="0" applyFont="1" applyFill="1" applyAlignment="1">
      <alignment horizontal="left"/>
    </xf>
    <xf numFmtId="10" fontId="21" fillId="0" borderId="0" xfId="2" applyNumberFormat="1" applyFont="1" applyFill="1" applyAlignment="1">
      <alignment horizontal="right" vertical="center"/>
    </xf>
    <xf numFmtId="10" fontId="21" fillId="0" borderId="0" xfId="2" applyNumberFormat="1" applyFont="1" applyFill="1" applyAlignment="1">
      <alignment horizontal="center" vertical="center"/>
    </xf>
    <xf numFmtId="9" fontId="0" fillId="0" borderId="0" xfId="0" applyNumberFormat="1"/>
    <xf numFmtId="9" fontId="0" fillId="0" borderId="0" xfId="2" applyFont="1"/>
    <xf numFmtId="2" fontId="21" fillId="0" borderId="0" xfId="2" applyNumberFormat="1" applyFont="1" applyFill="1" applyAlignment="1">
      <alignment horizontal="right" vertical="center"/>
    </xf>
    <xf numFmtId="2" fontId="21" fillId="0" borderId="0" xfId="0" applyNumberFormat="1" applyFont="1"/>
    <xf numFmtId="2" fontId="21" fillId="0" borderId="0" xfId="2" applyNumberFormat="1" applyFont="1" applyFill="1" applyAlignment="1">
      <alignment horizontal="center" vertical="center"/>
    </xf>
    <xf numFmtId="166" fontId="21" fillId="0" borderId="0" xfId="0" applyNumberFormat="1" applyFont="1"/>
    <xf numFmtId="9" fontId="21" fillId="0" borderId="0" xfId="2" applyFont="1"/>
    <xf numFmtId="0" fontId="28" fillId="0" borderId="0" xfId="0" applyFont="1"/>
    <xf numFmtId="9" fontId="21" fillId="0" borderId="0" xfId="0" applyNumberFormat="1" applyFont="1"/>
    <xf numFmtId="2" fontId="21" fillId="0" borderId="0" xfId="2" applyNumberFormat="1" applyFont="1" applyFill="1" applyAlignment="1">
      <alignment horizontal="left" vertical="center"/>
    </xf>
    <xf numFmtId="0" fontId="29" fillId="0" borderId="0" xfId="0" applyFont="1"/>
    <xf numFmtId="0" fontId="0" fillId="15" borderId="1" xfId="0" applyFill="1" applyBorder="1"/>
    <xf numFmtId="0" fontId="0" fillId="15" borderId="2" xfId="0" applyFill="1" applyBorder="1"/>
    <xf numFmtId="0" fontId="21" fillId="15" borderId="2" xfId="0" applyFont="1" applyFill="1" applyBorder="1"/>
    <xf numFmtId="0" fontId="21" fillId="15" borderId="3" xfId="0" applyFont="1" applyFill="1" applyBorder="1"/>
    <xf numFmtId="0" fontId="0" fillId="0" borderId="10" xfId="0" applyBorder="1"/>
    <xf numFmtId="0" fontId="21" fillId="15" borderId="11" xfId="0" applyFont="1" applyFill="1" applyBorder="1"/>
    <xf numFmtId="0" fontId="0" fillId="0" borderId="12" xfId="0" applyBorder="1"/>
    <xf numFmtId="0" fontId="0" fillId="0" borderId="8" xfId="0" applyBorder="1"/>
    <xf numFmtId="0" fontId="21" fillId="15" borderId="13" xfId="0" applyFont="1" applyFill="1" applyBorder="1"/>
    <xf numFmtId="0" fontId="0" fillId="0" borderId="14" xfId="0" applyBorder="1"/>
    <xf numFmtId="0" fontId="21" fillId="15" borderId="15" xfId="0" applyFont="1" applyFill="1" applyBorder="1"/>
    <xf numFmtId="0" fontId="0" fillId="0" borderId="9" xfId="0" applyBorder="1"/>
    <xf numFmtId="0" fontId="0" fillId="15" borderId="11" xfId="0" applyFill="1" applyBorder="1"/>
    <xf numFmtId="0" fontId="0" fillId="15" borderId="13" xfId="0" applyFill="1" applyBorder="1"/>
    <xf numFmtId="0" fontId="0" fillId="0" borderId="11" xfId="0" applyBorder="1"/>
    <xf numFmtId="0" fontId="0" fillId="0" borderId="13" xfId="0" applyBorder="1"/>
    <xf numFmtId="0" fontId="0" fillId="0" borderId="15" xfId="0" applyBorder="1"/>
    <xf numFmtId="0" fontId="0" fillId="15" borderId="3" xfId="0" applyFill="1" applyBorder="1"/>
    <xf numFmtId="0" fontId="21" fillId="15" borderId="1" xfId="0" applyFont="1" applyFill="1" applyBorder="1"/>
    <xf numFmtId="0" fontId="0" fillId="9" borderId="13" xfId="0" applyFill="1" applyBorder="1"/>
    <xf numFmtId="0" fontId="0" fillId="9" borderId="0" xfId="0" applyFill="1"/>
    <xf numFmtId="0" fontId="0" fillId="9" borderId="15" xfId="0" applyFill="1" applyBorder="1"/>
    <xf numFmtId="0" fontId="0" fillId="9" borderId="10" xfId="0" applyFill="1" applyBorder="1"/>
    <xf numFmtId="0" fontId="0" fillId="0" borderId="0" xfId="0" applyAlignment="1">
      <alignment horizontal="center" vertical="center"/>
    </xf>
    <xf numFmtId="0" fontId="0" fillId="0" borderId="12" xfId="0" applyBorder="1" applyAlignment="1">
      <alignment horizontal="center" vertical="center"/>
    </xf>
    <xf numFmtId="0" fontId="0" fillId="15" borderId="15" xfId="0" applyFill="1" applyBorder="1"/>
    <xf numFmtId="0" fontId="0" fillId="0" borderId="10" xfId="0" applyBorder="1" applyAlignment="1">
      <alignment horizontal="center" vertical="center"/>
    </xf>
    <xf numFmtId="0" fontId="0" fillId="21" borderId="4" xfId="0" applyFill="1" applyBorder="1"/>
    <xf numFmtId="0" fontId="0" fillId="0" borderId="4"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21" borderId="7" xfId="0" applyFill="1" applyBorder="1"/>
    <xf numFmtId="0" fontId="22" fillId="15" borderId="0" xfId="0" applyFont="1" applyFill="1"/>
    <xf numFmtId="0" fontId="0" fillId="22" borderId="0" xfId="0" applyFill="1"/>
    <xf numFmtId="0" fontId="7" fillId="0" borderId="10" xfId="0" applyFont="1" applyBorder="1"/>
    <xf numFmtId="0" fontId="15" fillId="23" borderId="10" xfId="0" applyFont="1" applyFill="1" applyBorder="1"/>
    <xf numFmtId="0" fontId="0" fillId="2" borderId="10" xfId="0" applyFill="1" applyBorder="1"/>
    <xf numFmtId="0" fontId="21" fillId="0" borderId="10" xfId="0" applyFont="1" applyBorder="1"/>
    <xf numFmtId="0" fontId="15" fillId="24" borderId="0" xfId="0" applyFont="1" applyFill="1"/>
    <xf numFmtId="0" fontId="15" fillId="24" borderId="10" xfId="0" applyFont="1" applyFill="1" applyBorder="1"/>
    <xf numFmtId="0" fontId="7" fillId="0" borderId="0" xfId="4" applyFont="1"/>
    <xf numFmtId="0" fontId="3" fillId="0" borderId="16" xfId="4" applyBorder="1"/>
    <xf numFmtId="0" fontId="7" fillId="0" borderId="16" xfId="4" applyFont="1" applyBorder="1"/>
    <xf numFmtId="0" fontId="3" fillId="0" borderId="0" xfId="4"/>
    <xf numFmtId="2" fontId="3" fillId="0" borderId="0" xfId="4" applyNumberFormat="1"/>
    <xf numFmtId="167" fontId="3" fillId="0" borderId="0" xfId="4" applyNumberFormat="1"/>
    <xf numFmtId="0" fontId="7" fillId="0" borderId="11" xfId="4" applyFont="1" applyBorder="1"/>
    <xf numFmtId="0" fontId="3" fillId="0" borderId="12" xfId="4" applyBorder="1"/>
    <xf numFmtId="0" fontId="3" fillId="0" borderId="8" xfId="4" applyBorder="1"/>
    <xf numFmtId="0" fontId="21" fillId="0" borderId="0" xfId="4" applyFont="1"/>
    <xf numFmtId="0" fontId="3" fillId="0" borderId="13" xfId="4" applyBorder="1"/>
    <xf numFmtId="0" fontId="3" fillId="0" borderId="14" xfId="4" applyBorder="1"/>
    <xf numFmtId="0" fontId="7" fillId="0" borderId="13" xfId="4" applyFont="1" applyBorder="1"/>
    <xf numFmtId="0" fontId="3" fillId="0" borderId="0" xfId="4" applyAlignment="1">
      <alignment horizontal="right"/>
    </xf>
    <xf numFmtId="165" fontId="3" fillId="0" borderId="0" xfId="4" applyNumberFormat="1"/>
    <xf numFmtId="0" fontId="3" fillId="0" borderId="15" xfId="4" applyBorder="1"/>
    <xf numFmtId="0" fontId="3" fillId="0" borderId="10" xfId="4" applyBorder="1"/>
    <xf numFmtId="0" fontId="3" fillId="0" borderId="9" xfId="4" applyBorder="1"/>
    <xf numFmtId="165" fontId="3" fillId="0" borderId="10" xfId="4" applyNumberFormat="1" applyBorder="1"/>
    <xf numFmtId="0" fontId="32" fillId="0" borderId="0" xfId="4" applyFont="1"/>
    <xf numFmtId="0" fontId="22" fillId="0" borderId="0" xfId="4" applyFont="1"/>
    <xf numFmtId="167" fontId="3" fillId="0" borderId="10" xfId="4" applyNumberFormat="1" applyBorder="1"/>
    <xf numFmtId="0" fontId="21" fillId="0" borderId="10" xfId="4" applyFont="1" applyBorder="1"/>
    <xf numFmtId="0" fontId="30" fillId="0" borderId="0" xfId="4" applyFont="1"/>
    <xf numFmtId="0" fontId="32" fillId="0" borderId="10" xfId="4" applyFont="1" applyBorder="1"/>
    <xf numFmtId="0" fontId="30" fillId="0" borderId="10" xfId="4" applyFont="1" applyBorder="1"/>
    <xf numFmtId="0" fontId="13" fillId="0" borderId="0" xfId="4" applyFont="1"/>
    <xf numFmtId="165" fontId="3" fillId="0" borderId="0" xfId="4" quotePrefix="1" applyNumberFormat="1"/>
    <xf numFmtId="0" fontId="3" fillId="0" borderId="0" xfId="4" quotePrefix="1"/>
    <xf numFmtId="0" fontId="3" fillId="0" borderId="10" xfId="4" quotePrefix="1" applyBorder="1"/>
    <xf numFmtId="9" fontId="0" fillId="0" borderId="0" xfId="5" applyFont="1" applyBorder="1"/>
    <xf numFmtId="164" fontId="3" fillId="0" borderId="0" xfId="4" applyNumberFormat="1"/>
    <xf numFmtId="164" fontId="3" fillId="0" borderId="10" xfId="4" applyNumberFormat="1" applyBorder="1"/>
    <xf numFmtId="1" fontId="3" fillId="0" borderId="0" xfId="4" applyNumberFormat="1"/>
    <xf numFmtId="0" fontId="3" fillId="0" borderId="0" xfId="0" applyFont="1"/>
    <xf numFmtId="0" fontId="3" fillId="0" borderId="10" xfId="0" applyFont="1" applyBorder="1"/>
    <xf numFmtId="0" fontId="3" fillId="9" borderId="0" xfId="0" applyFont="1" applyFill="1" applyAlignment="1">
      <alignment horizontal="left"/>
    </xf>
    <xf numFmtId="9" fontId="3" fillId="14" borderId="0" xfId="0" applyNumberFormat="1" applyFont="1" applyFill="1"/>
    <xf numFmtId="9" fontId="3" fillId="11" borderId="0" xfId="2" applyFont="1" applyFill="1"/>
    <xf numFmtId="9" fontId="3" fillId="2" borderId="0" xfId="0" applyNumberFormat="1" applyFont="1" applyFill="1"/>
    <xf numFmtId="9" fontId="3" fillId="6" borderId="0" xfId="2" applyFont="1" applyFill="1"/>
    <xf numFmtId="9" fontId="3" fillId="10" borderId="0" xfId="0" applyNumberFormat="1" applyFont="1" applyFill="1"/>
    <xf numFmtId="0" fontId="3" fillId="10" borderId="0" xfId="0" applyFont="1" applyFill="1"/>
    <xf numFmtId="0" fontId="3" fillId="11" borderId="0" xfId="0" applyFont="1" applyFill="1"/>
    <xf numFmtId="0" fontId="3" fillId="6" borderId="0" xfId="0" applyFont="1" applyFill="1"/>
    <xf numFmtId="9" fontId="3" fillId="11" borderId="0" xfId="0" applyNumberFormat="1" applyFont="1" applyFill="1"/>
    <xf numFmtId="9" fontId="3" fillId="6" borderId="0" xfId="0" applyNumberFormat="1" applyFont="1" applyFill="1"/>
    <xf numFmtId="9" fontId="3" fillId="12" borderId="0" xfId="0" applyNumberFormat="1" applyFont="1" applyFill="1"/>
    <xf numFmtId="9" fontId="3" fillId="10" borderId="0" xfId="2" applyFont="1" applyFill="1"/>
    <xf numFmtId="0" fontId="3" fillId="0" borderId="0" xfId="0" applyFont="1" applyAlignment="1">
      <alignment horizontal="left"/>
    </xf>
    <xf numFmtId="0" fontId="3" fillId="0" borderId="0" xfId="0" applyFont="1" applyAlignment="1">
      <alignment horizontal="left" vertical="center"/>
    </xf>
    <xf numFmtId="0" fontId="3" fillId="0" borderId="0" xfId="0" applyFont="1" applyAlignment="1">
      <alignment horizontal="left" vertical="top" wrapText="1"/>
    </xf>
    <xf numFmtId="0" fontId="3" fillId="9" borderId="0" xfId="0" applyFont="1" applyFill="1"/>
    <xf numFmtId="9" fontId="3" fillId="12" borderId="0" xfId="2" applyFont="1" applyFill="1" applyBorder="1"/>
    <xf numFmtId="9" fontId="3" fillId="10" borderId="0" xfId="2" applyFont="1" applyFill="1" applyBorder="1"/>
    <xf numFmtId="9" fontId="3" fillId="2" borderId="0" xfId="2" applyFont="1" applyFill="1" applyBorder="1"/>
    <xf numFmtId="9" fontId="3" fillId="0" borderId="0" xfId="2" applyFont="1" applyFill="1" applyBorder="1"/>
    <xf numFmtId="2" fontId="3" fillId="12" borderId="0" xfId="0" applyNumberFormat="1" applyFont="1" applyFill="1"/>
    <xf numFmtId="2" fontId="3" fillId="10" borderId="0" xfId="0" applyNumberFormat="1" applyFont="1" applyFill="1"/>
    <xf numFmtId="2" fontId="3" fillId="2" borderId="0" xfId="0" applyNumberFormat="1" applyFont="1" applyFill="1"/>
    <xf numFmtId="2" fontId="3" fillId="0" borderId="0" xfId="0" applyNumberFormat="1" applyFont="1"/>
    <xf numFmtId="0" fontId="3" fillId="12" borderId="0" xfId="0" applyFont="1" applyFill="1"/>
    <xf numFmtId="0" fontId="3" fillId="2" borderId="0" xfId="0" applyFont="1" applyFill="1"/>
    <xf numFmtId="11" fontId="3" fillId="12" borderId="0" xfId="0" applyNumberFormat="1" applyFont="1" applyFill="1"/>
    <xf numFmtId="11" fontId="3" fillId="10" borderId="0" xfId="0" applyNumberFormat="1" applyFont="1" applyFill="1"/>
    <xf numFmtId="11" fontId="3" fillId="2" borderId="0" xfId="0" applyNumberFormat="1" applyFont="1" applyFill="1"/>
    <xf numFmtId="11" fontId="3" fillId="0" borderId="0" xfId="0" applyNumberFormat="1" applyFont="1"/>
    <xf numFmtId="9" fontId="3" fillId="15" borderId="0" xfId="2" applyFont="1" applyFill="1"/>
    <xf numFmtId="9" fontId="3" fillId="10" borderId="0" xfId="2" applyFont="1" applyFill="1" applyBorder="1" applyAlignment="1">
      <alignment horizontal="center" vertical="center"/>
    </xf>
    <xf numFmtId="9" fontId="3" fillId="2" borderId="0" xfId="2" applyFont="1" applyFill="1" applyBorder="1" applyAlignment="1">
      <alignment horizontal="center" vertical="center"/>
    </xf>
    <xf numFmtId="9" fontId="3" fillId="12" borderId="0" xfId="2" applyFont="1" applyFill="1" applyAlignment="1">
      <alignment horizontal="center" vertical="center"/>
    </xf>
    <xf numFmtId="9" fontId="3" fillId="12" borderId="0" xfId="2" applyFont="1" applyFill="1" applyBorder="1" applyAlignment="1">
      <alignment horizontal="center" vertical="center"/>
    </xf>
    <xf numFmtId="0" fontId="3" fillId="0" borderId="0" xfId="3" applyFont="1"/>
    <xf numFmtId="0" fontId="33" fillId="0" borderId="0" xfId="0" applyFont="1"/>
    <xf numFmtId="0" fontId="0" fillId="0" borderId="0" xfId="0" applyAlignment="1">
      <alignment horizontal="left" vertical="center" indent="2"/>
    </xf>
    <xf numFmtId="0" fontId="14" fillId="0" borderId="0" xfId="1" applyAlignment="1">
      <alignment horizontal="left" vertical="center" indent="2"/>
    </xf>
    <xf numFmtId="0" fontId="2" fillId="0" borderId="0" xfId="4" applyFont="1"/>
    <xf numFmtId="0" fontId="0" fillId="20" borderId="0" xfId="0" applyFill="1" applyAlignment="1">
      <alignment horizontal="center"/>
    </xf>
    <xf numFmtId="0" fontId="0" fillId="18" borderId="0" xfId="0" applyFill="1" applyAlignment="1">
      <alignment horizontal="center"/>
    </xf>
    <xf numFmtId="0" fontId="0" fillId="19" borderId="0" xfId="0" applyFill="1" applyAlignment="1">
      <alignment horizontal="center"/>
    </xf>
    <xf numFmtId="0" fontId="0" fillId="9" borderId="0" xfId="0" applyFill="1" applyAlignment="1">
      <alignment horizontal="center"/>
    </xf>
    <xf numFmtId="0" fontId="0" fillId="0" borderId="0" xfId="0" applyAlignment="1">
      <alignment horizontal="left" vertical="top" wrapText="1"/>
    </xf>
    <xf numFmtId="0" fontId="0" fillId="0" borderId="0" xfId="0" applyAlignment="1">
      <alignment horizontal="left" vertical="top"/>
    </xf>
    <xf numFmtId="0" fontId="7" fillId="9" borderId="0" xfId="0" applyFont="1" applyFill="1" applyAlignment="1">
      <alignment horizontal="center"/>
    </xf>
    <xf numFmtId="0" fontId="3" fillId="9" borderId="0" xfId="0" applyFont="1" applyFill="1" applyAlignment="1">
      <alignment horizontal="left"/>
    </xf>
    <xf numFmtId="0" fontId="3" fillId="9" borderId="0" xfId="0" applyFont="1" applyFill="1" applyAlignment="1">
      <alignment horizontal="left" vertical="top" wrapText="1"/>
    </xf>
    <xf numFmtId="0" fontId="3" fillId="9" borderId="0" xfId="0" applyFont="1" applyFill="1" applyAlignment="1">
      <alignment horizontal="left" vertical="center"/>
    </xf>
    <xf numFmtId="0" fontId="7" fillId="12" borderId="0" xfId="0" applyFont="1" applyFill="1" applyAlignment="1">
      <alignment horizontal="center"/>
    </xf>
    <xf numFmtId="0" fontId="7" fillId="10" borderId="0" xfId="0" applyFont="1" applyFill="1" applyAlignment="1">
      <alignment horizontal="center"/>
    </xf>
    <xf numFmtId="0" fontId="7" fillId="2" borderId="0" xfId="0" applyFont="1" applyFill="1" applyAlignment="1">
      <alignment horizontal="center"/>
    </xf>
    <xf numFmtId="9" fontId="3" fillId="0" borderId="0" xfId="3" applyNumberFormat="1" applyFont="1" applyAlignment="1">
      <alignment horizontal="left" vertical="top" wrapText="1"/>
    </xf>
    <xf numFmtId="9" fontId="6" fillId="0" borderId="0" xfId="3" applyNumberFormat="1" applyAlignment="1">
      <alignment horizontal="left" vertical="top" wrapText="1"/>
    </xf>
    <xf numFmtId="0" fontId="1" fillId="9" borderId="0" xfId="0" applyFont="1" applyFill="1" applyAlignment="1">
      <alignment horizontal="left" vertical="top" wrapText="1"/>
    </xf>
    <xf numFmtId="0" fontId="1" fillId="9" borderId="0" xfId="0" applyFont="1" applyFill="1" applyAlignment="1">
      <alignment horizontal="left"/>
    </xf>
    <xf numFmtId="9" fontId="1" fillId="0" borderId="0" xfId="3" applyNumberFormat="1" applyFont="1" applyAlignment="1">
      <alignment horizontal="left" vertical="top" wrapText="1"/>
    </xf>
    <xf numFmtId="164" fontId="1" fillId="0" borderId="0" xfId="3" applyNumberFormat="1" applyFont="1" applyAlignment="1">
      <alignment horizontal="left" vertical="top"/>
    </xf>
  </cellXfs>
  <cellStyles count="6">
    <cellStyle name="Hyperlink" xfId="1" builtinId="8"/>
    <cellStyle name="Normal" xfId="0" builtinId="0"/>
    <cellStyle name="Normal 2" xfId="3" xr:uid="{7EFD8278-F0BA-4F51-A6F3-9E50A19CBC36}"/>
    <cellStyle name="Normal 3" xfId="4" xr:uid="{F87FCD58-75C7-49B3-B0D7-EC132E425D67}"/>
    <cellStyle name="Percent" xfId="2" builtinId="5"/>
    <cellStyle name="Percent 2" xfId="5" xr:uid="{529C8CFE-AAE5-433A-8F41-58E813C8D29B}"/>
  </cellStyles>
  <dxfs count="0"/>
  <tableStyles count="0" defaultTableStyle="TableStyleMedium2" defaultPivotStyle="PivotStyleLight16"/>
  <colors>
    <mruColors>
      <color rgb="FFC9E7D0"/>
      <color rgb="FFFFFF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'SI2.4 - Nickel_supply'!$B$2:$B$3</c:f>
              <c:strCache>
                <c:ptCount val="2"/>
                <c:pt idx="0">
                  <c:v>OAS</c:v>
                </c:pt>
                <c:pt idx="1">
                  <c:v>HPAL</c:v>
                </c:pt>
              </c:strCache>
            </c:strRef>
          </c:tx>
          <c:spPr>
            <a:solidFill>
              <a:schemeClr val="accent1"/>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Nickel_supply'!$B$53:$B$98</c15:sqref>
                  </c15:fullRef>
                </c:ext>
              </c:extLst>
              <c:f>'SI2.4 - Nickel_supply'!$B$73:$B$98</c:f>
              <c:numCache>
                <c:formatCode>0.00</c:formatCode>
                <c:ptCount val="26"/>
                <c:pt idx="0">
                  <c:v>0.24448808215581339</c:v>
                </c:pt>
                <c:pt idx="1">
                  <c:v>0.29098112814970917</c:v>
                </c:pt>
                <c:pt idx="2">
                  <c:v>0.33287651170884885</c:v>
                </c:pt>
                <c:pt idx="3">
                  <c:v>0.36876548168579898</c:v>
                </c:pt>
                <c:pt idx="4">
                  <c:v>0.39874163862285394</c:v>
                </c:pt>
                <c:pt idx="5">
                  <c:v>0.4227819958006318</c:v>
                </c:pt>
                <c:pt idx="6">
                  <c:v>0.44043075186283442</c:v>
                </c:pt>
                <c:pt idx="7">
                  <c:v>0.45015892731785423</c:v>
                </c:pt>
                <c:pt idx="8">
                  <c:v>0.45168999599935811</c:v>
                </c:pt>
                <c:pt idx="9">
                  <c:v>0.44523515253849533</c:v>
                </c:pt>
                <c:pt idx="10">
                  <c:v>0.43110983822377935</c:v>
                </c:pt>
                <c:pt idx="11">
                  <c:v>0.41018988122063338</c:v>
                </c:pt>
                <c:pt idx="12">
                  <c:v>0.38478113347904724</c:v>
                </c:pt>
                <c:pt idx="13">
                  <c:v>0.35570760858131523</c:v>
                </c:pt>
                <c:pt idx="14">
                  <c:v>0.32336125859636872</c:v>
                </c:pt>
                <c:pt idx="15">
                  <c:v>0.28815267135736189</c:v>
                </c:pt>
                <c:pt idx="16">
                  <c:v>0.28585308860786485</c:v>
                </c:pt>
                <c:pt idx="17">
                  <c:v>0.28506906075421501</c:v>
                </c:pt>
                <c:pt idx="18">
                  <c:v>0.28541612820200746</c:v>
                </c:pt>
                <c:pt idx="19">
                  <c:v>0.28605189852587015</c:v>
                </c:pt>
                <c:pt idx="20">
                  <c:v>0.28608192237615671</c:v>
                </c:pt>
                <c:pt idx="21">
                  <c:v>0.2846252629778383</c:v>
                </c:pt>
                <c:pt idx="22">
                  <c:v>0.28092893456792284</c:v>
                </c:pt>
                <c:pt idx="23">
                  <c:v>0.27442927686317353</c:v>
                </c:pt>
                <c:pt idx="24">
                  <c:v>0.26475316734626864</c:v>
                </c:pt>
                <c:pt idx="25">
                  <c:v>0.25175373560596476</c:v>
                </c:pt>
              </c:numCache>
            </c:numRef>
          </c:val>
          <c:extLst>
            <c:ext xmlns:c16="http://schemas.microsoft.com/office/drawing/2014/chart" uri="{C3380CC4-5D6E-409C-BE32-E72D297353CC}">
              <c16:uniqueId val="{00000000-7063-4F99-955F-DDBC88BB959C}"/>
            </c:ext>
          </c:extLst>
        </c:ser>
        <c:ser>
          <c:idx val="1"/>
          <c:order val="1"/>
          <c:tx>
            <c:strRef>
              <c:f>'SI2.4 - Nickel_supply'!$C$2:$C$3</c:f>
              <c:strCache>
                <c:ptCount val="2"/>
                <c:pt idx="0">
                  <c:v>OAS</c:v>
                </c:pt>
                <c:pt idx="1">
                  <c:v>RKEF</c:v>
                </c:pt>
              </c:strCache>
            </c:strRef>
          </c:tx>
          <c:spPr>
            <a:solidFill>
              <a:schemeClr val="accent2"/>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Nickel_supply'!$C$53:$C$98</c15:sqref>
                  </c15:fullRef>
                </c:ext>
              </c:extLst>
              <c:f>'SI2.4 - Nickel_supply'!$C$73:$C$98</c:f>
              <c:numCache>
                <c:formatCode>0.00</c:formatCode>
                <c:ptCount val="26"/>
                <c:pt idx="0">
                  <c:v>3.0561010269476673E-2</c:v>
                </c:pt>
                <c:pt idx="1">
                  <c:v>3.5467848953571517E-2</c:v>
                </c:pt>
                <c:pt idx="2">
                  <c:v>3.9549684559467196E-2</c:v>
                </c:pt>
                <c:pt idx="3">
                  <c:v>4.2689600096631905E-2</c:v>
                </c:pt>
                <c:pt idx="4">
                  <c:v>4.495616513885118E-2</c:v>
                </c:pt>
                <c:pt idx="5">
                  <c:v>4.6402901978118131E-2</c:v>
                </c:pt>
                <c:pt idx="6">
                  <c:v>4.7036293888263872E-2</c:v>
                </c:pt>
                <c:pt idx="7">
                  <c:v>4.6755637378424475E-2</c:v>
                </c:pt>
                <c:pt idx="8">
                  <c:v>4.5603316903781346E-2</c:v>
                </c:pt>
                <c:pt idx="9">
                  <c:v>4.3671390559995957E-2</c:v>
                </c:pt>
                <c:pt idx="10">
                  <c:v>4.1058079830836126E-2</c:v>
                </c:pt>
                <c:pt idx="11">
                  <c:v>3.7908543525129623E-2</c:v>
                </c:pt>
                <c:pt idx="12">
                  <c:v>3.4485101585386306E-2</c:v>
                </c:pt>
                <c:pt idx="13">
                  <c:v>3.0894792294621276E-2</c:v>
                </c:pt>
                <c:pt idx="14">
                  <c:v>2.7198610536143163E-2</c:v>
                </c:pt>
                <c:pt idx="15">
                  <c:v>2.3454287203506202E-2</c:v>
                </c:pt>
                <c:pt idx="16">
                  <c:v>2.2497696788581954E-2</c:v>
                </c:pt>
                <c:pt idx="17">
                  <c:v>2.1675758075781325E-2</c:v>
                </c:pt>
                <c:pt idx="18">
                  <c:v>2.094797271207394E-2</c:v>
                </c:pt>
                <c:pt idx="19">
                  <c:v>2.0245682315757938E-2</c:v>
                </c:pt>
                <c:pt idx="20">
                  <c:v>1.9505585616556138E-2</c:v>
                </c:pt>
                <c:pt idx="21">
                  <c:v>1.8674508204428304E-2</c:v>
                </c:pt>
                <c:pt idx="22">
                  <c:v>1.771623911689604E-2</c:v>
                </c:pt>
                <c:pt idx="23">
                  <c:v>1.6613431558981359E-2</c:v>
                </c:pt>
                <c:pt idx="24">
                  <c:v>1.5365139176345946E-2</c:v>
                </c:pt>
                <c:pt idx="25">
                  <c:v>1.3986318644775819E-2</c:v>
                </c:pt>
              </c:numCache>
            </c:numRef>
          </c:val>
          <c:extLst>
            <c:ext xmlns:c16="http://schemas.microsoft.com/office/drawing/2014/chart" uri="{C3380CC4-5D6E-409C-BE32-E72D297353CC}">
              <c16:uniqueId val="{00000001-7063-4F99-955F-DDBC88BB959C}"/>
            </c:ext>
          </c:extLst>
        </c:ser>
        <c:ser>
          <c:idx val="2"/>
          <c:order val="2"/>
          <c:tx>
            <c:strRef>
              <c:f>'SI2.4 - Nickel_supply'!$D$2:$D$3</c:f>
              <c:strCache>
                <c:ptCount val="2"/>
                <c:pt idx="0">
                  <c:v>CHA</c:v>
                </c:pt>
                <c:pt idx="1">
                  <c:v>HPAL</c:v>
                </c:pt>
              </c:strCache>
            </c:strRef>
          </c:tx>
          <c:spPr>
            <a:solidFill>
              <a:schemeClr val="accent3"/>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Nickel_supply'!$D$53:$D$98</c15:sqref>
                  </c15:fullRef>
                </c:ext>
              </c:extLst>
              <c:f>'SI2.4 - Nickel_supply'!$D$73:$D$98</c:f>
              <c:numCache>
                <c:formatCode>0.00</c:formatCode>
                <c:ptCount val="26"/>
                <c:pt idx="0">
                  <c:v>0.84042778241060856</c:v>
                </c:pt>
                <c:pt idx="1">
                  <c:v>1.0097479446986177</c:v>
                </c:pt>
                <c:pt idx="2">
                  <c:v>1.1658917427426267</c:v>
                </c:pt>
                <c:pt idx="3">
                  <c:v>1.30339523699291</c:v>
                </c:pt>
                <c:pt idx="4">
                  <c:v>1.4219830495006189</c:v>
                </c:pt>
                <c:pt idx="5">
                  <c:v>1.5209840092827609</c:v>
                </c:pt>
                <c:pt idx="6">
                  <c:v>1.5981649855216928</c:v>
                </c:pt>
                <c:pt idx="7">
                  <c:v>1.6473207122863509</c:v>
                </c:pt>
                <c:pt idx="8">
                  <c:v>1.666692653507247</c:v>
                </c:pt>
                <c:pt idx="9">
                  <c:v>1.6563173736778953</c:v>
                </c:pt>
                <c:pt idx="10">
                  <c:v>1.6166618933391728</c:v>
                </c:pt>
                <c:pt idx="11">
                  <c:v>1.5503622287841474</c:v>
                </c:pt>
                <c:pt idx="12">
                  <c:v>1.4656168173789181</c:v>
                </c:pt>
                <c:pt idx="13">
                  <c:v>1.3652158216677237</c:v>
                </c:pt>
                <c:pt idx="14">
                  <c:v>1.2503805677032482</c:v>
                </c:pt>
                <c:pt idx="15">
                  <c:v>1.122455173310654</c:v>
                </c:pt>
                <c:pt idx="16">
                  <c:v>1.1215763546072473</c:v>
                </c:pt>
                <c:pt idx="17">
                  <c:v>1.1264825787868176</c:v>
                </c:pt>
                <c:pt idx="18">
                  <c:v>1.1357728954827591</c:v>
                </c:pt>
                <c:pt idx="19">
                  <c:v>1.146166853682425</c:v>
                </c:pt>
                <c:pt idx="20">
                  <c:v>1.1540804823129049</c:v>
                </c:pt>
                <c:pt idx="21">
                  <c:v>1.1558876629982346</c:v>
                </c:pt>
                <c:pt idx="22">
                  <c:v>1.1483919284702253</c:v>
                </c:pt>
                <c:pt idx="23">
                  <c:v>1.1290980337307701</c:v>
                </c:pt>
                <c:pt idx="24">
                  <c:v>1.0962435835431434</c:v>
                </c:pt>
                <c:pt idx="25">
                  <c:v>1.0489738983581864</c:v>
                </c:pt>
              </c:numCache>
            </c:numRef>
          </c:val>
          <c:extLst>
            <c:ext xmlns:c16="http://schemas.microsoft.com/office/drawing/2014/chart" uri="{C3380CC4-5D6E-409C-BE32-E72D297353CC}">
              <c16:uniqueId val="{00000002-7063-4F99-955F-DDBC88BB959C}"/>
            </c:ext>
          </c:extLst>
        </c:ser>
        <c:ser>
          <c:idx val="3"/>
          <c:order val="3"/>
          <c:tx>
            <c:strRef>
              <c:f>'SI2.4 - Nickel_supply'!$E$2:$E$3</c:f>
              <c:strCache>
                <c:ptCount val="2"/>
                <c:pt idx="0">
                  <c:v>CHA</c:v>
                </c:pt>
                <c:pt idx="1">
                  <c:v>RKEF</c:v>
                </c:pt>
              </c:strCache>
            </c:strRef>
          </c:tx>
          <c:spPr>
            <a:solidFill>
              <a:schemeClr val="accent4"/>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Nickel_supply'!$E$53:$E$98</c15:sqref>
                  </c15:fullRef>
                </c:ext>
              </c:extLst>
              <c:f>'SI2.4 - Nickel_supply'!$E$73:$E$98</c:f>
              <c:numCache>
                <c:formatCode>0.00</c:formatCode>
                <c:ptCount val="26"/>
                <c:pt idx="0">
                  <c:v>0.3820126283684584</c:v>
                </c:pt>
                <c:pt idx="1">
                  <c:v>0.43791935952879113</c:v>
                </c:pt>
                <c:pt idx="2">
                  <c:v>0.48201178056850635</c:v>
                </c:pt>
                <c:pt idx="3">
                  <c:v>0.513183490523341</c:v>
                </c:pt>
                <c:pt idx="4">
                  <c:v>0.53263282610160634</c:v>
                </c:pt>
                <c:pt idx="5">
                  <c:v>0.54136718974471143</c:v>
                </c:pt>
                <c:pt idx="6">
                  <c:v>0.53984837303575584</c:v>
                </c:pt>
                <c:pt idx="7">
                  <c:v>0.52736009601246214</c:v>
                </c:pt>
                <c:pt idx="8">
                  <c:v>0.50489386572043637</c:v>
                </c:pt>
                <c:pt idx="9">
                  <c:v>0.47399436095605363</c:v>
                </c:pt>
                <c:pt idx="10">
                  <c:v>0.43624209820263382</c:v>
                </c:pt>
                <c:pt idx="11">
                  <c:v>0.39366564429942302</c:v>
                </c:pt>
                <c:pt idx="12">
                  <c:v>0.34938852922036129</c:v>
                </c:pt>
                <c:pt idx="13">
                  <c:v>0.30477295101450713</c:v>
                </c:pt>
                <c:pt idx="14">
                  <c:v>0.26065335097137199</c:v>
                </c:pt>
                <c:pt idx="15">
                  <c:v>0.21778980974684331</c:v>
                </c:pt>
                <c:pt idx="16">
                  <c:v>0.20181757413286752</c:v>
                </c:pt>
                <c:pt idx="17">
                  <c:v>0.18719972883629324</c:v>
                </c:pt>
                <c:pt idx="18">
                  <c:v>0.17347539902186232</c:v>
                </c:pt>
                <c:pt idx="19">
                  <c:v>0.16000619894711918</c:v>
                </c:pt>
                <c:pt idx="20">
                  <c:v>0.14629189212417104</c:v>
                </c:pt>
                <c:pt idx="21">
                  <c:v>0.1320094545485449</c:v>
                </c:pt>
                <c:pt idx="22">
                  <c:v>0.11705372273663456</c:v>
                </c:pt>
                <c:pt idx="23">
                  <c:v>0.10152652619377497</c:v>
                </c:pt>
                <c:pt idx="24">
                  <c:v>8.5690199252698551E-2</c:v>
                </c:pt>
                <c:pt idx="25">
                  <c:v>6.9931593223879096E-2</c:v>
                </c:pt>
              </c:numCache>
            </c:numRef>
          </c:val>
          <c:extLst>
            <c:ext xmlns:c16="http://schemas.microsoft.com/office/drawing/2014/chart" uri="{C3380CC4-5D6E-409C-BE32-E72D297353CC}">
              <c16:uniqueId val="{00000003-7063-4F99-955F-DDBC88BB959C}"/>
            </c:ext>
          </c:extLst>
        </c:ser>
        <c:ser>
          <c:idx val="4"/>
          <c:order val="4"/>
          <c:tx>
            <c:strRef>
              <c:f>'SI2.4 - Nickel_supply'!$F$2:$F$3</c:f>
              <c:strCache>
                <c:ptCount val="2"/>
                <c:pt idx="0">
                  <c:v>CAZ</c:v>
                </c:pt>
                <c:pt idx="1">
                  <c:v>FS</c:v>
                </c:pt>
              </c:strCache>
            </c:strRef>
          </c:tx>
          <c:spPr>
            <a:solidFill>
              <a:schemeClr val="accent5"/>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Nickel_supply'!$F$53:$F$98</c15:sqref>
                  </c15:fullRef>
                </c:ext>
              </c:extLst>
              <c:f>'SI2.4 - Nickel_supply'!$F$73:$F$98</c:f>
              <c:numCache>
                <c:formatCode>0.00</c:formatCode>
                <c:ptCount val="26"/>
                <c:pt idx="0">
                  <c:v>3.0561010269476673E-2</c:v>
                </c:pt>
                <c:pt idx="1">
                  <c:v>3.5467848953571517E-2</c:v>
                </c:pt>
                <c:pt idx="2">
                  <c:v>3.9549684559467196E-2</c:v>
                </c:pt>
                <c:pt idx="3">
                  <c:v>4.2689600096631905E-2</c:v>
                </c:pt>
                <c:pt idx="4">
                  <c:v>4.495616513885118E-2</c:v>
                </c:pt>
                <c:pt idx="5">
                  <c:v>4.6402901978118131E-2</c:v>
                </c:pt>
                <c:pt idx="6">
                  <c:v>4.7036293888263872E-2</c:v>
                </c:pt>
                <c:pt idx="7">
                  <c:v>4.6755637378424475E-2</c:v>
                </c:pt>
                <c:pt idx="8">
                  <c:v>4.5603316903781346E-2</c:v>
                </c:pt>
                <c:pt idx="9">
                  <c:v>4.3671390559995957E-2</c:v>
                </c:pt>
                <c:pt idx="10">
                  <c:v>4.1058079830836126E-2</c:v>
                </c:pt>
                <c:pt idx="11">
                  <c:v>3.7908543525129623E-2</c:v>
                </c:pt>
                <c:pt idx="12">
                  <c:v>3.4485101585386306E-2</c:v>
                </c:pt>
                <c:pt idx="13">
                  <c:v>3.0894792294621276E-2</c:v>
                </c:pt>
                <c:pt idx="14">
                  <c:v>2.7198610536143163E-2</c:v>
                </c:pt>
                <c:pt idx="15">
                  <c:v>2.3454287203506202E-2</c:v>
                </c:pt>
                <c:pt idx="16">
                  <c:v>2.2497696788581954E-2</c:v>
                </c:pt>
                <c:pt idx="17">
                  <c:v>2.1675758075781325E-2</c:v>
                </c:pt>
                <c:pt idx="18">
                  <c:v>2.094797271207394E-2</c:v>
                </c:pt>
                <c:pt idx="19">
                  <c:v>2.0245682315757938E-2</c:v>
                </c:pt>
                <c:pt idx="20">
                  <c:v>1.9505585616556138E-2</c:v>
                </c:pt>
                <c:pt idx="21">
                  <c:v>1.8674508204428304E-2</c:v>
                </c:pt>
                <c:pt idx="22">
                  <c:v>1.771623911689604E-2</c:v>
                </c:pt>
                <c:pt idx="23">
                  <c:v>1.6613431558981359E-2</c:v>
                </c:pt>
                <c:pt idx="24">
                  <c:v>1.5365139176345946E-2</c:v>
                </c:pt>
                <c:pt idx="25">
                  <c:v>1.3986318644775819E-2</c:v>
                </c:pt>
              </c:numCache>
            </c:numRef>
          </c:val>
          <c:extLst>
            <c:ext xmlns:c16="http://schemas.microsoft.com/office/drawing/2014/chart" uri="{C3380CC4-5D6E-409C-BE32-E72D297353CC}">
              <c16:uniqueId val="{00000004-7063-4F99-955F-DDBC88BB959C}"/>
            </c:ext>
          </c:extLst>
        </c:ser>
        <c:ser>
          <c:idx val="5"/>
          <c:order val="5"/>
          <c:tx>
            <c:strRef>
              <c:f>'SI2.4 - Nickel_supply'!$G$2:$G$3</c:f>
              <c:strCache>
                <c:ptCount val="2"/>
                <c:pt idx="0">
                  <c:v>World</c:v>
                </c:pt>
                <c:pt idx="1">
                  <c:v>ReHydro</c:v>
                </c:pt>
              </c:strCache>
            </c:strRef>
          </c:tx>
          <c:spPr>
            <a:solidFill>
              <a:schemeClr val="accent6"/>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Nickel_supply'!$G$53:$G$98</c15:sqref>
                  </c15:fullRef>
                </c:ext>
              </c:extLst>
              <c:f>'SI2.4 - Nickel_supply'!$G$73:$G$98</c:f>
              <c:numCache>
                <c:formatCode>0.00</c:formatCode>
                <c:ptCount val="26"/>
                <c:pt idx="0">
                  <c:v>0.18282705509977723</c:v>
                </c:pt>
                <c:pt idx="1">
                  <c:v>0.24539272290699057</c:v>
                </c:pt>
                <c:pt idx="2">
                  <c:v>0.32222459176701607</c:v>
                </c:pt>
                <c:pt idx="3">
                  <c:v>0.41438240943510884</c:v>
                </c:pt>
                <c:pt idx="4">
                  <c:v>0.52247713506382565</c:v>
                </c:pt>
                <c:pt idx="5">
                  <c:v>0.64654119124746667</c:v>
                </c:pt>
                <c:pt idx="6">
                  <c:v>0.78599548059309188</c:v>
                </c:pt>
                <c:pt idx="7">
                  <c:v>0.93964428558182156</c:v>
                </c:pt>
                <c:pt idx="8">
                  <c:v>1.1056628639986505</c:v>
                </c:pt>
                <c:pt idx="9">
                  <c:v>1.2816023516544823</c:v>
                </c:pt>
                <c:pt idx="10">
                  <c:v>1.4644820130249607</c:v>
                </c:pt>
                <c:pt idx="11">
                  <c:v>1.6509387189785898</c:v>
                </c:pt>
                <c:pt idx="12">
                  <c:v>1.8374097413507691</c:v>
                </c:pt>
                <c:pt idx="13">
                  <c:v>2.020365603296419</c:v>
                </c:pt>
                <c:pt idx="14">
                  <c:v>2.1965451260766802</c:v>
                </c:pt>
                <c:pt idx="15">
                  <c:v>2.3630880834214887</c:v>
                </c:pt>
                <c:pt idx="16">
                  <c:v>2.5175868330984352</c:v>
                </c:pt>
                <c:pt idx="17">
                  <c:v>2.6589732882794683</c:v>
                </c:pt>
                <c:pt idx="18">
                  <c:v>2.7882682933313783</c:v>
                </c:pt>
                <c:pt idx="19">
                  <c:v>2.9074601482155287</c:v>
                </c:pt>
                <c:pt idx="20">
                  <c:v>3.0190076468983285</c:v>
                </c:pt>
                <c:pt idx="21">
                  <c:v>3.1254011277613918</c:v>
                </c:pt>
                <c:pt idx="22">
                  <c:v>3.2287836974637441</c:v>
                </c:pt>
                <c:pt idx="23">
                  <c:v>3.3306724845096003</c:v>
                </c:pt>
                <c:pt idx="24">
                  <c:v>3.4318091795728782</c:v>
                </c:pt>
                <c:pt idx="25">
                  <c:v>3.5321439897650424</c:v>
                </c:pt>
              </c:numCache>
            </c:numRef>
          </c:val>
          <c:extLst>
            <c:ext xmlns:c16="http://schemas.microsoft.com/office/drawing/2014/chart" uri="{C3380CC4-5D6E-409C-BE32-E72D297353CC}">
              <c16:uniqueId val="{00000005-7063-4F99-955F-DDBC88BB959C}"/>
            </c:ext>
          </c:extLst>
        </c:ser>
        <c:ser>
          <c:idx val="6"/>
          <c:order val="6"/>
          <c:tx>
            <c:strRef>
              <c:f>'SI2.4 - Nickel_supply'!$H$2:$H$3</c:f>
              <c:strCache>
                <c:ptCount val="2"/>
                <c:pt idx="0">
                  <c:v>World</c:v>
                </c:pt>
                <c:pt idx="1">
                  <c:v>RePyro</c:v>
                </c:pt>
              </c:strCache>
            </c:strRef>
          </c:tx>
          <c:spPr>
            <a:solidFill>
              <a:schemeClr val="accent1">
                <a:lumMod val="60000"/>
              </a:schemeClr>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Nickel_supply'!$H$53:$H$98</c15:sqref>
                  </c15:fullRef>
                </c:ext>
              </c:extLst>
              <c:f>'SI2.4 - Nickel_supply'!$H$73:$H$98</c:f>
              <c:numCache>
                <c:formatCode>0.00</c:formatCode>
                <c:ptCount val="26"/>
                <c:pt idx="0">
                  <c:v>0.1218847033998515</c:v>
                </c:pt>
                <c:pt idx="1">
                  <c:v>0.16088661965425213</c:v>
                </c:pt>
                <c:pt idx="2">
                  <c:v>0.20775006574452354</c:v>
                </c:pt>
                <c:pt idx="3">
                  <c:v>0.26271303081833697</c:v>
                </c:pt>
                <c:pt idx="4">
                  <c:v>0.32570003224757965</c:v>
                </c:pt>
                <c:pt idx="5">
                  <c:v>0.39626718173231829</c:v>
                </c:pt>
                <c:pt idx="6">
                  <c:v>0.47361266138301689</c:v>
                </c:pt>
                <c:pt idx="7">
                  <c:v>0.55660457680961406</c:v>
                </c:pt>
                <c:pt idx="8">
                  <c:v>0.64380369296123963</c:v>
                </c:pt>
                <c:pt idx="9">
                  <c:v>0.73349568553809996</c:v>
                </c:pt>
                <c:pt idx="10">
                  <c:v>0.82377113232654042</c:v>
                </c:pt>
                <c:pt idx="11">
                  <c:v>0.91263072042915827</c:v>
                </c:pt>
                <c:pt idx="12">
                  <c:v>0.99809911875844248</c:v>
                </c:pt>
                <c:pt idx="13">
                  <c:v>1.0783546471582115</c:v>
                </c:pt>
                <c:pt idx="14">
                  <c:v>1.1518468344060642</c:v>
                </c:pt>
                <c:pt idx="15">
                  <c:v>1.2173484066110702</c:v>
                </c:pt>
                <c:pt idx="16">
                  <c:v>1.2739596022907747</c:v>
                </c:pt>
                <c:pt idx="17">
                  <c:v>1.3215256462706342</c:v>
                </c:pt>
                <c:pt idx="18">
                  <c:v>1.3609404765069824</c:v>
                </c:pt>
                <c:pt idx="19">
                  <c:v>1.3935164023991589</c:v>
                </c:pt>
                <c:pt idx="20">
                  <c:v>1.4207094808933312</c:v>
                </c:pt>
                <c:pt idx="21">
                  <c:v>1.4438987666266081</c:v>
                </c:pt>
                <c:pt idx="22">
                  <c:v>1.4642158628033259</c:v>
                </c:pt>
                <c:pt idx="23">
                  <c:v>1.4824380422383772</c:v>
                </c:pt>
                <c:pt idx="24">
                  <c:v>1.4989511359053953</c:v>
                </c:pt>
                <c:pt idx="25">
                  <c:v>1.5137759956135897</c:v>
                </c:pt>
              </c:numCache>
            </c:numRef>
          </c:val>
          <c:extLst>
            <c:ext xmlns:c16="http://schemas.microsoft.com/office/drawing/2014/chart" uri="{C3380CC4-5D6E-409C-BE32-E72D297353CC}">
              <c16:uniqueId val="{00000006-7063-4F99-955F-DDBC88BB959C}"/>
            </c:ext>
          </c:extLst>
        </c:ser>
        <c:dLbls>
          <c:showLegendKey val="0"/>
          <c:showVal val="0"/>
          <c:showCatName val="0"/>
          <c:showSerName val="0"/>
          <c:showPercent val="0"/>
          <c:showBubbleSize val="0"/>
        </c:dLbls>
        <c:axId val="134002959"/>
        <c:axId val="134005359"/>
      </c:areaChart>
      <c:catAx>
        <c:axId val="13400295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4005359"/>
        <c:crosses val="autoZero"/>
        <c:auto val="1"/>
        <c:lblAlgn val="ctr"/>
        <c:lblOffset val="100"/>
        <c:noMultiLvlLbl val="0"/>
      </c:catAx>
      <c:valAx>
        <c:axId val="134005359"/>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400295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'SI2.6 - Battery_chemisty_shares'!$R$5</c:f>
              <c:strCache>
                <c:ptCount val="1"/>
                <c:pt idx="0">
                  <c:v>NMC532</c:v>
                </c:pt>
              </c:strCache>
            </c:strRef>
          </c:tx>
          <c:spPr>
            <a:solidFill>
              <a:schemeClr val="accent1"/>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Battery_chemisty_shares'!$R$6:$R$51</c15:sqref>
                  </c15:fullRef>
                </c:ext>
              </c:extLst>
              <c:f>'SI2.6 - Battery_chemisty_shares'!$R$19:$R$51</c:f>
              <c:numCache>
                <c:formatCode>0%</c:formatCode>
                <c:ptCount val="33"/>
                <c:pt idx="0">
                  <c:v>9.5238168509582194E-2</c:v>
                </c:pt>
                <c:pt idx="1">
                  <c:v>4.7619212479892703E-2</c:v>
                </c:pt>
                <c:pt idx="2">
                  <c:v>4.4818006907486295E-2</c:v>
                </c:pt>
                <c:pt idx="3">
                  <c:v>0.10256410256410201</c:v>
                </c:pt>
                <c:pt idx="4">
                  <c:v>8.7845260691375007E-2</c:v>
                </c:pt>
                <c:pt idx="5">
                  <c:v>7.6242999186900404E-2</c:v>
                </c:pt>
                <c:pt idx="6">
                  <c:v>4.4751384988132206E-2</c:v>
                </c:pt>
                <c:pt idx="7">
                  <c:v>4.2068059790010305E-2</c:v>
                </c:pt>
                <c:pt idx="8">
                  <c:v>3.9384734591888404E-2</c:v>
                </c:pt>
                <c:pt idx="9">
                  <c:v>3.6701409393766503E-2</c:v>
                </c:pt>
                <c:pt idx="10">
                  <c:v>3.4018084195644602E-2</c:v>
                </c:pt>
                <c:pt idx="11">
                  <c:v>3.1334758997522701E-2</c:v>
                </c:pt>
                <c:pt idx="12">
                  <c:v>2.8651433799400799E-2</c:v>
                </c:pt>
                <c:pt idx="13">
                  <c:v>2.5968108601278898E-2</c:v>
                </c:pt>
                <c:pt idx="14">
                  <c:v>2.3284783403156997E-2</c:v>
                </c:pt>
                <c:pt idx="15">
                  <c:v>2.0601458205035096E-2</c:v>
                </c:pt>
                <c:pt idx="16">
                  <c:v>1.7918133006913195E-2</c:v>
                </c:pt>
                <c:pt idx="17">
                  <c:v>1.5234807808791296E-2</c:v>
                </c:pt>
                <c:pt idx="18">
                  <c:v>1.2551482610669396E-2</c:v>
                </c:pt>
                <c:pt idx="19">
                  <c:v>9.8681574125474968E-3</c:v>
                </c:pt>
                <c:pt idx="20">
                  <c:v>7.1848322144255974E-3</c:v>
                </c:pt>
                <c:pt idx="21">
                  <c:v>4.5015070163036981E-3</c:v>
                </c:pt>
                <c:pt idx="22">
                  <c:v>1.818181818181818E-3</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189E-4879-A23A-3CDC4F25F8AF}"/>
            </c:ext>
          </c:extLst>
        </c:ser>
        <c:ser>
          <c:idx val="1"/>
          <c:order val="1"/>
          <c:tx>
            <c:strRef>
              <c:f>'SI2.6 - Battery_chemisty_shares'!$S$5</c:f>
              <c:strCache>
                <c:ptCount val="1"/>
                <c:pt idx="0">
                  <c:v>NMC622</c:v>
                </c:pt>
              </c:strCache>
            </c:strRef>
          </c:tx>
          <c:spPr>
            <a:solidFill>
              <a:schemeClr val="accent2"/>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Battery_chemisty_shares'!$S$6:$S$51</c15:sqref>
                  </c15:fullRef>
                </c:ext>
              </c:extLst>
              <c:f>'SI2.6 - Battery_chemisty_shares'!$S$19:$S$51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0.1429426208363419</c:v>
                </c:pt>
                <c:pt idx="8">
                  <c:v>0.13450402187149488</c:v>
                </c:pt>
                <c:pt idx="9">
                  <c:v>0.12606542290664785</c:v>
                </c:pt>
                <c:pt idx="10">
                  <c:v>0.11762682394180081</c:v>
                </c:pt>
                <c:pt idx="11">
                  <c:v>0.10918822497695377</c:v>
                </c:pt>
                <c:pt idx="12">
                  <c:v>0.10074962601210673</c:v>
                </c:pt>
                <c:pt idx="13">
                  <c:v>9.2311027047259686E-2</c:v>
                </c:pt>
                <c:pt idx="14">
                  <c:v>8.3872428082412645E-2</c:v>
                </c:pt>
                <c:pt idx="15">
                  <c:v>7.5433829117565604E-2</c:v>
                </c:pt>
                <c:pt idx="16">
                  <c:v>6.6995230152718563E-2</c:v>
                </c:pt>
                <c:pt idx="17">
                  <c:v>5.8556631187871529E-2</c:v>
                </c:pt>
                <c:pt idx="18">
                  <c:v>5.0118032223024495E-2</c:v>
                </c:pt>
                <c:pt idx="19">
                  <c:v>4.167943325817746E-2</c:v>
                </c:pt>
                <c:pt idx="20">
                  <c:v>3.3240834293330426E-2</c:v>
                </c:pt>
                <c:pt idx="21">
                  <c:v>2.4802235328483392E-2</c:v>
                </c:pt>
                <c:pt idx="22">
                  <c:v>0.01</c:v>
                </c:pt>
                <c:pt idx="23">
                  <c:v>0.01</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189E-4879-A23A-3CDC4F25F8AF}"/>
            </c:ext>
          </c:extLst>
        </c:ser>
        <c:ser>
          <c:idx val="2"/>
          <c:order val="2"/>
          <c:tx>
            <c:strRef>
              <c:f>'SI2.6 - Battery_chemisty_shares'!$T$5</c:f>
              <c:strCache>
                <c:ptCount val="1"/>
                <c:pt idx="0">
                  <c:v>NMC811</c:v>
                </c:pt>
              </c:strCache>
            </c:strRef>
          </c:tx>
          <c:spPr>
            <a:solidFill>
              <a:schemeClr val="accent3"/>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Battery_chemisty_shares'!$T$6:$T$51</c15:sqref>
                  </c15:fullRef>
                </c:ext>
              </c:extLst>
              <c:f>'SI2.6 - Battery_chemisty_shares'!$T$19:$T$51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0.14771534810906917</c:v>
                </c:pt>
                <c:pt idx="8">
                  <c:v>0.1436438752711913</c:v>
                </c:pt>
                <c:pt idx="9">
                  <c:v>0.1395724024333134</c:v>
                </c:pt>
                <c:pt idx="10">
                  <c:v>0.13550092959543553</c:v>
                </c:pt>
                <c:pt idx="11">
                  <c:v>0.13142945675755763</c:v>
                </c:pt>
                <c:pt idx="12">
                  <c:v>0.12735798391967976</c:v>
                </c:pt>
                <c:pt idx="13">
                  <c:v>0.12328651108180187</c:v>
                </c:pt>
                <c:pt idx="14">
                  <c:v>0.11921503824392399</c:v>
                </c:pt>
                <c:pt idx="15">
                  <c:v>0.11514356540604612</c:v>
                </c:pt>
                <c:pt idx="16">
                  <c:v>0.11107209256816822</c:v>
                </c:pt>
                <c:pt idx="17">
                  <c:v>0.10700061973029035</c:v>
                </c:pt>
                <c:pt idx="18">
                  <c:v>0.10292914689241246</c:v>
                </c:pt>
                <c:pt idx="19">
                  <c:v>9.8857674054534578E-2</c:v>
                </c:pt>
                <c:pt idx="20">
                  <c:v>9.4786201216656707E-2</c:v>
                </c:pt>
                <c:pt idx="21">
                  <c:v>9.0714728378778808E-2</c:v>
                </c:pt>
                <c:pt idx="22">
                  <c:v>8.6643255540900938E-2</c:v>
                </c:pt>
                <c:pt idx="23">
                  <c:v>8.2571782703023053E-2</c:v>
                </c:pt>
                <c:pt idx="24">
                  <c:v>7.8500309865145168E-2</c:v>
                </c:pt>
                <c:pt idx="25">
                  <c:v>7.4428837027267283E-2</c:v>
                </c:pt>
                <c:pt idx="26">
                  <c:v>7.0357364189389413E-2</c:v>
                </c:pt>
                <c:pt idx="27">
                  <c:v>6.6285891351511528E-2</c:v>
                </c:pt>
                <c:pt idx="28">
                  <c:v>6.2214418513633643E-2</c:v>
                </c:pt>
                <c:pt idx="29">
                  <c:v>5.8142945675755758E-2</c:v>
                </c:pt>
                <c:pt idx="30">
                  <c:v>5.4071472837877874E-2</c:v>
                </c:pt>
                <c:pt idx="31">
                  <c:v>4.9999999999999989E-2</c:v>
                </c:pt>
                <c:pt idx="32">
                  <c:v>0.05</c:v>
                </c:pt>
              </c:numCache>
            </c:numRef>
          </c:val>
          <c:extLst>
            <c:ext xmlns:c16="http://schemas.microsoft.com/office/drawing/2014/chart" uri="{C3380CC4-5D6E-409C-BE32-E72D297353CC}">
              <c16:uniqueId val="{00000002-189E-4879-A23A-3CDC4F25F8AF}"/>
            </c:ext>
          </c:extLst>
        </c:ser>
        <c:ser>
          <c:idx val="3"/>
          <c:order val="3"/>
          <c:tx>
            <c:strRef>
              <c:f>'SI2.6 - Battery_chemisty_shares'!$U$5</c:f>
              <c:strCache>
                <c:ptCount val="1"/>
                <c:pt idx="0">
                  <c:v>NMC911</c:v>
                </c:pt>
              </c:strCache>
            </c:strRef>
          </c:tx>
          <c:spPr>
            <a:solidFill>
              <a:schemeClr val="accent4"/>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Battery_chemisty_shares'!$U$6:$U$51</c15:sqref>
                  </c15:fullRef>
                </c:ext>
              </c:extLst>
              <c:f>'SI2.6 - Battery_chemisty_shares'!$U$19:$U$51</c:f>
              <c:numCache>
                <c:formatCode>0%</c:formatCode>
                <c:ptCount val="33"/>
                <c:pt idx="0">
                  <c:v>0</c:v>
                </c:pt>
                <c:pt idx="1">
                  <c:v>0</c:v>
                </c:pt>
                <c:pt idx="2">
                  <c:v>0</c:v>
                </c:pt>
                <c:pt idx="3">
                  <c:v>0</c:v>
                </c:pt>
                <c:pt idx="4">
                  <c:v>0</c:v>
                </c:pt>
                <c:pt idx="5">
                  <c:v>0</c:v>
                </c:pt>
                <c:pt idx="6">
                  <c:v>0</c:v>
                </c:pt>
                <c:pt idx="7">
                  <c:v>2.4785895882782238E-2</c:v>
                </c:pt>
                <c:pt idx="8">
                  <c:v>2.9249629357870566E-2</c:v>
                </c:pt>
                <c:pt idx="9">
                  <c:v>3.3713362832958893E-2</c:v>
                </c:pt>
                <c:pt idx="10">
                  <c:v>3.817709630804722E-2</c:v>
                </c:pt>
                <c:pt idx="11">
                  <c:v>4.2640829783135437E-2</c:v>
                </c:pt>
                <c:pt idx="12">
                  <c:v>4.7104563258223764E-2</c:v>
                </c:pt>
                <c:pt idx="13">
                  <c:v>5.1568296733312313E-2</c:v>
                </c:pt>
                <c:pt idx="14">
                  <c:v>5.603203020840053E-2</c:v>
                </c:pt>
                <c:pt idx="15">
                  <c:v>6.0495763683488968E-2</c:v>
                </c:pt>
                <c:pt idx="16">
                  <c:v>6.4959497158577184E-2</c:v>
                </c:pt>
                <c:pt idx="17">
                  <c:v>6.9423230633665622E-2</c:v>
                </c:pt>
                <c:pt idx="18">
                  <c:v>7.388696410875395E-2</c:v>
                </c:pt>
                <c:pt idx="19">
                  <c:v>7.8350697583842166E-2</c:v>
                </c:pt>
                <c:pt idx="20">
                  <c:v>8.2814431058930604E-2</c:v>
                </c:pt>
                <c:pt idx="21">
                  <c:v>8.7278164534019043E-2</c:v>
                </c:pt>
                <c:pt idx="22">
                  <c:v>9.8105534372743608E-2</c:v>
                </c:pt>
                <c:pt idx="23">
                  <c:v>9.3265525503044899E-2</c:v>
                </c:pt>
                <c:pt idx="24">
                  <c:v>9.6607334815164259E-2</c:v>
                </c:pt>
                <c:pt idx="25">
                  <c:v>8.9949144127283609E-2</c:v>
                </c:pt>
                <c:pt idx="26">
                  <c:v>8.3290953439402959E-2</c:v>
                </c:pt>
                <c:pt idx="27">
                  <c:v>7.663276275152231E-2</c:v>
                </c:pt>
                <c:pt idx="28">
                  <c:v>6.9974572063641771E-2</c:v>
                </c:pt>
                <c:pt idx="29">
                  <c:v>6.3316381375761233E-2</c:v>
                </c:pt>
                <c:pt idx="30">
                  <c:v>5.6658190687880694E-2</c:v>
                </c:pt>
                <c:pt idx="31">
                  <c:v>5.0000000000000044E-2</c:v>
                </c:pt>
                <c:pt idx="32">
                  <c:v>0.05</c:v>
                </c:pt>
              </c:numCache>
            </c:numRef>
          </c:val>
          <c:extLst>
            <c:ext xmlns:c16="http://schemas.microsoft.com/office/drawing/2014/chart" uri="{C3380CC4-5D6E-409C-BE32-E72D297353CC}">
              <c16:uniqueId val="{00000003-189E-4879-A23A-3CDC4F25F8AF}"/>
            </c:ext>
          </c:extLst>
        </c:ser>
        <c:ser>
          <c:idx val="4"/>
          <c:order val="4"/>
          <c:tx>
            <c:strRef>
              <c:f>'SI2.6 - Battery_chemisty_shares'!$V$5</c:f>
              <c:strCache>
                <c:ptCount val="1"/>
                <c:pt idx="0">
                  <c:v>NCA</c:v>
                </c:pt>
              </c:strCache>
            </c:strRef>
          </c:tx>
          <c:spPr>
            <a:solidFill>
              <a:schemeClr val="accent5"/>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Battery_chemisty_shares'!$V$6:$V$51</c15:sqref>
                  </c15:fullRef>
                </c:ext>
              </c:extLst>
              <c:f>'SI2.6 - Battery_chemisty_shares'!$V$19:$V$51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0.14248807538179645</c:v>
                </c:pt>
                <c:pt idx="8">
                  <c:v>0.13655107224088825</c:v>
                </c:pt>
                <c:pt idx="9">
                  <c:v>0.13061406909998008</c:v>
                </c:pt>
                <c:pt idx="10">
                  <c:v>0.12467706595907189</c:v>
                </c:pt>
                <c:pt idx="11">
                  <c:v>0.11874006281816371</c:v>
                </c:pt>
                <c:pt idx="12">
                  <c:v>0.11280305967725553</c:v>
                </c:pt>
                <c:pt idx="13">
                  <c:v>0.10686605653634734</c:v>
                </c:pt>
                <c:pt idx="14">
                  <c:v>0.10092905339543914</c:v>
                </c:pt>
                <c:pt idx="15">
                  <c:v>9.4992050254530974E-2</c:v>
                </c:pt>
                <c:pt idx="16">
                  <c:v>8.9055047113622776E-2</c:v>
                </c:pt>
                <c:pt idx="17">
                  <c:v>8.3118043972714606E-2</c:v>
                </c:pt>
                <c:pt idx="18">
                  <c:v>7.7181040831806408E-2</c:v>
                </c:pt>
                <c:pt idx="19">
                  <c:v>7.1244037690898224E-2</c:v>
                </c:pt>
                <c:pt idx="20">
                  <c:v>6.530703454999004E-2</c:v>
                </c:pt>
                <c:pt idx="21">
                  <c:v>5.9370031409081855E-2</c:v>
                </c:pt>
                <c:pt idx="22">
                  <c:v>5.3433028268173671E-2</c:v>
                </c:pt>
                <c:pt idx="23">
                  <c:v>4.7496025127265487E-2</c:v>
                </c:pt>
                <c:pt idx="24">
                  <c:v>4.1559021986357303E-2</c:v>
                </c:pt>
                <c:pt idx="25">
                  <c:v>3.5622018845449119E-2</c:v>
                </c:pt>
                <c:pt idx="26">
                  <c:v>2.9685015704540935E-2</c:v>
                </c:pt>
                <c:pt idx="27">
                  <c:v>2.374801256363275E-2</c:v>
                </c:pt>
                <c:pt idx="28">
                  <c:v>1.7811009422724566E-2</c:v>
                </c:pt>
                <c:pt idx="29">
                  <c:v>1.1874006281816368E-2</c:v>
                </c:pt>
                <c:pt idx="30">
                  <c:v>5.937003140908198E-3</c:v>
                </c:pt>
                <c:pt idx="31">
                  <c:v>0</c:v>
                </c:pt>
                <c:pt idx="32">
                  <c:v>0</c:v>
                </c:pt>
              </c:numCache>
            </c:numRef>
          </c:val>
          <c:extLst>
            <c:ext xmlns:c16="http://schemas.microsoft.com/office/drawing/2014/chart" uri="{C3380CC4-5D6E-409C-BE32-E72D297353CC}">
              <c16:uniqueId val="{00000004-189E-4879-A23A-3CDC4F25F8AF}"/>
            </c:ext>
          </c:extLst>
        </c:ser>
        <c:ser>
          <c:idx val="5"/>
          <c:order val="5"/>
          <c:tx>
            <c:strRef>
              <c:f>'SI2.6 - Battery_chemisty_shares'!$W$5</c:f>
              <c:strCache>
                <c:ptCount val="1"/>
                <c:pt idx="0">
                  <c:v>LFP</c:v>
                </c:pt>
              </c:strCache>
            </c:strRef>
          </c:tx>
          <c:spPr>
            <a:solidFill>
              <a:schemeClr val="accent6"/>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Battery_chemisty_shares'!$W$6:$W$51</c15:sqref>
                  </c15:fullRef>
                </c:ext>
              </c:extLst>
              <c:f>'SI2.6 - Battery_chemisty_shares'!$W$19:$W$51</c:f>
              <c:numCache>
                <c:formatCode>0%</c:formatCode>
                <c:ptCount val="33"/>
                <c:pt idx="0">
                  <c:v>7.2829036830738075E-2</c:v>
                </c:pt>
                <c:pt idx="1">
                  <c:v>3.0812363720758962E-2</c:v>
                </c:pt>
                <c:pt idx="2">
                  <c:v>5.3221238949401097E-2</c:v>
                </c:pt>
                <c:pt idx="3">
                  <c:v>0.28547011155348601</c:v>
                </c:pt>
                <c:pt idx="4">
                  <c:v>0.37182317675369703</c:v>
                </c:pt>
                <c:pt idx="5">
                  <c:v>0.40165743341245191</c:v>
                </c:pt>
                <c:pt idx="6">
                  <c:v>0.50110495560830093</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numCache>
            </c:numRef>
          </c:val>
          <c:extLst>
            <c:ext xmlns:c16="http://schemas.microsoft.com/office/drawing/2014/chart" uri="{C3380CC4-5D6E-409C-BE32-E72D297353CC}">
              <c16:uniqueId val="{00000005-189E-4879-A23A-3CDC4F25F8AF}"/>
            </c:ext>
          </c:extLst>
        </c:ser>
        <c:ser>
          <c:idx val="6"/>
          <c:order val="6"/>
          <c:tx>
            <c:strRef>
              <c:f>'SI2.6 - Battery_chemisty_shares'!$X$5</c:f>
              <c:strCache>
                <c:ptCount val="1"/>
                <c:pt idx="0">
                  <c:v>SIB</c:v>
                </c:pt>
              </c:strCache>
            </c:strRef>
          </c:tx>
          <c:spPr>
            <a:solidFill>
              <a:schemeClr val="accent1">
                <a:lumMod val="60000"/>
              </a:schemeClr>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Battery_chemisty_shares'!$X$6:$X$51</c15:sqref>
                  </c15:fullRef>
                </c:ext>
              </c:extLst>
              <c:f>'SI2.6 - Battery_chemisty_shares'!$X$19:$X$51</c:f>
              <c:numCache>
                <c:formatCode>0%</c:formatCode>
                <c:ptCount val="33"/>
                <c:pt idx="0">
                  <c:v>0</c:v>
                </c:pt>
                <c:pt idx="1">
                  <c:v>0</c:v>
                </c:pt>
                <c:pt idx="2">
                  <c:v>0</c:v>
                </c:pt>
                <c:pt idx="3">
                  <c:v>0</c:v>
                </c:pt>
                <c:pt idx="4">
                  <c:v>0</c:v>
                </c:pt>
                <c:pt idx="5">
                  <c:v>0</c:v>
                </c:pt>
                <c:pt idx="6">
                  <c:v>0</c:v>
                </c:pt>
                <c:pt idx="7">
                  <c:v>0</c:v>
                </c:pt>
                <c:pt idx="8">
                  <c:v>4.1666666666666666E-3</c:v>
                </c:pt>
                <c:pt idx="9">
                  <c:v>8.3333333333333332E-3</c:v>
                </c:pt>
                <c:pt idx="10">
                  <c:v>1.2500000000000001E-2</c:v>
                </c:pt>
                <c:pt idx="11">
                  <c:v>1.6666666666666666E-2</c:v>
                </c:pt>
                <c:pt idx="12">
                  <c:v>2.0833333333333332E-2</c:v>
                </c:pt>
                <c:pt idx="13">
                  <c:v>2.5000000000000001E-2</c:v>
                </c:pt>
                <c:pt idx="14">
                  <c:v>2.9166666666666667E-2</c:v>
                </c:pt>
                <c:pt idx="15">
                  <c:v>3.3333333333333333E-2</c:v>
                </c:pt>
                <c:pt idx="16">
                  <c:v>3.7499999999999999E-2</c:v>
                </c:pt>
                <c:pt idx="17">
                  <c:v>4.1666666666666664E-2</c:v>
                </c:pt>
                <c:pt idx="18">
                  <c:v>4.583333333333333E-2</c:v>
                </c:pt>
                <c:pt idx="19">
                  <c:v>0.05</c:v>
                </c:pt>
                <c:pt idx="20">
                  <c:v>5.4166666666666669E-2</c:v>
                </c:pt>
                <c:pt idx="21">
                  <c:v>5.8333333333333334E-2</c:v>
                </c:pt>
                <c:pt idx="22">
                  <c:v>6.25E-2</c:v>
                </c:pt>
                <c:pt idx="23">
                  <c:v>6.6666666666666666E-2</c:v>
                </c:pt>
                <c:pt idx="24">
                  <c:v>7.0833333333333331E-2</c:v>
                </c:pt>
                <c:pt idx="25">
                  <c:v>7.4999999999999997E-2</c:v>
                </c:pt>
                <c:pt idx="26">
                  <c:v>7.9166666666666663E-2</c:v>
                </c:pt>
                <c:pt idx="27">
                  <c:v>8.3333333333333329E-2</c:v>
                </c:pt>
                <c:pt idx="28">
                  <c:v>8.7499999999999994E-2</c:v>
                </c:pt>
                <c:pt idx="29">
                  <c:v>9.166666666666666E-2</c:v>
                </c:pt>
                <c:pt idx="30">
                  <c:v>9.5833333333333326E-2</c:v>
                </c:pt>
                <c:pt idx="31">
                  <c:v>0.1</c:v>
                </c:pt>
                <c:pt idx="32">
                  <c:v>0.1</c:v>
                </c:pt>
              </c:numCache>
            </c:numRef>
          </c:val>
          <c:extLst>
            <c:ext xmlns:c16="http://schemas.microsoft.com/office/drawing/2014/chart" uri="{C3380CC4-5D6E-409C-BE32-E72D297353CC}">
              <c16:uniqueId val="{00000006-189E-4879-A23A-3CDC4F25F8AF}"/>
            </c:ext>
          </c:extLst>
        </c:ser>
        <c:ser>
          <c:idx val="7"/>
          <c:order val="7"/>
          <c:tx>
            <c:strRef>
              <c:f>'SI2.6 - Battery_chemisty_shares'!$Y$5</c:f>
              <c:strCache>
                <c:ptCount val="1"/>
                <c:pt idx="0">
                  <c:v>SSB</c:v>
                </c:pt>
              </c:strCache>
            </c:strRef>
          </c:tx>
          <c:spPr>
            <a:solidFill>
              <a:schemeClr val="accent2">
                <a:lumMod val="60000"/>
              </a:schemeClr>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Battery_chemisty_shares'!$Y$6:$Y$51</c15:sqref>
                  </c15:fullRef>
                </c:ext>
              </c:extLst>
              <c:f>'SI2.6 - Battery_chemisty_shares'!$Y$19:$Y$51</c:f>
              <c:numCache>
                <c:formatCode>0%</c:formatCode>
                <c:ptCount val="33"/>
                <c:pt idx="0">
                  <c:v>0</c:v>
                </c:pt>
                <c:pt idx="1">
                  <c:v>0</c:v>
                </c:pt>
                <c:pt idx="2">
                  <c:v>0</c:v>
                </c:pt>
                <c:pt idx="3">
                  <c:v>0</c:v>
                </c:pt>
                <c:pt idx="4">
                  <c:v>0</c:v>
                </c:pt>
                <c:pt idx="5">
                  <c:v>0</c:v>
                </c:pt>
                <c:pt idx="6">
                  <c:v>0</c:v>
                </c:pt>
                <c:pt idx="7">
                  <c:v>0</c:v>
                </c:pt>
                <c:pt idx="8">
                  <c:v>1.2499999999999999E-2</c:v>
                </c:pt>
                <c:pt idx="9">
                  <c:v>2.4999999999999998E-2</c:v>
                </c:pt>
                <c:pt idx="10">
                  <c:v>3.7499999999999999E-2</c:v>
                </c:pt>
                <c:pt idx="11">
                  <c:v>4.9999999999999996E-2</c:v>
                </c:pt>
                <c:pt idx="12">
                  <c:v>6.2499999999999993E-2</c:v>
                </c:pt>
                <c:pt idx="13">
                  <c:v>7.4999999999999997E-2</c:v>
                </c:pt>
                <c:pt idx="14">
                  <c:v>8.7499999999999994E-2</c:v>
                </c:pt>
                <c:pt idx="15">
                  <c:v>9.9999999999999992E-2</c:v>
                </c:pt>
                <c:pt idx="16">
                  <c:v>0.11249999999999999</c:v>
                </c:pt>
                <c:pt idx="17">
                  <c:v>0.12499999999999999</c:v>
                </c:pt>
                <c:pt idx="18">
                  <c:v>0.13749999999999998</c:v>
                </c:pt>
                <c:pt idx="19">
                  <c:v>0.15</c:v>
                </c:pt>
                <c:pt idx="20">
                  <c:v>0.16249999999999998</c:v>
                </c:pt>
                <c:pt idx="21">
                  <c:v>0.17499999999999999</c:v>
                </c:pt>
                <c:pt idx="22">
                  <c:v>0.18749999999999997</c:v>
                </c:pt>
                <c:pt idx="23">
                  <c:v>0.19999999999999998</c:v>
                </c:pt>
                <c:pt idx="24">
                  <c:v>0.21249999999999999</c:v>
                </c:pt>
                <c:pt idx="25">
                  <c:v>0.22499999999999998</c:v>
                </c:pt>
                <c:pt idx="26">
                  <c:v>0.23749999999999999</c:v>
                </c:pt>
                <c:pt idx="27">
                  <c:v>0.24999999999999997</c:v>
                </c:pt>
                <c:pt idx="28">
                  <c:v>0.26249999999999996</c:v>
                </c:pt>
                <c:pt idx="29">
                  <c:v>0.27499999999999997</c:v>
                </c:pt>
                <c:pt idx="30">
                  <c:v>0.28749999999999998</c:v>
                </c:pt>
                <c:pt idx="31">
                  <c:v>0.3</c:v>
                </c:pt>
                <c:pt idx="32">
                  <c:v>0.3</c:v>
                </c:pt>
              </c:numCache>
            </c:numRef>
          </c:val>
          <c:extLst>
            <c:ext xmlns:c16="http://schemas.microsoft.com/office/drawing/2014/chart" uri="{C3380CC4-5D6E-409C-BE32-E72D297353CC}">
              <c16:uniqueId val="{00000007-189E-4879-A23A-3CDC4F25F8AF}"/>
            </c:ext>
          </c:extLst>
        </c:ser>
        <c:dLbls>
          <c:showLegendKey val="0"/>
          <c:showVal val="0"/>
          <c:showCatName val="0"/>
          <c:showSerName val="0"/>
          <c:showPercent val="0"/>
          <c:showBubbleSize val="0"/>
        </c:dLbls>
        <c:axId val="460583327"/>
        <c:axId val="460580927"/>
      </c:areaChart>
      <c:catAx>
        <c:axId val="4605833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0580927"/>
        <c:crosses val="autoZero"/>
        <c:auto val="1"/>
        <c:lblAlgn val="ctr"/>
        <c:lblOffset val="100"/>
        <c:noMultiLvlLbl val="0"/>
      </c:catAx>
      <c:valAx>
        <c:axId val="4605809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05833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'SI2.6 - Battery_chemisty_shares'!$A$57</c:f>
              <c:strCache>
                <c:ptCount val="1"/>
                <c:pt idx="0">
                  <c:v>nickel sulfate content (kg/kWh battery capacity)</c:v>
                </c:pt>
              </c:strCache>
            </c:strRef>
          </c:tx>
          <c:spPr>
            <a:solidFill>
              <a:schemeClr val="accent1"/>
            </a:solidFill>
            <a:ln>
              <a:noFill/>
            </a:ln>
            <a:effectLst/>
          </c:spPr>
          <c:invertIfNegative val="0"/>
          <c:cat>
            <c:strRef>
              <c:f>'SI2.6 - Battery_chemisty_shares'!$B$5:$I$5</c:f>
              <c:strCache>
                <c:ptCount val="8"/>
                <c:pt idx="0">
                  <c:v>NMC532</c:v>
                </c:pt>
                <c:pt idx="1">
                  <c:v>NMC622</c:v>
                </c:pt>
                <c:pt idx="2">
                  <c:v>NMC811</c:v>
                </c:pt>
                <c:pt idx="3">
                  <c:v>NMC911</c:v>
                </c:pt>
                <c:pt idx="4">
                  <c:v>NCA</c:v>
                </c:pt>
                <c:pt idx="5">
                  <c:v>LFP</c:v>
                </c:pt>
                <c:pt idx="6">
                  <c:v>SIB</c:v>
                </c:pt>
                <c:pt idx="7">
                  <c:v>SSB</c:v>
                </c:pt>
              </c:strCache>
            </c:strRef>
          </c:cat>
          <c:val>
            <c:numRef>
              <c:f>'SI2.6 - Battery_chemisty_shares'!$B$57:$I$57</c:f>
              <c:numCache>
                <c:formatCode>0.000</c:formatCode>
                <c:ptCount val="8"/>
                <c:pt idx="0">
                  <c:v>1.4454767185030386</c:v>
                </c:pt>
                <c:pt idx="1">
                  <c:v>1.6841086136128323</c:v>
                </c:pt>
                <c:pt idx="2">
                  <c:v>1.8605442135635095</c:v>
                </c:pt>
                <c:pt idx="3">
                  <c:v>1.8903524772950406</c:v>
                </c:pt>
                <c:pt idx="4">
                  <c:v>1.9421802185595636</c:v>
                </c:pt>
                <c:pt idx="5">
                  <c:v>0</c:v>
                </c:pt>
                <c:pt idx="6">
                  <c:v>1.3671872507391178</c:v>
                </c:pt>
                <c:pt idx="7">
                  <c:v>1.8903524772950406</c:v>
                </c:pt>
              </c:numCache>
            </c:numRef>
          </c:val>
          <c:extLst>
            <c:ext xmlns:c16="http://schemas.microsoft.com/office/drawing/2014/chart" uri="{C3380CC4-5D6E-409C-BE32-E72D297353CC}">
              <c16:uniqueId val="{00000002-79EA-42EA-8E0B-599459CA4D85}"/>
            </c:ext>
          </c:extLst>
        </c:ser>
        <c:dLbls>
          <c:showLegendKey val="0"/>
          <c:showVal val="0"/>
          <c:showCatName val="0"/>
          <c:showSerName val="0"/>
          <c:showPercent val="0"/>
          <c:showBubbleSize val="0"/>
        </c:dLbls>
        <c:gapWidth val="219"/>
        <c:overlap val="-27"/>
        <c:axId val="751812975"/>
        <c:axId val="751812495"/>
      </c:barChart>
      <c:catAx>
        <c:axId val="751812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751812495"/>
        <c:crosses val="autoZero"/>
        <c:auto val="1"/>
        <c:lblAlgn val="ctr"/>
        <c:lblOffset val="100"/>
        <c:noMultiLvlLbl val="0"/>
      </c:catAx>
      <c:valAx>
        <c:axId val="751812495"/>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751812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survival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'SI2.7 - Battery_stock'!$K$3</c:f>
              <c:strCache>
                <c:ptCount val="1"/>
                <c:pt idx="0">
                  <c:v>survival curve</c:v>
                </c:pt>
              </c:strCache>
            </c:strRef>
          </c:tx>
          <c:spPr>
            <a:ln w="28575" cap="rnd">
              <a:solidFill>
                <a:schemeClr val="accent6">
                  <a:lumMod val="60000"/>
                  <a:lumOff val="40000"/>
                </a:schemeClr>
              </a:solidFill>
              <a:round/>
            </a:ln>
            <a:effectLst/>
          </c:spPr>
          <c:marker>
            <c:symbol val="none"/>
          </c:marker>
          <c:cat>
            <c:numRef>
              <c:f>'SI2.7 - Battery_stock'!$J$4:$J$49</c:f>
              <c:numCache>
                <c:formatCode>General</c:formatCode>
                <c:ptCount val="4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numCache>
            </c:numRef>
          </c:cat>
          <c:val>
            <c:numRef>
              <c:f>'SI2.7 - Battery_stock'!$K$4:$K$49</c:f>
              <c:numCache>
                <c:formatCode>General</c:formatCode>
                <c:ptCount val="46"/>
                <c:pt idx="0">
                  <c:v>1</c:v>
                </c:pt>
                <c:pt idx="1">
                  <c:v>0.99275475702691973</c:v>
                </c:pt>
                <c:pt idx="2">
                  <c:v>0.96554054295599878</c:v>
                </c:pt>
                <c:pt idx="3">
                  <c:v>0.91574129349650168</c:v>
                </c:pt>
                <c:pt idx="4">
                  <c:v>0.8444155050925114</c:v>
                </c:pt>
                <c:pt idx="5">
                  <c:v>0.75530749508057482</c:v>
                </c:pt>
                <c:pt idx="6">
                  <c:v>0.65410927351243875</c:v>
                </c:pt>
                <c:pt idx="7">
                  <c:v>0.54755135443059455</c:v>
                </c:pt>
                <c:pt idx="8">
                  <c:v>0.44240412357986791</c:v>
                </c:pt>
                <c:pt idx="9">
                  <c:v>0.34456235469533381</c:v>
                </c:pt>
                <c:pt idx="10">
                  <c:v>0.25837776899454301</c:v>
                </c:pt>
                <c:pt idx="11">
                  <c:v>0.18633990163113034</c:v>
                </c:pt>
                <c:pt idx="12">
                  <c:v>0.12911549380067699</c:v>
                </c:pt>
                <c:pt idx="13">
                  <c:v>8.5873566956985892E-2</c:v>
                </c:pt>
                <c:pt idx="14">
                  <c:v>5.4772255750516585E-2</c:v>
                </c:pt>
                <c:pt idx="15">
                  <c:v>3.3474520651110007E-2</c:v>
                </c:pt>
                <c:pt idx="16">
                  <c:v>1.9587187087777513E-2</c:v>
                </c:pt>
                <c:pt idx="17">
                  <c:v>1.0964824785626437E-2</c:v>
                </c:pt>
                <c:pt idx="18">
                  <c:v>5.8679450472032268E-3</c:v>
                </c:pt>
                <c:pt idx="19">
                  <c:v>3.0000000000000027E-3</c:v>
                </c:pt>
                <c:pt idx="20">
                  <c:v>1.4642512460747437E-3</c:v>
                </c:pt>
                <c:pt idx="21">
                  <c:v>6.818492265509013E-4</c:v>
                </c:pt>
                <c:pt idx="22">
                  <c:v>3.0273933569047173E-4</c:v>
                </c:pt>
                <c:pt idx="23">
                  <c:v>1.2808424593790946E-4</c:v>
                </c:pt>
                <c:pt idx="24">
                  <c:v>5.1607888530424972E-5</c:v>
                </c:pt>
                <c:pt idx="25">
                  <c:v>1.9791788430478796E-5</c:v>
                </c:pt>
                <c:pt idx="26">
                  <c:v>7.2204617330706711E-6</c:v>
                </c:pt>
                <c:pt idx="27">
                  <c:v>2.5045236462517551E-6</c:v>
                </c:pt>
                <c:pt idx="28">
                  <c:v>8.2554582492289086E-7</c:v>
                </c:pt>
                <c:pt idx="29">
                  <c:v>2.5846084295011451E-7</c:v>
                </c:pt>
                <c:pt idx="30">
                  <c:v>7.6819789529558591E-8</c:v>
                </c:pt>
                <c:pt idx="31">
                  <c:v>2.1665504834622595E-8</c:v>
                </c:pt>
                <c:pt idx="32">
                  <c:v>5.7953464249749231E-9</c:v>
                </c:pt>
                <c:pt idx="33">
                  <c:v>1.4696270866920713E-9</c:v>
                </c:pt>
                <c:pt idx="34">
                  <c:v>3.5314962065768896E-10</c:v>
                </c:pt>
                <c:pt idx="35">
                  <c:v>8.0379480849046558E-11</c:v>
                </c:pt>
                <c:pt idx="36">
                  <c:v>1.7321366563294305E-11</c:v>
                </c:pt>
                <c:pt idx="37">
                  <c:v>3.5325076197523231E-12</c:v>
                </c:pt>
                <c:pt idx="38">
                  <c:v>6.815659148173836E-13</c:v>
                </c:pt>
                <c:pt idx="39">
                  <c:v>1.2434497875801753E-13</c:v>
                </c:pt>
                <c:pt idx="40">
                  <c:v>2.1427304375265521E-14</c:v>
                </c:pt>
                <c:pt idx="41">
                  <c:v>3.4416913763379853E-15</c:v>
                </c:pt>
                <c:pt idx="42">
                  <c:v>0</c:v>
                </c:pt>
                <c:pt idx="43">
                  <c:v>0</c:v>
                </c:pt>
                <c:pt idx="44">
                  <c:v>0</c:v>
                </c:pt>
                <c:pt idx="45">
                  <c:v>0</c:v>
                </c:pt>
              </c:numCache>
            </c:numRef>
          </c:val>
          <c:smooth val="0"/>
          <c:extLst>
            <c:ext xmlns:c16="http://schemas.microsoft.com/office/drawing/2014/chart" uri="{C3380CC4-5D6E-409C-BE32-E72D297353CC}">
              <c16:uniqueId val="{00000000-E6B0-446C-BEAD-4F8B3CA1F975}"/>
            </c:ext>
          </c:extLst>
        </c:ser>
        <c:dLbls>
          <c:showLegendKey val="0"/>
          <c:showVal val="0"/>
          <c:showCatName val="0"/>
          <c:showSerName val="0"/>
          <c:showPercent val="0"/>
          <c:showBubbleSize val="0"/>
        </c:dLbls>
        <c:smooth val="0"/>
        <c:axId val="717446256"/>
        <c:axId val="717439696"/>
      </c:lineChart>
      <c:catAx>
        <c:axId val="71744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439696"/>
        <c:crosses val="autoZero"/>
        <c:auto val="1"/>
        <c:lblAlgn val="ctr"/>
        <c:lblOffset val="100"/>
        <c:noMultiLvlLbl val="0"/>
      </c:catAx>
      <c:valAx>
        <c:axId val="717439696"/>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4462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 (kWh battery cap/yr)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lineChart>
        <c:grouping val="standard"/>
        <c:varyColors val="0"/>
        <c:ser>
          <c:idx val="0"/>
          <c:order val="0"/>
          <c:tx>
            <c:strRef>
              <c:f>'SI2.7 - Battery_stock'!$C$3</c:f>
              <c:strCache>
                <c:ptCount val="1"/>
                <c:pt idx="0">
                  <c:v>NDC</c:v>
                </c:pt>
              </c:strCache>
            </c:strRef>
          </c:tx>
          <c:spPr>
            <a:ln w="28575" cap="rnd">
              <a:solidFill>
                <a:schemeClr val="bg2">
                  <a:lumMod val="75000"/>
                </a:schemeClr>
              </a:solidFill>
              <a:round/>
            </a:ln>
            <a:effectLst/>
          </c:spPr>
          <c:marker>
            <c:symbol val="none"/>
          </c:marker>
          <c:cat>
            <c:numRef>
              <c:f>'SI2.7 - Battery_stock'!$B$4:$B$49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'SI2.7 - Battery_stock'!$C$4:$C$49</c:f>
              <c:numCache>
                <c:formatCode>0.00</c:formatCode>
                <c:ptCount val="46"/>
                <c:pt idx="0">
                  <c:v>235032000</c:v>
                </c:pt>
                <c:pt idx="1">
                  <c:v>198492000</c:v>
                </c:pt>
                <c:pt idx="2">
                  <c:v>190092000</c:v>
                </c:pt>
                <c:pt idx="3">
                  <c:v>203812000.00000003</c:v>
                </c:pt>
                <c:pt idx="4">
                  <c:v>233660000</c:v>
                </c:pt>
                <c:pt idx="5">
                  <c:v>273588000</c:v>
                </c:pt>
                <c:pt idx="6">
                  <c:v>317631999.99999994</c:v>
                </c:pt>
                <c:pt idx="7">
                  <c:v>359800000</c:v>
                </c:pt>
                <c:pt idx="8">
                  <c:v>394072000.00000006</c:v>
                </c:pt>
                <c:pt idx="9">
                  <c:v>414456000.00000006</c:v>
                </c:pt>
                <c:pt idx="10">
                  <c:v>414931999.99999994</c:v>
                </c:pt>
                <c:pt idx="11">
                  <c:v>398831999.99999994</c:v>
                </c:pt>
                <c:pt idx="12">
                  <c:v>406672000.00000006</c:v>
                </c:pt>
                <c:pt idx="13">
                  <c:v>488291999.99999994</c:v>
                </c:pt>
                <c:pt idx="14">
                  <c:v>693560000</c:v>
                </c:pt>
                <c:pt idx="15">
                  <c:v>1072287999.9999999</c:v>
                </c:pt>
                <c:pt idx="16">
                  <c:v>1671964000</c:v>
                </c:pt>
                <c:pt idx="17">
                  <c:v>2530724000</c:v>
                </c:pt>
                <c:pt idx="18">
                  <c:v>3684268000</c:v>
                </c:pt>
                <c:pt idx="19">
                  <c:v>5168380000</c:v>
                </c:pt>
                <c:pt idx="20">
                  <c:v>7018815999.999999</c:v>
                </c:pt>
                <c:pt idx="21">
                  <c:v>9259712000</c:v>
                </c:pt>
                <c:pt idx="22">
                  <c:v>11869031999.999998</c:v>
                </c:pt>
                <c:pt idx="23">
                  <c:v>14813120000</c:v>
                </c:pt>
                <c:pt idx="24">
                  <c:v>18058376000</c:v>
                </c:pt>
                <c:pt idx="25">
                  <c:v>21571144000</c:v>
                </c:pt>
                <c:pt idx="26">
                  <c:v>25314660000.000004</c:v>
                </c:pt>
                <c:pt idx="27">
                  <c:v>29239896000</c:v>
                </c:pt>
                <c:pt idx="28">
                  <c:v>33294632000</c:v>
                </c:pt>
                <c:pt idx="29">
                  <c:v>37426676000</c:v>
                </c:pt>
                <c:pt idx="30">
                  <c:v>41583892000</c:v>
                </c:pt>
                <c:pt idx="31">
                  <c:v>45718400000</c:v>
                </c:pt>
                <c:pt idx="32">
                  <c:v>49799708000</c:v>
                </c:pt>
                <c:pt idx="33">
                  <c:v>53801635999.999992</c:v>
                </c:pt>
                <c:pt idx="34">
                  <c:v>57698032000</c:v>
                </c:pt>
                <c:pt idx="35">
                  <c:v>61462716000</c:v>
                </c:pt>
                <c:pt idx="36">
                  <c:v>65072112000.000008</c:v>
                </c:pt>
                <c:pt idx="37">
                  <c:v>68513088000</c:v>
                </c:pt>
                <c:pt idx="38">
                  <c:v>71775144000</c:v>
                </c:pt>
                <c:pt idx="39">
                  <c:v>74847696000</c:v>
                </c:pt>
                <c:pt idx="40">
                  <c:v>77720272000.000015</c:v>
                </c:pt>
                <c:pt idx="41">
                  <c:v>80382316000</c:v>
                </c:pt>
                <c:pt idx="42">
                  <c:v>82823272000</c:v>
                </c:pt>
                <c:pt idx="43">
                  <c:v>85032668000</c:v>
                </c:pt>
                <c:pt idx="44">
                  <c:v>86999920000</c:v>
                </c:pt>
                <c:pt idx="45">
                  <c:v>88714528000</c:v>
                </c:pt>
              </c:numCache>
            </c:numRef>
          </c:val>
          <c:smooth val="0"/>
          <c:extLst>
            <c:ext xmlns:c16="http://schemas.microsoft.com/office/drawing/2014/chart" uri="{C3380CC4-5D6E-409C-BE32-E72D297353CC}">
              <c16:uniqueId val="{00000000-0D4A-4CE9-AD95-8A4257633CFE}"/>
            </c:ext>
          </c:extLst>
        </c:ser>
        <c:ser>
          <c:idx val="1"/>
          <c:order val="1"/>
          <c:tx>
            <c:strRef>
              <c:f>'SI2.7 - Battery_stock'!$D$3</c:f>
              <c:strCache>
                <c:ptCount val="1"/>
                <c:pt idx="0">
                  <c:v>2 ºC</c:v>
                </c:pt>
              </c:strCache>
            </c:strRef>
          </c:tx>
          <c:spPr>
            <a:ln w="28575" cap="rnd">
              <a:solidFill>
                <a:schemeClr val="accent1">
                  <a:lumMod val="60000"/>
                  <a:lumOff val="40000"/>
                </a:schemeClr>
              </a:solidFill>
              <a:round/>
            </a:ln>
            <a:effectLst/>
          </c:spPr>
          <c:marker>
            <c:symbol val="none"/>
          </c:marker>
          <c:cat>
            <c:numRef>
              <c:f>'SI2.7 - Battery_stock'!$B$4:$B$49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'SI2.7 - Battery_stock'!$D$4:$D$49</c:f>
              <c:numCache>
                <c:formatCode>0.00</c:formatCode>
                <c:ptCount val="46"/>
                <c:pt idx="0">
                  <c:v>235032000</c:v>
                </c:pt>
                <c:pt idx="1">
                  <c:v>198492000</c:v>
                </c:pt>
                <c:pt idx="2">
                  <c:v>190092000</c:v>
                </c:pt>
                <c:pt idx="3">
                  <c:v>203812000.00000003</c:v>
                </c:pt>
                <c:pt idx="4">
                  <c:v>233660000</c:v>
                </c:pt>
                <c:pt idx="5">
                  <c:v>273588000</c:v>
                </c:pt>
                <c:pt idx="6">
                  <c:v>317631999.99999994</c:v>
                </c:pt>
                <c:pt idx="7">
                  <c:v>359800000</c:v>
                </c:pt>
                <c:pt idx="8">
                  <c:v>394072000.00000006</c:v>
                </c:pt>
                <c:pt idx="9">
                  <c:v>414456000.00000006</c:v>
                </c:pt>
                <c:pt idx="10">
                  <c:v>414931999.99999994</c:v>
                </c:pt>
                <c:pt idx="11">
                  <c:v>398831999.99999994</c:v>
                </c:pt>
                <c:pt idx="12">
                  <c:v>406672000.00000006</c:v>
                </c:pt>
                <c:pt idx="13">
                  <c:v>488291999.99999994</c:v>
                </c:pt>
                <c:pt idx="14">
                  <c:v>693560000</c:v>
                </c:pt>
                <c:pt idx="15">
                  <c:v>1072287999.9999999</c:v>
                </c:pt>
                <c:pt idx="16">
                  <c:v>1671964000</c:v>
                </c:pt>
                <c:pt idx="17">
                  <c:v>2530724000</c:v>
                </c:pt>
                <c:pt idx="18">
                  <c:v>3684268000</c:v>
                </c:pt>
                <c:pt idx="19">
                  <c:v>5168380000</c:v>
                </c:pt>
                <c:pt idx="20">
                  <c:v>7018815999.999999</c:v>
                </c:pt>
                <c:pt idx="21">
                  <c:v>12177368000.000002</c:v>
                </c:pt>
                <c:pt idx="22">
                  <c:v>18795980000</c:v>
                </c:pt>
                <c:pt idx="23">
                  <c:v>26393836000</c:v>
                </c:pt>
                <c:pt idx="24">
                  <c:v>34490064000</c:v>
                </c:pt>
                <c:pt idx="25">
                  <c:v>42603848000</c:v>
                </c:pt>
                <c:pt idx="26">
                  <c:v>50344643999.999992</c:v>
                </c:pt>
                <c:pt idx="27">
                  <c:v>57682968000</c:v>
                </c:pt>
                <c:pt idx="28">
                  <c:v>64679580000</c:v>
                </c:pt>
                <c:pt idx="29">
                  <c:v>71395296000</c:v>
                </c:pt>
                <c:pt idx="30">
                  <c:v>77890875999.999985</c:v>
                </c:pt>
                <c:pt idx="31">
                  <c:v>84209244000</c:v>
                </c:pt>
                <c:pt idx="32">
                  <c:v>90321587999.999985</c:v>
                </c:pt>
                <c:pt idx="33">
                  <c:v>96181176000</c:v>
                </c:pt>
                <c:pt idx="34">
                  <c:v>101741332000</c:v>
                </c:pt>
                <c:pt idx="35">
                  <c:v>106955351999.99998</c:v>
                </c:pt>
                <c:pt idx="36">
                  <c:v>111788180000</c:v>
                </c:pt>
                <c:pt idx="37">
                  <c:v>116251240000.00002</c:v>
                </c:pt>
                <c:pt idx="38">
                  <c:v>120367632000</c:v>
                </c:pt>
                <c:pt idx="39">
                  <c:v>124160484000</c:v>
                </c:pt>
                <c:pt idx="40">
                  <c:v>127652896000</c:v>
                </c:pt>
                <c:pt idx="41">
                  <c:v>130867911999.99998</c:v>
                </c:pt>
                <c:pt idx="42">
                  <c:v>133828688000</c:v>
                </c:pt>
                <c:pt idx="43">
                  <c:v>136558295999.99998</c:v>
                </c:pt>
                <c:pt idx="44">
                  <c:v>139079836000</c:v>
                </c:pt>
                <c:pt idx="45">
                  <c:v>141416408000</c:v>
                </c:pt>
              </c:numCache>
            </c:numRef>
          </c:val>
          <c:smooth val="0"/>
          <c:extLst>
            <c:ext xmlns:c16="http://schemas.microsoft.com/office/drawing/2014/chart" uri="{C3380CC4-5D6E-409C-BE32-E72D297353CC}">
              <c16:uniqueId val="{00000001-0D4A-4CE9-AD95-8A4257633CFE}"/>
            </c:ext>
          </c:extLst>
        </c:ser>
        <c:ser>
          <c:idx val="2"/>
          <c:order val="2"/>
          <c:tx>
            <c:strRef>
              <c:f>'SI2.7 - Battery_stock'!$E$3</c:f>
              <c:strCache>
                <c:ptCount val="1"/>
                <c:pt idx="0">
                  <c:v>1.5 ºC</c:v>
                </c:pt>
              </c:strCache>
            </c:strRef>
          </c:tx>
          <c:spPr>
            <a:ln w="28575" cap="rnd">
              <a:solidFill>
                <a:schemeClr val="accent2">
                  <a:lumMod val="60000"/>
                  <a:lumOff val="40000"/>
                </a:schemeClr>
              </a:solidFill>
              <a:round/>
            </a:ln>
            <a:effectLst/>
          </c:spPr>
          <c:marker>
            <c:symbol val="none"/>
          </c:marker>
          <c:cat>
            <c:numRef>
              <c:f>'SI2.7 - Battery_stock'!$B$4:$B$49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'SI2.7 - Battery_stock'!$E$4:$E$49</c:f>
              <c:numCache>
                <c:formatCode>0.00</c:formatCode>
                <c:ptCount val="46"/>
                <c:pt idx="0">
                  <c:v>235032000</c:v>
                </c:pt>
                <c:pt idx="1">
                  <c:v>198492000</c:v>
                </c:pt>
                <c:pt idx="2">
                  <c:v>190092000</c:v>
                </c:pt>
                <c:pt idx="3">
                  <c:v>203812000.00000003</c:v>
                </c:pt>
                <c:pt idx="4">
                  <c:v>233660000</c:v>
                </c:pt>
                <c:pt idx="5">
                  <c:v>273588000</c:v>
                </c:pt>
                <c:pt idx="6">
                  <c:v>317631999.99999994</c:v>
                </c:pt>
                <c:pt idx="7">
                  <c:v>359800000</c:v>
                </c:pt>
                <c:pt idx="8">
                  <c:v>394072000.00000006</c:v>
                </c:pt>
                <c:pt idx="9">
                  <c:v>414456000.00000006</c:v>
                </c:pt>
                <c:pt idx="10">
                  <c:v>414931999.99999994</c:v>
                </c:pt>
                <c:pt idx="11">
                  <c:v>398831999.99999994</c:v>
                </c:pt>
                <c:pt idx="12">
                  <c:v>406672000.00000006</c:v>
                </c:pt>
                <c:pt idx="13">
                  <c:v>488291999.99999994</c:v>
                </c:pt>
                <c:pt idx="14">
                  <c:v>693560000</c:v>
                </c:pt>
                <c:pt idx="15">
                  <c:v>1072287999.9999999</c:v>
                </c:pt>
                <c:pt idx="16">
                  <c:v>1671964000</c:v>
                </c:pt>
                <c:pt idx="17">
                  <c:v>2530724000</c:v>
                </c:pt>
                <c:pt idx="18">
                  <c:v>3684268000</c:v>
                </c:pt>
                <c:pt idx="19">
                  <c:v>5168380000</c:v>
                </c:pt>
                <c:pt idx="20">
                  <c:v>7018815999.999999</c:v>
                </c:pt>
                <c:pt idx="21">
                  <c:v>11181632000</c:v>
                </c:pt>
                <c:pt idx="22">
                  <c:v>16578856000.000002</c:v>
                </c:pt>
                <c:pt idx="23">
                  <c:v>23042908000</c:v>
                </c:pt>
                <c:pt idx="24">
                  <c:v>30406208000.000004</c:v>
                </c:pt>
                <c:pt idx="25">
                  <c:v>38501204000</c:v>
                </c:pt>
                <c:pt idx="26">
                  <c:v>47146148000</c:v>
                </c:pt>
                <c:pt idx="27">
                  <c:v>56102620000</c:v>
                </c:pt>
                <c:pt idx="28">
                  <c:v>65117976000</c:v>
                </c:pt>
                <c:pt idx="29">
                  <c:v>73939572000</c:v>
                </c:pt>
                <c:pt idx="30">
                  <c:v>82314792000</c:v>
                </c:pt>
                <c:pt idx="31">
                  <c:v>90043380000</c:v>
                </c:pt>
                <c:pt idx="32">
                  <c:v>97134464000</c:v>
                </c:pt>
                <c:pt idx="33">
                  <c:v>103649560000</c:v>
                </c:pt>
                <c:pt idx="34">
                  <c:v>109650156000</c:v>
                </c:pt>
                <c:pt idx="35">
                  <c:v>115197740000.00002</c:v>
                </c:pt>
                <c:pt idx="36">
                  <c:v>120347248000</c:v>
                </c:pt>
                <c:pt idx="37">
                  <c:v>125127408000</c:v>
                </c:pt>
                <c:pt idx="38">
                  <c:v>129560367999.99998</c:v>
                </c:pt>
                <c:pt idx="39">
                  <c:v>133668275999.99998</c:v>
                </c:pt>
                <c:pt idx="40">
                  <c:v>137473336000.00003</c:v>
                </c:pt>
                <c:pt idx="41">
                  <c:v>140997668000</c:v>
                </c:pt>
                <c:pt idx="42">
                  <c:v>144263448000</c:v>
                </c:pt>
                <c:pt idx="43">
                  <c:v>147292796000</c:v>
                </c:pt>
                <c:pt idx="44">
                  <c:v>150107944000</c:v>
                </c:pt>
                <c:pt idx="45">
                  <c:v>152730984000</c:v>
                </c:pt>
              </c:numCache>
            </c:numRef>
          </c:val>
          <c:smooth val="0"/>
          <c:extLst>
            <c:ext xmlns:c16="http://schemas.microsoft.com/office/drawing/2014/chart" uri="{C3380CC4-5D6E-409C-BE32-E72D297353CC}">
              <c16:uniqueId val="{00000002-0D4A-4CE9-AD95-8A4257633CFE}"/>
            </c:ext>
          </c:extLst>
        </c:ser>
        <c:dLbls>
          <c:showLegendKey val="0"/>
          <c:showVal val="0"/>
          <c:showCatName val="0"/>
          <c:showSerName val="0"/>
          <c:showPercent val="0"/>
          <c:showBubbleSize val="0"/>
        </c:dLbls>
        <c:smooth val="0"/>
        <c:axId val="165468975"/>
        <c:axId val="165473295"/>
      </c:lineChart>
      <c:catAx>
        <c:axId val="1654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65473295"/>
        <c:crosses val="autoZero"/>
        <c:auto val="1"/>
        <c:lblAlgn val="ctr"/>
        <c:lblOffset val="100"/>
        <c:noMultiLvlLbl val="0"/>
      </c:catAx>
      <c:valAx>
        <c:axId val="1654732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65468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 by cohorts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'SI2.8 - Battery_inflow_NDC'!$F$3</c:f>
              <c:strCache>
                <c:ptCount val="1"/>
                <c:pt idx="0">
                  <c:v>2005</c:v>
                </c:pt>
              </c:strCache>
            </c:strRef>
          </c:tx>
          <c:spPr>
            <a:solidFill>
              <a:schemeClr val="accent1"/>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Battery_inflow_NDC'!$F$4:$F$49</c:f>
              <c:numCache>
                <c:formatCode>0</c:formatCode>
                <c:ptCount val="46"/>
                <c:pt idx="0">
                  <c:v>0</c:v>
                </c:pt>
                <c:pt idx="1">
                  <c:v>233329136.05355099</c:v>
                </c:pt>
                <c:pt idx="2">
                  <c:v>226932924.89203429</c:v>
                </c:pt>
                <c:pt idx="3">
                  <c:v>215228507.69306979</c:v>
                </c:pt>
                <c:pt idx="4">
                  <c:v>198464664.99290314</c:v>
                </c:pt>
                <c:pt idx="5">
                  <c:v>177521431.18377766</c:v>
                </c:pt>
                <c:pt idx="6">
                  <c:v>153736610.77217549</c:v>
                </c:pt>
                <c:pt idx="7">
                  <c:v>128692089.93453149</c:v>
                </c:pt>
                <c:pt idx="8">
                  <c:v>103979125.97322352</c:v>
                </c:pt>
                <c:pt idx="9">
                  <c:v>80983179.348753691</c:v>
                </c:pt>
                <c:pt idx="10">
                  <c:v>60727043.802325435</c:v>
                </c:pt>
                <c:pt idx="11">
                  <c:v>43795839.76016783</c:v>
                </c:pt>
                <c:pt idx="12">
                  <c:v>30346272.738960717</c:v>
                </c:pt>
                <c:pt idx="13">
                  <c:v>20183036.189034309</c:v>
                </c:pt>
                <c:pt idx="14">
                  <c:v>12873232.813555414</c:v>
                </c:pt>
                <c:pt idx="15">
                  <c:v>7867583.5376716871</c:v>
                </c:pt>
                <c:pt idx="16">
                  <c:v>4603615.7556145247</c:v>
                </c:pt>
                <c:pt idx="17">
                  <c:v>2577084.6990153529</c:v>
                </c:pt>
                <c:pt idx="18">
                  <c:v>1379154.8603342688</c:v>
                </c:pt>
                <c:pt idx="19">
                  <c:v>705096.00000000058</c:v>
                </c:pt>
                <c:pt idx="20">
                  <c:v>344145.89886743913</c:v>
                </c:pt>
                <c:pt idx="21">
                  <c:v>160256.38741471144</c:v>
                </c:pt>
                <c:pt idx="22">
                  <c:v>71153.431546002947</c:v>
                </c:pt>
                <c:pt idx="23">
                  <c:v>30103.896491278734</c:v>
                </c:pt>
                <c:pt idx="24">
                  <c:v>12129.505257082843</c:v>
                </c:pt>
                <c:pt idx="25">
                  <c:v>4651.7036183922928</c:v>
                </c:pt>
                <c:pt idx="26">
                  <c:v>1697.0395620470661</c:v>
                </c:pt>
                <c:pt idx="27">
                  <c:v>588.64320162584249</c:v>
                </c:pt>
                <c:pt idx="28">
                  <c:v>194.02968632327688</c:v>
                </c:pt>
                <c:pt idx="29">
                  <c:v>60.746568840251314</c:v>
                </c:pt>
                <c:pt idx="30">
                  <c:v>18.055108772711215</c:v>
                </c:pt>
                <c:pt idx="31">
                  <c:v>5.0920869322910178</c:v>
                </c:pt>
                <c:pt idx="32">
                  <c:v>1.3620918609547061</c:v>
                </c:pt>
                <c:pt idx="33">
                  <c:v>0.34540939343941091</c:v>
                </c:pt>
                <c:pt idx="34">
                  <c:v>8.3001461642417951E-2</c:v>
                </c:pt>
                <c:pt idx="35">
                  <c:v>1.8891750142913111E-2</c:v>
                </c:pt>
                <c:pt idx="36">
                  <c:v>4.071075426104187E-3</c:v>
                </c:pt>
                <c:pt idx="37">
                  <c:v>8.30252330885628E-4</c:v>
                </c:pt>
                <c:pt idx="38">
                  <c:v>1.601898000913593E-4</c:v>
                </c:pt>
                <c:pt idx="39">
                  <c:v>2.9225049047454377E-5</c:v>
                </c:pt>
                <c:pt idx="40">
                  <c:v>5.036102201927406E-6</c:v>
                </c:pt>
                <c:pt idx="41">
                  <c:v>8.0890760756346936E-7</c:v>
                </c:pt>
                <c:pt idx="42">
                  <c:v>0</c:v>
                </c:pt>
                <c:pt idx="43">
                  <c:v>0</c:v>
                </c:pt>
                <c:pt idx="44">
                  <c:v>0</c:v>
                </c:pt>
                <c:pt idx="45">
                  <c:v>0</c:v>
                </c:pt>
              </c:numCache>
            </c:numRef>
          </c:val>
          <c:extLst>
            <c:ext xmlns:c16="http://schemas.microsoft.com/office/drawing/2014/chart" uri="{C3380CC4-5D6E-409C-BE32-E72D297353CC}">
              <c16:uniqueId val="{00000000-61B8-4B67-ACEC-AE2BF9C3EE04}"/>
            </c:ext>
          </c:extLst>
        </c:ser>
        <c:ser>
          <c:idx val="1"/>
          <c:order val="1"/>
          <c:tx>
            <c:strRef>
              <c:f>'SI2.8 - Battery_inflow_NDC'!$G$3</c:f>
              <c:strCache>
                <c:ptCount val="1"/>
                <c:pt idx="0">
                  <c:v>2006</c:v>
                </c:pt>
              </c:strCache>
            </c:strRef>
          </c:tx>
          <c:spPr>
            <a:solidFill>
              <a:schemeClr val="accent2"/>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Battery_inflow_NDC'!$G$4:$G$49</c:f>
              <c:numCache>
                <c:formatCode>0</c:formatCode>
                <c:ptCount val="46"/>
                <c:pt idx="0">
                  <c:v>0</c:v>
                </c:pt>
                <c:pt idx="1">
                  <c:v>0</c:v>
                </c:pt>
                <c:pt idx="2">
                  <c:v>-34584732.538356759</c:v>
                </c:pt>
                <c:pt idx="3">
                  <c:v>-33636667.26017762</c:v>
                </c:pt>
                <c:pt idx="4">
                  <c:v>-31901804.031392395</c:v>
                </c:pt>
                <c:pt idx="5">
                  <c:v>-29417017.836635798</c:v>
                </c:pt>
                <c:pt idx="6">
                  <c:v>-26312749.968388777</c:v>
                </c:pt>
                <c:pt idx="7">
                  <c:v>-22787293.755242225</c:v>
                </c:pt>
                <c:pt idx="8">
                  <c:v>-19075121.030604742</c:v>
                </c:pt>
                <c:pt idx="9">
                  <c:v>-15412092.643803844</c:v>
                </c:pt>
                <c:pt idx="10">
                  <c:v>-12003565.629453236</c:v>
                </c:pt>
                <c:pt idx="11">
                  <c:v>-9001141.491675863</c:v>
                </c:pt>
                <c:pt idx="12">
                  <c:v>-6491548.5053289952</c:v>
                </c:pt>
                <c:pt idx="13">
                  <c:v>-4498014.0241556037</c:v>
                </c:pt>
                <c:pt idx="14">
                  <c:v>-2991589.1354842382</c:v>
                </c:pt>
                <c:pt idx="15">
                  <c:v>-1908108.5255406369</c:v>
                </c:pt>
                <c:pt idx="16">
                  <c:v>-1166156.4302501215</c:v>
                </c:pt>
                <c:pt idx="17">
                  <c:v>-682361.5014832624</c:v>
                </c:pt>
                <c:pt idx="18">
                  <c:v>-381983.09286021622</c:v>
                </c:pt>
                <c:pt idx="19">
                  <c:v>-204422.39996417949</c:v>
                </c:pt>
                <c:pt idx="20">
                  <c:v>-104511.40816065305</c:v>
                </c:pt>
                <c:pt idx="21">
                  <c:v>-51010.319876087415</c:v>
                </c:pt>
                <c:pt idx="22">
                  <c:v>-23753.67427336226</c:v>
                </c:pt>
                <c:pt idx="23">
                  <c:v>-10546.571426210608</c:v>
                </c:pt>
                <c:pt idx="24">
                  <c:v>-4462.0883020554375</c:v>
                </c:pt>
                <c:pt idx="25">
                  <c:v>-1797.8710341709084</c:v>
                </c:pt>
                <c:pt idx="26">
                  <c:v>-689.48922629568619</c:v>
                </c:pt>
                <c:pt idx="27">
                  <c:v>-251.54020776444153</c:v>
                </c:pt>
                <c:pt idx="28">
                  <c:v>-87.250431013807997</c:v>
                </c:pt>
                <c:pt idx="29">
                  <c:v>-28.759652221279733</c:v>
                </c:pt>
                <c:pt idx="30">
                  <c:v>-9.0040355503686147</c:v>
                </c:pt>
                <c:pt idx="31">
                  <c:v>-2.6761814594463842</c:v>
                </c:pt>
                <c:pt idx="32">
                  <c:v>-0.75476413959261401</c:v>
                </c:pt>
                <c:pt idx="33">
                  <c:v>-0.20189327188431172</c:v>
                </c:pt>
                <c:pt idx="34">
                  <c:v>-5.1197598767075463E-2</c:v>
                </c:pt>
                <c:pt idx="35">
                  <c:v>-1.2302721382111831E-2</c:v>
                </c:pt>
                <c:pt idx="36">
                  <c:v>-2.800190910252031E-3</c:v>
                </c:pt>
                <c:pt idx="37">
                  <c:v>-6.0342680359891257E-4</c:v>
                </c:pt>
                <c:pt idx="38">
                  <c:v>-1.2306244855951723E-4</c:v>
                </c:pt>
                <c:pt idx="39">
                  <c:v>-2.3743804503956135E-5</c:v>
                </c:pt>
                <c:pt idx="40">
                  <c:v>-4.3318229425689641E-6</c:v>
                </c:pt>
                <c:pt idx="41">
                  <c:v>-7.464659177819733E-7</c:v>
                </c:pt>
                <c:pt idx="42">
                  <c:v>-1.1989867073181955E-7</c:v>
                </c:pt>
                <c:pt idx="43">
                  <c:v>0</c:v>
                </c:pt>
                <c:pt idx="44">
                  <c:v>0</c:v>
                </c:pt>
                <c:pt idx="45">
                  <c:v>0</c:v>
                </c:pt>
              </c:numCache>
            </c:numRef>
          </c:val>
          <c:extLst>
            <c:ext xmlns:c16="http://schemas.microsoft.com/office/drawing/2014/chart" uri="{C3380CC4-5D6E-409C-BE32-E72D297353CC}">
              <c16:uniqueId val="{00000001-61B8-4B67-ACEC-AE2BF9C3EE04}"/>
            </c:ext>
          </c:extLst>
        </c:ser>
        <c:ser>
          <c:idx val="2"/>
          <c:order val="2"/>
          <c:tx>
            <c:strRef>
              <c:f>'SI2.8 - Battery_inflow_NDC'!$H$3</c:f>
              <c:strCache>
                <c:ptCount val="1"/>
                <c:pt idx="0">
                  <c:v>2007</c:v>
                </c:pt>
              </c:strCache>
            </c:strRef>
          </c:tx>
          <c:spPr>
            <a:solidFill>
              <a:schemeClr val="accent3"/>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Battery_inflow_NDC'!$H$4:$H$49</c:f>
              <c:numCache>
                <c:formatCode>0</c:formatCode>
                <c:ptCount val="46"/>
                <c:pt idx="0">
                  <c:v>0</c:v>
                </c:pt>
                <c:pt idx="1">
                  <c:v>0</c:v>
                </c:pt>
                <c:pt idx="2">
                  <c:v>0</c:v>
                </c:pt>
                <c:pt idx="3">
                  <c:v>-2239845.6918811412</c:v>
                </c:pt>
                <c:pt idx="4">
                  <c:v>-2178445.1901829857</c:v>
                </c:pt>
                <c:pt idx="5">
                  <c:v>-2066088.5043335881</c:v>
                </c:pt>
                <c:pt idx="6">
                  <c:v>-1905163.8059164828</c:v>
                </c:pt>
                <c:pt idx="7">
                  <c:v>-1704118.9950761299</c:v>
                </c:pt>
                <c:pt idx="8">
                  <c:v>-1475796.3413683355</c:v>
                </c:pt>
                <c:pt idx="9">
                  <c:v>-1235381.1791120886</c:v>
                </c:pt>
                <c:pt idx="10">
                  <c:v>-998148.80085631192</c:v>
                </c:pt>
                <c:pt idx="11">
                  <c:v>-777398.95002874092</c:v>
                </c:pt>
                <c:pt idx="12">
                  <c:v>-582949.94676574995</c:v>
                </c:pt>
                <c:pt idx="13">
                  <c:v>-420418.66124518146</c:v>
                </c:pt>
                <c:pt idx="14">
                  <c:v>-291309.38985438738</c:v>
                </c:pt>
                <c:pt idx="15">
                  <c:v>-193747.28515136792</c:v>
                </c:pt>
                <c:pt idx="16">
                  <c:v>-123576.74461798625</c:v>
                </c:pt>
                <c:pt idx="17">
                  <c:v>-75524.957536055343</c:v>
                </c:pt>
                <c:pt idx="18">
                  <c:v>-44192.46173749509</c:v>
                </c:pt>
                <c:pt idx="19">
                  <c:v>-24738.75384074435</c:v>
                </c:pt>
                <c:pt idx="20">
                  <c:v>-13239.212747299918</c:v>
                </c:pt>
                <c:pt idx="21">
                  <c:v>-6768.577061032629</c:v>
                </c:pt>
                <c:pt idx="22">
                  <c:v>-3303.6324652566482</c:v>
                </c:pt>
                <c:pt idx="23">
                  <c:v>-1538.383011305089</c:v>
                </c:pt>
                <c:pt idx="24">
                  <c:v>-683.03817434226062</c:v>
                </c:pt>
                <c:pt idx="25">
                  <c:v>-288.98269631166494</c:v>
                </c:pt>
                <c:pt idx="26">
                  <c:v>-116.43732349178769</c:v>
                </c:pt>
                <c:pt idx="27">
                  <c:v>-44.654081722449881</c:v>
                </c:pt>
                <c:pt idx="28">
                  <c:v>-16.290750552175336</c:v>
                </c:pt>
                <c:pt idx="29">
                  <c:v>-5.6506871002778043</c:v>
                </c:pt>
                <c:pt idx="30">
                  <c:v>-1.8625901778014444</c:v>
                </c:pt>
                <c:pt idx="31">
                  <c:v>-0.58313737758910011</c:v>
                </c:pt>
                <c:pt idx="32">
                  <c:v>-0.17332022174770811</c:v>
                </c:pt>
                <c:pt idx="33">
                  <c:v>-4.8881546346439299E-2</c:v>
                </c:pt>
                <c:pt idx="34">
                  <c:v>-1.3075416290940894E-2</c:v>
                </c:pt>
                <c:pt idx="35">
                  <c:v>-3.3157613957520522E-3</c:v>
                </c:pt>
                <c:pt idx="36">
                  <c:v>-7.9677347383200203E-4</c:v>
                </c:pt>
                <c:pt idx="37">
                  <c:v>-1.813515700841892E-4</c:v>
                </c:pt>
                <c:pt idx="38">
                  <c:v>-3.9080334795350438E-5</c:v>
                </c:pt>
                <c:pt idx="39">
                  <c:v>-7.9700166809928415E-6</c:v>
                </c:pt>
                <c:pt idx="40">
                  <c:v>-1.5377438055382192E-6</c:v>
                </c:pt>
                <c:pt idx="41">
                  <c:v>-2.8054619029203542E-7</c:v>
                </c:pt>
                <c:pt idx="42">
                  <c:v>-4.8344120291395386E-8</c:v>
                </c:pt>
                <c:pt idx="43">
                  <c:v>-7.7651177670116946E-9</c:v>
                </c:pt>
                <c:pt idx="44">
                  <c:v>0</c:v>
                </c:pt>
                <c:pt idx="45">
                  <c:v>0</c:v>
                </c:pt>
              </c:numCache>
            </c:numRef>
          </c:val>
          <c:extLst>
            <c:ext xmlns:c16="http://schemas.microsoft.com/office/drawing/2014/chart" uri="{C3380CC4-5D6E-409C-BE32-E72D297353CC}">
              <c16:uniqueId val="{00000002-61B8-4B67-ACEC-AE2BF9C3EE04}"/>
            </c:ext>
          </c:extLst>
        </c:ser>
        <c:ser>
          <c:idx val="3"/>
          <c:order val="3"/>
          <c:tx>
            <c:strRef>
              <c:f>'SI2.8 - Battery_inflow_NDC'!$I$3</c:f>
              <c:strCache>
                <c:ptCount val="1"/>
                <c:pt idx="0">
                  <c:v>2008</c:v>
                </c:pt>
              </c:strCache>
            </c:strRef>
          </c:tx>
          <c:spPr>
            <a:solidFill>
              <a:schemeClr val="accent4"/>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Battery_inflow_NDC'!$I$4:$I$49</c:f>
              <c:numCache>
                <c:formatCode>0</c:formatCode>
                <c:ptCount val="46"/>
                <c:pt idx="0">
                  <c:v>0</c:v>
                </c:pt>
                <c:pt idx="1">
                  <c:v>0</c:v>
                </c:pt>
                <c:pt idx="2">
                  <c:v>0</c:v>
                </c:pt>
                <c:pt idx="3">
                  <c:v>0</c:v>
                </c:pt>
                <c:pt idx="4">
                  <c:v>24282786.577764809</c:v>
                </c:pt>
                <c:pt idx="5">
                  <c:v>23617126.75847083</c:v>
                </c:pt>
                <c:pt idx="6">
                  <c:v>22399036.854797825</c:v>
                </c:pt>
                <c:pt idx="7">
                  <c:v>20654407.695334688</c:v>
                </c:pt>
                <c:pt idx="8">
                  <c:v>18474825.301824674</c:v>
                </c:pt>
                <c:pt idx="9">
                  <c:v>15999516.270067731</c:v>
                </c:pt>
                <c:pt idx="10">
                  <c:v>13393109.008938896</c:v>
                </c:pt>
                <c:pt idx="11">
                  <c:v>10821207.189361991</c:v>
                </c:pt>
                <c:pt idx="12">
                  <c:v>8427997.0078974999</c:v>
                </c:pt>
                <c:pt idx="13">
                  <c:v>6319921.5884123687</c:v>
                </c:pt>
                <c:pt idx="14">
                  <c:v>4557874.9738569427</c:v>
                </c:pt>
                <c:pt idx="15">
                  <c:v>3158165.6573815215</c:v>
                </c:pt>
                <c:pt idx="16">
                  <c:v>2100467.8993760194</c:v>
                </c:pt>
                <c:pt idx="17">
                  <c:v>1339729.6637043266</c:v>
                </c:pt>
                <c:pt idx="18">
                  <c:v>818786.95116828685</c:v>
                </c:pt>
                <c:pt idx="19">
                  <c:v>479102.69917583955</c:v>
                </c:pt>
                <c:pt idx="20">
                  <c:v>268199.67192031565</c:v>
                </c:pt>
                <c:pt idx="21">
                  <c:v>143529.96671404943</c:v>
                </c:pt>
                <c:pt idx="22">
                  <c:v>73380.015776967077</c:v>
                </c:pt>
                <c:pt idx="23">
                  <c:v>35815.593179469433</c:v>
                </c:pt>
                <c:pt idx="24">
                  <c:v>16678.035667272634</c:v>
                </c:pt>
                <c:pt idx="25">
                  <c:v>7405.0057430917768</c:v>
                </c:pt>
                <c:pt idx="26">
                  <c:v>3132.9413292349068</c:v>
                </c:pt>
                <c:pt idx="27">
                  <c:v>1262.3292248595133</c:v>
                </c:pt>
                <c:pt idx="28">
                  <c:v>484.10724909430911</c:v>
                </c:pt>
                <c:pt idx="29">
                  <c:v>176.6125319632375</c:v>
                </c:pt>
                <c:pt idx="30">
                  <c:v>61.260661558580253</c:v>
                </c:pt>
                <c:pt idx="31">
                  <c:v>20.192855219150328</c:v>
                </c:pt>
                <c:pt idx="32">
                  <c:v>6.3219535778025326</c:v>
                </c:pt>
                <c:pt idx="33">
                  <c:v>1.8790124558874317</c:v>
                </c:pt>
                <c:pt idx="34">
                  <c:v>0.52993836219352042</c:v>
                </c:pt>
                <c:pt idx="35">
                  <c:v>0.14175420403254976</c:v>
                </c:pt>
                <c:pt idx="36">
                  <c:v>3.5947086269240758E-2</c:v>
                </c:pt>
                <c:pt idx="37">
                  <c:v>8.6380415784970445E-3</c:v>
                </c:pt>
                <c:pt idx="38">
                  <c:v>1.9660825242824851E-3</c:v>
                </c:pt>
                <c:pt idx="39">
                  <c:v>4.2368071723105505E-4</c:v>
                </c:pt>
                <c:pt idx="40">
                  <c:v>8.640515495656056E-5</c:v>
                </c:pt>
                <c:pt idx="41">
                  <c:v>1.6671105860780855E-5</c:v>
                </c:pt>
                <c:pt idx="42">
                  <c:v>3.0414788343499852E-6</c:v>
                </c:pt>
                <c:pt idx="43">
                  <c:v>5.2411197770495283E-7</c:v>
                </c:pt>
                <c:pt idx="44">
                  <c:v>8.4183789165044234E-8</c:v>
                </c:pt>
                <c:pt idx="45">
                  <c:v>0</c:v>
                </c:pt>
              </c:numCache>
            </c:numRef>
          </c:val>
          <c:extLst>
            <c:ext xmlns:c16="http://schemas.microsoft.com/office/drawing/2014/chart" uri="{C3380CC4-5D6E-409C-BE32-E72D297353CC}">
              <c16:uniqueId val="{00000003-61B8-4B67-ACEC-AE2BF9C3EE04}"/>
            </c:ext>
          </c:extLst>
        </c:ser>
        <c:ser>
          <c:idx val="4"/>
          <c:order val="4"/>
          <c:tx>
            <c:strRef>
              <c:f>'SI2.8 - Battery_inflow_NDC'!$J$3</c:f>
              <c:strCache>
                <c:ptCount val="1"/>
                <c:pt idx="0">
                  <c:v>2009</c:v>
                </c:pt>
              </c:strCache>
            </c:strRef>
          </c:tx>
          <c:spPr>
            <a:solidFill>
              <a:schemeClr val="accent5"/>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Battery_inflow_NDC'!$J$4:$J$49</c:f>
              <c:numCache>
                <c:formatCode>0</c:formatCode>
                <c:ptCount val="46"/>
                <c:pt idx="0">
                  <c:v>0</c:v>
                </c:pt>
                <c:pt idx="1">
                  <c:v>0</c:v>
                </c:pt>
                <c:pt idx="2">
                  <c:v>0</c:v>
                </c:pt>
                <c:pt idx="3">
                  <c:v>0</c:v>
                </c:pt>
                <c:pt idx="4">
                  <c:v>0</c:v>
                </c:pt>
                <c:pt idx="5">
                  <c:v>44666813.899887964</c:v>
                </c:pt>
                <c:pt idx="6">
                  <c:v>43442370.272966541</c:v>
                </c:pt>
                <c:pt idx="7">
                  <c:v>41201762.71886833</c:v>
                </c:pt>
                <c:pt idx="8">
                  <c:v>37992615.953916155</c:v>
                </c:pt>
                <c:pt idx="9">
                  <c:v>33983397.290374063</c:v>
                </c:pt>
                <c:pt idx="10">
                  <c:v>29430206.184727218</c:v>
                </c:pt>
                <c:pt idx="11">
                  <c:v>24635867.293376036</c:v>
                </c:pt>
                <c:pt idx="12">
                  <c:v>19904999.212156039</c:v>
                </c:pt>
                <c:pt idx="13">
                  <c:v>15502824.302927347</c:v>
                </c:pt>
                <c:pt idx="14">
                  <c:v>11625138.677864376</c:v>
                </c:pt>
                <c:pt idx="15">
                  <c:v>8383953.4883794421</c:v>
                </c:pt>
                <c:pt idx="16">
                  <c:v>5809267.2861708524</c:v>
                </c:pt>
                <c:pt idx="17">
                  <c:v>3863692.0216573165</c:v>
                </c:pt>
                <c:pt idx="18">
                  <c:v>2464357.0198667436</c:v>
                </c:pt>
                <c:pt idx="19">
                  <c:v>1506112.3341165145</c:v>
                </c:pt>
                <c:pt idx="20">
                  <c:v>881282.34519084042</c:v>
                </c:pt>
                <c:pt idx="21">
                  <c:v>493338.1428573447</c:v>
                </c:pt>
                <c:pt idx="22">
                  <c:v>264015.26413545921</c:v>
                </c:pt>
                <c:pt idx="23">
                  <c:v>134978.39295272241</c:v>
                </c:pt>
                <c:pt idx="24">
                  <c:v>65880.76002473</c:v>
                </c:pt>
                <c:pt idx="25">
                  <c:v>30678.304278632437</c:v>
                </c:pt>
                <c:pt idx="26">
                  <c:v>13621.089671691532</c:v>
                </c:pt>
                <c:pt idx="27">
                  <c:v>5762.8685597534222</c:v>
                </c:pt>
                <c:pt idx="28">
                  <c:v>2321.9832858399968</c:v>
                </c:pt>
                <c:pt idx="29">
                  <c:v>890.48793200210321</c:v>
                </c:pt>
                <c:pt idx="30">
                  <c:v>324.86877370216905</c:v>
                </c:pt>
                <c:pt idx="31">
                  <c:v>112.68552562771806</c:v>
                </c:pt>
                <c:pt idx="32">
                  <c:v>37.143616252307076</c:v>
                </c:pt>
                <c:pt idx="33">
                  <c:v>11.628876407537465</c:v>
                </c:pt>
                <c:pt idx="34">
                  <c:v>3.4563372458887267</c:v>
                </c:pt>
                <c:pt idx="35">
                  <c:v>0.97479167502893105</c:v>
                </c:pt>
                <c:pt idx="36">
                  <c:v>0.26074884901580647</c:v>
                </c:pt>
                <c:pt idx="37">
                  <c:v>6.6122634133828948E-2</c:v>
                </c:pt>
                <c:pt idx="38">
                  <c:v>1.5889189422746117E-2</c:v>
                </c:pt>
                <c:pt idx="39">
                  <c:v>3.6164977171261404E-3</c:v>
                </c:pt>
                <c:pt idx="40">
                  <c:v>7.7933674081949445E-4</c:v>
                </c:pt>
                <c:pt idx="41">
                  <c:v>1.5893740053580491E-4</c:v>
                </c:pt>
                <c:pt idx="42">
                  <c:v>3.0665557291134151E-5</c:v>
                </c:pt>
                <c:pt idx="43">
                  <c:v>5.5946284681658653E-6</c:v>
                </c:pt>
                <c:pt idx="44">
                  <c:v>9.6407436996072499E-7</c:v>
                </c:pt>
                <c:pt idx="45">
                  <c:v>1.5485132367244804E-7</c:v>
                </c:pt>
              </c:numCache>
            </c:numRef>
          </c:val>
          <c:extLst>
            <c:ext xmlns:c16="http://schemas.microsoft.com/office/drawing/2014/chart" uri="{C3380CC4-5D6E-409C-BE32-E72D297353CC}">
              <c16:uniqueId val="{00000004-61B8-4B67-ACEC-AE2BF9C3EE04}"/>
            </c:ext>
          </c:extLst>
        </c:ser>
        <c:ser>
          <c:idx val="5"/>
          <c:order val="5"/>
          <c:tx>
            <c:strRef>
              <c:f>'SI2.8 - Battery_inflow_NDC'!$K$3</c:f>
              <c:strCache>
                <c:ptCount val="1"/>
                <c:pt idx="0">
                  <c:v>2010</c:v>
                </c:pt>
              </c:strCache>
            </c:strRef>
          </c:tx>
          <c:spPr>
            <a:solidFill>
              <a:schemeClr val="accent6"/>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Battery_inflow_NDC'!$K$4:$K$49</c:f>
              <c:numCache>
                <c:formatCode>0</c:formatCode>
                <c:ptCount val="46"/>
                <c:pt idx="0">
                  <c:v>0</c:v>
                </c:pt>
                <c:pt idx="1">
                  <c:v>0</c:v>
                </c:pt>
                <c:pt idx="2">
                  <c:v>0</c:v>
                </c:pt>
                <c:pt idx="3">
                  <c:v>0</c:v>
                </c:pt>
                <c:pt idx="4">
                  <c:v>0</c:v>
                </c:pt>
                <c:pt idx="5">
                  <c:v>0</c:v>
                </c:pt>
                <c:pt idx="6">
                  <c:v>58836339.852410831</c:v>
                </c:pt>
                <c:pt idx="7">
                  <c:v>57223469.466689229</c:v>
                </c:pt>
                <c:pt idx="8">
                  <c:v>54272080.36998152</c:v>
                </c:pt>
                <c:pt idx="9">
                  <c:v>50044905.131510697</c:v>
                </c:pt>
                <c:pt idx="10">
                  <c:v>44763853.468423918</c:v>
                </c:pt>
                <c:pt idx="11">
                  <c:v>38766266.537212692</c:v>
                </c:pt>
                <c:pt idx="12">
                  <c:v>32451033.196159992</c:v>
                </c:pt>
                <c:pt idx="13">
                  <c:v>26219405.329273328</c:v>
                </c:pt>
                <c:pt idx="14">
                  <c:v>20420741.031666357</c:v>
                </c:pt>
                <c:pt idx="15">
                  <c:v>15312948.257631376</c:v>
                </c:pt>
                <c:pt idx="16">
                  <c:v>11043571.136609219</c:v>
                </c:pt>
                <c:pt idx="17">
                  <c:v>7652124.5752766337</c:v>
                </c:pt>
                <c:pt idx="18">
                  <c:v>5089360.0197404791</c:v>
                </c:pt>
                <c:pt idx="19">
                  <c:v>3246117.9672122919</c:v>
                </c:pt>
                <c:pt idx="20">
                  <c:v>1983892.053384386</c:v>
                </c:pt>
                <c:pt idx="21">
                  <c:v>1160849.0295231908</c:v>
                </c:pt>
                <c:pt idx="22">
                  <c:v>649838.39457115927</c:v>
                </c:pt>
                <c:pt idx="23">
                  <c:v>347768.07322128816</c:v>
                </c:pt>
                <c:pt idx="24">
                  <c:v>177797.20349649899</c:v>
                </c:pt>
                <c:pt idx="25">
                  <c:v>86779.925589451057</c:v>
                </c:pt>
                <c:pt idx="26">
                  <c:v>40410.295229000309</c:v>
                </c:pt>
                <c:pt idx="27">
                  <c:v>17942.069091384557</c:v>
                </c:pt>
                <c:pt idx="28">
                  <c:v>7591.0069132393637</c:v>
                </c:pt>
                <c:pt idx="29">
                  <c:v>3058.5794196895322</c:v>
                </c:pt>
                <c:pt idx="30">
                  <c:v>1172.9748783778298</c:v>
                </c:pt>
                <c:pt idx="31">
                  <c:v>427.92596803114958</c:v>
                </c:pt>
                <c:pt idx="32">
                  <c:v>148.43243346480551</c:v>
                </c:pt>
                <c:pt idx="33">
                  <c:v>48.926579676500069</c:v>
                </c:pt>
                <c:pt idx="34">
                  <c:v>15.317871696626044</c:v>
                </c:pt>
                <c:pt idx="35">
                  <c:v>4.5527812505150465</c:v>
                </c:pt>
                <c:pt idx="36">
                  <c:v>1.2840220573119243</c:v>
                </c:pt>
                <c:pt idx="37">
                  <c:v>0.34346546255132443</c:v>
                </c:pt>
                <c:pt idx="38">
                  <c:v>8.709852873218564E-2</c:v>
                </c:pt>
                <c:pt idx="39">
                  <c:v>2.0929671656262163E-2</c:v>
                </c:pt>
                <c:pt idx="40">
                  <c:v>4.7637489711536201E-3</c:v>
                </c:pt>
                <c:pt idx="41">
                  <c:v>1.0265635118971628E-3</c:v>
                </c:pt>
                <c:pt idx="42">
                  <c:v>2.0935665870734548E-4</c:v>
                </c:pt>
                <c:pt idx="43">
                  <c:v>4.0393504551021248E-5</c:v>
                </c:pt>
                <c:pt idx="44">
                  <c:v>7.3693964973356889E-6</c:v>
                </c:pt>
                <c:pt idx="45">
                  <c:v>1.2699049321301678E-6</c:v>
                </c:pt>
              </c:numCache>
            </c:numRef>
          </c:val>
          <c:extLst>
            <c:ext xmlns:c16="http://schemas.microsoft.com/office/drawing/2014/chart" uri="{C3380CC4-5D6E-409C-BE32-E72D297353CC}">
              <c16:uniqueId val="{00000005-61B8-4B67-ACEC-AE2BF9C3EE04}"/>
            </c:ext>
          </c:extLst>
        </c:ser>
        <c:ser>
          <c:idx val="6"/>
          <c:order val="6"/>
          <c:tx>
            <c:strRef>
              <c:f>'SI2.8 - Battery_inflow_NDC'!$L$3</c:f>
              <c:strCache>
                <c:ptCount val="1"/>
                <c:pt idx="0">
                  <c:v>2011</c:v>
                </c:pt>
              </c:strCache>
            </c:strRef>
          </c:tx>
          <c:spPr>
            <a:solidFill>
              <a:schemeClr val="accent1">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Battery_inflow_NDC'!$L$4:$L$49</c:f>
              <c:numCache>
                <c:formatCode>0</c:formatCode>
                <c:ptCount val="46"/>
                <c:pt idx="0">
                  <c:v>0</c:v>
                </c:pt>
                <c:pt idx="1">
                  <c:v>0</c:v>
                </c:pt>
                <c:pt idx="2">
                  <c:v>0</c:v>
                </c:pt>
                <c:pt idx="3">
                  <c:v>0</c:v>
                </c:pt>
                <c:pt idx="4">
                  <c:v>0</c:v>
                </c:pt>
                <c:pt idx="5">
                  <c:v>0</c:v>
                </c:pt>
                <c:pt idx="6">
                  <c:v>0</c:v>
                </c:pt>
                <c:pt idx="7">
                  <c:v>66946969.033550709</c:v>
                </c:pt>
                <c:pt idx="8">
                  <c:v>65111763.375977658</c:v>
                </c:pt>
                <c:pt idx="9">
                  <c:v>61753523.299200453</c:v>
                </c:pt>
                <c:pt idx="10">
                  <c:v>56943629.099473089</c:v>
                </c:pt>
                <c:pt idx="11">
                  <c:v>50934580.898308255</c:v>
                </c:pt>
                <c:pt idx="12">
                  <c:v>44110222.558428049</c:v>
                </c:pt>
                <c:pt idx="13">
                  <c:v>36924430.036601447</c:v>
                </c:pt>
                <c:pt idx="14">
                  <c:v>29833768.060013879</c:v>
                </c:pt>
                <c:pt idx="15">
                  <c:v>23235753.973113753</c:v>
                </c:pt>
                <c:pt idx="16">
                  <c:v>17423848.515859134</c:v>
                </c:pt>
                <c:pt idx="17">
                  <c:v>12565934.875571588</c:v>
                </c:pt>
                <c:pt idx="18">
                  <c:v>8706975.1154978778</c:v>
                </c:pt>
                <c:pt idx="19">
                  <c:v>5790931.7353328858</c:v>
                </c:pt>
                <c:pt idx="20">
                  <c:v>3693597.5211127829</c:v>
                </c:pt>
                <c:pt idx="21">
                  <c:v>2257372.9126760028</c:v>
                </c:pt>
                <c:pt idx="22">
                  <c:v>1320872.8521703251</c:v>
                </c:pt>
                <c:pt idx="23">
                  <c:v>739419.05610202719</c:v>
                </c:pt>
                <c:pt idx="24">
                  <c:v>395708.13696442387</c:v>
                </c:pt>
                <c:pt idx="25">
                  <c:v>202306.66806586378</c:v>
                </c:pt>
                <c:pt idx="26">
                  <c:v>98742.596934890113</c:v>
                </c:pt>
                <c:pt idx="27">
                  <c:v>45980.881715599673</c:v>
                </c:pt>
                <c:pt idx="28">
                  <c:v>20415.395432004108</c:v>
                </c:pt>
                <c:pt idx="29">
                  <c:v>8637.4323424756967</c:v>
                </c:pt>
                <c:pt idx="30">
                  <c:v>3480.2066581682584</c:v>
                </c:pt>
                <c:pt idx="31">
                  <c:v>1334.6702574782246</c:v>
                </c:pt>
                <c:pt idx="32">
                  <c:v>486.91585170486616</c:v>
                </c:pt>
                <c:pt idx="33">
                  <c:v>168.89394465512007</c:v>
                </c:pt>
                <c:pt idx="34">
                  <c:v>55.671141725278275</c:v>
                </c:pt>
                <c:pt idx="35">
                  <c:v>17.429450654244039</c:v>
                </c:pt>
                <c:pt idx="36">
                  <c:v>5.1803852204153049</c:v>
                </c:pt>
                <c:pt idx="37">
                  <c:v>1.4610253650191189</c:v>
                </c:pt>
                <c:pt idx="38">
                  <c:v>0.3908124085080304</c:v>
                </c:pt>
                <c:pt idx="39">
                  <c:v>9.9105119736005012E-2</c:v>
                </c:pt>
                <c:pt idx="40">
                  <c:v>2.3814841027993576E-2</c:v>
                </c:pt>
                <c:pt idx="41">
                  <c:v>5.420434983811501E-3</c:v>
                </c:pt>
                <c:pt idx="42">
                  <c:v>1.1680759852558432E-3</c:v>
                </c:pt>
                <c:pt idx="43">
                  <c:v>2.3821661548978907E-4</c:v>
                </c:pt>
                <c:pt idx="44">
                  <c:v>4.5961776431322362E-5</c:v>
                </c:pt>
                <c:pt idx="45">
                  <c:v>8.3852727810850381E-6</c:v>
                </c:pt>
              </c:numCache>
            </c:numRef>
          </c:val>
          <c:extLst>
            <c:ext xmlns:c16="http://schemas.microsoft.com/office/drawing/2014/chart" uri="{C3380CC4-5D6E-409C-BE32-E72D297353CC}">
              <c16:uniqueId val="{00000006-61B8-4B67-ACEC-AE2BF9C3EE04}"/>
            </c:ext>
          </c:extLst>
        </c:ser>
        <c:ser>
          <c:idx val="7"/>
          <c:order val="7"/>
          <c:tx>
            <c:strRef>
              <c:f>'SI2.8 - Battery_inflow_NDC'!$M$3</c:f>
              <c:strCache>
                <c:ptCount val="1"/>
                <c:pt idx="0">
                  <c:v>2012</c:v>
                </c:pt>
              </c:strCache>
            </c:strRef>
          </c:tx>
          <c:spPr>
            <a:solidFill>
              <a:schemeClr val="accent2">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Battery_inflow_NDC'!$M$4:$M$49</c:f>
              <c:numCache>
                <c:formatCode>0</c:formatCode>
                <c:ptCount val="46"/>
                <c:pt idx="0">
                  <c:v>0</c:v>
                </c:pt>
                <c:pt idx="1">
                  <c:v>0</c:v>
                </c:pt>
                <c:pt idx="2">
                  <c:v>0</c:v>
                </c:pt>
                <c:pt idx="3">
                  <c:v>0</c:v>
                </c:pt>
                <c:pt idx="4">
                  <c:v>0</c:v>
                </c:pt>
                <c:pt idx="5">
                  <c:v>0</c:v>
                </c:pt>
                <c:pt idx="6">
                  <c:v>0</c:v>
                </c:pt>
                <c:pt idx="7">
                  <c:v>0</c:v>
                </c:pt>
                <c:pt idx="8">
                  <c:v>69068642.684832111</c:v>
                </c:pt>
                <c:pt idx="9">
                  <c:v>67175275.955225989</c:v>
                </c:pt>
                <c:pt idx="10">
                  <c:v>63710607.020078748</c:v>
                </c:pt>
                <c:pt idx="11">
                  <c:v>58748278.349660136</c:v>
                </c:pt>
                <c:pt idx="12">
                  <c:v>52548792.262781575</c:v>
                </c:pt>
                <c:pt idx="13">
                  <c:v>45508157.346296832</c:v>
                </c:pt>
                <c:pt idx="14">
                  <c:v>38094633.728093132</c:v>
                </c:pt>
                <c:pt idx="15">
                  <c:v>30779255.518596958</c:v>
                </c:pt>
                <c:pt idx="16">
                  <c:v>23972138.124391854</c:v>
                </c:pt>
                <c:pt idx="17">
                  <c:v>17976042.600724876</c:v>
                </c:pt>
                <c:pt idx="18">
                  <c:v>12964172.664587205</c:v>
                </c:pt>
                <c:pt idx="19">
                  <c:v>8982915.310425248</c:v>
                </c:pt>
                <c:pt idx="20">
                  <c:v>5974457.105586282</c:v>
                </c:pt>
                <c:pt idx="21">
                  <c:v>3810654.4790619309</c:v>
                </c:pt>
                <c:pt idx="22">
                  <c:v>2328913.2482443061</c:v>
                </c:pt>
                <c:pt idx="23">
                  <c:v>1362733.7633900431</c:v>
                </c:pt>
                <c:pt idx="24">
                  <c:v>762852.61778875301</c:v>
                </c:pt>
                <c:pt idx="25">
                  <c:v>408248.86195787828</c:v>
                </c:pt>
                <c:pt idx="26">
                  <c:v>208718.14170403202</c:v>
                </c:pt>
                <c:pt idx="27">
                  <c:v>101871.9330228445</c:v>
                </c:pt>
                <c:pt idx="28">
                  <c:v>47438.101162678504</c:v>
                </c:pt>
                <c:pt idx="29">
                  <c:v>21062.397188676114</c:v>
                </c:pt>
                <c:pt idx="30">
                  <c:v>8911.1685979075501</c:v>
                </c:pt>
                <c:pt idx="31">
                  <c:v>3590.5008637797059</c:v>
                </c:pt>
                <c:pt idx="32">
                  <c:v>1376.9684340696303</c:v>
                </c:pt>
                <c:pt idx="33">
                  <c:v>502.34711839052784</c:v>
                </c:pt>
                <c:pt idx="34">
                  <c:v>174.2465070998241</c:v>
                </c:pt>
                <c:pt idx="35">
                  <c:v>57.435463489809258</c:v>
                </c:pt>
                <c:pt idx="36">
                  <c:v>17.981822281268506</c:v>
                </c:pt>
                <c:pt idx="37">
                  <c:v>5.344561238901437</c:v>
                </c:pt>
                <c:pt idx="38">
                  <c:v>1.5073279693873818</c:v>
                </c:pt>
                <c:pt idx="39">
                  <c:v>0.40319797878395675</c:v>
                </c:pt>
                <c:pt idx="40">
                  <c:v>0.10224594484409306</c:v>
                </c:pt>
                <c:pt idx="41">
                  <c:v>2.4569577522385536E-2</c:v>
                </c:pt>
                <c:pt idx="42">
                  <c:v>5.592218624649271E-3</c:v>
                </c:pt>
                <c:pt idx="43">
                  <c:v>1.2050944802883799E-3</c:v>
                </c:pt>
                <c:pt idx="44">
                  <c:v>2.4576614198334583E-4</c:v>
                </c:pt>
                <c:pt idx="45">
                  <c:v>4.7418390396497585E-5</c:v>
                </c:pt>
              </c:numCache>
            </c:numRef>
          </c:val>
          <c:extLst>
            <c:ext xmlns:c16="http://schemas.microsoft.com/office/drawing/2014/chart" uri="{C3380CC4-5D6E-409C-BE32-E72D297353CC}">
              <c16:uniqueId val="{00000007-61B8-4B67-ACEC-AE2BF9C3EE04}"/>
            </c:ext>
          </c:extLst>
        </c:ser>
        <c:ser>
          <c:idx val="8"/>
          <c:order val="8"/>
          <c:tx>
            <c:strRef>
              <c:f>'SI2.8 - Battery_inflow_NDC'!$N$3</c:f>
              <c:strCache>
                <c:ptCount val="1"/>
                <c:pt idx="0">
                  <c:v>2013</c:v>
                </c:pt>
              </c:strCache>
            </c:strRef>
          </c:tx>
          <c:spPr>
            <a:solidFill>
              <a:schemeClr val="accent3">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Battery_inflow_NDC'!$N$4:$N$49</c:f>
              <c:numCache>
                <c:formatCode>0</c:formatCode>
                <c:ptCount val="46"/>
                <c:pt idx="0">
                  <c:v>0</c:v>
                </c:pt>
                <c:pt idx="1">
                  <c:v>0</c:v>
                </c:pt>
                <c:pt idx="2">
                  <c:v>0</c:v>
                </c:pt>
                <c:pt idx="3">
                  <c:v>0</c:v>
                </c:pt>
                <c:pt idx="4">
                  <c:v>0</c:v>
                </c:pt>
                <c:pt idx="5">
                  <c:v>0</c:v>
                </c:pt>
                <c:pt idx="6">
                  <c:v>0</c:v>
                </c:pt>
                <c:pt idx="7">
                  <c:v>0</c:v>
                </c:pt>
                <c:pt idx="8">
                  <c:v>0</c:v>
                </c:pt>
                <c:pt idx="9">
                  <c:v>65247678.35049282</c:v>
                </c:pt>
                <c:pt idx="10">
                  <c:v>63459055.0538605</c:v>
                </c:pt>
                <c:pt idx="11">
                  <c:v>60186055.969413795</c:v>
                </c:pt>
                <c:pt idx="12">
                  <c:v>55498249.573183477</c:v>
                </c:pt>
                <c:pt idx="13">
                  <c:v>49641726.86749205</c:v>
                </c:pt>
                <c:pt idx="14">
                  <c:v>42990588.745229095</c:v>
                </c:pt>
                <c:pt idx="15">
                  <c:v>35987190.594036467</c:v>
                </c:pt>
                <c:pt idx="16">
                  <c:v>29076508.323886245</c:v>
                </c:pt>
                <c:pt idx="17">
                  <c:v>22645969.240356848</c:v>
                </c:pt>
                <c:pt idx="18">
                  <c:v>16981585.275664147</c:v>
                </c:pt>
                <c:pt idx="19">
                  <c:v>12246978.298952417</c:v>
                </c:pt>
                <c:pt idx="20">
                  <c:v>8485969.1176913511</c:v>
                </c:pt>
                <c:pt idx="21">
                  <c:v>5643942.6111629205</c:v>
                </c:pt>
                <c:pt idx="22">
                  <c:v>3599844.2721576705</c:v>
                </c:pt>
                <c:pt idx="23">
                  <c:v>2200074.8331053625</c:v>
                </c:pt>
                <c:pt idx="24">
                  <c:v>1287345.6146627946</c:v>
                </c:pt>
                <c:pt idx="25">
                  <c:v>720650.64983885584</c:v>
                </c:pt>
                <c:pt idx="26">
                  <c:v>385664.02055316628</c:v>
                </c:pt>
                <c:pt idx="27">
                  <c:v>197171.59113665254</c:v>
                </c:pt>
                <c:pt idx="28">
                  <c:v>96236.249337461035</c:v>
                </c:pt>
                <c:pt idx="29">
                  <c:v>44813.765638112316</c:v>
                </c:pt>
                <c:pt idx="30">
                  <c:v>19897.198839247812</c:v>
                </c:pt>
                <c:pt idx="31">
                  <c:v>8418.1915237053036</c:v>
                </c:pt>
                <c:pt idx="32">
                  <c:v>3391.8698322489608</c:v>
                </c:pt>
                <c:pt idx="33">
                  <c:v>1300.7928054258305</c:v>
                </c:pt>
                <c:pt idx="34">
                  <c:v>474.55664288361822</c:v>
                </c:pt>
                <c:pt idx="35">
                  <c:v>164.60697079027625</c:v>
                </c:pt>
                <c:pt idx="36">
                  <c:v>54.258061285422208</c:v>
                </c:pt>
                <c:pt idx="37">
                  <c:v>16.987045216998165</c:v>
                </c:pt>
                <c:pt idx="38">
                  <c:v>5.0488933774419378</c:v>
                </c:pt>
                <c:pt idx="39">
                  <c:v>1.4239406870071236</c:v>
                </c:pt>
                <c:pt idx="40">
                  <c:v>0.38089255860013849</c:v>
                </c:pt>
                <c:pt idx="41">
                  <c:v>9.6589570353532869E-2</c:v>
                </c:pt>
                <c:pt idx="42">
                  <c:v>2.3210357538127242E-2</c:v>
                </c:pt>
                <c:pt idx="43">
                  <c:v>5.282850044581529E-3</c:v>
                </c:pt>
                <c:pt idx="44">
                  <c:v>1.1384271353153152E-3</c:v>
                </c:pt>
                <c:pt idx="45">
                  <c:v>2.3217004936297133E-4</c:v>
                </c:pt>
              </c:numCache>
            </c:numRef>
          </c:val>
          <c:extLst>
            <c:ext xmlns:c16="http://schemas.microsoft.com/office/drawing/2014/chart" uri="{C3380CC4-5D6E-409C-BE32-E72D297353CC}">
              <c16:uniqueId val="{00000008-61B8-4B67-ACEC-AE2BF9C3EE04}"/>
            </c:ext>
          </c:extLst>
        </c:ser>
        <c:ser>
          <c:idx val="9"/>
          <c:order val="9"/>
          <c:tx>
            <c:strRef>
              <c:f>'SI2.8 - Battery_inflow_NDC'!$O$3</c:f>
              <c:strCache>
                <c:ptCount val="1"/>
                <c:pt idx="0">
                  <c:v>2014</c:v>
                </c:pt>
              </c:strCache>
            </c:strRef>
          </c:tx>
          <c:spPr>
            <a:solidFill>
              <a:schemeClr val="accent4">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Battery_inflow_NDC'!$O$4:$O$49</c:f>
              <c:numCache>
                <c:formatCode>0</c:formatCode>
                <c:ptCount val="46"/>
                <c:pt idx="0">
                  <c:v>0</c:v>
                </c:pt>
                <c:pt idx="1">
                  <c:v>0</c:v>
                </c:pt>
                <c:pt idx="2">
                  <c:v>0</c:v>
                </c:pt>
                <c:pt idx="3">
                  <c:v>0</c:v>
                </c:pt>
                <c:pt idx="4">
                  <c:v>0</c:v>
                </c:pt>
                <c:pt idx="5">
                  <c:v>0</c:v>
                </c:pt>
                <c:pt idx="6">
                  <c:v>0</c:v>
                </c:pt>
                <c:pt idx="7">
                  <c:v>0</c:v>
                </c:pt>
                <c:pt idx="8">
                  <c:v>0</c:v>
                </c:pt>
                <c:pt idx="9">
                  <c:v>0</c:v>
                </c:pt>
                <c:pt idx="10">
                  <c:v>55510873.184413776</c:v>
                </c:pt>
                <c:pt idx="11">
                  <c:v>53989163.240027763</c:v>
                </c:pt>
                <c:pt idx="12">
                  <c:v>51204588.49802009</c:v>
                </c:pt>
                <c:pt idx="13">
                  <c:v>47216335.843628757</c:v>
                </c:pt>
                <c:pt idx="14">
                  <c:v>42233772.518219322</c:v>
                </c:pt>
                <c:pt idx="15">
                  <c:v>36575172.945470378</c:v>
                </c:pt>
                <c:pt idx="16">
                  <c:v>30616880.5363141</c:v>
                </c:pt>
                <c:pt idx="17">
                  <c:v>24737468.167717721</c:v>
                </c:pt>
                <c:pt idx="18">
                  <c:v>19266547.997107226</c:v>
                </c:pt>
                <c:pt idx="19">
                  <c:v>14447450.860151269</c:v>
                </c:pt>
                <c:pt idx="20">
                  <c:v>10419381.599962786</c:v>
                </c:pt>
                <c:pt idx="21">
                  <c:v>7219621.7160186255</c:v>
                </c:pt>
                <c:pt idx="22">
                  <c:v>4801706.2134442618</c:v>
                </c:pt>
                <c:pt idx="23">
                  <c:v>3062645.3527119779</c:v>
                </c:pt>
                <c:pt idx="24">
                  <c:v>1871761.2357131422</c:v>
                </c:pt>
                <c:pt idx="25">
                  <c:v>1095237.1174984167</c:v>
                </c:pt>
                <c:pt idx="26">
                  <c:v>613109.12272739818</c:v>
                </c:pt>
                <c:pt idx="27">
                  <c:v>328112.00456385681</c:v>
                </c:pt>
                <c:pt idx="28">
                  <c:v>167747.99453187184</c:v>
                </c:pt>
                <c:pt idx="29">
                  <c:v>81875.070006610797</c:v>
                </c:pt>
                <c:pt idx="30">
                  <c:v>38126.280109007173</c:v>
                </c:pt>
                <c:pt idx="31">
                  <c:v>16927.972142662573</c:v>
                </c:pt>
                <c:pt idx="32">
                  <c:v>7161.9584624037807</c:v>
                </c:pt>
                <c:pt idx="33">
                  <c:v>2885.7066010010572</c:v>
                </c:pt>
                <c:pt idx="34">
                  <c:v>1106.6776058039727</c:v>
                </c:pt>
                <c:pt idx="35">
                  <c:v>403.73932510557586</c:v>
                </c:pt>
                <c:pt idx="36">
                  <c:v>140.04293963879425</c:v>
                </c:pt>
                <c:pt idx="37">
                  <c:v>46.161218841658197</c:v>
                </c:pt>
                <c:pt idx="38">
                  <c:v>14.452096023299584</c:v>
                </c:pt>
                <c:pt idx="39">
                  <c:v>4.2954552113146427</c:v>
                </c:pt>
                <c:pt idx="40">
                  <c:v>1.2114483288428368</c:v>
                </c:pt>
                <c:pt idx="41">
                  <c:v>0.32405258013566518</c:v>
                </c:pt>
                <c:pt idx="42">
                  <c:v>8.2175665500770698E-2</c:v>
                </c:pt>
                <c:pt idx="43">
                  <c:v>1.9746713545006189E-2</c:v>
                </c:pt>
                <c:pt idx="44">
                  <c:v>4.4944989046468492E-3</c:v>
                </c:pt>
                <c:pt idx="45">
                  <c:v>9.6854150118134595E-4</c:v>
                </c:pt>
              </c:numCache>
            </c:numRef>
          </c:val>
          <c:extLst>
            <c:ext xmlns:c16="http://schemas.microsoft.com/office/drawing/2014/chart" uri="{C3380CC4-5D6E-409C-BE32-E72D297353CC}">
              <c16:uniqueId val="{00000009-61B8-4B67-ACEC-AE2BF9C3EE04}"/>
            </c:ext>
          </c:extLst>
        </c:ser>
        <c:ser>
          <c:idx val="10"/>
          <c:order val="10"/>
          <c:tx>
            <c:strRef>
              <c:f>'SI2.8 - Battery_inflow_NDC'!$P$3</c:f>
              <c:strCache>
                <c:ptCount val="1"/>
                <c:pt idx="0">
                  <c:v>2015</c:v>
                </c:pt>
              </c:strCache>
            </c:strRef>
          </c:tx>
          <c:spPr>
            <a:solidFill>
              <a:schemeClr val="accent5">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Battery_inflow_NDC'!$P$4:$P$49</c:f>
              <c:numCache>
                <c:formatCode>0</c:formatCode>
                <c:ptCount val="46"/>
                <c:pt idx="0">
                  <c:v>0</c:v>
                </c:pt>
                <c:pt idx="1">
                  <c:v>0</c:v>
                </c:pt>
                <c:pt idx="2">
                  <c:v>0</c:v>
                </c:pt>
                <c:pt idx="3">
                  <c:v>0</c:v>
                </c:pt>
                <c:pt idx="4">
                  <c:v>0</c:v>
                </c:pt>
                <c:pt idx="5">
                  <c:v>0</c:v>
                </c:pt>
                <c:pt idx="6">
                  <c:v>0</c:v>
                </c:pt>
                <c:pt idx="7">
                  <c:v>0</c:v>
                </c:pt>
                <c:pt idx="8">
                  <c:v>0</c:v>
                </c:pt>
                <c:pt idx="9">
                  <c:v>0</c:v>
                </c:pt>
                <c:pt idx="10">
                  <c:v>0</c:v>
                </c:pt>
                <c:pt idx="11">
                  <c:v>39705561.669307105</c:v>
                </c:pt>
                <c:pt idx="12">
                  <c:v>38617119.989802383</c:v>
                </c:pt>
                <c:pt idx="13">
                  <c:v>36625382.195041403</c:v>
                </c:pt>
                <c:pt idx="14">
                  <c:v>33772683.207662195</c:v>
                </c:pt>
                <c:pt idx="15">
                  <c:v>30208778.263651695</c:v>
                </c:pt>
                <c:pt idx="16">
                  <c:v>26161321.226698034</c:v>
                </c:pt>
                <c:pt idx="17">
                  <c:v>21899501.27820649</c:v>
                </c:pt>
                <c:pt idx="18">
                  <c:v>17694102.281778224</c:v>
                </c:pt>
                <c:pt idx="19">
                  <c:v>13780887.703070726</c:v>
                </c:pt>
                <c:pt idx="20">
                  <c:v>10333906.101356134</c:v>
                </c:pt>
                <c:pt idx="21">
                  <c:v>7452727.2755912263</c:v>
                </c:pt>
                <c:pt idx="22">
                  <c:v>5164017.7649904778</c:v>
                </c:pt>
                <c:pt idx="23">
                  <c:v>3434542.3020536774</c:v>
                </c:pt>
                <c:pt idx="24">
                  <c:v>2190634.8602973511</c:v>
                </c:pt>
                <c:pt idx="25">
                  <c:v>1338824.7547093867</c:v>
                </c:pt>
                <c:pt idx="26">
                  <c:v>783396.16036805057</c:v>
                </c:pt>
                <c:pt idx="27">
                  <c:v>438541.8691144404</c:v>
                </c:pt>
                <c:pt idx="28">
                  <c:v>234690.44322848317</c:v>
                </c:pt>
                <c:pt idx="29">
                  <c:v>119986.01282420389</c:v>
                </c:pt>
                <c:pt idx="30">
                  <c:v>58563.222929793526</c:v>
                </c:pt>
                <c:pt idx="31">
                  <c:v>27270.790013703292</c:v>
                </c:pt>
                <c:pt idx="32">
                  <c:v>12108.161938182626</c:v>
                </c:pt>
                <c:pt idx="33">
                  <c:v>5122.7726585614919</c:v>
                </c:pt>
                <c:pt idx="34">
                  <c:v>2064.0749250138833</c:v>
                </c:pt>
                <c:pt idx="35">
                  <c:v>791.57926014445229</c:v>
                </c:pt>
                <c:pt idx="36">
                  <c:v>288.78480470029677</c:v>
                </c:pt>
                <c:pt idx="37">
                  <c:v>100.16926877922823</c:v>
                </c:pt>
                <c:pt idx="38">
                  <c:v>33.017983978721958</c:v>
                </c:pt>
                <c:pt idx="39">
                  <c:v>10.337228672255653</c:v>
                </c:pt>
                <c:pt idx="40">
                  <c:v>3.0724334172154175</c:v>
                </c:pt>
                <c:pt idx="41">
                  <c:v>0.86651918030995867</c:v>
                </c:pt>
                <c:pt idx="42">
                  <c:v>0.23178683682258158</c:v>
                </c:pt>
                <c:pt idx="43">
                  <c:v>5.8778231490210706E-2</c:v>
                </c:pt>
                <c:pt idx="44">
                  <c:v>1.4124338304365391E-2</c:v>
                </c:pt>
                <c:pt idx="45">
                  <c:v>3.2148044733188476E-3</c:v>
                </c:pt>
              </c:numCache>
            </c:numRef>
          </c:val>
          <c:extLst>
            <c:ext xmlns:c16="http://schemas.microsoft.com/office/drawing/2014/chart" uri="{C3380CC4-5D6E-409C-BE32-E72D297353CC}">
              <c16:uniqueId val="{0000000A-61B8-4B67-ACEC-AE2BF9C3EE04}"/>
            </c:ext>
          </c:extLst>
        </c:ser>
        <c:ser>
          <c:idx val="11"/>
          <c:order val="11"/>
          <c:tx>
            <c:strRef>
              <c:f>'SI2.8 - Battery_inflow_NDC'!$Q$3</c:f>
              <c:strCache>
                <c:ptCount val="1"/>
                <c:pt idx="0">
                  <c:v>2016</c:v>
                </c:pt>
              </c:strCache>
            </c:strRef>
          </c:tx>
          <c:spPr>
            <a:solidFill>
              <a:schemeClr val="accent6">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Battery_inflow_NDC'!$Q$4:$Q$49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26831897.139830504</c:v>
                </c:pt>
                <c:pt idx="13">
                  <c:v>26096358.994559769</c:v>
                </c:pt>
                <c:pt idx="14">
                  <c:v>24750398.847121511</c:v>
                </c:pt>
                <c:pt idx="15">
                  <c:v>22822625.442535058</c:v>
                </c:pt>
                <c:pt idx="16">
                  <c:v>20414239.139622144</c:v>
                </c:pt>
                <c:pt idx="17">
                  <c:v>17679081.989651043</c:v>
                </c:pt>
                <c:pt idx="18">
                  <c:v>14799064.438487703</c:v>
                </c:pt>
                <c:pt idx="19">
                  <c:v>11957174.57318615</c:v>
                </c:pt>
                <c:pt idx="20">
                  <c:v>9312734.6849794984</c:v>
                </c:pt>
                <c:pt idx="21">
                  <c:v>6983361.8744296534</c:v>
                </c:pt>
                <c:pt idx="22">
                  <c:v>5036342.5994412499</c:v>
                </c:pt>
                <c:pt idx="23">
                  <c:v>3489697.3540508016</c:v>
                </c:pt>
                <c:pt idx="24">
                  <c:v>2320966.6831721999</c:v>
                </c:pt>
                <c:pt idx="25">
                  <c:v>1480369.1667170723</c:v>
                </c:pt>
                <c:pt idx="26">
                  <c:v>904739.95572237822</c:v>
                </c:pt>
                <c:pt idx="27">
                  <c:v>529396.99908545613</c:v>
                </c:pt>
                <c:pt idx="28">
                  <c:v>296354.20905489032</c:v>
                </c:pt>
                <c:pt idx="29">
                  <c:v>158597.17298183183</c:v>
                </c:pt>
                <c:pt idx="30">
                  <c:v>81083.158604606753</c:v>
                </c:pt>
                <c:pt idx="31">
                  <c:v>39575.37200749047</c:v>
                </c:pt>
                <c:pt idx="32">
                  <c:v>18428.829660285042</c:v>
                </c:pt>
                <c:pt idx="33">
                  <c:v>8182.3538572145953</c:v>
                </c:pt>
                <c:pt idx="34">
                  <c:v>3461.8250760449873</c:v>
                </c:pt>
                <c:pt idx="35">
                  <c:v>1394.8435369871036</c:v>
                </c:pt>
                <c:pt idx="36">
                  <c:v>534.92690679244402</c:v>
                </c:pt>
                <c:pt idx="37">
                  <c:v>195.15261463368751</c:v>
                </c:pt>
                <c:pt idx="38">
                  <c:v>67.69156267933964</c:v>
                </c:pt>
                <c:pt idx="39">
                  <c:v>22.312621019197874</c:v>
                </c:pt>
                <c:pt idx="40">
                  <c:v>6.9856071740014913</c:v>
                </c:pt>
                <c:pt idx="41">
                  <c:v>2.0762637261325678</c:v>
                </c:pt>
                <c:pt idx="42">
                  <c:v>0.5855691882515256</c:v>
                </c:pt>
                <c:pt idx="43">
                  <c:v>0.15663499778162734</c:v>
                </c:pt>
                <c:pt idx="44">
                  <c:v>3.9720668719959759E-2</c:v>
                </c:pt>
                <c:pt idx="45">
                  <c:v>9.5448289009813607E-3</c:v>
                </c:pt>
              </c:numCache>
            </c:numRef>
          </c:val>
          <c:extLst>
            <c:ext xmlns:c16="http://schemas.microsoft.com/office/drawing/2014/chart" uri="{C3380CC4-5D6E-409C-BE32-E72D297353CC}">
              <c16:uniqueId val="{0000000B-61B8-4B67-ACEC-AE2BF9C3EE04}"/>
            </c:ext>
          </c:extLst>
        </c:ser>
        <c:ser>
          <c:idx val="12"/>
          <c:order val="12"/>
          <c:tx>
            <c:strRef>
              <c:f>'SI2.8 - Battery_inflow_NDC'!$R$3</c:f>
              <c:strCache>
                <c:ptCount val="1"/>
                <c:pt idx="0">
                  <c:v>2017</c:v>
                </c:pt>
              </c:strCache>
            </c:strRef>
          </c:tx>
          <c:spPr>
            <a:solidFill>
              <a:schemeClr val="accent1">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Battery_inflow_NDC'!$R$4:$R$49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53415493.612767123</c:v>
                </c:pt>
                <c:pt idx="14">
                  <c:v>51951223.945366941</c:v>
                </c:pt>
                <c:pt idx="15">
                  <c:v>49271759.079954833</c:v>
                </c:pt>
                <c:pt idx="16">
                  <c:v>45434051.76306548</c:v>
                </c:pt>
                <c:pt idx="17">
                  <c:v>40639566.21066846</c:v>
                </c:pt>
                <c:pt idx="18">
                  <c:v>35194562.880757861</c:v>
                </c:pt>
                <c:pt idx="19">
                  <c:v>29461179.277387559</c:v>
                </c:pt>
                <c:pt idx="20">
                  <c:v>23803698.21456467</c:v>
                </c:pt>
                <c:pt idx="21">
                  <c:v>18539289.916421454</c:v>
                </c:pt>
                <c:pt idx="22">
                  <c:v>13902100.162925526</c:v>
                </c:pt>
                <c:pt idx="23">
                  <c:v>10026079.205290977</c:v>
                </c:pt>
                <c:pt idx="24">
                  <c:v>6947101.2710869545</c:v>
                </c:pt>
                <c:pt idx="25">
                  <c:v>4620455.288507903</c:v>
                </c:pt>
                <c:pt idx="26">
                  <c:v>2947039.0914674131</c:v>
                </c:pt>
                <c:pt idx="27">
                  <c:v>1801107.5055279967</c:v>
                </c:pt>
                <c:pt idx="28">
                  <c:v>1053894.9920648769</c:v>
                </c:pt>
                <c:pt idx="29">
                  <c:v>589965.97513746074</c:v>
                </c:pt>
                <c:pt idx="30">
                  <c:v>315726.69782780315</c:v>
                </c:pt>
                <c:pt idx="31">
                  <c:v>161415.97882462348</c:v>
                </c:pt>
                <c:pt idx="32">
                  <c:v>78784.516043443058</c:v>
                </c:pt>
                <c:pt idx="33">
                  <c:v>36687.120104842033</c:v>
                </c:pt>
                <c:pt idx="34">
                  <c:v>16288.988733064574</c:v>
                </c:pt>
                <c:pt idx="35">
                  <c:v>6891.6146433604808</c:v>
                </c:pt>
                <c:pt idx="36">
                  <c:v>2776.7792807368664</c:v>
                </c:pt>
                <c:pt idx="37">
                  <c:v>1064.9036340651969</c:v>
                </c:pt>
                <c:pt idx="38">
                  <c:v>388.4992994031129</c:v>
                </c:pt>
                <c:pt idx="39">
                  <c:v>134.75671194971392</c:v>
                </c:pt>
                <c:pt idx="40">
                  <c:v>44.418762464836519</c:v>
                </c:pt>
                <c:pt idx="41">
                  <c:v>13.906569984209995</c:v>
                </c:pt>
                <c:pt idx="42">
                  <c:v>4.1333138400050835</c:v>
                </c:pt>
                <c:pt idx="43">
                  <c:v>1.1657195565367384</c:v>
                </c:pt>
                <c:pt idx="44">
                  <c:v>0.31182050527170291</c:v>
                </c:pt>
                <c:pt idx="45">
                  <c:v>7.9073764901860091E-2</c:v>
                </c:pt>
              </c:numCache>
            </c:numRef>
          </c:val>
          <c:extLst>
            <c:ext xmlns:c16="http://schemas.microsoft.com/office/drawing/2014/chart" uri="{C3380CC4-5D6E-409C-BE32-E72D297353CC}">
              <c16:uniqueId val="{0000000C-61B8-4B67-ACEC-AE2BF9C3EE04}"/>
            </c:ext>
          </c:extLst>
        </c:ser>
        <c:ser>
          <c:idx val="13"/>
          <c:order val="13"/>
          <c:tx>
            <c:strRef>
              <c:f>'SI2.8 - Battery_inflow_NDC'!$S$3</c:f>
              <c:strCache>
                <c:ptCount val="1"/>
                <c:pt idx="0">
                  <c:v>2018</c:v>
                </c:pt>
              </c:strCache>
            </c:strRef>
          </c:tx>
          <c:spPr>
            <a:solidFill>
              <a:schemeClr val="accent2">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Battery_inflow_NDC'!$S$4:$S$49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128618685.82446662</c:v>
                </c:pt>
                <c:pt idx="15">
                  <c:v>125092884.08463909</c:v>
                </c:pt>
                <c:pt idx="16">
                  <c:v>118641024.77579308</c:v>
                </c:pt>
                <c:pt idx="17">
                  <c:v>109400243.9031949</c:v>
                </c:pt>
                <c:pt idx="18">
                  <c:v>97855645.337390274</c:v>
                </c:pt>
                <c:pt idx="19">
                  <c:v>84744670.875936329</c:v>
                </c:pt>
                <c:pt idx="20">
                  <c:v>70939308.152174518</c:v>
                </c:pt>
                <c:pt idx="21">
                  <c:v>57316710.471954539</c:v>
                </c:pt>
                <c:pt idx="22">
                  <c:v>44640589.160426311</c:v>
                </c:pt>
                <c:pt idx="23">
                  <c:v>33474741.731642596</c:v>
                </c:pt>
                <c:pt idx="24">
                  <c:v>24141705.788679972</c:v>
                </c:pt>
                <c:pt idx="25">
                  <c:v>16727862.560894111</c:v>
                </c:pt>
                <c:pt idx="26">
                  <c:v>11125552.661307842</c:v>
                </c:pt>
                <c:pt idx="27">
                  <c:v>7096148.8770604813</c:v>
                </c:pt>
                <c:pt idx="28">
                  <c:v>4336870.5355223902</c:v>
                </c:pt>
                <c:pt idx="29">
                  <c:v>2537664.2563492567</c:v>
                </c:pt>
                <c:pt idx="30">
                  <c:v>1420573.7562480092</c:v>
                </c:pt>
                <c:pt idx="31">
                  <c:v>760235.47116682457</c:v>
                </c:pt>
                <c:pt idx="32">
                  <c:v>388672.08113809844</c:v>
                </c:pt>
                <c:pt idx="33">
                  <c:v>189704.52637364136</c:v>
                </c:pt>
                <c:pt idx="34">
                  <c:v>88338.585968647123</c:v>
                </c:pt>
                <c:pt idx="35">
                  <c:v>39222.109215060314</c:v>
                </c:pt>
                <c:pt idx="36">
                  <c:v>16594.256809897088</c:v>
                </c:pt>
                <c:pt idx="37">
                  <c:v>6686.1818127544193</c:v>
                </c:pt>
                <c:pt idx="38">
                  <c:v>2564.1718662397088</c:v>
                </c:pt>
                <c:pt idx="39">
                  <c:v>935.46396285685887</c:v>
                </c:pt>
                <c:pt idx="40">
                  <c:v>324.47947261608249</c:v>
                </c:pt>
                <c:pt idx="41">
                  <c:v>106.95553794921599</c:v>
                </c:pt>
                <c:pt idx="42">
                  <c:v>33.485504574042714</c:v>
                </c:pt>
                <c:pt idx="43">
                  <c:v>9.9525691563480727</c:v>
                </c:pt>
                <c:pt idx="44">
                  <c:v>2.806925617660097</c:v>
                </c:pt>
                <c:pt idx="45">
                  <c:v>0.75082978530374678</c:v>
                </c:pt>
              </c:numCache>
            </c:numRef>
          </c:val>
          <c:extLst>
            <c:ext xmlns:c16="http://schemas.microsoft.com/office/drawing/2014/chart" uri="{C3380CC4-5D6E-409C-BE32-E72D297353CC}">
              <c16:uniqueId val="{0000000D-61B8-4B67-ACEC-AE2BF9C3EE04}"/>
            </c:ext>
          </c:extLst>
        </c:ser>
        <c:ser>
          <c:idx val="14"/>
          <c:order val="14"/>
          <c:tx>
            <c:strRef>
              <c:f>'SI2.8 - Battery_inflow_NDC'!$T$3</c:f>
              <c:strCache>
                <c:ptCount val="1"/>
                <c:pt idx="0">
                  <c:v>2019</c:v>
                </c:pt>
              </c:strCache>
            </c:strRef>
          </c:tx>
          <c:spPr>
            <a:solidFill>
              <a:schemeClr val="accent3">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Battery_inflow_NDC'!$T$4:$T$49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253271748.63356984</c:v>
                </c:pt>
                <c:pt idx="16">
                  <c:v>246328854.09023646</c:v>
                </c:pt>
                <c:pt idx="17">
                  <c:v>233624061.79186606</c:v>
                </c:pt>
                <c:pt idx="18">
                  <c:v>215427415.51655966</c:v>
                </c:pt>
                <c:pt idx="19">
                  <c:v>192694166.08790055</c:v>
                </c:pt>
                <c:pt idx="20">
                  <c:v>166876459.99911043</c:v>
                </c:pt>
                <c:pt idx="21">
                  <c:v>139691387.04369441</c:v>
                </c:pt>
                <c:pt idx="22">
                  <c:v>112866209.09008321</c:v>
                </c:pt>
                <c:pt idx="23">
                  <c:v>87904801.734051168</c:v>
                </c:pt>
                <c:pt idx="24">
                  <c:v>65917376.772150785</c:v>
                </c:pt>
                <c:pt idx="25">
                  <c:v>47539064.80152382</c:v>
                </c:pt>
                <c:pt idx="26">
                  <c:v>32939964.940100078</c:v>
                </c:pt>
                <c:pt idx="27">
                  <c:v>21908077.811414607</c:v>
                </c:pt>
                <c:pt idx="28">
                  <c:v>13973506.439881278</c:v>
                </c:pt>
                <c:pt idx="29">
                  <c:v>8540024.9356319942</c:v>
                </c:pt>
                <c:pt idx="30">
                  <c:v>4997086.2284166031</c:v>
                </c:pt>
                <c:pt idx="31">
                  <c:v>2797347.8114907802</c:v>
                </c:pt>
                <c:pt idx="32">
                  <c:v>1497031.0567351501</c:v>
                </c:pt>
                <c:pt idx="33">
                  <c:v>765360.46845666924</c:v>
                </c:pt>
                <c:pt idx="34">
                  <c:v>373560.0065446755</c:v>
                </c:pt>
                <c:pt idx="35">
                  <c:v>173953.48114993834</c:v>
                </c:pt>
                <c:pt idx="36">
                  <c:v>77234.906594773362</c:v>
                </c:pt>
                <c:pt idx="37">
                  <c:v>32676.87282431918</c:v>
                </c:pt>
                <c:pt idx="38">
                  <c:v>13166.21258056853</c:v>
                </c:pt>
                <c:pt idx="39">
                  <c:v>5049.2841549155082</c:v>
                </c:pt>
                <c:pt idx="40">
                  <c:v>1842.0853248321393</c:v>
                </c:pt>
                <c:pt idx="41">
                  <c:v>638.95446371868229</c:v>
                </c:pt>
                <c:pt idx="42">
                  <c:v>210.61337976514355</c:v>
                </c:pt>
                <c:pt idx="43">
                  <c:v>65.938570612668371</c:v>
                </c:pt>
                <c:pt idx="44">
                  <c:v>19.598276700361883</c:v>
                </c:pt>
                <c:pt idx="45">
                  <c:v>5.5273069765256562</c:v>
                </c:pt>
              </c:numCache>
            </c:numRef>
          </c:val>
          <c:extLst>
            <c:ext xmlns:c16="http://schemas.microsoft.com/office/drawing/2014/chart" uri="{C3380CC4-5D6E-409C-BE32-E72D297353CC}">
              <c16:uniqueId val="{0000000E-61B8-4B67-ACEC-AE2BF9C3EE04}"/>
            </c:ext>
          </c:extLst>
        </c:ser>
        <c:ser>
          <c:idx val="15"/>
          <c:order val="15"/>
          <c:tx>
            <c:strRef>
              <c:f>'SI2.8 - Battery_inflow_NDC'!$U$3</c:f>
              <c:strCache>
                <c:ptCount val="1"/>
                <c:pt idx="0">
                  <c:v>2020</c:v>
                </c:pt>
              </c:strCache>
            </c:strRef>
          </c:tx>
          <c:spPr>
            <a:solidFill>
              <a:schemeClr val="accent4">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Battery_inflow_NDC'!$U$4:$U$49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429289033.61390543</c:v>
                </c:pt>
                <c:pt idx="17">
                  <c:v>417521007.74812675</c:v>
                </c:pt>
                <c:pt idx="18">
                  <c:v>395986714.8889432</c:v>
                </c:pt>
                <c:pt idx="19">
                  <c:v>365143872.22415745</c:v>
                </c:pt>
                <c:pt idx="20">
                  <c:v>326611605.08112007</c:v>
                </c:pt>
                <c:pt idx="21">
                  <c:v>282851264.03724128</c:v>
                </c:pt>
                <c:pt idx="22">
                  <c:v>236773271.68035024</c:v>
                </c:pt>
                <c:pt idx="23">
                  <c:v>191305292.00099155</c:v>
                </c:pt>
                <c:pt idx="24">
                  <c:v>148996355.06141484</c:v>
                </c:pt>
                <c:pt idx="25">
                  <c:v>111728241.01207159</c:v>
                </c:pt>
                <c:pt idx="26">
                  <c:v>80577479.71362178</c:v>
                </c:pt>
                <c:pt idx="27">
                  <c:v>55832384.751566425</c:v>
                </c:pt>
                <c:pt idx="28">
                  <c:v>37133622.690809071</c:v>
                </c:pt>
                <c:pt idx="29">
                  <c:v>23684730.366248302</c:v>
                </c:pt>
                <c:pt idx="30">
                  <c:v>14475120.385259528</c:v>
                </c:pt>
                <c:pt idx="31">
                  <c:v>8469931.3265529554</c:v>
                </c:pt>
                <c:pt idx="32">
                  <c:v>4741431.8618467553</c:v>
                </c:pt>
                <c:pt idx="33">
                  <c:v>2537428.7464079801</c:v>
                </c:pt>
                <c:pt idx="34">
                  <c:v>1297266.1090021806</c:v>
                </c:pt>
                <c:pt idx="35">
                  <c:v>633174.50553232525</c:v>
                </c:pt>
                <c:pt idx="36">
                  <c:v>294846.63101794443</c:v>
                </c:pt>
                <c:pt idx="37">
                  <c:v>130911.1600176943</c:v>
                </c:pt>
                <c:pt idx="38">
                  <c:v>55386.450450783341</c:v>
                </c:pt>
                <c:pt idx="39">
                  <c:v>22316.388249227537</c:v>
                </c:pt>
                <c:pt idx="40">
                  <c:v>8558.4054558005264</c:v>
                </c:pt>
                <c:pt idx="41">
                  <c:v>3122.2867658865744</c:v>
                </c:pt>
                <c:pt idx="42">
                  <c:v>1083.0112151589885</c:v>
                </c:pt>
                <c:pt idx="43">
                  <c:v>356.98420670023773</c:v>
                </c:pt>
                <c:pt idx="44">
                  <c:v>111.76416402110615</c:v>
                </c:pt>
                <c:pt idx="45">
                  <c:v>33.218569819125612</c:v>
                </c:pt>
              </c:numCache>
            </c:numRef>
          </c:val>
          <c:extLst>
            <c:ext xmlns:c16="http://schemas.microsoft.com/office/drawing/2014/chart" uri="{C3380CC4-5D6E-409C-BE32-E72D297353CC}">
              <c16:uniqueId val="{0000000F-61B8-4B67-ACEC-AE2BF9C3EE04}"/>
            </c:ext>
          </c:extLst>
        </c:ser>
        <c:ser>
          <c:idx val="16"/>
          <c:order val="16"/>
          <c:tx>
            <c:strRef>
              <c:f>'SI2.8 - Battery_inflow_NDC'!$V$3</c:f>
              <c:strCache>
                <c:ptCount val="1"/>
                <c:pt idx="0">
                  <c:v>2021</c:v>
                </c:pt>
              </c:strCache>
            </c:strRef>
          </c:tx>
          <c:spPr>
            <a:solidFill>
              <a:schemeClr val="accent5">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Battery_inflow_NDC'!$V$4:$V$49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657540104.64669704</c:v>
                </c:pt>
                <c:pt idx="18">
                  <c:v>639515071.73558724</c:v>
                </c:pt>
                <c:pt idx="19">
                  <c:v>606531091.08059776</c:v>
                </c:pt>
                <c:pt idx="20">
                  <c:v>559289246.06378651</c:v>
                </c:pt>
                <c:pt idx="21">
                  <c:v>500269543.75223267</c:v>
                </c:pt>
                <c:pt idx="22">
                  <c:v>433242023.88493937</c:v>
                </c:pt>
                <c:pt idx="23">
                  <c:v>362664567.80319512</c:v>
                </c:pt>
                <c:pt idx="24">
                  <c:v>293021465.4281919</c:v>
                </c:pt>
                <c:pt idx="25">
                  <c:v>228217054.77613598</c:v>
                </c:pt>
                <c:pt idx="26">
                  <c:v>171133650.13918039</c:v>
                </c:pt>
                <c:pt idx="27">
                  <c:v>123420167.51984824</c:v>
                </c:pt>
                <c:pt idx="28">
                  <c:v>85518215.555531189</c:v>
                </c:pt>
                <c:pt idx="29">
                  <c:v>56877404.820887215</c:v>
                </c:pt>
                <c:pt idx="30">
                  <c:v>36277796.226116434</c:v>
                </c:pt>
                <c:pt idx="31">
                  <c:v>22171477.553878941</c:v>
                </c:pt>
                <c:pt idx="32">
                  <c:v>12973356.165023563</c:v>
                </c:pt>
                <c:pt idx="33">
                  <c:v>7262430.1076786499</c:v>
                </c:pt>
                <c:pt idx="34">
                  <c:v>3886568.3322980558</c:v>
                </c:pt>
                <c:pt idx="35">
                  <c:v>1987016.7329619783</c:v>
                </c:pt>
                <c:pt idx="36">
                  <c:v>969830.57573698019</c:v>
                </c:pt>
                <c:pt idx="37">
                  <c:v>451615.27417127421</c:v>
                </c:pt>
                <c:pt idx="38">
                  <c:v>200516.04191425344</c:v>
                </c:pt>
                <c:pt idx="39">
                  <c:v>84835.179969147721</c:v>
                </c:pt>
                <c:pt idx="40">
                  <c:v>34181.912687596967</c:v>
                </c:pt>
                <c:pt idx="41">
                  <c:v>13108.871595534874</c:v>
                </c:pt>
                <c:pt idx="42">
                  <c:v>4782.3927611076851</c:v>
                </c:pt>
                <c:pt idx="43">
                  <c:v>1658.8434644003933</c:v>
                </c:pt>
                <c:pt idx="44">
                  <c:v>546.79112264956086</c:v>
                </c:pt>
                <c:pt idx="45">
                  <c:v>171.18867325244503</c:v>
                </c:pt>
              </c:numCache>
            </c:numRef>
          </c:val>
          <c:extLst>
            <c:ext xmlns:c16="http://schemas.microsoft.com/office/drawing/2014/chart" uri="{C3380CC4-5D6E-409C-BE32-E72D297353CC}">
              <c16:uniqueId val="{00000010-61B8-4B67-ACEC-AE2BF9C3EE04}"/>
            </c:ext>
          </c:extLst>
        </c:ser>
        <c:ser>
          <c:idx val="17"/>
          <c:order val="17"/>
          <c:tx>
            <c:strRef>
              <c:f>'SI2.8 - Battery_inflow_NDC'!$W$3</c:f>
              <c:strCache>
                <c:ptCount val="1"/>
                <c:pt idx="0">
                  <c:v>2022</c:v>
                </c:pt>
              </c:strCache>
            </c:strRef>
          </c:tx>
          <c:spPr>
            <a:solidFill>
              <a:schemeClr val="accent6">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Battery_inflow_NDC'!$W$4:$W$49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933011046.81733477</c:v>
                </c:pt>
                <c:pt idx="19">
                  <c:v>907434576.71845365</c:v>
                </c:pt>
                <c:pt idx="20">
                  <c:v>860632232.49391413</c:v>
                </c:pt>
                <c:pt idx="21">
                  <c:v>793598810.56081307</c:v>
                </c:pt>
                <c:pt idx="22">
                  <c:v>709853296.26075709</c:v>
                </c:pt>
                <c:pt idx="23">
                  <c:v>614745156.03476286</c:v>
                </c:pt>
                <c:pt idx="24">
                  <c:v>514599863.42798823</c:v>
                </c:pt>
                <c:pt idx="25">
                  <c:v>415780364.21976608</c:v>
                </c:pt>
                <c:pt idx="26">
                  <c:v>323826686.27134252</c:v>
                </c:pt>
                <c:pt idx="27">
                  <c:v>242828665.40561858</c:v>
                </c:pt>
                <c:pt idx="28">
                  <c:v>175126017.23044249</c:v>
                </c:pt>
                <c:pt idx="29">
                  <c:v>121345358.63829677</c:v>
                </c:pt>
                <c:pt idx="30">
                  <c:v>80705719.14499858</c:v>
                </c:pt>
                <c:pt idx="31">
                  <c:v>51476076.354827821</c:v>
                </c:pt>
                <c:pt idx="32">
                  <c:v>31460033.138429716</c:v>
                </c:pt>
                <c:pt idx="33">
                  <c:v>18408435.517049585</c:v>
                </c:pt>
                <c:pt idx="34">
                  <c:v>10304964.623935388</c:v>
                </c:pt>
                <c:pt idx="35">
                  <c:v>5514813.7164848866</c:v>
                </c:pt>
                <c:pt idx="36">
                  <c:v>2819460.8191397544</c:v>
                </c:pt>
                <c:pt idx="37">
                  <c:v>1376133.0058947662</c:v>
                </c:pt>
                <c:pt idx="38">
                  <c:v>640815.72627367009</c:v>
                </c:pt>
                <c:pt idx="39">
                  <c:v>284520.56513056054</c:v>
                </c:pt>
                <c:pt idx="40">
                  <c:v>120376.17099033187</c:v>
                </c:pt>
                <c:pt idx="41">
                  <c:v>48502.139890021659</c:v>
                </c:pt>
                <c:pt idx="42">
                  <c:v>18600.724006812801</c:v>
                </c:pt>
                <c:pt idx="43">
                  <c:v>6785.9363174968885</c:v>
                </c:pt>
                <c:pt idx="44">
                  <c:v>2353.8020970719504</c:v>
                </c:pt>
                <c:pt idx="45">
                  <c:v>775.8647025914986</c:v>
                </c:pt>
              </c:numCache>
            </c:numRef>
          </c:val>
          <c:extLst>
            <c:ext xmlns:c16="http://schemas.microsoft.com/office/drawing/2014/chart" uri="{C3380CC4-5D6E-409C-BE32-E72D297353CC}">
              <c16:uniqueId val="{00000011-61B8-4B67-ACEC-AE2BF9C3EE04}"/>
            </c:ext>
          </c:extLst>
        </c:ser>
        <c:ser>
          <c:idx val="18"/>
          <c:order val="18"/>
          <c:tx>
            <c:strRef>
              <c:f>'SI2.8 - Battery_inflow_NDC'!$X$3</c:f>
              <c:strCache>
                <c:ptCount val="1"/>
                <c:pt idx="0">
                  <c:v>2023</c:v>
                </c:pt>
              </c:strCache>
            </c:strRef>
          </c:tx>
          <c:spPr>
            <a:solidFill>
              <a:schemeClr val="accent1">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Battery_inflow_NDC'!$X$4:$X$49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1258355979.2886326</c:v>
                </c:pt>
                <c:pt idx="20">
                  <c:v>1223860884.9509931</c:v>
                </c:pt>
                <c:pt idx="21">
                  <c:v>1160738363.6254718</c:v>
                </c:pt>
                <c:pt idx="22">
                  <c:v>1070330101.4838448</c:v>
                </c:pt>
                <c:pt idx="23">
                  <c:v>957382169.06916153</c:v>
                </c:pt>
                <c:pt idx="24">
                  <c:v>829109414.59251201</c:v>
                </c:pt>
                <c:pt idx="25">
                  <c:v>694043031.21021914</c:v>
                </c:pt>
                <c:pt idx="26">
                  <c:v>560764751.0407027</c:v>
                </c:pt>
                <c:pt idx="27">
                  <c:v>436746433.29549605</c:v>
                </c:pt>
                <c:pt idx="28">
                  <c:v>327504056.99715418</c:v>
                </c:pt>
                <c:pt idx="29">
                  <c:v>236193206.56776288</c:v>
                </c:pt>
                <c:pt idx="30">
                  <c:v>163659002.88350937</c:v>
                </c:pt>
                <c:pt idx="31">
                  <c:v>108848147.72057122</c:v>
                </c:pt>
                <c:pt idx="32">
                  <c:v>69426003.788889229</c:v>
                </c:pt>
                <c:pt idx="33">
                  <c:v>42430280.909752294</c:v>
                </c:pt>
                <c:pt idx="34">
                  <c:v>24827535.516590413</c:v>
                </c:pt>
                <c:pt idx="35">
                  <c:v>13898349.751721298</c:v>
                </c:pt>
                <c:pt idx="36">
                  <c:v>7437852.7869245689</c:v>
                </c:pt>
                <c:pt idx="37">
                  <c:v>3802618.8352613817</c:v>
                </c:pt>
                <c:pt idx="38">
                  <c:v>1855996.4559595878</c:v>
                </c:pt>
                <c:pt idx="39">
                  <c:v>864270.90389695333</c:v>
                </c:pt>
                <c:pt idx="40">
                  <c:v>383734.10002370167</c:v>
                </c:pt>
                <c:pt idx="41">
                  <c:v>162351.85536791506</c:v>
                </c:pt>
                <c:pt idx="42">
                  <c:v>65415.042991287883</c:v>
                </c:pt>
                <c:pt idx="43">
                  <c:v>25086.8758230823</c:v>
                </c:pt>
                <c:pt idx="44">
                  <c:v>9152.2212618195153</c:v>
                </c:pt>
                <c:pt idx="45">
                  <c:v>3174.582930198143</c:v>
                </c:pt>
              </c:numCache>
            </c:numRef>
          </c:val>
          <c:extLst>
            <c:ext xmlns:c16="http://schemas.microsoft.com/office/drawing/2014/chart" uri="{C3380CC4-5D6E-409C-BE32-E72D297353CC}">
              <c16:uniqueId val="{00000012-61B8-4B67-ACEC-AE2BF9C3EE04}"/>
            </c:ext>
          </c:extLst>
        </c:ser>
        <c:ser>
          <c:idx val="19"/>
          <c:order val="19"/>
          <c:tx>
            <c:strRef>
              <c:f>'SI2.8 - Battery_inflow_NDC'!$Y$3</c:f>
              <c:strCache>
                <c:ptCount val="1"/>
                <c:pt idx="0">
                  <c:v>2024</c:v>
                </c:pt>
              </c:strCache>
            </c:strRef>
          </c:tx>
          <c:spPr>
            <a:solidFill>
              <a:schemeClr val="accent2">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Battery_inflow_NDC'!$Y$4:$Y$49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1639138231.2289815</c:v>
                </c:pt>
                <c:pt idx="21">
                  <c:v>1594204819.0234466</c:v>
                </c:pt>
                <c:pt idx="22">
                  <c:v>1511981235.5071831</c:v>
                </c:pt>
                <c:pt idx="23">
                  <c:v>1394215165.0673323</c:v>
                </c:pt>
                <c:pt idx="24">
                  <c:v>1247088853.271337</c:v>
                </c:pt>
                <c:pt idx="25">
                  <c:v>1080000382.8000591</c:v>
                </c:pt>
                <c:pt idx="26">
                  <c:v>904062511.16463876</c:v>
                </c:pt>
                <c:pt idx="27">
                  <c:v>730453828.07815528</c:v>
                </c:pt>
                <c:pt idx="28">
                  <c:v>568907199.51300883</c:v>
                </c:pt>
                <c:pt idx="29">
                  <c:v>426607756.10579264</c:v>
                </c:pt>
                <c:pt idx="30">
                  <c:v>307665971.48499095</c:v>
                </c:pt>
                <c:pt idx="31">
                  <c:v>213182702.61077118</c:v>
                </c:pt>
                <c:pt idx="32">
                  <c:v>141785920.09242874</c:v>
                </c:pt>
                <c:pt idx="33">
                  <c:v>90434518.470797613</c:v>
                </c:pt>
                <c:pt idx="34">
                  <c:v>55269809.7721738</c:v>
                </c:pt>
                <c:pt idx="35">
                  <c:v>32340421.40876912</c:v>
                </c:pt>
                <c:pt idx="36">
                  <c:v>18104031.612673562</c:v>
                </c:pt>
                <c:pt idx="37">
                  <c:v>9688569.1028330643</c:v>
                </c:pt>
                <c:pt idx="38">
                  <c:v>4953302.5743573522</c:v>
                </c:pt>
                <c:pt idx="39">
                  <c:v>2417626.4888959937</c:v>
                </c:pt>
                <c:pt idx="40">
                  <c:v>1125801.8430660486</c:v>
                </c:pt>
                <c:pt idx="41">
                  <c:v>499853.17694494897</c:v>
                </c:pt>
                <c:pt idx="42">
                  <c:v>211480.00837962219</c:v>
                </c:pt>
                <c:pt idx="43">
                  <c:v>85209.829038300348</c:v>
                </c:pt>
                <c:pt idx="44">
                  <c:v>32678.238861275528</c:v>
                </c:pt>
                <c:pt idx="45">
                  <c:v>11921.710563489223</c:v>
                </c:pt>
              </c:numCache>
            </c:numRef>
          </c:val>
          <c:extLst>
            <c:ext xmlns:c16="http://schemas.microsoft.com/office/drawing/2014/chart" uri="{C3380CC4-5D6E-409C-BE32-E72D297353CC}">
              <c16:uniqueId val="{00000013-61B8-4B67-ACEC-AE2BF9C3EE04}"/>
            </c:ext>
          </c:extLst>
        </c:ser>
        <c:ser>
          <c:idx val="20"/>
          <c:order val="20"/>
          <c:tx>
            <c:strRef>
              <c:f>'SI2.8 - Battery_inflow_NDC'!$Z$3</c:f>
              <c:strCache>
                <c:ptCount val="1"/>
                <c:pt idx="0">
                  <c:v>2025</c:v>
                </c:pt>
              </c:strCache>
            </c:strRef>
          </c:tx>
          <c:spPr>
            <a:solidFill>
              <a:schemeClr val="accent3">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Battery_inflow_NDC'!$Z$4:$Z$49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2080897876.7087524</c:v>
                </c:pt>
                <c:pt idx="22">
                  <c:v>2023854583.9160075</c:v>
                </c:pt>
                <c:pt idx="23">
                  <c:v>1919471148.0991929</c:v>
                </c:pt>
                <c:pt idx="24">
                  <c:v>1769966267.2674644</c:v>
                </c:pt>
                <c:pt idx="25">
                  <c:v>1583188347.0216961</c:v>
                </c:pt>
                <c:pt idx="26">
                  <c:v>1371068321.5095687</c:v>
                </c:pt>
                <c:pt idx="27">
                  <c:v>1147713917.0159924</c:v>
                </c:pt>
                <c:pt idx="28">
                  <c:v>927316434.28386068</c:v>
                </c:pt>
                <c:pt idx="29">
                  <c:v>722231817.27835917</c:v>
                </c:pt>
                <c:pt idx="30">
                  <c:v>541581641.47171128</c:v>
                </c:pt>
                <c:pt idx="31">
                  <c:v>390584182.95730466</c:v>
                </c:pt>
                <c:pt idx="32">
                  <c:v>270636987.63293397</c:v>
                </c:pt>
                <c:pt idx="33">
                  <c:v>179998254.23284608</c:v>
                </c:pt>
                <c:pt idx="34">
                  <c:v>114807277.31300928</c:v>
                </c:pt>
                <c:pt idx="35">
                  <c:v>70165424.495517448</c:v>
                </c:pt>
                <c:pt idx="36">
                  <c:v>41056399.612445369</c:v>
                </c:pt>
                <c:pt idx="37">
                  <c:v>22983199.479420729</c:v>
                </c:pt>
                <c:pt idx="38">
                  <c:v>12299708.767890327</c:v>
                </c:pt>
                <c:pt idx="39">
                  <c:v>6288253.5550086368</c:v>
                </c:pt>
                <c:pt idx="40">
                  <c:v>3069194.3678517747</c:v>
                </c:pt>
                <c:pt idx="41">
                  <c:v>1429213.6076128634</c:v>
                </c:pt>
                <c:pt idx="42">
                  <c:v>634567.23463218671</c:v>
                </c:pt>
                <c:pt idx="43">
                  <c:v>268475.40495321964</c:v>
                </c:pt>
                <c:pt idx="44">
                  <c:v>108174.49617264466</c:v>
                </c:pt>
                <c:pt idx="45">
                  <c:v>41485.261319312325</c:v>
                </c:pt>
              </c:numCache>
            </c:numRef>
          </c:val>
          <c:extLst>
            <c:ext xmlns:c16="http://schemas.microsoft.com/office/drawing/2014/chart" uri="{C3380CC4-5D6E-409C-BE32-E72D297353CC}">
              <c16:uniqueId val="{00000014-61B8-4B67-ACEC-AE2BF9C3EE04}"/>
            </c:ext>
          </c:extLst>
        </c:ser>
        <c:ser>
          <c:idx val="21"/>
          <c:order val="21"/>
          <c:tx>
            <c:strRef>
              <c:f>'SI2.8 - Battery_inflow_NDC'!$AA$3</c:f>
              <c:strCache>
                <c:ptCount val="1"/>
                <c:pt idx="0">
                  <c:v>2026</c:v>
                </c:pt>
              </c:strCache>
            </c:strRef>
          </c:tx>
          <c:spPr>
            <a:solidFill>
              <a:schemeClr val="accent4">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Battery_inflow_NDC'!$AA$4:$AA$49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2577524973.771615</c:v>
                </c:pt>
                <c:pt idx="23">
                  <c:v>2506867728.4521012</c:v>
                </c:pt>
                <c:pt idx="24">
                  <c:v>2377572141.3512721</c:v>
                </c:pt>
                <c:pt idx="25">
                  <c:v>2192386424.9556069</c:v>
                </c:pt>
                <c:pt idx="26">
                  <c:v>1961032085.3836741</c:v>
                </c:pt>
                <c:pt idx="27">
                  <c:v>1698287493.5830719</c:v>
                </c:pt>
                <c:pt idx="28">
                  <c:v>1421627325.8603592</c:v>
                </c:pt>
                <c:pt idx="29">
                  <c:v>1148629778.8606141</c:v>
                </c:pt>
                <c:pt idx="30">
                  <c:v>894599666.1939882</c:v>
                </c:pt>
                <c:pt idx="31">
                  <c:v>670835518.57789707</c:v>
                </c:pt>
                <c:pt idx="32">
                  <c:v>483801005.90277082</c:v>
                </c:pt>
                <c:pt idx="33">
                  <c:v>335227212.37695855</c:v>
                </c:pt>
                <c:pt idx="34">
                  <c:v>222956638.43641314</c:v>
                </c:pt>
                <c:pt idx="35">
                  <c:v>142207182.65763423</c:v>
                </c:pt>
                <c:pt idx="36">
                  <c:v>86911105.036316723</c:v>
                </c:pt>
                <c:pt idx="37">
                  <c:v>50854920.137455918</c:v>
                </c:pt>
                <c:pt idx="38">
                  <c:v>28468369.975502197</c:v>
                </c:pt>
                <c:pt idx="39">
                  <c:v>15235157.320405215</c:v>
                </c:pt>
                <c:pt idx="40">
                  <c:v>7789008.1780843828</c:v>
                </c:pt>
                <c:pt idx="41">
                  <c:v>3801688.3101488058</c:v>
                </c:pt>
                <c:pt idx="42">
                  <c:v>1770309.7339418256</c:v>
                </c:pt>
                <c:pt idx="43">
                  <c:v>786013.05384030519</c:v>
                </c:pt>
                <c:pt idx="44">
                  <c:v>332549.7463647158</c:v>
                </c:pt>
                <c:pt idx="45">
                  <c:v>133991.421939049</c:v>
                </c:pt>
              </c:numCache>
            </c:numRef>
          </c:val>
          <c:extLst>
            <c:ext xmlns:c16="http://schemas.microsoft.com/office/drawing/2014/chart" uri="{C3380CC4-5D6E-409C-BE32-E72D297353CC}">
              <c16:uniqueId val="{00000015-61B8-4B67-ACEC-AE2BF9C3EE04}"/>
            </c:ext>
          </c:extLst>
        </c:ser>
        <c:ser>
          <c:idx val="22"/>
          <c:order val="22"/>
          <c:tx>
            <c:strRef>
              <c:f>'SI2.8 - Battery_inflow_NDC'!$AB$3</c:f>
              <c:strCache>
                <c:ptCount val="1"/>
                <c:pt idx="0">
                  <c:v>2027</c:v>
                </c:pt>
              </c:strCache>
            </c:strRef>
          </c:tx>
          <c:spPr>
            <a:solidFill>
              <a:schemeClr val="accent5">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Battery_inflow_NDC'!$AB$4:$AB$49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3088242227.133719</c:v>
                </c:pt>
                <c:pt idx="24">
                  <c:v>3003584778.2751827</c:v>
                </c:pt>
                <c:pt idx="25">
                  <c:v>2848670239.7430701</c:v>
                </c:pt>
                <c:pt idx="26">
                  <c:v>2626791361.7284527</c:v>
                </c:pt>
                <c:pt idx="27">
                  <c:v>2349595893.9184155</c:v>
                </c:pt>
                <c:pt idx="28">
                  <c:v>2034790430.6905241</c:v>
                </c:pt>
                <c:pt idx="29">
                  <c:v>1703312124.4776578</c:v>
                </c:pt>
                <c:pt idx="30">
                  <c:v>1376222159.8303404</c:v>
                </c:pt>
                <c:pt idx="31">
                  <c:v>1071857884.4562534</c:v>
                </c:pt>
                <c:pt idx="32">
                  <c:v>803756548.24478686</c:v>
                </c:pt>
                <c:pt idx="33">
                  <c:v>579662548.82583821</c:v>
                </c:pt>
                <c:pt idx="34">
                  <c:v>401649971.76806301</c:v>
                </c:pt>
                <c:pt idx="35">
                  <c:v>267133825.14063084</c:v>
                </c:pt>
                <c:pt idx="36">
                  <c:v>170384469.9678697</c:v>
                </c:pt>
                <c:pt idx="37">
                  <c:v>104131889.04519591</c:v>
                </c:pt>
                <c:pt idx="38">
                  <c:v>60931441.372687966</c:v>
                </c:pt>
                <c:pt idx="39">
                  <c:v>34109164.097589694</c:v>
                </c:pt>
                <c:pt idx="40">
                  <c:v>18253889.546239443</c:v>
                </c:pt>
                <c:pt idx="41">
                  <c:v>9332341.7649963889</c:v>
                </c:pt>
                <c:pt idx="42">
                  <c:v>4554964.3527304409</c:v>
                </c:pt>
                <c:pt idx="43">
                  <c:v>2121083.3381238184</c:v>
                </c:pt>
                <c:pt idx="44">
                  <c:v>941755.64879048278</c:v>
                </c:pt>
                <c:pt idx="45">
                  <c:v>398441.98593480675</c:v>
                </c:pt>
              </c:numCache>
            </c:numRef>
          </c:val>
          <c:extLst>
            <c:ext xmlns:c16="http://schemas.microsoft.com/office/drawing/2014/chart" uri="{C3380CC4-5D6E-409C-BE32-E72D297353CC}">
              <c16:uniqueId val="{00000016-61B8-4B67-ACEC-AE2BF9C3EE04}"/>
            </c:ext>
          </c:extLst>
        </c:ser>
        <c:ser>
          <c:idx val="23"/>
          <c:order val="23"/>
          <c:tx>
            <c:strRef>
              <c:f>'SI2.8 - Battery_inflow_NDC'!$AC$3</c:f>
              <c:strCache>
                <c:ptCount val="1"/>
                <c:pt idx="0">
                  <c:v>2028</c:v>
                </c:pt>
              </c:strCache>
            </c:strRef>
          </c:tx>
          <c:spPr>
            <a:solidFill>
              <a:schemeClr val="accent6">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Battery_inflow_NDC'!$AC$4:$AC$49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3605680542.0872788</c:v>
                </c:pt>
                <c:pt idx="25">
                  <c:v>3506838646.3933392</c:v>
                </c:pt>
                <c:pt idx="26">
                  <c:v>3325968009.8985796</c:v>
                </c:pt>
                <c:pt idx="27">
                  <c:v>3066913086.6388884</c:v>
                </c:pt>
                <c:pt idx="28">
                  <c:v>2743273219.320231</c:v>
                </c:pt>
                <c:pt idx="29">
                  <c:v>2375721761.2996969</c:v>
                </c:pt>
                <c:pt idx="30">
                  <c:v>1988703907.4751012</c:v>
                </c:pt>
                <c:pt idx="31">
                  <c:v>1606809666.5769498</c:v>
                </c:pt>
                <c:pt idx="32">
                  <c:v>1251448828.6929979</c:v>
                </c:pt>
                <c:pt idx="33">
                  <c:v>938426824.52770495</c:v>
                </c:pt>
                <c:pt idx="34">
                  <c:v>676785633.88400412</c:v>
                </c:pt>
                <c:pt idx="35">
                  <c:v>468946857.60389441</c:v>
                </c:pt>
                <c:pt idx="36">
                  <c:v>311892385.57135123</c:v>
                </c:pt>
                <c:pt idx="37">
                  <c:v>198932571.62253067</c:v>
                </c:pt>
                <c:pt idx="38">
                  <c:v>121579299.33156015</c:v>
                </c:pt>
                <c:pt idx="39">
                  <c:v>71140570.072037935</c:v>
                </c:pt>
                <c:pt idx="40">
                  <c:v>39824191.319243923</c:v>
                </c:pt>
                <c:pt idx="41">
                  <c:v>21312348.421377923</c:v>
                </c:pt>
                <c:pt idx="42">
                  <c:v>10895985.690017227</c:v>
                </c:pt>
                <c:pt idx="43">
                  <c:v>5318153.5412734291</c:v>
                </c:pt>
                <c:pt idx="44">
                  <c:v>2476473.138415976</c:v>
                </c:pt>
                <c:pt idx="45">
                  <c:v>1099547.8231628996</c:v>
                </c:pt>
              </c:numCache>
            </c:numRef>
          </c:val>
          <c:extLst>
            <c:ext xmlns:c16="http://schemas.microsoft.com/office/drawing/2014/chart" uri="{C3380CC4-5D6E-409C-BE32-E72D297353CC}">
              <c16:uniqueId val="{00000017-61B8-4B67-ACEC-AE2BF9C3EE04}"/>
            </c:ext>
          </c:extLst>
        </c:ser>
        <c:ser>
          <c:idx val="24"/>
          <c:order val="24"/>
          <c:tx>
            <c:strRef>
              <c:f>'SI2.8 - Battery_inflow_NDC'!$AD$3</c:f>
              <c:strCache>
                <c:ptCount val="1"/>
                <c:pt idx="0">
                  <c:v>2029</c:v>
                </c:pt>
              </c:strCache>
            </c:strRef>
          </c:tx>
          <c:spPr>
            <a:solidFill>
              <a:schemeClr val="accent1">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Battery_inflow_NDC'!$AD$4:$AD$49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4132494089.6711302</c:v>
                </c:pt>
                <c:pt idx="26">
                  <c:v>4019210745.5147886</c:v>
                </c:pt>
                <c:pt idx="27">
                  <c:v>3811913724.1660914</c:v>
                </c:pt>
                <c:pt idx="28">
                  <c:v>3515009179.5801311</c:v>
                </c:pt>
                <c:pt idx="29">
                  <c:v>3144083407.5198936</c:v>
                </c:pt>
                <c:pt idx="30">
                  <c:v>2722830273.6966205</c:v>
                </c:pt>
                <c:pt idx="31">
                  <c:v>2279266576.1202664</c:v>
                </c:pt>
                <c:pt idx="32">
                  <c:v>1841575084.8830893</c:v>
                </c:pt>
                <c:pt idx="33">
                  <c:v>1434293700.6576579</c:v>
                </c:pt>
                <c:pt idx="34">
                  <c:v>1075537131.1138511</c:v>
                </c:pt>
                <c:pt idx="35">
                  <c:v>775668448.53674686</c:v>
                </c:pt>
                <c:pt idx="36">
                  <c:v>537463065.51497972</c:v>
                </c:pt>
                <c:pt idx="37">
                  <c:v>357461906.27329272</c:v>
                </c:pt>
                <c:pt idx="38">
                  <c:v>227997923.52022719</c:v>
                </c:pt>
                <c:pt idx="39">
                  <c:v>139342831.41544819</c:v>
                </c:pt>
                <c:pt idx="40">
                  <c:v>81534673.392986178</c:v>
                </c:pt>
                <c:pt idx="41">
                  <c:v>45642766.554531932</c:v>
                </c:pt>
                <c:pt idx="42">
                  <c:v>24426222.140403975</c:v>
                </c:pt>
                <c:pt idx="43">
                  <c:v>12487960.577636627</c:v>
                </c:pt>
                <c:pt idx="44">
                  <c:v>6095170.6122455634</c:v>
                </c:pt>
                <c:pt idx="45">
                  <c:v>2838302.087019891</c:v>
                </c:pt>
              </c:numCache>
            </c:numRef>
          </c:val>
          <c:extLst>
            <c:ext xmlns:c16="http://schemas.microsoft.com/office/drawing/2014/chart" uri="{C3380CC4-5D6E-409C-BE32-E72D297353CC}">
              <c16:uniqueId val="{00000018-61B8-4B67-ACEC-AE2BF9C3EE04}"/>
            </c:ext>
          </c:extLst>
        </c:ser>
        <c:ser>
          <c:idx val="25"/>
          <c:order val="25"/>
          <c:tx>
            <c:strRef>
              <c:f>'SI2.8 - Battery_inflow_NDC'!$AE$3</c:f>
              <c:strCache>
                <c:ptCount val="1"/>
                <c:pt idx="0">
                  <c:v>2030</c:v>
                </c:pt>
              </c:strCache>
            </c:strRef>
          </c:tx>
          <c:spPr>
            <a:solidFill>
              <a:schemeClr val="accent2">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Battery_inflow_NDC'!$AE$4:$AE$49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4669458463.7982826</c:v>
                </c:pt>
                <c:pt idx="27">
                  <c:v>4541455408.3310461</c:v>
                </c:pt>
                <c:pt idx="28">
                  <c:v>4307222809.3598328</c:v>
                </c:pt>
                <c:pt idx="29">
                  <c:v>3971739343.7882175</c:v>
                </c:pt>
                <c:pt idx="30">
                  <c:v>3552616545.7383294</c:v>
                </c:pt>
                <c:pt idx="31">
                  <c:v>3076626993.5574646</c:v>
                </c:pt>
                <c:pt idx="32">
                  <c:v>2575427907.2578883</c:v>
                </c:pt>
                <c:pt idx="33">
                  <c:v>2080864044.8682933</c:v>
                </c:pt>
                <c:pt idx="34">
                  <c:v>1620661691.1680684</c:v>
                </c:pt>
                <c:pt idx="35">
                  <c:v>1215289326.743736</c:v>
                </c:pt>
                <c:pt idx="36">
                  <c:v>876456571.63164532</c:v>
                </c:pt>
                <c:pt idx="37">
                  <c:v>607299467.53477764</c:v>
                </c:pt>
                <c:pt idx="38">
                  <c:v>403909476.33905238</c:v>
                </c:pt>
                <c:pt idx="39">
                  <c:v>257623316.72074646</c:v>
                </c:pt>
                <c:pt idx="40">
                  <c:v>157448637.40972993</c:v>
                </c:pt>
                <c:pt idx="41">
                  <c:v>92129053.909477323</c:v>
                </c:pt>
                <c:pt idx="42">
                  <c:v>51573456.119858429</c:v>
                </c:pt>
                <c:pt idx="43">
                  <c:v>27600095.060560193</c:v>
                </c:pt>
                <c:pt idx="44">
                  <c:v>14110610.190725088</c:v>
                </c:pt>
                <c:pt idx="45">
                  <c:v>6887159.5182147222</c:v>
                </c:pt>
              </c:numCache>
            </c:numRef>
          </c:val>
          <c:extLst>
            <c:ext xmlns:c16="http://schemas.microsoft.com/office/drawing/2014/chart" uri="{C3380CC4-5D6E-409C-BE32-E72D297353CC}">
              <c16:uniqueId val="{00000019-61B8-4B67-ACEC-AE2BF9C3EE04}"/>
            </c:ext>
          </c:extLst>
        </c:ser>
        <c:ser>
          <c:idx val="26"/>
          <c:order val="26"/>
          <c:tx>
            <c:strRef>
              <c:f>'SI2.8 - Battery_inflow_NDC'!$AF$3</c:f>
              <c:strCache>
                <c:ptCount val="1"/>
                <c:pt idx="0">
                  <c:v>2031</c:v>
                </c:pt>
              </c:strCache>
            </c:strRef>
          </c:tx>
          <c:spPr>
            <a:solidFill>
              <a:schemeClr val="accent3">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Battery_inflow_NDC'!$AF$4:$AF$49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5212658347.5329418</c:v>
                </c:pt>
                <c:pt idx="28">
                  <c:v>5069764647.8107977</c:v>
                </c:pt>
                <c:pt idx="29">
                  <c:v>4808283681.27952</c:v>
                </c:pt>
                <c:pt idx="30">
                  <c:v>4433773296.2254324</c:v>
                </c:pt>
                <c:pt idx="31">
                  <c:v>3965893783.2510366</c:v>
                </c:pt>
                <c:pt idx="32">
                  <c:v>3434532184.9521646</c:v>
                </c:pt>
                <c:pt idx="33">
                  <c:v>2875028417.817203</c:v>
                </c:pt>
                <c:pt idx="34">
                  <c:v>2322931752.7199326</c:v>
                </c:pt>
                <c:pt idx="35">
                  <c:v>1809193883.7212088</c:v>
                </c:pt>
                <c:pt idx="36">
                  <c:v>1356664397.5595894</c:v>
                </c:pt>
                <c:pt idx="37">
                  <c:v>978415098.83557284</c:v>
                </c:pt>
                <c:pt idx="38">
                  <c:v>677946846.17933941</c:v>
                </c:pt>
                <c:pt idx="39">
                  <c:v>450896419.74752426</c:v>
                </c:pt>
                <c:pt idx="40">
                  <c:v>287592735.39637899</c:v>
                </c:pt>
                <c:pt idx="41">
                  <c:v>175764697.44072038</c:v>
                </c:pt>
                <c:pt idx="42">
                  <c:v>102846461.88305728</c:v>
                </c:pt>
                <c:pt idx="43">
                  <c:v>57573015.937189706</c:v>
                </c:pt>
                <c:pt idx="44">
                  <c:v>30810824.64391461</c:v>
                </c:pt>
                <c:pt idx="45">
                  <c:v>15752102.855121141</c:v>
                </c:pt>
              </c:numCache>
            </c:numRef>
          </c:val>
          <c:extLst>
            <c:ext xmlns:c16="http://schemas.microsoft.com/office/drawing/2014/chart" uri="{C3380CC4-5D6E-409C-BE32-E72D297353CC}">
              <c16:uniqueId val="{0000001A-61B8-4B67-ACEC-AE2BF9C3EE04}"/>
            </c:ext>
          </c:extLst>
        </c:ser>
        <c:ser>
          <c:idx val="27"/>
          <c:order val="27"/>
          <c:tx>
            <c:strRef>
              <c:f>'SI2.8 - Battery_inflow_NDC'!$AG$3</c:f>
              <c:strCache>
                <c:ptCount val="1"/>
                <c:pt idx="0">
                  <c:v>2032</c:v>
                </c:pt>
              </c:strCache>
            </c:strRef>
          </c:tx>
          <c:spPr>
            <a:solidFill>
              <a:schemeClr val="accent4">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Battery_inflow_NDC'!$AG$4:$AG$49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5747657885.7720222</c:v>
                </c:pt>
                <c:pt idx="29">
                  <c:v>5590098336.4445992</c:v>
                </c:pt>
                <c:pt idx="30">
                  <c:v>5301780353.7450266</c:v>
                </c:pt>
                <c:pt idx="31">
                  <c:v>4888832213.9578857</c:v>
                </c:pt>
                <c:pt idx="32">
                  <c:v>4372932035.3837004</c:v>
                </c:pt>
                <c:pt idx="33">
                  <c:v>3787034307.7675438</c:v>
                </c:pt>
                <c:pt idx="34">
                  <c:v>3170106048.7316508</c:v>
                </c:pt>
                <c:pt idx="35">
                  <c:v>2561345117.3046732</c:v>
                </c:pt>
                <c:pt idx="36">
                  <c:v>1994879924.8625615</c:v>
                </c:pt>
                <c:pt idx="37">
                  <c:v>1495905218.2405183</c:v>
                </c:pt>
                <c:pt idx="38">
                  <c:v>1078834422.5633435</c:v>
                </c:pt>
                <c:pt idx="39">
                  <c:v>747527705.97772777</c:v>
                </c:pt>
                <c:pt idx="40">
                  <c:v>497174030.9538582</c:v>
                </c:pt>
                <c:pt idx="41">
                  <c:v>317109724.69048786</c:v>
                </c:pt>
                <c:pt idx="42">
                  <c:v>193804251.48400843</c:v>
                </c:pt>
                <c:pt idx="43">
                  <c:v>113402075.91884005</c:v>
                </c:pt>
                <c:pt idx="44">
                  <c:v>63482004.189988889</c:v>
                </c:pt>
                <c:pt idx="45">
                  <c:v>33973083.871024922</c:v>
                </c:pt>
              </c:numCache>
            </c:numRef>
          </c:val>
          <c:extLst>
            <c:ext xmlns:c16="http://schemas.microsoft.com/office/drawing/2014/chart" uri="{C3380CC4-5D6E-409C-BE32-E72D297353CC}">
              <c16:uniqueId val="{0000001B-61B8-4B67-ACEC-AE2BF9C3EE04}"/>
            </c:ext>
          </c:extLst>
        </c:ser>
        <c:ser>
          <c:idx val="28"/>
          <c:order val="28"/>
          <c:tx>
            <c:strRef>
              <c:f>'SI2.8 - Battery_inflow_NDC'!$AH$3</c:f>
              <c:strCache>
                <c:ptCount val="1"/>
                <c:pt idx="0">
                  <c:v>2033</c:v>
                </c:pt>
              </c:strCache>
            </c:strRef>
          </c:tx>
          <c:spPr>
            <a:solidFill>
              <a:schemeClr val="accent5">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Battery_inflow_NDC'!$AH$4:$AH$49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6267800158.0625553</c:v>
                </c:pt>
                <c:pt idx="30">
                  <c:v>6095982038.7859526</c:v>
                </c:pt>
                <c:pt idx="31">
                  <c:v>5781572320.3491468</c:v>
                </c:pt>
                <c:pt idx="32">
                  <c:v>5331253865.8989267</c:v>
                </c:pt>
                <c:pt idx="33">
                  <c:v>4768666585.1186533</c:v>
                </c:pt>
                <c:pt idx="34">
                  <c:v>4129747230.0102763</c:v>
                </c:pt>
                <c:pt idx="35">
                  <c:v>3456989192.5024395</c:v>
                </c:pt>
                <c:pt idx="36">
                  <c:v>2793137596.2434516</c:v>
                </c:pt>
                <c:pt idx="37">
                  <c:v>2175409350.5323372</c:v>
                </c:pt>
                <c:pt idx="38">
                  <c:v>1631279235.7638972</c:v>
                </c:pt>
                <c:pt idx="39">
                  <c:v>1176465039.9608104</c:v>
                </c:pt>
                <c:pt idx="40">
                  <c:v>815176262.5401994</c:v>
                </c:pt>
                <c:pt idx="41">
                  <c:v>542166484.4581517</c:v>
                </c:pt>
                <c:pt idx="42">
                  <c:v>345807009.05291307</c:v>
                </c:pt>
                <c:pt idx="43">
                  <c:v>211342836.02572179</c:v>
                </c:pt>
                <c:pt idx="44">
                  <c:v>123664554.06613955</c:v>
                </c:pt>
                <c:pt idx="45">
                  <c:v>69226896.207775146</c:v>
                </c:pt>
              </c:numCache>
            </c:numRef>
          </c:val>
          <c:extLst>
            <c:ext xmlns:c16="http://schemas.microsoft.com/office/drawing/2014/chart" uri="{C3380CC4-5D6E-409C-BE32-E72D297353CC}">
              <c16:uniqueId val="{0000001C-61B8-4B67-ACEC-AE2BF9C3EE04}"/>
            </c:ext>
          </c:extLst>
        </c:ser>
        <c:ser>
          <c:idx val="29"/>
          <c:order val="29"/>
          <c:tx>
            <c:strRef>
              <c:f>'SI2.8 - Battery_inflow_NDC'!$AI$3</c:f>
              <c:strCache>
                <c:ptCount val="1"/>
                <c:pt idx="0">
                  <c:v>2034</c:v>
                </c:pt>
              </c:strCache>
            </c:strRef>
          </c:tx>
          <c:spPr>
            <a:solidFill>
              <a:schemeClr val="accent6">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Battery_inflow_NDC'!$AI$4:$AI$49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6768562576.0995836</c:v>
                </c:pt>
                <c:pt idx="31">
                  <c:v>6583017143.4591599</c:v>
                </c:pt>
                <c:pt idx="32">
                  <c:v>6243487834.9128609</c:v>
                </c:pt>
                <c:pt idx="33">
                  <c:v>5757191437.2528334</c:v>
                </c:pt>
                <c:pt idx="34">
                  <c:v>5149656557.6379013</c:v>
                </c:pt>
                <c:pt idx="35">
                  <c:v>4459691094.9437294</c:v>
                </c:pt>
                <c:pt idx="36">
                  <c:v>3733183427.0838599</c:v>
                </c:pt>
                <c:pt idx="37">
                  <c:v>3016293775.6576586</c:v>
                </c:pt>
                <c:pt idx="38">
                  <c:v>2349212474.2952471</c:v>
                </c:pt>
                <c:pt idx="39">
                  <c:v>1761609385.7358823</c:v>
                </c:pt>
                <c:pt idx="40">
                  <c:v>1270458061.9605594</c:v>
                </c:pt>
                <c:pt idx="41">
                  <c:v>880304318.00810051</c:v>
                </c:pt>
                <c:pt idx="42">
                  <c:v>585482575.09429944</c:v>
                </c:pt>
                <c:pt idx="43">
                  <c:v>373435068.28590196</c:v>
                </c:pt>
                <c:pt idx="44">
                  <c:v>228227954.71715078</c:v>
                </c:pt>
                <c:pt idx="45">
                  <c:v>133544665.03936064</c:v>
                </c:pt>
              </c:numCache>
            </c:numRef>
          </c:val>
          <c:extLst>
            <c:ext xmlns:c16="http://schemas.microsoft.com/office/drawing/2014/chart" uri="{C3380CC4-5D6E-409C-BE32-E72D297353CC}">
              <c16:uniqueId val="{0000001D-61B8-4B67-ACEC-AE2BF9C3EE04}"/>
            </c:ext>
          </c:extLst>
        </c:ser>
        <c:ser>
          <c:idx val="30"/>
          <c:order val="30"/>
          <c:tx>
            <c:strRef>
              <c:f>'SI2.8 - Battery_inflow_NDC'!$AJ$3</c:f>
              <c:strCache>
                <c:ptCount val="1"/>
                <c:pt idx="0">
                  <c:v>2035</c:v>
                </c:pt>
              </c:strCache>
            </c:strRef>
          </c:tx>
          <c:spPr>
            <a:solidFill>
              <a:schemeClr val="accent1">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Battery_inflow_NDC'!$AJ$4:$AJ$49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7244638676.713974</c:v>
                </c:pt>
                <c:pt idx="32">
                  <c:v>7046042652.4501266</c:v>
                </c:pt>
                <c:pt idx="33">
                  <c:v>6682632085.8908195</c:v>
                </c:pt>
                <c:pt idx="34">
                  <c:v>6162131366.3917208</c:v>
                </c:pt>
                <c:pt idx="35">
                  <c:v>5511864690.5907536</c:v>
                </c:pt>
                <c:pt idx="36">
                  <c:v>4773369563.9768114</c:v>
                </c:pt>
                <c:pt idx="37">
                  <c:v>3995761986.2479711</c:v>
                </c:pt>
                <c:pt idx="38">
                  <c:v>3228448921.2853508</c:v>
                </c:pt>
                <c:pt idx="39">
                  <c:v>2514447544.7703805</c:v>
                </c:pt>
                <c:pt idx="40">
                  <c:v>1885514589.7932749</c:v>
                </c:pt>
                <c:pt idx="41">
                  <c:v>1359817466.3144507</c:v>
                </c:pt>
                <c:pt idx="42">
                  <c:v>942221725.48707664</c:v>
                </c:pt>
                <c:pt idx="43">
                  <c:v>626663292.29898369</c:v>
                </c:pt>
                <c:pt idx="44">
                  <c:v>399701134.25535762</c:v>
                </c:pt>
                <c:pt idx="45">
                  <c:v>244280679.87279984</c:v>
                </c:pt>
              </c:numCache>
            </c:numRef>
          </c:val>
          <c:extLst>
            <c:ext xmlns:c16="http://schemas.microsoft.com/office/drawing/2014/chart" uri="{C3380CC4-5D6E-409C-BE32-E72D297353CC}">
              <c16:uniqueId val="{0000001E-61B8-4B67-ACEC-AE2BF9C3EE04}"/>
            </c:ext>
          </c:extLst>
        </c:ser>
        <c:ser>
          <c:idx val="31"/>
          <c:order val="31"/>
          <c:tx>
            <c:strRef>
              <c:f>'SI2.8 - Battery_inflow_NDC'!$AK$3</c:f>
              <c:strCache>
                <c:ptCount val="1"/>
                <c:pt idx="0">
                  <c:v>2036</c:v>
                </c:pt>
              </c:strCache>
            </c:strRef>
          </c:tx>
          <c:spPr>
            <a:solidFill>
              <a:schemeClr val="accent2">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Battery_inflow_NDC'!$AK$4:$AK$49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7694345769.2162247</c:v>
                </c:pt>
                <c:pt idx="33">
                  <c:v>7483422002.3775454</c:v>
                </c:pt>
                <c:pt idx="34">
                  <c:v>7097452918.1937113</c:v>
                </c:pt>
                <c:pt idx="35">
                  <c:v>6544642393.381114</c:v>
                </c:pt>
                <c:pt idx="36">
                  <c:v>5854010759.5504951</c:v>
                </c:pt>
                <c:pt idx="37">
                  <c:v>5069673940.7505627</c:v>
                </c:pt>
                <c:pt idx="38">
                  <c:v>4243796786.2363181</c:v>
                </c:pt>
                <c:pt idx="39">
                  <c:v>3428853170.8927026</c:v>
                </c:pt>
                <c:pt idx="40">
                  <c:v>2670530538.7011423</c:v>
                </c:pt>
                <c:pt idx="41">
                  <c:v>2002556905.0673213</c:v>
                </c:pt>
                <c:pt idx="42">
                  <c:v>1444227412.2618754</c:v>
                </c:pt>
                <c:pt idx="43">
                  <c:v>1000709637.9378657</c:v>
                </c:pt>
                <c:pt idx="44">
                  <c:v>665563082.85216689</c:v>
                </c:pt>
                <c:pt idx="45">
                  <c:v>424512369.5670073</c:v>
                </c:pt>
              </c:numCache>
            </c:numRef>
          </c:val>
          <c:extLst>
            <c:ext xmlns:c16="http://schemas.microsoft.com/office/drawing/2014/chart" uri="{C3380CC4-5D6E-409C-BE32-E72D297353CC}">
              <c16:uniqueId val="{0000001F-61B8-4B67-ACEC-AE2BF9C3EE04}"/>
            </c:ext>
          </c:extLst>
        </c:ser>
        <c:ser>
          <c:idx val="32"/>
          <c:order val="32"/>
          <c:tx>
            <c:strRef>
              <c:f>'SI2.8 - Battery_inflow_NDC'!$AL$3</c:f>
              <c:strCache>
                <c:ptCount val="1"/>
                <c:pt idx="0">
                  <c:v>2037</c:v>
                </c:pt>
              </c:strCache>
            </c:strRef>
          </c:tx>
          <c:spPr>
            <a:solidFill>
              <a:schemeClr val="accent3">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Battery_inflow_NDC'!$AL$4:$AL$49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8128748337.0855322</c:v>
                </c:pt>
                <c:pt idx="34">
                  <c:v>7905916367.9529085</c:v>
                </c:pt>
                <c:pt idx="35">
                  <c:v>7498156482.274498</c:v>
                </c:pt>
                <c:pt idx="36">
                  <c:v>6914135726.1145468</c:v>
                </c:pt>
                <c:pt idx="37">
                  <c:v>6184512842.8409796</c:v>
                </c:pt>
                <c:pt idx="38">
                  <c:v>5355894425.7894735</c:v>
                </c:pt>
                <c:pt idx="39">
                  <c:v>4483390414.6942654</c:v>
                </c:pt>
                <c:pt idx="40">
                  <c:v>3622437221.6955481</c:v>
                </c:pt>
                <c:pt idx="41">
                  <c:v>2821301683.9525671</c:v>
                </c:pt>
                <c:pt idx="42">
                  <c:v>2115616012.0996625</c:v>
                </c:pt>
                <c:pt idx="43">
                  <c:v>1525764701.4988408</c:v>
                </c:pt>
                <c:pt idx="44">
                  <c:v>1057207077.6748449</c:v>
                </c:pt>
                <c:pt idx="45">
                  <c:v>703139027.70074952</c:v>
                </c:pt>
              </c:numCache>
            </c:numRef>
          </c:val>
          <c:extLst>
            <c:ext xmlns:c16="http://schemas.microsoft.com/office/drawing/2014/chart" uri="{C3380CC4-5D6E-409C-BE32-E72D297353CC}">
              <c16:uniqueId val="{00000020-61B8-4B67-ACEC-AE2BF9C3EE04}"/>
            </c:ext>
          </c:extLst>
        </c:ser>
        <c:ser>
          <c:idx val="33"/>
          <c:order val="33"/>
          <c:tx>
            <c:strRef>
              <c:f>'SI2.8 - Battery_inflow_NDC'!$AM$3</c:f>
              <c:strCache>
                <c:ptCount val="1"/>
                <c:pt idx="0">
                  <c:v>2038</c:v>
                </c:pt>
              </c:strCache>
            </c:strRef>
          </c:tx>
          <c:spPr>
            <a:solidFill>
              <a:schemeClr val="accent4">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Battery_inflow_NDC'!$AM$4:$AM$49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8545987530.6425934</c:v>
                </c:pt>
                <c:pt idx="35">
                  <c:v>8311717855.8209581</c:v>
                </c:pt>
                <c:pt idx="36">
                  <c:v>7883028129.678772</c:v>
                </c:pt>
                <c:pt idx="37">
                  <c:v>7269030267.6698122</c:v>
                </c:pt>
                <c:pt idx="38">
                  <c:v>6501956690.7846642</c:v>
                </c:pt>
                <c:pt idx="39">
                  <c:v>5630806254.5636406</c:v>
                </c:pt>
                <c:pt idx="40">
                  <c:v>4713517627.8217897</c:v>
                </c:pt>
                <c:pt idx="41">
                  <c:v>3808372709.228827</c:v>
                </c:pt>
                <c:pt idx="42">
                  <c:v>2966115816.5322456</c:v>
                </c:pt>
                <c:pt idx="43">
                  <c:v>2224208120.27672</c:v>
                </c:pt>
                <c:pt idx="44">
                  <c:v>1604080428.2518547</c:v>
                </c:pt>
                <c:pt idx="45">
                  <c:v>1111472286.809124</c:v>
                </c:pt>
              </c:numCache>
            </c:numRef>
          </c:val>
          <c:extLst>
            <c:ext xmlns:c16="http://schemas.microsoft.com/office/drawing/2014/chart" uri="{C3380CC4-5D6E-409C-BE32-E72D297353CC}">
              <c16:uniqueId val="{00000021-61B8-4B67-ACEC-AE2BF9C3EE04}"/>
            </c:ext>
          </c:extLst>
        </c:ser>
        <c:ser>
          <c:idx val="34"/>
          <c:order val="34"/>
          <c:tx>
            <c:strRef>
              <c:f>'SI2.8 - Battery_inflow_NDC'!$AN$3</c:f>
              <c:strCache>
                <c:ptCount val="1"/>
                <c:pt idx="0">
                  <c:v>2039</c:v>
                </c:pt>
              </c:strCache>
            </c:strRef>
          </c:tx>
          <c:spPr>
            <a:solidFill>
              <a:schemeClr val="accent5">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Battery_inflow_NDC'!$AN$4:$AN$49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8940384202.3416481</c:v>
                </c:pt>
                <c:pt idx="36">
                  <c:v>8695302999.9231853</c:v>
                </c:pt>
                <c:pt idx="37">
                  <c:v>8246829275.6677542</c:v>
                </c:pt>
                <c:pt idx="38">
                  <c:v>7604495459.2312479</c:v>
                </c:pt>
                <c:pt idx="39">
                  <c:v>6802021495.3706884</c:v>
                </c:pt>
                <c:pt idx="40">
                  <c:v>5890667533.0664816</c:v>
                </c:pt>
                <c:pt idx="41">
                  <c:v>4931046106.2734728</c:v>
                </c:pt>
                <c:pt idx="42">
                  <c:v>3984128818.8327475</c:v>
                </c:pt>
                <c:pt idx="43">
                  <c:v>3103001834.8794169</c:v>
                </c:pt>
                <c:pt idx="44">
                  <c:v>2326855155.1170797</c:v>
                </c:pt>
                <c:pt idx="45">
                  <c:v>1678108617.4777</c:v>
                </c:pt>
              </c:numCache>
            </c:numRef>
          </c:val>
          <c:extLst>
            <c:ext xmlns:c16="http://schemas.microsoft.com/office/drawing/2014/chart" uri="{C3380CC4-5D6E-409C-BE32-E72D297353CC}">
              <c16:uniqueId val="{00000022-61B8-4B67-ACEC-AE2BF9C3EE04}"/>
            </c:ext>
          </c:extLst>
        </c:ser>
        <c:ser>
          <c:idx val="35"/>
          <c:order val="35"/>
          <c:tx>
            <c:strRef>
              <c:f>'SI2.8 - Battery_inflow_NDC'!$AO$3</c:f>
              <c:strCache>
                <c:ptCount val="1"/>
                <c:pt idx="0">
                  <c:v>2040</c:v>
                </c:pt>
              </c:strCache>
            </c:strRef>
          </c:tx>
          <c:spPr>
            <a:solidFill>
              <a:schemeClr val="accent6">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Battery_inflow_NDC'!$AO$4:$AO$49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9306801194.8860054</c:v>
                </c:pt>
                <c:pt idx="37">
                  <c:v>9051675466.9654064</c:v>
                </c:pt>
                <c:pt idx="38">
                  <c:v>8584821280.5779552</c:v>
                </c:pt>
                <c:pt idx="39">
                  <c:v>7916161747.046813</c:v>
                </c:pt>
                <c:pt idx="40">
                  <c:v>7080798805.5116777</c:v>
                </c:pt>
                <c:pt idx="41">
                  <c:v>6132093475.4750385</c:v>
                </c:pt>
                <c:pt idx="42">
                  <c:v>5133142464.043539</c:v>
                </c:pt>
                <c:pt idx="43">
                  <c:v>4147416264.5024357</c:v>
                </c:pt>
                <c:pt idx="44">
                  <c:v>3230176749.7894878</c:v>
                </c:pt>
                <c:pt idx="45">
                  <c:v>2422220102.3864627</c:v>
                </c:pt>
              </c:numCache>
            </c:numRef>
          </c:val>
          <c:extLst>
            <c:ext xmlns:c16="http://schemas.microsoft.com/office/drawing/2014/chart" uri="{C3380CC4-5D6E-409C-BE32-E72D297353CC}">
              <c16:uniqueId val="{00000023-61B8-4B67-ACEC-AE2BF9C3EE04}"/>
            </c:ext>
          </c:extLst>
        </c:ser>
        <c:ser>
          <c:idx val="36"/>
          <c:order val="36"/>
          <c:tx>
            <c:strRef>
              <c:f>'SI2.8 - Battery_inflow_NDC'!$AP$3</c:f>
              <c:strCache>
                <c:ptCount val="1"/>
                <c:pt idx="0">
                  <c:v>2041</c:v>
                </c:pt>
              </c:strCache>
            </c:strRef>
          </c:tx>
          <c:spPr>
            <a:solidFill>
              <a:schemeClr val="accent1">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Battery_inflow_NDC'!$AP$4:$AP$49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9643332418.1101494</c:v>
                </c:pt>
                <c:pt idx="38">
                  <c:v>9378981418.101408</c:v>
                </c:pt>
                <c:pt idx="39">
                  <c:v>8895245920.1738968</c:v>
                </c:pt>
                <c:pt idx="40">
                  <c:v>8202407852.4689093</c:v>
                </c:pt>
                <c:pt idx="41">
                  <c:v>7336838430.0318928</c:v>
                </c:pt>
                <c:pt idx="42">
                  <c:v>6353828191.3041849</c:v>
                </c:pt>
                <c:pt idx="43">
                  <c:v>5318755401.9622726</c:v>
                </c:pt>
                <c:pt idx="44">
                  <c:v>4297385629.860713</c:v>
                </c:pt>
                <c:pt idx="45">
                  <c:v>3346979001.1832504</c:v>
                </c:pt>
              </c:numCache>
            </c:numRef>
          </c:val>
          <c:extLst>
            <c:ext xmlns:c16="http://schemas.microsoft.com/office/drawing/2014/chart" uri="{C3380CC4-5D6E-409C-BE32-E72D297353CC}">
              <c16:uniqueId val="{00000024-61B8-4B67-ACEC-AE2BF9C3EE04}"/>
            </c:ext>
          </c:extLst>
        </c:ser>
        <c:ser>
          <c:idx val="37"/>
          <c:order val="37"/>
          <c:tx>
            <c:strRef>
              <c:f>'SI2.8 - Battery_inflow_NDC'!$AQ$3</c:f>
              <c:strCache>
                <c:ptCount val="1"/>
                <c:pt idx="0">
                  <c:v>2042</c:v>
                </c:pt>
              </c:strCache>
            </c:strRef>
          </c:tx>
          <c:spPr>
            <a:solidFill>
              <a:schemeClr val="accent2">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Battery_inflow_NDC'!$AQ$4:$AQ$49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9956430542.2428207</c:v>
                </c:pt>
                <c:pt idx="39">
                  <c:v>9683496637.6294537</c:v>
                </c:pt>
                <c:pt idx="40">
                  <c:v>9184055295.4552937</c:v>
                </c:pt>
                <c:pt idx="41">
                  <c:v>8468722275.8062315</c:v>
                </c:pt>
                <c:pt idx="42">
                  <c:v>7575049688.3302631</c:v>
                </c:pt>
                <c:pt idx="43">
                  <c:v>6560123235.5383329</c:v>
                </c:pt>
                <c:pt idx="44">
                  <c:v>5491443873.8381863</c:v>
                </c:pt>
                <c:pt idx="45">
                  <c:v>4436912436.6787834</c:v>
                </c:pt>
              </c:numCache>
            </c:numRef>
          </c:val>
          <c:extLst>
            <c:ext xmlns:c16="http://schemas.microsoft.com/office/drawing/2014/chart" uri="{C3380CC4-5D6E-409C-BE32-E72D297353CC}">
              <c16:uniqueId val="{00000025-61B8-4B67-ACEC-AE2BF9C3EE04}"/>
            </c:ext>
          </c:extLst>
        </c:ser>
        <c:ser>
          <c:idx val="38"/>
          <c:order val="38"/>
          <c:tx>
            <c:strRef>
              <c:f>'SI2.8 - Battery_inflow_NDC'!$AR$3</c:f>
              <c:strCache>
                <c:ptCount val="1"/>
                <c:pt idx="0">
                  <c:v>2043</c:v>
                </c:pt>
              </c:strCache>
            </c:strRef>
          </c:tx>
          <c:spPr>
            <a:solidFill>
              <a:schemeClr val="accent3">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Battery_inflow_NDC'!$AR$4:$AR$49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10245365119.075407</c:v>
                </c:pt>
                <c:pt idx="40">
                  <c:v>9964510700.9910583</c:v>
                </c:pt>
                <c:pt idx="41">
                  <c:v>9450575623.1109619</c:v>
                </c:pt>
                <c:pt idx="42">
                  <c:v>8714483713.7724915</c:v>
                </c:pt>
                <c:pt idx="43">
                  <c:v>7794876840.9325333</c:v>
                </c:pt>
                <c:pt idx="44">
                  <c:v>6750497328.2403259</c:v>
                </c:pt>
                <c:pt idx="45">
                  <c:v>5650805002.8246708</c:v>
                </c:pt>
              </c:numCache>
            </c:numRef>
          </c:val>
          <c:extLst>
            <c:ext xmlns:c16="http://schemas.microsoft.com/office/drawing/2014/chart" uri="{C3380CC4-5D6E-409C-BE32-E72D297353CC}">
              <c16:uniqueId val="{00000026-61B8-4B67-ACEC-AE2BF9C3EE04}"/>
            </c:ext>
          </c:extLst>
        </c:ser>
        <c:ser>
          <c:idx val="39"/>
          <c:order val="39"/>
          <c:tx>
            <c:strRef>
              <c:f>'SI2.8 - Battery_inflow_NDC'!$AS$3</c:f>
              <c:strCache>
                <c:ptCount val="1"/>
                <c:pt idx="0">
                  <c:v>2044</c:v>
                </c:pt>
              </c:strCache>
            </c:strRef>
          </c:tx>
          <c:spPr>
            <a:solidFill>
              <a:schemeClr val="accent4">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Battery_inflow_NDC'!$AS$4:$AS$49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10507306543.184441</c:v>
                </c:pt>
                <c:pt idx="41">
                  <c:v>10219271570.245745</c:v>
                </c:pt>
                <c:pt idx="42">
                  <c:v>9692196805.8210602</c:v>
                </c:pt>
                <c:pt idx="43">
                  <c:v>8937285365.8200588</c:v>
                </c:pt>
                <c:pt idx="44">
                  <c:v>7994167067.9510746</c:v>
                </c:pt>
                <c:pt idx="45">
                  <c:v>6923086090.3832474</c:v>
                </c:pt>
              </c:numCache>
            </c:numRef>
          </c:val>
          <c:extLst>
            <c:ext xmlns:c16="http://schemas.microsoft.com/office/drawing/2014/chart" uri="{C3380CC4-5D6E-409C-BE32-E72D297353CC}">
              <c16:uniqueId val="{00000027-61B8-4B67-ACEC-AE2BF9C3EE04}"/>
            </c:ext>
          </c:extLst>
        </c:ser>
        <c:ser>
          <c:idx val="40"/>
          <c:order val="40"/>
          <c:tx>
            <c:strRef>
              <c:f>'SI2.8 - Battery_inflow_NDC'!$AT$3</c:f>
              <c:strCache>
                <c:ptCount val="1"/>
                <c:pt idx="0">
                  <c:v>2045</c:v>
                </c:pt>
              </c:strCache>
            </c:strRef>
          </c:tx>
          <c:spPr>
            <a:solidFill>
              <a:schemeClr val="accent5">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Battery_inflow_NDC'!$AT$4:$AT$49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10740146854.534485</c:v>
                </c:pt>
                <c:pt idx="42">
                  <c:v>10445729070.501139</c:v>
                </c:pt>
                <c:pt idx="43">
                  <c:v>9906974409.6397209</c:v>
                </c:pt>
                <c:pt idx="44">
                  <c:v>9135334247.2007561</c:v>
                </c:pt>
                <c:pt idx="45">
                  <c:v>8171316591.6121492</c:v>
                </c:pt>
              </c:numCache>
            </c:numRef>
          </c:val>
          <c:extLst>
            <c:ext xmlns:c16="http://schemas.microsoft.com/office/drawing/2014/chart" uri="{C3380CC4-5D6E-409C-BE32-E72D297353CC}">
              <c16:uniqueId val="{00000028-61B8-4B67-ACEC-AE2BF9C3EE04}"/>
            </c:ext>
          </c:extLst>
        </c:ser>
        <c:ser>
          <c:idx val="41"/>
          <c:order val="41"/>
          <c:tx>
            <c:strRef>
              <c:f>'SI2.8 - Battery_inflow_NDC'!$AU$3</c:f>
              <c:strCache>
                <c:ptCount val="1"/>
                <c:pt idx="0">
                  <c:v>2046</c:v>
                </c:pt>
              </c:strCache>
            </c:strRef>
          </c:tx>
          <c:spPr>
            <a:solidFill>
              <a:schemeClr val="accent6">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Battery_inflow_NDC'!$AU$4:$AU$49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10941996561.431913</c:v>
                </c:pt>
                <c:pt idx="43">
                  <c:v>10642045506.371881</c:v>
                </c:pt>
                <c:pt idx="44">
                  <c:v>10093165521.168314</c:v>
                </c:pt>
                <c:pt idx="45">
                  <c:v>9307023197.5645008</c:v>
                </c:pt>
              </c:numCache>
            </c:numRef>
          </c:val>
          <c:extLst>
            <c:ext xmlns:c16="http://schemas.microsoft.com/office/drawing/2014/chart" uri="{C3380CC4-5D6E-409C-BE32-E72D297353CC}">
              <c16:uniqueId val="{00000029-61B8-4B67-ACEC-AE2BF9C3EE04}"/>
            </c:ext>
          </c:extLst>
        </c:ser>
        <c:ser>
          <c:idx val="42"/>
          <c:order val="42"/>
          <c:tx>
            <c:strRef>
              <c:f>'SI2.8 - Battery_inflow_NDC'!$AV$3</c:f>
              <c:strCache>
                <c:ptCount val="1"/>
                <c:pt idx="0">
                  <c:v>2047</c:v>
                </c:pt>
              </c:strCache>
            </c:strRef>
          </c:tx>
          <c:spPr>
            <a:solidFill>
              <a:schemeClr val="accent1">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Battery_inflow_NDC'!$AV$4:$AV$49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11111346371.463177</c:v>
                </c:pt>
                <c:pt idx="44">
                  <c:v>10806752959.415743</c:v>
                </c:pt>
                <c:pt idx="45">
                  <c:v>10249377932.132576</c:v>
                </c:pt>
              </c:numCache>
            </c:numRef>
          </c:val>
          <c:extLst>
            <c:ext xmlns:c16="http://schemas.microsoft.com/office/drawing/2014/chart" uri="{C3380CC4-5D6E-409C-BE32-E72D297353CC}">
              <c16:uniqueId val="{0000002A-61B8-4B67-ACEC-AE2BF9C3EE04}"/>
            </c:ext>
          </c:extLst>
        </c:ser>
        <c:ser>
          <c:idx val="43"/>
          <c:order val="43"/>
          <c:tx>
            <c:strRef>
              <c:f>'SI2.8 - Battery_inflow_NDC'!$AW$3</c:f>
              <c:strCache>
                <c:ptCount val="1"/>
                <c:pt idx="0">
                  <c:v>2048</c:v>
                </c:pt>
              </c:strCache>
            </c:strRef>
          </c:tx>
          <c:spPr>
            <a:solidFill>
              <a:schemeClr val="accent2">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Battery_inflow_NDC'!$AW$4:$AW$49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11246961394.315155</c:v>
                </c:pt>
                <c:pt idx="45">
                  <c:v>10938650391.1537</c:v>
                </c:pt>
              </c:numCache>
            </c:numRef>
          </c:val>
          <c:extLst>
            <c:ext xmlns:c16="http://schemas.microsoft.com/office/drawing/2014/chart" uri="{C3380CC4-5D6E-409C-BE32-E72D297353CC}">
              <c16:uniqueId val="{0000002B-61B8-4B67-ACEC-AE2BF9C3EE04}"/>
            </c:ext>
          </c:extLst>
        </c:ser>
        <c:ser>
          <c:idx val="44"/>
          <c:order val="44"/>
          <c:tx>
            <c:strRef>
              <c:f>'SI2.8 - Battery_inflow_NDC'!$AX$3</c:f>
              <c:strCache>
                <c:ptCount val="1"/>
                <c:pt idx="0">
                  <c:v>2049</c:v>
                </c:pt>
              </c:strCache>
            </c:strRef>
          </c:tx>
          <c:spPr>
            <a:solidFill>
              <a:schemeClr val="accent3">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Battery_inflow_NDC'!$AX$4:$AX$49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11347517870.184038</c:v>
                </c:pt>
              </c:numCache>
            </c:numRef>
          </c:val>
          <c:extLst>
            <c:ext xmlns:c16="http://schemas.microsoft.com/office/drawing/2014/chart" uri="{C3380CC4-5D6E-409C-BE32-E72D297353CC}">
              <c16:uniqueId val="{0000002C-61B8-4B67-ACEC-AE2BF9C3EE04}"/>
            </c:ext>
          </c:extLst>
        </c:ser>
        <c:ser>
          <c:idx val="45"/>
          <c:order val="45"/>
          <c:tx>
            <c:strRef>
              <c:f>'SI2.8 - Battery_inflow_NDC'!$AY$3</c:f>
              <c:strCache>
                <c:ptCount val="1"/>
                <c:pt idx="0">
                  <c:v>2050</c:v>
                </c:pt>
              </c:strCache>
            </c:strRef>
          </c:tx>
          <c:spPr>
            <a:solidFill>
              <a:schemeClr val="accent4">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Battery_inflow_NDC'!$AY$4:$AY$49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2D-61B8-4B67-ACEC-AE2BF9C3EE04}"/>
            </c:ext>
          </c:extLst>
        </c:ser>
        <c:ser>
          <c:idx val="46"/>
          <c:order val="46"/>
          <c:tx>
            <c:strRef>
              <c:f>[1]Cohort_survival_M_NDC!#REF!</c:f>
              <c:strCache>
                <c:ptCount val="1"/>
                <c:pt idx="0">
                  <c:v>#REF!</c:v>
                </c:pt>
              </c:strCache>
            </c:strRef>
          </c:tx>
          <c:spPr>
            <a:solidFill>
              <a:schemeClr val="accent5">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2E-61B8-4B67-ACEC-AE2BF9C3EE04}"/>
            </c:ext>
          </c:extLst>
        </c:ser>
        <c:ser>
          <c:idx val="47"/>
          <c:order val="47"/>
          <c:tx>
            <c:strRef>
              <c:f>[1]Cohort_survival_M_NDC!#REF!</c:f>
              <c:strCache>
                <c:ptCount val="1"/>
                <c:pt idx="0">
                  <c:v>#REF!</c:v>
                </c:pt>
              </c:strCache>
            </c:strRef>
          </c:tx>
          <c:spPr>
            <a:solidFill>
              <a:schemeClr val="accent6">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2F-61B8-4B67-ACEC-AE2BF9C3EE04}"/>
            </c:ext>
          </c:extLst>
        </c:ser>
        <c:ser>
          <c:idx val="48"/>
          <c:order val="48"/>
          <c:tx>
            <c:strRef>
              <c:f>[1]Cohort_survival_M_NDC!#REF!</c:f>
              <c:strCache>
                <c:ptCount val="1"/>
                <c:pt idx="0">
                  <c:v>#REF!</c:v>
                </c:pt>
              </c:strCache>
            </c:strRef>
          </c:tx>
          <c:spPr>
            <a:solidFill>
              <a:schemeClr val="accent1">
                <a:lumMod val="50000"/>
                <a:lumOff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0-61B8-4B67-ACEC-AE2BF9C3EE04}"/>
            </c:ext>
          </c:extLst>
        </c:ser>
        <c:ser>
          <c:idx val="49"/>
          <c:order val="49"/>
          <c:tx>
            <c:strRef>
              <c:f>[1]Cohort_survival_M_NDC!#REF!</c:f>
              <c:strCache>
                <c:ptCount val="1"/>
                <c:pt idx="0">
                  <c:v>#REF!</c:v>
                </c:pt>
              </c:strCache>
            </c:strRef>
          </c:tx>
          <c:spPr>
            <a:solidFill>
              <a:schemeClr val="accent2">
                <a:lumMod val="50000"/>
                <a:lumOff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1-61B8-4B67-ACEC-AE2BF9C3EE04}"/>
            </c:ext>
          </c:extLst>
        </c:ser>
        <c:ser>
          <c:idx val="50"/>
          <c:order val="50"/>
          <c:tx>
            <c:strRef>
              <c:f>[1]Cohort_survival_M_NDC!#REF!</c:f>
              <c:strCache>
                <c:ptCount val="1"/>
                <c:pt idx="0">
                  <c:v>#REF!</c:v>
                </c:pt>
              </c:strCache>
            </c:strRef>
          </c:tx>
          <c:spPr>
            <a:solidFill>
              <a:schemeClr val="accent3">
                <a:lumMod val="50000"/>
                <a:lumOff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2-61B8-4B67-ACEC-AE2BF9C3EE04}"/>
            </c:ext>
          </c:extLst>
        </c:ser>
        <c:ser>
          <c:idx val="51"/>
          <c:order val="51"/>
          <c:tx>
            <c:strRef>
              <c:f>[1]Cohort_survival_M_NDC!#REF!</c:f>
              <c:strCache>
                <c:ptCount val="1"/>
                <c:pt idx="0">
                  <c:v>#REF!</c:v>
                </c:pt>
              </c:strCache>
            </c:strRef>
          </c:tx>
          <c:spPr>
            <a:solidFill>
              <a:schemeClr val="accent4">
                <a:lumMod val="50000"/>
                <a:lumOff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3-61B8-4B67-ACEC-AE2BF9C3EE04}"/>
            </c:ext>
          </c:extLst>
        </c:ser>
        <c:ser>
          <c:idx val="52"/>
          <c:order val="52"/>
          <c:tx>
            <c:strRef>
              <c:f>[1]Cohort_survival_M_NDC!#REF!</c:f>
              <c:strCache>
                <c:ptCount val="1"/>
                <c:pt idx="0">
                  <c:v>#REF!</c:v>
                </c:pt>
              </c:strCache>
            </c:strRef>
          </c:tx>
          <c:spPr>
            <a:solidFill>
              <a:schemeClr val="accent5">
                <a:lumMod val="50000"/>
                <a:lumOff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4-61B8-4B67-ACEC-AE2BF9C3EE04}"/>
            </c:ext>
          </c:extLst>
        </c:ser>
        <c:ser>
          <c:idx val="53"/>
          <c:order val="53"/>
          <c:tx>
            <c:strRef>
              <c:f>[1]Cohort_survival_M_NDC!#REF!</c:f>
              <c:strCache>
                <c:ptCount val="1"/>
                <c:pt idx="0">
                  <c:v>#REF!</c:v>
                </c:pt>
              </c:strCache>
            </c:strRef>
          </c:tx>
          <c:spPr>
            <a:solidFill>
              <a:schemeClr val="accent6">
                <a:lumMod val="50000"/>
                <a:lumOff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5-61B8-4B67-ACEC-AE2BF9C3EE04}"/>
            </c:ext>
          </c:extLst>
        </c:ser>
        <c:ser>
          <c:idx val="54"/>
          <c:order val="54"/>
          <c:tx>
            <c:strRef>
              <c:f>[1]Cohort_survival_M_NDC!#REF!</c:f>
              <c:strCache>
                <c:ptCount val="1"/>
                <c:pt idx="0">
                  <c:v>#REF!</c:v>
                </c:pt>
              </c:strCache>
            </c:strRef>
          </c:tx>
          <c:spPr>
            <a:solidFill>
              <a:schemeClr val="accent1"/>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6-61B8-4B67-ACEC-AE2BF9C3EE04}"/>
            </c:ext>
          </c:extLst>
        </c:ser>
        <c:ser>
          <c:idx val="55"/>
          <c:order val="55"/>
          <c:tx>
            <c:strRef>
              <c:f>[1]Cohort_survival_M_NDC!#REF!</c:f>
              <c:strCache>
                <c:ptCount val="1"/>
                <c:pt idx="0">
                  <c:v>#REF!</c:v>
                </c:pt>
              </c:strCache>
            </c:strRef>
          </c:tx>
          <c:spPr>
            <a:solidFill>
              <a:schemeClr val="accent2"/>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7-61B8-4B67-ACEC-AE2BF9C3EE04}"/>
            </c:ext>
          </c:extLst>
        </c:ser>
        <c:ser>
          <c:idx val="56"/>
          <c:order val="56"/>
          <c:tx>
            <c:strRef>
              <c:f>[1]Cohort_survival_M_NDC!#REF!</c:f>
              <c:strCache>
                <c:ptCount val="1"/>
                <c:pt idx="0">
                  <c:v>#REF!</c:v>
                </c:pt>
              </c:strCache>
            </c:strRef>
          </c:tx>
          <c:spPr>
            <a:solidFill>
              <a:schemeClr val="accent3"/>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8-61B8-4B67-ACEC-AE2BF9C3EE04}"/>
            </c:ext>
          </c:extLst>
        </c:ser>
        <c:ser>
          <c:idx val="57"/>
          <c:order val="57"/>
          <c:tx>
            <c:strRef>
              <c:f>[1]Cohort_survival_M_NDC!#REF!</c:f>
              <c:strCache>
                <c:ptCount val="1"/>
                <c:pt idx="0">
                  <c:v>#REF!</c:v>
                </c:pt>
              </c:strCache>
            </c:strRef>
          </c:tx>
          <c:spPr>
            <a:solidFill>
              <a:schemeClr val="accent4"/>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9-61B8-4B67-ACEC-AE2BF9C3EE04}"/>
            </c:ext>
          </c:extLst>
        </c:ser>
        <c:ser>
          <c:idx val="58"/>
          <c:order val="58"/>
          <c:tx>
            <c:strRef>
              <c:f>[1]Cohort_survival_M_NDC!#REF!</c:f>
              <c:strCache>
                <c:ptCount val="1"/>
                <c:pt idx="0">
                  <c:v>#REF!</c:v>
                </c:pt>
              </c:strCache>
            </c:strRef>
          </c:tx>
          <c:spPr>
            <a:solidFill>
              <a:schemeClr val="accent5"/>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A-61B8-4B67-ACEC-AE2BF9C3EE04}"/>
            </c:ext>
          </c:extLst>
        </c:ser>
        <c:ser>
          <c:idx val="59"/>
          <c:order val="59"/>
          <c:tx>
            <c:strRef>
              <c:f>[1]Cohort_survival_M_NDC!#REF!</c:f>
              <c:strCache>
                <c:ptCount val="1"/>
                <c:pt idx="0">
                  <c:v>#REF!</c:v>
                </c:pt>
              </c:strCache>
            </c:strRef>
          </c:tx>
          <c:spPr>
            <a:solidFill>
              <a:schemeClr val="accent6"/>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B-61B8-4B67-ACEC-AE2BF9C3EE04}"/>
            </c:ext>
          </c:extLst>
        </c:ser>
        <c:ser>
          <c:idx val="60"/>
          <c:order val="60"/>
          <c:tx>
            <c:strRef>
              <c:f>[1]Cohort_survival_M_NDC!#REF!</c:f>
              <c:strCache>
                <c:ptCount val="1"/>
                <c:pt idx="0">
                  <c:v>#REF!</c:v>
                </c:pt>
              </c:strCache>
            </c:strRef>
          </c:tx>
          <c:spPr>
            <a:solidFill>
              <a:schemeClr val="accent1">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C-61B8-4B67-ACEC-AE2BF9C3EE04}"/>
            </c:ext>
          </c:extLst>
        </c:ser>
        <c:ser>
          <c:idx val="61"/>
          <c:order val="61"/>
          <c:tx>
            <c:strRef>
              <c:f>[1]Cohort_survival_M_NDC!#REF!</c:f>
              <c:strCache>
                <c:ptCount val="1"/>
                <c:pt idx="0">
                  <c:v>#REF!</c:v>
                </c:pt>
              </c:strCache>
            </c:strRef>
          </c:tx>
          <c:spPr>
            <a:solidFill>
              <a:schemeClr val="accent2">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D-61B8-4B67-ACEC-AE2BF9C3EE04}"/>
            </c:ext>
          </c:extLst>
        </c:ser>
        <c:ser>
          <c:idx val="62"/>
          <c:order val="62"/>
          <c:tx>
            <c:strRef>
              <c:f>[1]Cohort_survival_M_NDC!#REF!</c:f>
              <c:strCache>
                <c:ptCount val="1"/>
                <c:pt idx="0">
                  <c:v>#REF!</c:v>
                </c:pt>
              </c:strCache>
            </c:strRef>
          </c:tx>
          <c:spPr>
            <a:solidFill>
              <a:schemeClr val="accent3">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E-61B8-4B67-ACEC-AE2BF9C3EE04}"/>
            </c:ext>
          </c:extLst>
        </c:ser>
        <c:ser>
          <c:idx val="63"/>
          <c:order val="63"/>
          <c:tx>
            <c:strRef>
              <c:f>[1]Cohort_survival_M_NDC!#REF!</c:f>
              <c:strCache>
                <c:ptCount val="1"/>
                <c:pt idx="0">
                  <c:v>#REF!</c:v>
                </c:pt>
              </c:strCache>
            </c:strRef>
          </c:tx>
          <c:spPr>
            <a:solidFill>
              <a:schemeClr val="accent4">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3F-61B8-4B67-ACEC-AE2BF9C3EE04}"/>
            </c:ext>
          </c:extLst>
        </c:ser>
        <c:ser>
          <c:idx val="64"/>
          <c:order val="64"/>
          <c:tx>
            <c:strRef>
              <c:f>[1]Cohort_survival_M_NDC!#REF!</c:f>
              <c:strCache>
                <c:ptCount val="1"/>
                <c:pt idx="0">
                  <c:v>#REF!</c:v>
                </c:pt>
              </c:strCache>
            </c:strRef>
          </c:tx>
          <c:spPr>
            <a:solidFill>
              <a:schemeClr val="accent5">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0-61B8-4B67-ACEC-AE2BF9C3EE04}"/>
            </c:ext>
          </c:extLst>
        </c:ser>
        <c:ser>
          <c:idx val="65"/>
          <c:order val="65"/>
          <c:tx>
            <c:strRef>
              <c:f>[1]Cohort_survival_M_NDC!#REF!</c:f>
              <c:strCache>
                <c:ptCount val="1"/>
                <c:pt idx="0">
                  <c:v>#REF!</c:v>
                </c:pt>
              </c:strCache>
            </c:strRef>
          </c:tx>
          <c:spPr>
            <a:solidFill>
              <a:schemeClr val="accent6">
                <a:lumMod val="6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1-61B8-4B67-ACEC-AE2BF9C3EE04}"/>
            </c:ext>
          </c:extLst>
        </c:ser>
        <c:ser>
          <c:idx val="66"/>
          <c:order val="66"/>
          <c:tx>
            <c:strRef>
              <c:f>[1]Cohort_survival_M_NDC!#REF!</c:f>
              <c:strCache>
                <c:ptCount val="1"/>
                <c:pt idx="0">
                  <c:v>#REF!</c:v>
                </c:pt>
              </c:strCache>
            </c:strRef>
          </c:tx>
          <c:spPr>
            <a:solidFill>
              <a:schemeClr val="accent1">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2-61B8-4B67-ACEC-AE2BF9C3EE04}"/>
            </c:ext>
          </c:extLst>
        </c:ser>
        <c:ser>
          <c:idx val="67"/>
          <c:order val="67"/>
          <c:tx>
            <c:strRef>
              <c:f>[1]Cohort_survival_M_NDC!#REF!</c:f>
              <c:strCache>
                <c:ptCount val="1"/>
                <c:pt idx="0">
                  <c:v>#REF!</c:v>
                </c:pt>
              </c:strCache>
            </c:strRef>
          </c:tx>
          <c:spPr>
            <a:solidFill>
              <a:schemeClr val="accent2">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3-61B8-4B67-ACEC-AE2BF9C3EE04}"/>
            </c:ext>
          </c:extLst>
        </c:ser>
        <c:ser>
          <c:idx val="68"/>
          <c:order val="68"/>
          <c:tx>
            <c:strRef>
              <c:f>[1]Cohort_survival_M_NDC!#REF!</c:f>
              <c:strCache>
                <c:ptCount val="1"/>
                <c:pt idx="0">
                  <c:v>#REF!</c:v>
                </c:pt>
              </c:strCache>
            </c:strRef>
          </c:tx>
          <c:spPr>
            <a:solidFill>
              <a:schemeClr val="accent3">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4-61B8-4B67-ACEC-AE2BF9C3EE04}"/>
            </c:ext>
          </c:extLst>
        </c:ser>
        <c:ser>
          <c:idx val="69"/>
          <c:order val="69"/>
          <c:tx>
            <c:strRef>
              <c:f>[1]Cohort_survival_M_NDC!#REF!</c:f>
              <c:strCache>
                <c:ptCount val="1"/>
                <c:pt idx="0">
                  <c:v>#REF!</c:v>
                </c:pt>
              </c:strCache>
            </c:strRef>
          </c:tx>
          <c:spPr>
            <a:solidFill>
              <a:schemeClr val="accent4">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5-61B8-4B67-ACEC-AE2BF9C3EE04}"/>
            </c:ext>
          </c:extLst>
        </c:ser>
        <c:ser>
          <c:idx val="70"/>
          <c:order val="70"/>
          <c:tx>
            <c:strRef>
              <c:f>[1]Cohort_survival_M_NDC!#REF!</c:f>
              <c:strCache>
                <c:ptCount val="1"/>
                <c:pt idx="0">
                  <c:v>#REF!</c:v>
                </c:pt>
              </c:strCache>
            </c:strRef>
          </c:tx>
          <c:spPr>
            <a:solidFill>
              <a:schemeClr val="accent5">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6-61B8-4B67-ACEC-AE2BF9C3EE04}"/>
            </c:ext>
          </c:extLst>
        </c:ser>
        <c:ser>
          <c:idx val="71"/>
          <c:order val="71"/>
          <c:tx>
            <c:strRef>
              <c:f>[1]Cohort_survival_M_NDC!#REF!</c:f>
              <c:strCache>
                <c:ptCount val="1"/>
                <c:pt idx="0">
                  <c:v>#REF!</c:v>
                </c:pt>
              </c:strCache>
            </c:strRef>
          </c:tx>
          <c:spPr>
            <a:solidFill>
              <a:schemeClr val="accent6">
                <a:lumMod val="80000"/>
                <a:lumOff val="2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7-61B8-4B67-ACEC-AE2BF9C3EE04}"/>
            </c:ext>
          </c:extLst>
        </c:ser>
        <c:ser>
          <c:idx val="72"/>
          <c:order val="72"/>
          <c:tx>
            <c:strRef>
              <c:f>[1]Cohort_survival_M_NDC!#REF!</c:f>
              <c:strCache>
                <c:ptCount val="1"/>
                <c:pt idx="0">
                  <c:v>#REF!</c:v>
                </c:pt>
              </c:strCache>
            </c:strRef>
          </c:tx>
          <c:spPr>
            <a:solidFill>
              <a:schemeClr val="accent1">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8-61B8-4B67-ACEC-AE2BF9C3EE04}"/>
            </c:ext>
          </c:extLst>
        </c:ser>
        <c:ser>
          <c:idx val="73"/>
          <c:order val="73"/>
          <c:tx>
            <c:strRef>
              <c:f>[1]Cohort_survival_M_NDC!#REF!</c:f>
              <c:strCache>
                <c:ptCount val="1"/>
                <c:pt idx="0">
                  <c:v>#REF!</c:v>
                </c:pt>
              </c:strCache>
            </c:strRef>
          </c:tx>
          <c:spPr>
            <a:solidFill>
              <a:schemeClr val="accent2">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9-61B8-4B67-ACEC-AE2BF9C3EE04}"/>
            </c:ext>
          </c:extLst>
        </c:ser>
        <c:ser>
          <c:idx val="74"/>
          <c:order val="74"/>
          <c:tx>
            <c:strRef>
              <c:f>[1]Cohort_survival_M_NDC!#REF!</c:f>
              <c:strCache>
                <c:ptCount val="1"/>
                <c:pt idx="0">
                  <c:v>#REF!</c:v>
                </c:pt>
              </c:strCache>
            </c:strRef>
          </c:tx>
          <c:spPr>
            <a:solidFill>
              <a:schemeClr val="accent3">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A-61B8-4B67-ACEC-AE2BF9C3EE04}"/>
            </c:ext>
          </c:extLst>
        </c:ser>
        <c:ser>
          <c:idx val="75"/>
          <c:order val="75"/>
          <c:tx>
            <c:strRef>
              <c:f>[1]Cohort_survival_M_NDC!#REF!</c:f>
              <c:strCache>
                <c:ptCount val="1"/>
                <c:pt idx="0">
                  <c:v>#REF!</c:v>
                </c:pt>
              </c:strCache>
            </c:strRef>
          </c:tx>
          <c:spPr>
            <a:solidFill>
              <a:schemeClr val="accent4">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B-61B8-4B67-ACEC-AE2BF9C3EE04}"/>
            </c:ext>
          </c:extLst>
        </c:ser>
        <c:ser>
          <c:idx val="76"/>
          <c:order val="76"/>
          <c:tx>
            <c:strRef>
              <c:f>[1]Cohort_survival_M_NDC!#REF!</c:f>
              <c:strCache>
                <c:ptCount val="1"/>
                <c:pt idx="0">
                  <c:v>#REF!</c:v>
                </c:pt>
              </c:strCache>
            </c:strRef>
          </c:tx>
          <c:spPr>
            <a:solidFill>
              <a:schemeClr val="accent5">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C-61B8-4B67-ACEC-AE2BF9C3EE04}"/>
            </c:ext>
          </c:extLst>
        </c:ser>
        <c:ser>
          <c:idx val="77"/>
          <c:order val="77"/>
          <c:tx>
            <c:strRef>
              <c:f>[1]Cohort_survival_M_NDC!#REF!</c:f>
              <c:strCache>
                <c:ptCount val="1"/>
                <c:pt idx="0">
                  <c:v>#REF!</c:v>
                </c:pt>
              </c:strCache>
            </c:strRef>
          </c:tx>
          <c:spPr>
            <a:solidFill>
              <a:schemeClr val="accent6">
                <a:lumMod val="8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D-61B8-4B67-ACEC-AE2BF9C3EE04}"/>
            </c:ext>
          </c:extLst>
        </c:ser>
        <c:ser>
          <c:idx val="78"/>
          <c:order val="78"/>
          <c:tx>
            <c:strRef>
              <c:f>[1]Cohort_survival_M_NDC!#REF!</c:f>
              <c:strCache>
                <c:ptCount val="1"/>
                <c:pt idx="0">
                  <c:v>#REF!</c:v>
                </c:pt>
              </c:strCache>
            </c:strRef>
          </c:tx>
          <c:spPr>
            <a:solidFill>
              <a:schemeClr val="accent1">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E-61B8-4B67-ACEC-AE2BF9C3EE04}"/>
            </c:ext>
          </c:extLst>
        </c:ser>
        <c:ser>
          <c:idx val="79"/>
          <c:order val="79"/>
          <c:tx>
            <c:strRef>
              <c:f>[1]Cohort_survival_M_NDC!#REF!</c:f>
              <c:strCache>
                <c:ptCount val="1"/>
                <c:pt idx="0">
                  <c:v>#REF!</c:v>
                </c:pt>
              </c:strCache>
            </c:strRef>
          </c:tx>
          <c:spPr>
            <a:solidFill>
              <a:schemeClr val="accent2">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4F-61B8-4B67-ACEC-AE2BF9C3EE04}"/>
            </c:ext>
          </c:extLst>
        </c:ser>
        <c:ser>
          <c:idx val="80"/>
          <c:order val="80"/>
          <c:tx>
            <c:strRef>
              <c:f>[1]Cohort_survival_M_NDC!#REF!</c:f>
              <c:strCache>
                <c:ptCount val="1"/>
                <c:pt idx="0">
                  <c:v>#REF!</c:v>
                </c:pt>
              </c:strCache>
            </c:strRef>
          </c:tx>
          <c:spPr>
            <a:solidFill>
              <a:schemeClr val="accent3">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0-61B8-4B67-ACEC-AE2BF9C3EE04}"/>
            </c:ext>
          </c:extLst>
        </c:ser>
        <c:ser>
          <c:idx val="81"/>
          <c:order val="81"/>
          <c:tx>
            <c:strRef>
              <c:f>[1]Cohort_survival_M_NDC!#REF!</c:f>
              <c:strCache>
                <c:ptCount val="1"/>
                <c:pt idx="0">
                  <c:v>#REF!</c:v>
                </c:pt>
              </c:strCache>
            </c:strRef>
          </c:tx>
          <c:spPr>
            <a:solidFill>
              <a:schemeClr val="accent4">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1-61B8-4B67-ACEC-AE2BF9C3EE04}"/>
            </c:ext>
          </c:extLst>
        </c:ser>
        <c:ser>
          <c:idx val="82"/>
          <c:order val="82"/>
          <c:tx>
            <c:strRef>
              <c:f>[1]Cohort_survival_M_NDC!#REF!</c:f>
              <c:strCache>
                <c:ptCount val="1"/>
                <c:pt idx="0">
                  <c:v>#REF!</c:v>
                </c:pt>
              </c:strCache>
            </c:strRef>
          </c:tx>
          <c:spPr>
            <a:solidFill>
              <a:schemeClr val="accent5">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2-61B8-4B67-ACEC-AE2BF9C3EE04}"/>
            </c:ext>
          </c:extLst>
        </c:ser>
        <c:ser>
          <c:idx val="83"/>
          <c:order val="83"/>
          <c:tx>
            <c:strRef>
              <c:f>[1]Cohort_survival_M_NDC!#REF!</c:f>
              <c:strCache>
                <c:ptCount val="1"/>
                <c:pt idx="0">
                  <c:v>#REF!</c:v>
                </c:pt>
              </c:strCache>
            </c:strRef>
          </c:tx>
          <c:spPr>
            <a:solidFill>
              <a:schemeClr val="accent6">
                <a:lumMod val="60000"/>
                <a:lumOff val="4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3-61B8-4B67-ACEC-AE2BF9C3EE04}"/>
            </c:ext>
          </c:extLst>
        </c:ser>
        <c:ser>
          <c:idx val="84"/>
          <c:order val="84"/>
          <c:tx>
            <c:strRef>
              <c:f>[1]Cohort_survival_M_NDC!#REF!</c:f>
              <c:strCache>
                <c:ptCount val="1"/>
                <c:pt idx="0">
                  <c:v>#REF!</c:v>
                </c:pt>
              </c:strCache>
            </c:strRef>
          </c:tx>
          <c:spPr>
            <a:solidFill>
              <a:schemeClr val="accent1">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4-61B8-4B67-ACEC-AE2BF9C3EE04}"/>
            </c:ext>
          </c:extLst>
        </c:ser>
        <c:ser>
          <c:idx val="85"/>
          <c:order val="85"/>
          <c:tx>
            <c:strRef>
              <c:f>[1]Cohort_survival_M_NDC!#REF!</c:f>
              <c:strCache>
                <c:ptCount val="1"/>
                <c:pt idx="0">
                  <c:v>#REF!</c:v>
                </c:pt>
              </c:strCache>
            </c:strRef>
          </c:tx>
          <c:spPr>
            <a:solidFill>
              <a:schemeClr val="accent2">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5-61B8-4B67-ACEC-AE2BF9C3EE04}"/>
            </c:ext>
          </c:extLst>
        </c:ser>
        <c:ser>
          <c:idx val="86"/>
          <c:order val="86"/>
          <c:tx>
            <c:strRef>
              <c:f>[1]Cohort_survival_M_NDC!#REF!</c:f>
              <c:strCache>
                <c:ptCount val="1"/>
                <c:pt idx="0">
                  <c:v>#REF!</c:v>
                </c:pt>
              </c:strCache>
            </c:strRef>
          </c:tx>
          <c:spPr>
            <a:solidFill>
              <a:schemeClr val="accent3">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6-61B8-4B67-ACEC-AE2BF9C3EE04}"/>
            </c:ext>
          </c:extLst>
        </c:ser>
        <c:ser>
          <c:idx val="87"/>
          <c:order val="87"/>
          <c:tx>
            <c:strRef>
              <c:f>[1]Cohort_survival_M_NDC!#REF!</c:f>
              <c:strCache>
                <c:ptCount val="1"/>
                <c:pt idx="0">
                  <c:v>#REF!</c:v>
                </c:pt>
              </c:strCache>
            </c:strRef>
          </c:tx>
          <c:spPr>
            <a:solidFill>
              <a:schemeClr val="accent4">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7-61B8-4B67-ACEC-AE2BF9C3EE04}"/>
            </c:ext>
          </c:extLst>
        </c:ser>
        <c:ser>
          <c:idx val="88"/>
          <c:order val="88"/>
          <c:tx>
            <c:strRef>
              <c:f>[1]Cohort_survival_M_NDC!#REF!</c:f>
              <c:strCache>
                <c:ptCount val="1"/>
                <c:pt idx="0">
                  <c:v>#REF!</c:v>
                </c:pt>
              </c:strCache>
            </c:strRef>
          </c:tx>
          <c:spPr>
            <a:solidFill>
              <a:schemeClr val="accent5">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8-61B8-4B67-ACEC-AE2BF9C3EE04}"/>
            </c:ext>
          </c:extLst>
        </c:ser>
        <c:ser>
          <c:idx val="89"/>
          <c:order val="89"/>
          <c:tx>
            <c:strRef>
              <c:f>[1]Cohort_survival_M_NDC!#REF!</c:f>
              <c:strCache>
                <c:ptCount val="1"/>
                <c:pt idx="0">
                  <c:v>#REF!</c:v>
                </c:pt>
              </c:strCache>
            </c:strRef>
          </c:tx>
          <c:spPr>
            <a:solidFill>
              <a:schemeClr val="accent6">
                <a:lumMod val="5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9-61B8-4B67-ACEC-AE2BF9C3EE04}"/>
            </c:ext>
          </c:extLst>
        </c:ser>
        <c:ser>
          <c:idx val="90"/>
          <c:order val="90"/>
          <c:tx>
            <c:strRef>
              <c:f>[1]Cohort_survival_M_NDC!#REF!</c:f>
              <c:strCache>
                <c:ptCount val="1"/>
                <c:pt idx="0">
                  <c:v>#REF!</c:v>
                </c:pt>
              </c:strCache>
            </c:strRef>
          </c:tx>
          <c:spPr>
            <a:solidFill>
              <a:schemeClr val="accent1">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A-61B8-4B67-ACEC-AE2BF9C3EE04}"/>
            </c:ext>
          </c:extLst>
        </c:ser>
        <c:ser>
          <c:idx val="91"/>
          <c:order val="91"/>
          <c:tx>
            <c:strRef>
              <c:f>[1]Cohort_survival_M_NDC!#REF!</c:f>
              <c:strCache>
                <c:ptCount val="1"/>
                <c:pt idx="0">
                  <c:v>#REF!</c:v>
                </c:pt>
              </c:strCache>
            </c:strRef>
          </c:tx>
          <c:spPr>
            <a:solidFill>
              <a:schemeClr val="accent2">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B-61B8-4B67-ACEC-AE2BF9C3EE04}"/>
            </c:ext>
          </c:extLst>
        </c:ser>
        <c:ser>
          <c:idx val="92"/>
          <c:order val="92"/>
          <c:tx>
            <c:strRef>
              <c:f>[1]Cohort_survival_M_NDC!#REF!</c:f>
              <c:strCache>
                <c:ptCount val="1"/>
                <c:pt idx="0">
                  <c:v>#REF!</c:v>
                </c:pt>
              </c:strCache>
            </c:strRef>
          </c:tx>
          <c:spPr>
            <a:solidFill>
              <a:schemeClr val="accent3">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C-61B8-4B67-ACEC-AE2BF9C3EE04}"/>
            </c:ext>
          </c:extLst>
        </c:ser>
        <c:ser>
          <c:idx val="93"/>
          <c:order val="93"/>
          <c:tx>
            <c:strRef>
              <c:f>[1]Cohort_survival_M_NDC!#REF!</c:f>
              <c:strCache>
                <c:ptCount val="1"/>
                <c:pt idx="0">
                  <c:v>#REF!</c:v>
                </c:pt>
              </c:strCache>
            </c:strRef>
          </c:tx>
          <c:spPr>
            <a:solidFill>
              <a:schemeClr val="accent4">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D-61B8-4B67-ACEC-AE2BF9C3EE04}"/>
            </c:ext>
          </c:extLst>
        </c:ser>
        <c:ser>
          <c:idx val="94"/>
          <c:order val="94"/>
          <c:tx>
            <c:strRef>
              <c:f>[1]Cohort_survival_M_NDC!#REF!</c:f>
              <c:strCache>
                <c:ptCount val="1"/>
                <c:pt idx="0">
                  <c:v>#REF!</c:v>
                </c:pt>
              </c:strCache>
            </c:strRef>
          </c:tx>
          <c:spPr>
            <a:solidFill>
              <a:schemeClr val="accent5">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E-61B8-4B67-ACEC-AE2BF9C3EE04}"/>
            </c:ext>
          </c:extLst>
        </c:ser>
        <c:ser>
          <c:idx val="95"/>
          <c:order val="95"/>
          <c:tx>
            <c:strRef>
              <c:f>[1]Cohort_survival_M_NDC!#REF!</c:f>
              <c:strCache>
                <c:ptCount val="1"/>
                <c:pt idx="0">
                  <c:v>#REF!</c:v>
                </c:pt>
              </c:strCache>
            </c:strRef>
          </c:tx>
          <c:spPr>
            <a:solidFill>
              <a:schemeClr val="accent6">
                <a:lumMod val="70000"/>
                <a:lumOff val="3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5F-61B8-4B67-ACEC-AE2BF9C3EE04}"/>
            </c:ext>
          </c:extLst>
        </c:ser>
        <c:ser>
          <c:idx val="96"/>
          <c:order val="96"/>
          <c:tx>
            <c:strRef>
              <c:f>[1]Cohort_survival_M_NDC!#REF!</c:f>
              <c:strCache>
                <c:ptCount val="1"/>
                <c:pt idx="0">
                  <c:v>#REF!</c:v>
                </c:pt>
              </c:strCache>
            </c:strRef>
          </c:tx>
          <c:spPr>
            <a:solidFill>
              <a:schemeClr val="accent1">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60-61B8-4B67-ACEC-AE2BF9C3EE04}"/>
            </c:ext>
          </c:extLst>
        </c:ser>
        <c:ser>
          <c:idx val="97"/>
          <c:order val="97"/>
          <c:tx>
            <c:strRef>
              <c:f>[1]Cohort_survival_M_NDC!#REF!</c:f>
              <c:strCache>
                <c:ptCount val="1"/>
                <c:pt idx="0">
                  <c:v>#REF!</c:v>
                </c:pt>
              </c:strCache>
            </c:strRef>
          </c:tx>
          <c:spPr>
            <a:solidFill>
              <a:schemeClr val="accent2">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61-61B8-4B67-ACEC-AE2BF9C3EE04}"/>
            </c:ext>
          </c:extLst>
        </c:ser>
        <c:ser>
          <c:idx val="98"/>
          <c:order val="98"/>
          <c:tx>
            <c:strRef>
              <c:f>[1]Cohort_survival_M_NDC!#REF!</c:f>
              <c:strCache>
                <c:ptCount val="1"/>
                <c:pt idx="0">
                  <c:v>#REF!</c:v>
                </c:pt>
              </c:strCache>
            </c:strRef>
          </c:tx>
          <c:spPr>
            <a:solidFill>
              <a:schemeClr val="accent3">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62-61B8-4B67-ACEC-AE2BF9C3EE04}"/>
            </c:ext>
          </c:extLst>
        </c:ser>
        <c:ser>
          <c:idx val="99"/>
          <c:order val="99"/>
          <c:tx>
            <c:strRef>
              <c:f>[1]Cohort_survival_M_NDC!#REF!</c:f>
              <c:strCache>
                <c:ptCount val="1"/>
                <c:pt idx="0">
                  <c:v>#REF!</c:v>
                </c:pt>
              </c:strCache>
            </c:strRef>
          </c:tx>
          <c:spPr>
            <a:solidFill>
              <a:schemeClr val="accent4">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63-61B8-4B67-ACEC-AE2BF9C3EE04}"/>
            </c:ext>
          </c:extLst>
        </c:ser>
        <c:ser>
          <c:idx val="100"/>
          <c:order val="100"/>
          <c:tx>
            <c:strRef>
              <c:f>[1]Cohort_survival_M_NDC!#REF!</c:f>
              <c:strCache>
                <c:ptCount val="1"/>
                <c:pt idx="0">
                  <c:v>#REF!</c:v>
                </c:pt>
              </c:strCache>
            </c:strRef>
          </c:tx>
          <c:spPr>
            <a:solidFill>
              <a:schemeClr val="accent5">
                <a:lumMod val="70000"/>
              </a:schemeClr>
            </a:solidFill>
            <a:ln>
              <a:noFill/>
            </a:ln>
            <a:effectLst/>
          </c:spPr>
          <c:invertIfNegative val="0"/>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[1]Cohort_survival_M_NDC!#REF!</c:f>
              <c:numCache>
                <c:formatCode>General</c:formatCode>
                <c:ptCount val="1"/>
                <c:pt idx="0">
                  <c:v>1</c:v>
                </c:pt>
              </c:numCache>
            </c:numRef>
          </c:val>
          <c:extLst>
            <c:ext xmlns:c16="http://schemas.microsoft.com/office/drawing/2014/chart" uri="{C3380CC4-5D6E-409C-BE32-E72D297353CC}">
              <c16:uniqueId val="{00000064-61B8-4B67-ACEC-AE2BF9C3EE04}"/>
            </c:ext>
          </c:extLst>
        </c:ser>
        <c:dLbls>
          <c:showLegendKey val="0"/>
          <c:showVal val="0"/>
          <c:showCatName val="0"/>
          <c:showSerName val="0"/>
          <c:showPercent val="0"/>
          <c:showBubbleSize val="0"/>
        </c:dLbls>
        <c:gapWidth val="0"/>
        <c:overlap val="100"/>
        <c:axId val="57154063"/>
        <c:axId val="57154479"/>
      </c:barChart>
      <c:catAx>
        <c:axId val="5715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54479"/>
        <c:crosses val="autoZero"/>
        <c:auto val="1"/>
        <c:lblAlgn val="ctr"/>
        <c:lblOffset val="100"/>
        <c:noMultiLvlLbl val="0"/>
      </c:catAx>
      <c:valAx>
        <c:axId val="57154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540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Flows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'SI2.8 - Battery_inflow_NDC'!$C$3</c:f>
              <c:strCache>
                <c:ptCount val="1"/>
                <c:pt idx="0">
                  <c:v>inflows (kWh/y)</c:v>
                </c:pt>
              </c:strCache>
            </c:strRef>
          </c:tx>
          <c:spPr>
            <a:ln w="28575" cap="rnd">
              <a:solidFill>
                <a:schemeClr val="accent1"/>
              </a:solidFill>
              <a:round/>
            </a:ln>
            <a:effectLst/>
          </c:spPr>
          <c:marker>
            <c:symbol val="none"/>
          </c:marker>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Battery_inflow_NDC'!$C$4:$C$49</c:f>
              <c:numCache>
                <c:formatCode>0.00</c:formatCode>
                <c:ptCount val="46"/>
                <c:pt idx="0">
                  <c:v>235032000</c:v>
                </c:pt>
                <c:pt idx="1">
                  <c:v>-34837136.053550988</c:v>
                </c:pt>
                <c:pt idx="2">
                  <c:v>-2256192.353677541</c:v>
                </c:pt>
                <c:pt idx="3">
                  <c:v>24460005.258989006</c:v>
                </c:pt>
                <c:pt idx="4">
                  <c:v>44992797.650907427</c:v>
                </c:pt>
                <c:pt idx="5">
                  <c:v>59265734.498832941</c:v>
                </c:pt>
                <c:pt idx="6">
                  <c:v>67435556.021954536</c:v>
                </c:pt>
                <c:pt idx="7">
                  <c:v>69572713.901343942</c:v>
                </c:pt>
                <c:pt idx="8">
                  <c:v>65723863.71221745</c:v>
                </c:pt>
                <c:pt idx="9">
                  <c:v>55915998.177290559</c:v>
                </c:pt>
                <c:pt idx="10">
                  <c:v>39995337.60806793</c:v>
                </c:pt>
                <c:pt idx="11">
                  <c:v>27027719.534868896</c:v>
                </c:pt>
                <c:pt idx="12">
                  <c:v>53805326.274874449</c:v>
                </c:pt>
                <c:pt idx="13">
                  <c:v>129557360.37936604</c:v>
                </c:pt>
                <c:pt idx="14">
                  <c:v>255120156.15222287</c:v>
                </c:pt>
                <c:pt idx="15">
                  <c:v>432422036.33405983</c:v>
                </c:pt>
                <c:pt idx="16">
                  <c:v>662338910.98732555</c:v>
                </c:pt>
                <c:pt idx="17">
                  <c:v>939820273.04658389</c:v>
                </c:pt>
                <c:pt idx="18">
                  <c:v>1267539611.7537928</c:v>
                </c:pt>
                <c:pt idx="19">
                  <c:v>1651100858.1191158</c:v>
                </c:pt>
                <c:pt idx="20">
                  <c:v>2096084518.3362103</c:v>
                </c:pt>
                <c:pt idx="21">
                  <c:v>2596336059.3614588</c:v>
                </c:pt>
                <c:pt idx="22">
                  <c:v>3110780588.3321266</c:v>
                </c:pt>
                <c:pt idx="23">
                  <c:v>3631995230.0057392</c:v>
                </c:pt>
                <c:pt idx="24">
                  <c:v>4162653525.8788719</c:v>
                </c:pt>
                <c:pt idx="25">
                  <c:v>4703536730.2416916</c:v>
                </c:pt>
                <c:pt idx="26">
                  <c:v>5250700951.7070427</c:v>
                </c:pt>
                <c:pt idx="27">
                  <c:v>5789604980.57444</c:v>
                </c:pt>
                <c:pt idx="28">
                  <c:v>6313543313.3891258</c:v>
                </c:pt>
                <c:pt idx="29">
                  <c:v>6817960355.4556885</c:v>
                </c:pt>
                <c:pt idx="30">
                  <c:v>7297510916.4020119</c:v>
                </c:pt>
                <c:pt idx="31">
                  <c:v>7750500025.0606537</c:v>
                </c:pt>
                <c:pt idx="32">
                  <c:v>8188072914.8348083</c:v>
                </c:pt>
                <c:pt idx="33">
                  <c:v>8608357169.937851</c:v>
                </c:pt>
                <c:pt idx="34">
                  <c:v>9005632195.7258759</c:v>
                </c:pt>
                <c:pt idx="35">
                  <c:v>9374723343.3137207</c:v>
                </c:pt>
                <c:pt idx="36">
                  <c:v>9713710611.6618271</c:v>
                </c:pt>
                <c:pt idx="37">
                  <c:v>10029093763.358154</c:v>
                </c:pt>
                <c:pt idx="38">
                  <c:v>10320137019.295685</c:v>
                </c:pt>
                <c:pt idx="39">
                  <c:v>10583990123.252083</c:v>
                </c:pt>
                <c:pt idx="40">
                  <c:v>10818529731.047417</c:v>
                </c:pt>
                <c:pt idx="41">
                  <c:v>11021852561.251648</c:v>
                </c:pt>
                <c:pt idx="42">
                  <c:v>11192438306.454651</c:v>
                </c:pt>
                <c:pt idx="43">
                  <c:v>11329043063.96608</c:v>
                </c:pt>
                <c:pt idx="44">
                  <c:v>11430333413.024719</c:v>
                </c:pt>
                <c:pt idx="45">
                  <c:v>11495214643.4617</c:v>
                </c:pt>
              </c:numCache>
            </c:numRef>
          </c:val>
          <c:smooth val="0"/>
          <c:extLst>
            <c:ext xmlns:c16="http://schemas.microsoft.com/office/drawing/2014/chart" uri="{C3380CC4-5D6E-409C-BE32-E72D297353CC}">
              <c16:uniqueId val="{00000003-5244-4D7D-8881-891D280A4796}"/>
            </c:ext>
          </c:extLst>
        </c:ser>
        <c:ser>
          <c:idx val="0"/>
          <c:order val="1"/>
          <c:tx>
            <c:strRef>
              <c:f>'SI2.8 - Battery_inflow_NDC'!$A$3</c:f>
              <c:strCache>
                <c:ptCount val="1"/>
                <c:pt idx="0">
                  <c:v>outflows (kWh/y)</c:v>
                </c:pt>
              </c:strCache>
            </c:strRef>
          </c:tx>
          <c:spPr>
            <a:ln w="28575" cap="rnd">
              <a:solidFill>
                <a:schemeClr val="accent4"/>
              </a:solidFill>
              <a:round/>
            </a:ln>
            <a:effectLst/>
          </c:spPr>
          <c:marker>
            <c:symbol val="none"/>
          </c:marker>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Battery_inflow_NDC'!$A$4:$A$49</c:f>
              <c:numCache>
                <c:formatCode>0.00</c:formatCode>
                <c:ptCount val="46"/>
                <c:pt idx="0">
                  <c:v>0</c:v>
                </c:pt>
                <c:pt idx="1">
                  <c:v>1702863.9464490116</c:v>
                </c:pt>
                <c:pt idx="2">
                  <c:v>6143807.646322459</c:v>
                </c:pt>
                <c:pt idx="3">
                  <c:v>10740005.258988976</c:v>
                </c:pt>
                <c:pt idx="4">
                  <c:v>15144797.650907457</c:v>
                </c:pt>
                <c:pt idx="5">
                  <c:v>19337734.498832941</c:v>
                </c:pt>
                <c:pt idx="6">
                  <c:v>23391556.021954596</c:v>
                </c:pt>
                <c:pt idx="7">
                  <c:v>27404713.901343882</c:v>
                </c:pt>
                <c:pt idx="8">
                  <c:v>31451863.712217391</c:v>
                </c:pt>
                <c:pt idx="9">
                  <c:v>35531998.177290559</c:v>
                </c:pt>
                <c:pt idx="10">
                  <c:v>39519337.608068049</c:v>
                </c:pt>
                <c:pt idx="11">
                  <c:v>43127719.534868896</c:v>
                </c:pt>
                <c:pt idx="12">
                  <c:v>45965326.27487433</c:v>
                </c:pt>
                <c:pt idx="13">
                  <c:v>47937360.379366159</c:v>
                </c:pt>
                <c:pt idx="14">
                  <c:v>49852156.152222812</c:v>
                </c:pt>
                <c:pt idx="15">
                  <c:v>53694036.334059954</c:v>
                </c:pt>
                <c:pt idx="16">
                  <c:v>62662910.98732543</c:v>
                </c:pt>
                <c:pt idx="17">
                  <c:v>81060273.046583891</c:v>
                </c:pt>
                <c:pt idx="18">
                  <c:v>113995611.75379276</c:v>
                </c:pt>
                <c:pt idx="19">
                  <c:v>166988858.11911583</c:v>
                </c:pt>
                <c:pt idx="20">
                  <c:v>245648518.3362112</c:v>
                </c:pt>
                <c:pt idx="21">
                  <c:v>355440059.36145782</c:v>
                </c:pt>
                <c:pt idx="22">
                  <c:v>501460588.33212852</c:v>
                </c:pt>
                <c:pt idx="23">
                  <c:v>687907230.0057373</c:v>
                </c:pt>
                <c:pt idx="24">
                  <c:v>917397525.87887192</c:v>
                </c:pt>
                <c:pt idx="25">
                  <c:v>1190768730.2416916</c:v>
                </c:pt>
                <c:pt idx="26">
                  <c:v>1507184951.7070389</c:v>
                </c:pt>
                <c:pt idx="27">
                  <c:v>1864368980.5744438</c:v>
                </c:pt>
                <c:pt idx="28">
                  <c:v>2258807313.3891258</c:v>
                </c:pt>
                <c:pt idx="29">
                  <c:v>2685916355.4556885</c:v>
                </c:pt>
                <c:pt idx="30">
                  <c:v>3140294916.4020119</c:v>
                </c:pt>
                <c:pt idx="31">
                  <c:v>3615992025.0606537</c:v>
                </c:pt>
                <c:pt idx="32">
                  <c:v>4106764914.8348083</c:v>
                </c:pt>
                <c:pt idx="33">
                  <c:v>4606429169.9378586</c:v>
                </c:pt>
                <c:pt idx="34">
                  <c:v>5109236195.7258682</c:v>
                </c:pt>
                <c:pt idx="35">
                  <c:v>5610039343.3137207</c:v>
                </c:pt>
                <c:pt idx="36">
                  <c:v>6104314611.6618195</c:v>
                </c:pt>
                <c:pt idx="37">
                  <c:v>6588117763.3581619</c:v>
                </c:pt>
                <c:pt idx="38">
                  <c:v>7058081019.2956848</c:v>
                </c:pt>
                <c:pt idx="39">
                  <c:v>7511438123.2520828</c:v>
                </c:pt>
                <c:pt idx="40">
                  <c:v>7945953731.0474014</c:v>
                </c:pt>
                <c:pt idx="41">
                  <c:v>8359808561.2516632</c:v>
                </c:pt>
                <c:pt idx="42">
                  <c:v>8751482306.4546509</c:v>
                </c:pt>
                <c:pt idx="43">
                  <c:v>9119647063.9660797</c:v>
                </c:pt>
                <c:pt idx="44">
                  <c:v>9463081413.0247192</c:v>
                </c:pt>
                <c:pt idx="45">
                  <c:v>9780606643.4617004</c:v>
                </c:pt>
              </c:numCache>
            </c:numRef>
          </c:val>
          <c:smooth val="0"/>
          <c:extLst>
            <c:ext xmlns:c16="http://schemas.microsoft.com/office/drawing/2014/chart" uri="{C3380CC4-5D6E-409C-BE32-E72D297353CC}">
              <c16:uniqueId val="{00000000-5244-4D7D-8881-891D280A4796}"/>
            </c:ext>
          </c:extLst>
        </c:ser>
        <c:ser>
          <c:idx val="1"/>
          <c:order val="2"/>
          <c:tx>
            <c:strRef>
              <c:f>'SI2.8 - Battery_inflow_NDC'!$B$3</c:f>
              <c:strCache>
                <c:ptCount val="1"/>
                <c:pt idx="0">
                  <c:v>nas (kWh/y)</c:v>
                </c:pt>
              </c:strCache>
            </c:strRef>
          </c:tx>
          <c:spPr>
            <a:ln w="28575" cap="rnd">
              <a:solidFill>
                <a:schemeClr val="accent5">
                  <a:lumMod val="75000"/>
                </a:schemeClr>
              </a:solidFill>
              <a:round/>
            </a:ln>
            <a:effectLst/>
          </c:spPr>
          <c:marker>
            <c:symbol val="none"/>
          </c:marker>
          <c:cat>
            <c:numRef>
              <c:f>'SI2.8 - Battery_inflow_NDC'!$E$4:$E$49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'SI2.8 - Battery_inflow_NDC'!$B$4:$B$49</c:f>
              <c:numCache>
                <c:formatCode>0.00</c:formatCode>
                <c:ptCount val="46"/>
                <c:pt idx="0">
                  <c:v>235032000</c:v>
                </c:pt>
                <c:pt idx="1">
                  <c:v>-36540000</c:v>
                </c:pt>
                <c:pt idx="2">
                  <c:v>-8400000</c:v>
                </c:pt>
                <c:pt idx="3">
                  <c:v>13720000.00000003</c:v>
                </c:pt>
                <c:pt idx="4">
                  <c:v>29847999.99999997</c:v>
                </c:pt>
                <c:pt idx="5">
                  <c:v>39928000</c:v>
                </c:pt>
                <c:pt idx="6">
                  <c:v>44043999.99999994</c:v>
                </c:pt>
                <c:pt idx="7">
                  <c:v>42168000.00000006</c:v>
                </c:pt>
                <c:pt idx="8">
                  <c:v>34272000.00000006</c:v>
                </c:pt>
                <c:pt idx="9">
                  <c:v>20384000</c:v>
                </c:pt>
                <c:pt idx="10">
                  <c:v>475999.99999988079</c:v>
                </c:pt>
                <c:pt idx="11">
                  <c:v>-16100000</c:v>
                </c:pt>
                <c:pt idx="12">
                  <c:v>7840000.0000001192</c:v>
                </c:pt>
                <c:pt idx="13">
                  <c:v>81619999.999999881</c:v>
                </c:pt>
                <c:pt idx="14">
                  <c:v>205268000.00000006</c:v>
                </c:pt>
                <c:pt idx="15">
                  <c:v>378727999.99999988</c:v>
                </c:pt>
                <c:pt idx="16">
                  <c:v>599676000.00000012</c:v>
                </c:pt>
                <c:pt idx="17">
                  <c:v>858760000</c:v>
                </c:pt>
                <c:pt idx="18">
                  <c:v>1153544000</c:v>
                </c:pt>
                <c:pt idx="19">
                  <c:v>1484112000</c:v>
                </c:pt>
                <c:pt idx="20">
                  <c:v>1850435999.999999</c:v>
                </c:pt>
                <c:pt idx="21">
                  <c:v>2240896000.000001</c:v>
                </c:pt>
                <c:pt idx="22">
                  <c:v>2609319999.9999981</c:v>
                </c:pt>
                <c:pt idx="23">
                  <c:v>2944088000.0000019</c:v>
                </c:pt>
                <c:pt idx="24">
                  <c:v>3245256000</c:v>
                </c:pt>
                <c:pt idx="25">
                  <c:v>3512768000</c:v>
                </c:pt>
                <c:pt idx="26">
                  <c:v>3743516000.0000038</c:v>
                </c:pt>
                <c:pt idx="27">
                  <c:v>3925235999.9999962</c:v>
                </c:pt>
                <c:pt idx="28">
                  <c:v>4054736000</c:v>
                </c:pt>
                <c:pt idx="29">
                  <c:v>4132044000</c:v>
                </c:pt>
                <c:pt idx="30">
                  <c:v>4157216000</c:v>
                </c:pt>
                <c:pt idx="31">
                  <c:v>4134508000</c:v>
                </c:pt>
                <c:pt idx="32">
                  <c:v>4081308000</c:v>
                </c:pt>
                <c:pt idx="33">
                  <c:v>4001927999.9999924</c:v>
                </c:pt>
                <c:pt idx="34">
                  <c:v>3896396000.0000076</c:v>
                </c:pt>
                <c:pt idx="35">
                  <c:v>3764684000</c:v>
                </c:pt>
                <c:pt idx="36">
                  <c:v>3609396000.0000076</c:v>
                </c:pt>
                <c:pt idx="37">
                  <c:v>3440975999.9999924</c:v>
                </c:pt>
                <c:pt idx="38">
                  <c:v>3262056000</c:v>
                </c:pt>
                <c:pt idx="39">
                  <c:v>3072552000</c:v>
                </c:pt>
                <c:pt idx="40">
                  <c:v>2872576000.0000153</c:v>
                </c:pt>
                <c:pt idx="41">
                  <c:v>2662043999.9999847</c:v>
                </c:pt>
                <c:pt idx="42">
                  <c:v>2440956000</c:v>
                </c:pt>
                <c:pt idx="43">
                  <c:v>2209396000</c:v>
                </c:pt>
                <c:pt idx="44">
                  <c:v>1967252000</c:v>
                </c:pt>
                <c:pt idx="45">
                  <c:v>1714608000</c:v>
                </c:pt>
              </c:numCache>
            </c:numRef>
          </c:val>
          <c:smooth val="0"/>
          <c:extLst>
            <c:ext xmlns:c16="http://schemas.microsoft.com/office/drawing/2014/chart" uri="{C3380CC4-5D6E-409C-BE32-E72D297353CC}">
              <c16:uniqueId val="{00000001-5244-4D7D-8881-891D280A4796}"/>
            </c:ext>
          </c:extLst>
        </c:ser>
        <c:dLbls>
          <c:showLegendKey val="0"/>
          <c:showVal val="0"/>
          <c:showCatName val="0"/>
          <c:showSerName val="0"/>
          <c:showPercent val="0"/>
          <c:showBubbleSize val="0"/>
        </c:dLbls>
        <c:smooth val="0"/>
        <c:axId val="332016239"/>
        <c:axId val="332023727"/>
      </c:lineChart>
      <c:catAx>
        <c:axId val="332016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23727"/>
        <c:crosses val="autoZero"/>
        <c:auto val="1"/>
        <c:lblAlgn val="ctr"/>
        <c:lblOffset val="100"/>
        <c:noMultiLvlLbl val="0"/>
      </c:catAx>
      <c:valAx>
        <c:axId val="3320237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16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 by cohorts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'SI2.9 - Battery_inflow_2.0'!$F$3</c:f>
              <c:strCache>
                <c:ptCount val="1"/>
                <c:pt idx="0">
                  <c:v>2005</c:v>
                </c:pt>
              </c:strCache>
            </c:strRef>
          </c:tx>
          <c:spPr>
            <a:solidFill>
              <a:schemeClr val="accent1"/>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Battery_inflow_2.0'!$F$4:$F$49</c:f>
              <c:numCache>
                <c:formatCode>0</c:formatCode>
                <c:ptCount val="46"/>
                <c:pt idx="0">
                  <c:v>0</c:v>
                </c:pt>
                <c:pt idx="1">
                  <c:v>233329136.05355099</c:v>
                </c:pt>
                <c:pt idx="2">
                  <c:v>226932924.89203429</c:v>
                </c:pt>
                <c:pt idx="3">
                  <c:v>215228507.69306979</c:v>
                </c:pt>
                <c:pt idx="4">
                  <c:v>198464664.99290314</c:v>
                </c:pt>
                <c:pt idx="5">
                  <c:v>177521431.18377766</c:v>
                </c:pt>
                <c:pt idx="6">
                  <c:v>153736610.77217549</c:v>
                </c:pt>
                <c:pt idx="7">
                  <c:v>128692089.93453149</c:v>
                </c:pt>
                <c:pt idx="8">
                  <c:v>103979125.97322352</c:v>
                </c:pt>
                <c:pt idx="9">
                  <c:v>80983179.348753691</c:v>
                </c:pt>
                <c:pt idx="10">
                  <c:v>60727043.802325435</c:v>
                </c:pt>
                <c:pt idx="11">
                  <c:v>43795839.76016783</c:v>
                </c:pt>
                <c:pt idx="12">
                  <c:v>30346272.738960717</c:v>
                </c:pt>
                <c:pt idx="13">
                  <c:v>20183036.189034309</c:v>
                </c:pt>
                <c:pt idx="14">
                  <c:v>12873232.813555414</c:v>
                </c:pt>
                <c:pt idx="15">
                  <c:v>7867583.5376716871</c:v>
                </c:pt>
                <c:pt idx="16">
                  <c:v>4603615.7556145247</c:v>
                </c:pt>
                <c:pt idx="17">
                  <c:v>2577084.6990153529</c:v>
                </c:pt>
                <c:pt idx="18">
                  <c:v>1379154.8603342688</c:v>
                </c:pt>
                <c:pt idx="19">
                  <c:v>705096.00000000058</c:v>
                </c:pt>
                <c:pt idx="20">
                  <c:v>344145.89886743913</c:v>
                </c:pt>
                <c:pt idx="21">
                  <c:v>160256.38741471144</c:v>
                </c:pt>
                <c:pt idx="22">
                  <c:v>71153.431546002947</c:v>
                </c:pt>
                <c:pt idx="23">
                  <c:v>30103.896491278734</c:v>
                </c:pt>
                <c:pt idx="24">
                  <c:v>12129.505257082843</c:v>
                </c:pt>
                <c:pt idx="25">
                  <c:v>4651.7036183922928</c:v>
                </c:pt>
                <c:pt idx="26">
                  <c:v>1697.0395620470661</c:v>
                </c:pt>
                <c:pt idx="27">
                  <c:v>588.64320162584249</c:v>
                </c:pt>
                <c:pt idx="28">
                  <c:v>194.02968632327688</c:v>
                </c:pt>
                <c:pt idx="29">
                  <c:v>60.746568840251314</c:v>
                </c:pt>
                <c:pt idx="30">
                  <c:v>18.055108772711215</c:v>
                </c:pt>
                <c:pt idx="31">
                  <c:v>5.0920869322910178</c:v>
                </c:pt>
                <c:pt idx="32">
                  <c:v>1.3620918609547061</c:v>
                </c:pt>
                <c:pt idx="33">
                  <c:v>0.34540939343941091</c:v>
                </c:pt>
                <c:pt idx="34">
                  <c:v>8.3001461642417951E-2</c:v>
                </c:pt>
                <c:pt idx="35">
                  <c:v>1.8891750142913111E-2</c:v>
                </c:pt>
                <c:pt idx="36">
                  <c:v>4.071075426104187E-3</c:v>
                </c:pt>
                <c:pt idx="37">
                  <c:v>8.30252330885628E-4</c:v>
                </c:pt>
                <c:pt idx="38">
                  <c:v>1.601898000913593E-4</c:v>
                </c:pt>
                <c:pt idx="39">
                  <c:v>2.9225049047454377E-5</c:v>
                </c:pt>
                <c:pt idx="40">
                  <c:v>5.036102201927406E-6</c:v>
                </c:pt>
                <c:pt idx="41">
                  <c:v>8.0890760756346936E-7</c:v>
                </c:pt>
                <c:pt idx="42">
                  <c:v>0</c:v>
                </c:pt>
                <c:pt idx="43">
                  <c:v>0</c:v>
                </c:pt>
                <c:pt idx="44">
                  <c:v>0</c:v>
                </c:pt>
                <c:pt idx="45">
                  <c:v>0</c:v>
                </c:pt>
              </c:numCache>
            </c:numRef>
          </c:val>
          <c:extLst>
            <c:ext xmlns:c16="http://schemas.microsoft.com/office/drawing/2014/chart" uri="{C3380CC4-5D6E-409C-BE32-E72D297353CC}">
              <c16:uniqueId val="{00000000-7B0B-476E-B502-CE0C968AB193}"/>
            </c:ext>
          </c:extLst>
        </c:ser>
        <c:ser>
          <c:idx val="1"/>
          <c:order val="1"/>
          <c:tx>
            <c:strRef>
              <c:f>'SI2.9 - Battery_inflow_2.0'!$G$3</c:f>
              <c:strCache>
                <c:ptCount val="1"/>
                <c:pt idx="0">
                  <c:v>2006</c:v>
                </c:pt>
              </c:strCache>
            </c:strRef>
          </c:tx>
          <c:spPr>
            <a:solidFill>
              <a:schemeClr val="accent2"/>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Battery_inflow_2.0'!$G$4:$G$49</c:f>
              <c:numCache>
                <c:formatCode>0</c:formatCode>
                <c:ptCount val="46"/>
                <c:pt idx="0">
                  <c:v>0</c:v>
                </c:pt>
                <c:pt idx="1">
                  <c:v>0</c:v>
                </c:pt>
                <c:pt idx="2">
                  <c:v>-34584732.538356759</c:v>
                </c:pt>
                <c:pt idx="3">
                  <c:v>-33636667.26017762</c:v>
                </c:pt>
                <c:pt idx="4">
                  <c:v>-31901804.031392395</c:v>
                </c:pt>
                <c:pt idx="5">
                  <c:v>-29417017.836635798</c:v>
                </c:pt>
                <c:pt idx="6">
                  <c:v>-26312749.968388777</c:v>
                </c:pt>
                <c:pt idx="7">
                  <c:v>-22787293.755242225</c:v>
                </c:pt>
                <c:pt idx="8">
                  <c:v>-19075121.030604742</c:v>
                </c:pt>
                <c:pt idx="9">
                  <c:v>-15412092.643803844</c:v>
                </c:pt>
                <c:pt idx="10">
                  <c:v>-12003565.629453236</c:v>
                </c:pt>
                <c:pt idx="11">
                  <c:v>-9001141.491675863</c:v>
                </c:pt>
                <c:pt idx="12">
                  <c:v>-6491548.5053289952</c:v>
                </c:pt>
                <c:pt idx="13">
                  <c:v>-4498014.0241556037</c:v>
                </c:pt>
                <c:pt idx="14">
                  <c:v>-2991589.1354842382</c:v>
                </c:pt>
                <c:pt idx="15">
                  <c:v>-1908108.5255406369</c:v>
                </c:pt>
                <c:pt idx="16">
                  <c:v>-1166156.4302501215</c:v>
                </c:pt>
                <c:pt idx="17">
                  <c:v>-682361.5014832624</c:v>
                </c:pt>
                <c:pt idx="18">
                  <c:v>-381983.09286021622</c:v>
                </c:pt>
                <c:pt idx="19">
                  <c:v>-204422.39996417949</c:v>
                </c:pt>
                <c:pt idx="20">
                  <c:v>-104511.40816065305</c:v>
                </c:pt>
                <c:pt idx="21">
                  <c:v>-51010.319876087415</c:v>
                </c:pt>
                <c:pt idx="22">
                  <c:v>-23753.67427336226</c:v>
                </c:pt>
                <c:pt idx="23">
                  <c:v>-10546.571426210608</c:v>
                </c:pt>
                <c:pt idx="24">
                  <c:v>-4462.0883020554375</c:v>
                </c:pt>
                <c:pt idx="25">
                  <c:v>-1797.8710341709084</c:v>
                </c:pt>
                <c:pt idx="26">
                  <c:v>-689.48922629568619</c:v>
                </c:pt>
                <c:pt idx="27">
                  <c:v>-251.54020776444153</c:v>
                </c:pt>
                <c:pt idx="28">
                  <c:v>-87.250431013807997</c:v>
                </c:pt>
                <c:pt idx="29">
                  <c:v>-28.759652221279733</c:v>
                </c:pt>
                <c:pt idx="30">
                  <c:v>-9.0040355503686147</c:v>
                </c:pt>
                <c:pt idx="31">
                  <c:v>-2.6761814594463842</c:v>
                </c:pt>
                <c:pt idx="32">
                  <c:v>-0.75476413959261401</c:v>
                </c:pt>
                <c:pt idx="33">
                  <c:v>-0.20189327188431172</c:v>
                </c:pt>
                <c:pt idx="34">
                  <c:v>-5.1197598767075463E-2</c:v>
                </c:pt>
                <c:pt idx="35">
                  <c:v>-1.2302721382111831E-2</c:v>
                </c:pt>
                <c:pt idx="36">
                  <c:v>-2.800190910252031E-3</c:v>
                </c:pt>
                <c:pt idx="37">
                  <c:v>-6.0342680359891257E-4</c:v>
                </c:pt>
                <c:pt idx="38">
                  <c:v>-1.2306244855951723E-4</c:v>
                </c:pt>
                <c:pt idx="39">
                  <c:v>-2.3743804503956135E-5</c:v>
                </c:pt>
                <c:pt idx="40">
                  <c:v>-4.3318229425689641E-6</c:v>
                </c:pt>
                <c:pt idx="41">
                  <c:v>-7.464659177819733E-7</c:v>
                </c:pt>
                <c:pt idx="42">
                  <c:v>-1.1989867073181955E-7</c:v>
                </c:pt>
                <c:pt idx="43">
                  <c:v>0</c:v>
                </c:pt>
                <c:pt idx="44">
                  <c:v>0</c:v>
                </c:pt>
                <c:pt idx="45">
                  <c:v>0</c:v>
                </c:pt>
              </c:numCache>
            </c:numRef>
          </c:val>
          <c:extLst>
            <c:ext xmlns:c16="http://schemas.microsoft.com/office/drawing/2014/chart" uri="{C3380CC4-5D6E-409C-BE32-E72D297353CC}">
              <c16:uniqueId val="{00000001-7B0B-476E-B502-CE0C968AB193}"/>
            </c:ext>
          </c:extLst>
        </c:ser>
        <c:ser>
          <c:idx val="2"/>
          <c:order val="2"/>
          <c:tx>
            <c:strRef>
              <c:f>'SI2.9 - Battery_inflow_2.0'!$H$3</c:f>
              <c:strCache>
                <c:ptCount val="1"/>
                <c:pt idx="0">
                  <c:v>2007</c:v>
                </c:pt>
              </c:strCache>
            </c:strRef>
          </c:tx>
          <c:spPr>
            <a:solidFill>
              <a:schemeClr val="accent3"/>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Battery_inflow_2.0'!$H$4:$H$49</c:f>
              <c:numCache>
                <c:formatCode>0</c:formatCode>
                <c:ptCount val="46"/>
                <c:pt idx="0">
                  <c:v>0</c:v>
                </c:pt>
                <c:pt idx="1">
                  <c:v>0</c:v>
                </c:pt>
                <c:pt idx="2">
                  <c:v>0</c:v>
                </c:pt>
                <c:pt idx="3">
                  <c:v>-2239845.6918811412</c:v>
                </c:pt>
                <c:pt idx="4">
                  <c:v>-2178445.1901829857</c:v>
                </c:pt>
                <c:pt idx="5">
                  <c:v>-2066088.5043335881</c:v>
                </c:pt>
                <c:pt idx="6">
                  <c:v>-1905163.8059164828</c:v>
                </c:pt>
                <c:pt idx="7">
                  <c:v>-1704118.9950761299</c:v>
                </c:pt>
                <c:pt idx="8">
                  <c:v>-1475796.3413683355</c:v>
                </c:pt>
                <c:pt idx="9">
                  <c:v>-1235381.1791120886</c:v>
                </c:pt>
                <c:pt idx="10">
                  <c:v>-998148.80085631192</c:v>
                </c:pt>
                <c:pt idx="11">
                  <c:v>-777398.95002874092</c:v>
                </c:pt>
                <c:pt idx="12">
                  <c:v>-582949.94676574995</c:v>
                </c:pt>
                <c:pt idx="13">
                  <c:v>-420418.66124518146</c:v>
                </c:pt>
                <c:pt idx="14">
                  <c:v>-291309.38985438738</c:v>
                </c:pt>
                <c:pt idx="15">
                  <c:v>-193747.28515136792</c:v>
                </c:pt>
                <c:pt idx="16">
                  <c:v>-123576.74461798625</c:v>
                </c:pt>
                <c:pt idx="17">
                  <c:v>-75524.957536055343</c:v>
                </c:pt>
                <c:pt idx="18">
                  <c:v>-44192.46173749509</c:v>
                </c:pt>
                <c:pt idx="19">
                  <c:v>-24738.75384074435</c:v>
                </c:pt>
                <c:pt idx="20">
                  <c:v>-13239.212747299918</c:v>
                </c:pt>
                <c:pt idx="21">
                  <c:v>-6768.577061032629</c:v>
                </c:pt>
                <c:pt idx="22">
                  <c:v>-3303.6324652566482</c:v>
                </c:pt>
                <c:pt idx="23">
                  <c:v>-1538.383011305089</c:v>
                </c:pt>
                <c:pt idx="24">
                  <c:v>-683.03817434226062</c:v>
                </c:pt>
                <c:pt idx="25">
                  <c:v>-288.98269631166494</c:v>
                </c:pt>
                <c:pt idx="26">
                  <c:v>-116.43732349178769</c:v>
                </c:pt>
                <c:pt idx="27">
                  <c:v>-44.654081722449881</c:v>
                </c:pt>
                <c:pt idx="28">
                  <c:v>-16.290750552175336</c:v>
                </c:pt>
                <c:pt idx="29">
                  <c:v>-5.6506871002778043</c:v>
                </c:pt>
                <c:pt idx="30">
                  <c:v>-1.8625901778014444</c:v>
                </c:pt>
                <c:pt idx="31">
                  <c:v>-0.58313737758910011</c:v>
                </c:pt>
                <c:pt idx="32">
                  <c:v>-0.17332022174770811</c:v>
                </c:pt>
                <c:pt idx="33">
                  <c:v>-4.8881546346439299E-2</c:v>
                </c:pt>
                <c:pt idx="34">
                  <c:v>-1.3075416290940894E-2</c:v>
                </c:pt>
                <c:pt idx="35">
                  <c:v>-3.3157613957520522E-3</c:v>
                </c:pt>
                <c:pt idx="36">
                  <c:v>-7.9677347383200203E-4</c:v>
                </c:pt>
                <c:pt idx="37">
                  <c:v>-1.813515700841892E-4</c:v>
                </c:pt>
                <c:pt idx="38">
                  <c:v>-3.9080334795350438E-5</c:v>
                </c:pt>
                <c:pt idx="39">
                  <c:v>-7.9700166809928415E-6</c:v>
                </c:pt>
                <c:pt idx="40">
                  <c:v>-1.5377438055382192E-6</c:v>
                </c:pt>
                <c:pt idx="41">
                  <c:v>-2.8054619029203542E-7</c:v>
                </c:pt>
                <c:pt idx="42">
                  <c:v>-4.8344120291395386E-8</c:v>
                </c:pt>
                <c:pt idx="43">
                  <c:v>-7.7651177670116946E-9</c:v>
                </c:pt>
                <c:pt idx="44">
                  <c:v>0</c:v>
                </c:pt>
                <c:pt idx="45">
                  <c:v>0</c:v>
                </c:pt>
              </c:numCache>
            </c:numRef>
          </c:val>
          <c:extLst>
            <c:ext xmlns:c16="http://schemas.microsoft.com/office/drawing/2014/chart" uri="{C3380CC4-5D6E-409C-BE32-E72D297353CC}">
              <c16:uniqueId val="{00000002-7B0B-476E-B502-CE0C968AB193}"/>
            </c:ext>
          </c:extLst>
        </c:ser>
        <c:ser>
          <c:idx val="3"/>
          <c:order val="3"/>
          <c:tx>
            <c:strRef>
              <c:f>'SI2.9 - Battery_inflow_2.0'!$I$3</c:f>
              <c:strCache>
                <c:ptCount val="1"/>
                <c:pt idx="0">
                  <c:v>2008</c:v>
                </c:pt>
              </c:strCache>
            </c:strRef>
          </c:tx>
          <c:spPr>
            <a:solidFill>
              <a:schemeClr val="accent4"/>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Battery_inflow_2.0'!$I$4:$I$49</c:f>
              <c:numCache>
                <c:formatCode>0</c:formatCode>
                <c:ptCount val="46"/>
                <c:pt idx="0">
                  <c:v>0</c:v>
                </c:pt>
                <c:pt idx="1">
                  <c:v>0</c:v>
                </c:pt>
                <c:pt idx="2">
                  <c:v>0</c:v>
                </c:pt>
                <c:pt idx="3">
                  <c:v>0</c:v>
                </c:pt>
                <c:pt idx="4">
                  <c:v>24282786.577764809</c:v>
                </c:pt>
                <c:pt idx="5">
                  <c:v>23617126.75847083</c:v>
                </c:pt>
                <c:pt idx="6">
                  <c:v>22399036.854797825</c:v>
                </c:pt>
                <c:pt idx="7">
                  <c:v>20654407.695334688</c:v>
                </c:pt>
                <c:pt idx="8">
                  <c:v>18474825.301824674</c:v>
                </c:pt>
                <c:pt idx="9">
                  <c:v>15999516.270067731</c:v>
                </c:pt>
                <c:pt idx="10">
                  <c:v>13393109.008938896</c:v>
                </c:pt>
                <c:pt idx="11">
                  <c:v>10821207.189361991</c:v>
                </c:pt>
                <c:pt idx="12">
                  <c:v>8427997.0078974999</c:v>
                </c:pt>
                <c:pt idx="13">
                  <c:v>6319921.5884123687</c:v>
                </c:pt>
                <c:pt idx="14">
                  <c:v>4557874.9738569427</c:v>
                </c:pt>
                <c:pt idx="15">
                  <c:v>3158165.6573815215</c:v>
                </c:pt>
                <c:pt idx="16">
                  <c:v>2100467.8993760194</c:v>
                </c:pt>
                <c:pt idx="17">
                  <c:v>1339729.6637043266</c:v>
                </c:pt>
                <c:pt idx="18">
                  <c:v>818786.95116828685</c:v>
                </c:pt>
                <c:pt idx="19">
                  <c:v>479102.69917583955</c:v>
                </c:pt>
                <c:pt idx="20">
                  <c:v>268199.67192031565</c:v>
                </c:pt>
                <c:pt idx="21">
                  <c:v>143529.96671404943</c:v>
                </c:pt>
                <c:pt idx="22">
                  <c:v>73380.015776967077</c:v>
                </c:pt>
                <c:pt idx="23">
                  <c:v>35815.593179469433</c:v>
                </c:pt>
                <c:pt idx="24">
                  <c:v>16678.035667272634</c:v>
                </c:pt>
                <c:pt idx="25">
                  <c:v>7405.0057430917768</c:v>
                </c:pt>
                <c:pt idx="26">
                  <c:v>3132.9413292349068</c:v>
                </c:pt>
                <c:pt idx="27">
                  <c:v>1262.3292248595133</c:v>
                </c:pt>
                <c:pt idx="28">
                  <c:v>484.10724909430911</c:v>
                </c:pt>
                <c:pt idx="29">
                  <c:v>176.6125319632375</c:v>
                </c:pt>
                <c:pt idx="30">
                  <c:v>61.260661558580253</c:v>
                </c:pt>
                <c:pt idx="31">
                  <c:v>20.192855219150328</c:v>
                </c:pt>
                <c:pt idx="32">
                  <c:v>6.3219535778025326</c:v>
                </c:pt>
                <c:pt idx="33">
                  <c:v>1.8790124558874317</c:v>
                </c:pt>
                <c:pt idx="34">
                  <c:v>0.52993836219352042</c:v>
                </c:pt>
                <c:pt idx="35">
                  <c:v>0.14175420403254976</c:v>
                </c:pt>
                <c:pt idx="36">
                  <c:v>3.5947086269240758E-2</c:v>
                </c:pt>
                <c:pt idx="37">
                  <c:v>8.6380415784970445E-3</c:v>
                </c:pt>
                <c:pt idx="38">
                  <c:v>1.9660825242824851E-3</c:v>
                </c:pt>
                <c:pt idx="39">
                  <c:v>4.2368071723105505E-4</c:v>
                </c:pt>
                <c:pt idx="40">
                  <c:v>8.640515495656056E-5</c:v>
                </c:pt>
                <c:pt idx="41">
                  <c:v>1.6671105860780855E-5</c:v>
                </c:pt>
                <c:pt idx="42">
                  <c:v>3.0414788343499852E-6</c:v>
                </c:pt>
                <c:pt idx="43">
                  <c:v>5.2411197770495283E-7</c:v>
                </c:pt>
                <c:pt idx="44">
                  <c:v>8.4183789165044234E-8</c:v>
                </c:pt>
                <c:pt idx="45">
                  <c:v>0</c:v>
                </c:pt>
              </c:numCache>
            </c:numRef>
          </c:val>
          <c:extLst>
            <c:ext xmlns:c16="http://schemas.microsoft.com/office/drawing/2014/chart" uri="{C3380CC4-5D6E-409C-BE32-E72D297353CC}">
              <c16:uniqueId val="{00000003-7B0B-476E-B502-CE0C968AB193}"/>
            </c:ext>
          </c:extLst>
        </c:ser>
        <c:ser>
          <c:idx val="4"/>
          <c:order val="4"/>
          <c:tx>
            <c:strRef>
              <c:f>'SI2.9 - Battery_inflow_2.0'!$J$3</c:f>
              <c:strCache>
                <c:ptCount val="1"/>
                <c:pt idx="0">
                  <c:v>2009</c:v>
                </c:pt>
              </c:strCache>
            </c:strRef>
          </c:tx>
          <c:spPr>
            <a:solidFill>
              <a:schemeClr val="accent5"/>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Battery_inflow_2.0'!$J$4:$J$49</c:f>
              <c:numCache>
                <c:formatCode>0</c:formatCode>
                <c:ptCount val="46"/>
                <c:pt idx="0">
                  <c:v>0</c:v>
                </c:pt>
                <c:pt idx="1">
                  <c:v>0</c:v>
                </c:pt>
                <c:pt idx="2">
                  <c:v>0</c:v>
                </c:pt>
                <c:pt idx="3">
                  <c:v>0</c:v>
                </c:pt>
                <c:pt idx="4">
                  <c:v>0</c:v>
                </c:pt>
                <c:pt idx="5">
                  <c:v>44666813.899887964</c:v>
                </c:pt>
                <c:pt idx="6">
                  <c:v>43442370.272966541</c:v>
                </c:pt>
                <c:pt idx="7">
                  <c:v>41201762.71886833</c:v>
                </c:pt>
                <c:pt idx="8">
                  <c:v>37992615.953916155</c:v>
                </c:pt>
                <c:pt idx="9">
                  <c:v>33983397.290374063</c:v>
                </c:pt>
                <c:pt idx="10">
                  <c:v>29430206.184727218</c:v>
                </c:pt>
                <c:pt idx="11">
                  <c:v>24635867.293376036</c:v>
                </c:pt>
                <c:pt idx="12">
                  <c:v>19904999.212156039</c:v>
                </c:pt>
                <c:pt idx="13">
                  <c:v>15502824.302927347</c:v>
                </c:pt>
                <c:pt idx="14">
                  <c:v>11625138.677864376</c:v>
                </c:pt>
                <c:pt idx="15">
                  <c:v>8383953.4883794421</c:v>
                </c:pt>
                <c:pt idx="16">
                  <c:v>5809267.2861708524</c:v>
                </c:pt>
                <c:pt idx="17">
                  <c:v>3863692.0216573165</c:v>
                </c:pt>
                <c:pt idx="18">
                  <c:v>2464357.0198667436</c:v>
                </c:pt>
                <c:pt idx="19">
                  <c:v>1506112.3341165145</c:v>
                </c:pt>
                <c:pt idx="20">
                  <c:v>881282.34519084042</c:v>
                </c:pt>
                <c:pt idx="21">
                  <c:v>493338.1428573447</c:v>
                </c:pt>
                <c:pt idx="22">
                  <c:v>264015.26413545921</c:v>
                </c:pt>
                <c:pt idx="23">
                  <c:v>134978.39295272241</c:v>
                </c:pt>
                <c:pt idx="24">
                  <c:v>65880.76002473</c:v>
                </c:pt>
                <c:pt idx="25">
                  <c:v>30678.304278632437</c:v>
                </c:pt>
                <c:pt idx="26">
                  <c:v>13621.089671691532</c:v>
                </c:pt>
                <c:pt idx="27">
                  <c:v>5762.8685597534222</c:v>
                </c:pt>
                <c:pt idx="28">
                  <c:v>2321.9832858399968</c:v>
                </c:pt>
                <c:pt idx="29">
                  <c:v>890.48793200210321</c:v>
                </c:pt>
                <c:pt idx="30">
                  <c:v>324.86877370216905</c:v>
                </c:pt>
                <c:pt idx="31">
                  <c:v>112.68552562771806</c:v>
                </c:pt>
                <c:pt idx="32">
                  <c:v>37.143616252307076</c:v>
                </c:pt>
                <c:pt idx="33">
                  <c:v>11.628876407537465</c:v>
                </c:pt>
                <c:pt idx="34">
                  <c:v>3.4563372458887267</c:v>
                </c:pt>
                <c:pt idx="35">
                  <c:v>0.97479167502893105</c:v>
                </c:pt>
                <c:pt idx="36">
                  <c:v>0.26074884901580647</c:v>
                </c:pt>
                <c:pt idx="37">
                  <c:v>6.6122634133828948E-2</c:v>
                </c:pt>
                <c:pt idx="38">
                  <c:v>1.5889189422746117E-2</c:v>
                </c:pt>
                <c:pt idx="39">
                  <c:v>3.6164977171261404E-3</c:v>
                </c:pt>
                <c:pt idx="40">
                  <c:v>7.7933674081949445E-4</c:v>
                </c:pt>
                <c:pt idx="41">
                  <c:v>1.5893740053580491E-4</c:v>
                </c:pt>
                <c:pt idx="42">
                  <c:v>3.0665557291134151E-5</c:v>
                </c:pt>
                <c:pt idx="43">
                  <c:v>5.5946284681658653E-6</c:v>
                </c:pt>
                <c:pt idx="44">
                  <c:v>9.6407436996072499E-7</c:v>
                </c:pt>
                <c:pt idx="45">
                  <c:v>1.5485132367244804E-7</c:v>
                </c:pt>
              </c:numCache>
            </c:numRef>
          </c:val>
          <c:extLst>
            <c:ext xmlns:c16="http://schemas.microsoft.com/office/drawing/2014/chart" uri="{C3380CC4-5D6E-409C-BE32-E72D297353CC}">
              <c16:uniqueId val="{00000004-7B0B-476E-B502-CE0C968AB193}"/>
            </c:ext>
          </c:extLst>
        </c:ser>
        <c:ser>
          <c:idx val="5"/>
          <c:order val="5"/>
          <c:tx>
            <c:strRef>
              <c:f>'SI2.9 - Battery_inflow_2.0'!$K$3</c:f>
              <c:strCache>
                <c:ptCount val="1"/>
                <c:pt idx="0">
                  <c:v>2010</c:v>
                </c:pt>
              </c:strCache>
            </c:strRef>
          </c:tx>
          <c:spPr>
            <a:solidFill>
              <a:schemeClr val="accent6"/>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Battery_inflow_2.0'!$K$4:$K$49</c:f>
              <c:numCache>
                <c:formatCode>0</c:formatCode>
                <c:ptCount val="46"/>
                <c:pt idx="0">
                  <c:v>0</c:v>
                </c:pt>
                <c:pt idx="1">
                  <c:v>0</c:v>
                </c:pt>
                <c:pt idx="2">
                  <c:v>0</c:v>
                </c:pt>
                <c:pt idx="3">
                  <c:v>0</c:v>
                </c:pt>
                <c:pt idx="4">
                  <c:v>0</c:v>
                </c:pt>
                <c:pt idx="5">
                  <c:v>0</c:v>
                </c:pt>
                <c:pt idx="6">
                  <c:v>58836339.852410831</c:v>
                </c:pt>
                <c:pt idx="7">
                  <c:v>57223469.466689229</c:v>
                </c:pt>
                <c:pt idx="8">
                  <c:v>54272080.36998152</c:v>
                </c:pt>
                <c:pt idx="9">
                  <c:v>50044905.131510697</c:v>
                </c:pt>
                <c:pt idx="10">
                  <c:v>44763853.468423918</c:v>
                </c:pt>
                <c:pt idx="11">
                  <c:v>38766266.537212692</c:v>
                </c:pt>
                <c:pt idx="12">
                  <c:v>32451033.196159992</c:v>
                </c:pt>
                <c:pt idx="13">
                  <c:v>26219405.329273328</c:v>
                </c:pt>
                <c:pt idx="14">
                  <c:v>20420741.031666357</c:v>
                </c:pt>
                <c:pt idx="15">
                  <c:v>15312948.257631376</c:v>
                </c:pt>
                <c:pt idx="16">
                  <c:v>11043571.136609219</c:v>
                </c:pt>
                <c:pt idx="17">
                  <c:v>7652124.5752766337</c:v>
                </c:pt>
                <c:pt idx="18">
                  <c:v>5089360.0197404791</c:v>
                </c:pt>
                <c:pt idx="19">
                  <c:v>3246117.9672122919</c:v>
                </c:pt>
                <c:pt idx="20">
                  <c:v>1983892.053384386</c:v>
                </c:pt>
                <c:pt idx="21">
                  <c:v>1160849.0295231908</c:v>
                </c:pt>
                <c:pt idx="22">
                  <c:v>649838.39457115927</c:v>
                </c:pt>
                <c:pt idx="23">
                  <c:v>347768.07322128816</c:v>
                </c:pt>
                <c:pt idx="24">
                  <c:v>177797.20349649899</c:v>
                </c:pt>
                <c:pt idx="25">
                  <c:v>86779.925589451057</c:v>
                </c:pt>
                <c:pt idx="26">
                  <c:v>40410.295229000309</c:v>
                </c:pt>
                <c:pt idx="27">
                  <c:v>17942.069091384557</c:v>
                </c:pt>
                <c:pt idx="28">
                  <c:v>7591.0069132393637</c:v>
                </c:pt>
                <c:pt idx="29">
                  <c:v>3058.5794196895322</c:v>
                </c:pt>
                <c:pt idx="30">
                  <c:v>1172.9748783778298</c:v>
                </c:pt>
                <c:pt idx="31">
                  <c:v>427.92596803114958</c:v>
                </c:pt>
                <c:pt idx="32">
                  <c:v>148.43243346480551</c:v>
                </c:pt>
                <c:pt idx="33">
                  <c:v>48.926579676500069</c:v>
                </c:pt>
                <c:pt idx="34">
                  <c:v>15.317871696626044</c:v>
                </c:pt>
                <c:pt idx="35">
                  <c:v>4.5527812505150465</c:v>
                </c:pt>
                <c:pt idx="36">
                  <c:v>1.2840220573119243</c:v>
                </c:pt>
                <c:pt idx="37">
                  <c:v>0.34346546255132443</c:v>
                </c:pt>
                <c:pt idx="38">
                  <c:v>8.709852873218564E-2</c:v>
                </c:pt>
                <c:pt idx="39">
                  <c:v>2.0929671656262163E-2</c:v>
                </c:pt>
                <c:pt idx="40">
                  <c:v>4.7637489711536201E-3</c:v>
                </c:pt>
                <c:pt idx="41">
                  <c:v>1.0265635118971628E-3</c:v>
                </c:pt>
                <c:pt idx="42">
                  <c:v>2.0935665870734548E-4</c:v>
                </c:pt>
                <c:pt idx="43">
                  <c:v>4.0393504551021248E-5</c:v>
                </c:pt>
                <c:pt idx="44">
                  <c:v>7.3693964973356889E-6</c:v>
                </c:pt>
                <c:pt idx="45">
                  <c:v>1.2699049321301678E-6</c:v>
                </c:pt>
              </c:numCache>
            </c:numRef>
          </c:val>
          <c:extLst>
            <c:ext xmlns:c16="http://schemas.microsoft.com/office/drawing/2014/chart" uri="{C3380CC4-5D6E-409C-BE32-E72D297353CC}">
              <c16:uniqueId val="{00000005-7B0B-476E-B502-CE0C968AB193}"/>
            </c:ext>
          </c:extLst>
        </c:ser>
        <c:ser>
          <c:idx val="6"/>
          <c:order val="6"/>
          <c:tx>
            <c:strRef>
              <c:f>'SI2.9 - Battery_inflow_2.0'!$L$3</c:f>
              <c:strCache>
                <c:ptCount val="1"/>
                <c:pt idx="0">
                  <c:v>2011</c:v>
                </c:pt>
              </c:strCache>
            </c:strRef>
          </c:tx>
          <c:spPr>
            <a:solidFill>
              <a:schemeClr val="accent1">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Battery_inflow_2.0'!$L$4:$L$49</c:f>
              <c:numCache>
                <c:formatCode>0</c:formatCode>
                <c:ptCount val="46"/>
                <c:pt idx="0">
                  <c:v>0</c:v>
                </c:pt>
                <c:pt idx="1">
                  <c:v>0</c:v>
                </c:pt>
                <c:pt idx="2">
                  <c:v>0</c:v>
                </c:pt>
                <c:pt idx="3">
                  <c:v>0</c:v>
                </c:pt>
                <c:pt idx="4">
                  <c:v>0</c:v>
                </c:pt>
                <c:pt idx="5">
                  <c:v>0</c:v>
                </c:pt>
                <c:pt idx="6">
                  <c:v>0</c:v>
                </c:pt>
                <c:pt idx="7">
                  <c:v>66946969.033550709</c:v>
                </c:pt>
                <c:pt idx="8">
                  <c:v>65111763.375977658</c:v>
                </c:pt>
                <c:pt idx="9">
                  <c:v>61753523.299200453</c:v>
                </c:pt>
                <c:pt idx="10">
                  <c:v>56943629.099473089</c:v>
                </c:pt>
                <c:pt idx="11">
                  <c:v>50934580.898308255</c:v>
                </c:pt>
                <c:pt idx="12">
                  <c:v>44110222.558428049</c:v>
                </c:pt>
                <c:pt idx="13">
                  <c:v>36924430.036601447</c:v>
                </c:pt>
                <c:pt idx="14">
                  <c:v>29833768.060013879</c:v>
                </c:pt>
                <c:pt idx="15">
                  <c:v>23235753.973113753</c:v>
                </c:pt>
                <c:pt idx="16">
                  <c:v>17423848.515859134</c:v>
                </c:pt>
                <c:pt idx="17">
                  <c:v>12565934.875571588</c:v>
                </c:pt>
                <c:pt idx="18">
                  <c:v>8706975.1154978778</c:v>
                </c:pt>
                <c:pt idx="19">
                  <c:v>5790931.7353328858</c:v>
                </c:pt>
                <c:pt idx="20">
                  <c:v>3693597.5211127829</c:v>
                </c:pt>
                <c:pt idx="21">
                  <c:v>2257372.9126760028</c:v>
                </c:pt>
                <c:pt idx="22">
                  <c:v>1320872.8521703251</c:v>
                </c:pt>
                <c:pt idx="23">
                  <c:v>739419.05610202719</c:v>
                </c:pt>
                <c:pt idx="24">
                  <c:v>395708.13696442387</c:v>
                </c:pt>
                <c:pt idx="25">
                  <c:v>202306.66806586378</c:v>
                </c:pt>
                <c:pt idx="26">
                  <c:v>98742.596934890113</c:v>
                </c:pt>
                <c:pt idx="27">
                  <c:v>45980.881715599673</c:v>
                </c:pt>
                <c:pt idx="28">
                  <c:v>20415.395432004108</c:v>
                </c:pt>
                <c:pt idx="29">
                  <c:v>8637.4323424756967</c:v>
                </c:pt>
                <c:pt idx="30">
                  <c:v>3480.2066581682584</c:v>
                </c:pt>
                <c:pt idx="31">
                  <c:v>1334.6702574782246</c:v>
                </c:pt>
                <c:pt idx="32">
                  <c:v>486.91585170486616</c:v>
                </c:pt>
                <c:pt idx="33">
                  <c:v>168.89394465512007</c:v>
                </c:pt>
                <c:pt idx="34">
                  <c:v>55.671141725278275</c:v>
                </c:pt>
                <c:pt idx="35">
                  <c:v>17.429450654244039</c:v>
                </c:pt>
                <c:pt idx="36">
                  <c:v>5.1803852204153049</c:v>
                </c:pt>
                <c:pt idx="37">
                  <c:v>1.4610253650191189</c:v>
                </c:pt>
                <c:pt idx="38">
                  <c:v>0.3908124085080304</c:v>
                </c:pt>
                <c:pt idx="39">
                  <c:v>9.9105119736005012E-2</c:v>
                </c:pt>
                <c:pt idx="40">
                  <c:v>2.3814841027993576E-2</c:v>
                </c:pt>
                <c:pt idx="41">
                  <c:v>5.420434983811501E-3</c:v>
                </c:pt>
                <c:pt idx="42">
                  <c:v>1.1680759852558432E-3</c:v>
                </c:pt>
                <c:pt idx="43">
                  <c:v>2.3821661548978907E-4</c:v>
                </c:pt>
                <c:pt idx="44">
                  <c:v>4.5961776431322362E-5</c:v>
                </c:pt>
                <c:pt idx="45">
                  <c:v>8.3852727810850381E-6</c:v>
                </c:pt>
              </c:numCache>
            </c:numRef>
          </c:val>
          <c:extLst>
            <c:ext xmlns:c16="http://schemas.microsoft.com/office/drawing/2014/chart" uri="{C3380CC4-5D6E-409C-BE32-E72D297353CC}">
              <c16:uniqueId val="{00000006-7B0B-476E-B502-CE0C968AB193}"/>
            </c:ext>
          </c:extLst>
        </c:ser>
        <c:ser>
          <c:idx val="7"/>
          <c:order val="7"/>
          <c:tx>
            <c:strRef>
              <c:f>'SI2.9 - Battery_inflow_2.0'!$M$3</c:f>
              <c:strCache>
                <c:ptCount val="1"/>
                <c:pt idx="0">
                  <c:v>2012</c:v>
                </c:pt>
              </c:strCache>
            </c:strRef>
          </c:tx>
          <c:spPr>
            <a:solidFill>
              <a:schemeClr val="accent2">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Battery_inflow_2.0'!$M$4:$M$49</c:f>
              <c:numCache>
                <c:formatCode>0</c:formatCode>
                <c:ptCount val="46"/>
                <c:pt idx="0">
                  <c:v>0</c:v>
                </c:pt>
                <c:pt idx="1">
                  <c:v>0</c:v>
                </c:pt>
                <c:pt idx="2">
                  <c:v>0</c:v>
                </c:pt>
                <c:pt idx="3">
                  <c:v>0</c:v>
                </c:pt>
                <c:pt idx="4">
                  <c:v>0</c:v>
                </c:pt>
                <c:pt idx="5">
                  <c:v>0</c:v>
                </c:pt>
                <c:pt idx="6">
                  <c:v>0</c:v>
                </c:pt>
                <c:pt idx="7">
                  <c:v>0</c:v>
                </c:pt>
                <c:pt idx="8">
                  <c:v>69068642.684832111</c:v>
                </c:pt>
                <c:pt idx="9">
                  <c:v>67175275.955225989</c:v>
                </c:pt>
                <c:pt idx="10">
                  <c:v>63710607.020078748</c:v>
                </c:pt>
                <c:pt idx="11">
                  <c:v>58748278.349660136</c:v>
                </c:pt>
                <c:pt idx="12">
                  <c:v>52548792.262781575</c:v>
                </c:pt>
                <c:pt idx="13">
                  <c:v>45508157.346296832</c:v>
                </c:pt>
                <c:pt idx="14">
                  <c:v>38094633.728093132</c:v>
                </c:pt>
                <c:pt idx="15">
                  <c:v>30779255.518596958</c:v>
                </c:pt>
                <c:pt idx="16">
                  <c:v>23972138.124391854</c:v>
                </c:pt>
                <c:pt idx="17">
                  <c:v>17976042.600724876</c:v>
                </c:pt>
                <c:pt idx="18">
                  <c:v>12964172.664587205</c:v>
                </c:pt>
                <c:pt idx="19">
                  <c:v>8982915.310425248</c:v>
                </c:pt>
                <c:pt idx="20">
                  <c:v>5974457.105586282</c:v>
                </c:pt>
                <c:pt idx="21">
                  <c:v>3810654.4790619309</c:v>
                </c:pt>
                <c:pt idx="22">
                  <c:v>2328913.2482443061</c:v>
                </c:pt>
                <c:pt idx="23">
                  <c:v>1362733.7633900431</c:v>
                </c:pt>
                <c:pt idx="24">
                  <c:v>762852.61778875301</c:v>
                </c:pt>
                <c:pt idx="25">
                  <c:v>408248.86195787828</c:v>
                </c:pt>
                <c:pt idx="26">
                  <c:v>208718.14170403202</c:v>
                </c:pt>
                <c:pt idx="27">
                  <c:v>101871.9330228445</c:v>
                </c:pt>
                <c:pt idx="28">
                  <c:v>47438.101162678504</c:v>
                </c:pt>
                <c:pt idx="29">
                  <c:v>21062.397188676114</c:v>
                </c:pt>
                <c:pt idx="30">
                  <c:v>8911.1685979075501</c:v>
                </c:pt>
                <c:pt idx="31">
                  <c:v>3590.5008637797059</c:v>
                </c:pt>
                <c:pt idx="32">
                  <c:v>1376.9684340696303</c:v>
                </c:pt>
                <c:pt idx="33">
                  <c:v>502.34711839052784</c:v>
                </c:pt>
                <c:pt idx="34">
                  <c:v>174.2465070998241</c:v>
                </c:pt>
                <c:pt idx="35">
                  <c:v>57.435463489809258</c:v>
                </c:pt>
                <c:pt idx="36">
                  <c:v>17.981822281268506</c:v>
                </c:pt>
                <c:pt idx="37">
                  <c:v>5.344561238901437</c:v>
                </c:pt>
                <c:pt idx="38">
                  <c:v>1.5073279693873818</c:v>
                </c:pt>
                <c:pt idx="39">
                  <c:v>0.40319797878395675</c:v>
                </c:pt>
                <c:pt idx="40">
                  <c:v>0.10224594484409306</c:v>
                </c:pt>
                <c:pt idx="41">
                  <c:v>2.4569577522385536E-2</c:v>
                </c:pt>
                <c:pt idx="42">
                  <c:v>5.592218624649271E-3</c:v>
                </c:pt>
                <c:pt idx="43">
                  <c:v>1.2050944802883799E-3</c:v>
                </c:pt>
                <c:pt idx="44">
                  <c:v>2.4576614198334583E-4</c:v>
                </c:pt>
                <c:pt idx="45">
                  <c:v>4.7418390396497585E-5</c:v>
                </c:pt>
              </c:numCache>
            </c:numRef>
          </c:val>
          <c:extLst>
            <c:ext xmlns:c16="http://schemas.microsoft.com/office/drawing/2014/chart" uri="{C3380CC4-5D6E-409C-BE32-E72D297353CC}">
              <c16:uniqueId val="{00000007-7B0B-476E-B502-CE0C968AB193}"/>
            </c:ext>
          </c:extLst>
        </c:ser>
        <c:ser>
          <c:idx val="8"/>
          <c:order val="8"/>
          <c:tx>
            <c:strRef>
              <c:f>'SI2.9 - Battery_inflow_2.0'!$N$3</c:f>
              <c:strCache>
                <c:ptCount val="1"/>
                <c:pt idx="0">
                  <c:v>2013</c:v>
                </c:pt>
              </c:strCache>
            </c:strRef>
          </c:tx>
          <c:spPr>
            <a:solidFill>
              <a:schemeClr val="accent3">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Battery_inflow_2.0'!$N$4:$N$49</c:f>
              <c:numCache>
                <c:formatCode>0</c:formatCode>
                <c:ptCount val="46"/>
                <c:pt idx="0">
                  <c:v>0</c:v>
                </c:pt>
                <c:pt idx="1">
                  <c:v>0</c:v>
                </c:pt>
                <c:pt idx="2">
                  <c:v>0</c:v>
                </c:pt>
                <c:pt idx="3">
                  <c:v>0</c:v>
                </c:pt>
                <c:pt idx="4">
                  <c:v>0</c:v>
                </c:pt>
                <c:pt idx="5">
                  <c:v>0</c:v>
                </c:pt>
                <c:pt idx="6">
                  <c:v>0</c:v>
                </c:pt>
                <c:pt idx="7">
                  <c:v>0</c:v>
                </c:pt>
                <c:pt idx="8">
                  <c:v>0</c:v>
                </c:pt>
                <c:pt idx="9">
                  <c:v>65247678.35049282</c:v>
                </c:pt>
                <c:pt idx="10">
                  <c:v>63459055.0538605</c:v>
                </c:pt>
                <c:pt idx="11">
                  <c:v>60186055.969413795</c:v>
                </c:pt>
                <c:pt idx="12">
                  <c:v>55498249.573183477</c:v>
                </c:pt>
                <c:pt idx="13">
                  <c:v>49641726.86749205</c:v>
                </c:pt>
                <c:pt idx="14">
                  <c:v>42990588.745229095</c:v>
                </c:pt>
                <c:pt idx="15">
                  <c:v>35987190.594036467</c:v>
                </c:pt>
                <c:pt idx="16">
                  <c:v>29076508.323886245</c:v>
                </c:pt>
                <c:pt idx="17">
                  <c:v>22645969.240356848</c:v>
                </c:pt>
                <c:pt idx="18">
                  <c:v>16981585.275664147</c:v>
                </c:pt>
                <c:pt idx="19">
                  <c:v>12246978.298952417</c:v>
                </c:pt>
                <c:pt idx="20">
                  <c:v>8485969.1176913511</c:v>
                </c:pt>
                <c:pt idx="21">
                  <c:v>5643942.6111629205</c:v>
                </c:pt>
                <c:pt idx="22">
                  <c:v>3599844.2721576705</c:v>
                </c:pt>
                <c:pt idx="23">
                  <c:v>2200074.8331053625</c:v>
                </c:pt>
                <c:pt idx="24">
                  <c:v>1287345.6146627946</c:v>
                </c:pt>
                <c:pt idx="25">
                  <c:v>720650.64983885584</c:v>
                </c:pt>
                <c:pt idx="26">
                  <c:v>385664.02055316628</c:v>
                </c:pt>
                <c:pt idx="27">
                  <c:v>197171.59113665254</c:v>
                </c:pt>
                <c:pt idx="28">
                  <c:v>96236.249337461035</c:v>
                </c:pt>
                <c:pt idx="29">
                  <c:v>44813.765638112316</c:v>
                </c:pt>
                <c:pt idx="30">
                  <c:v>19897.198839247812</c:v>
                </c:pt>
                <c:pt idx="31">
                  <c:v>8418.1915237053036</c:v>
                </c:pt>
                <c:pt idx="32">
                  <c:v>3391.8698322489608</c:v>
                </c:pt>
                <c:pt idx="33">
                  <c:v>1300.7928054258305</c:v>
                </c:pt>
                <c:pt idx="34">
                  <c:v>474.55664288361822</c:v>
                </c:pt>
                <c:pt idx="35">
                  <c:v>164.60697079027625</c:v>
                </c:pt>
                <c:pt idx="36">
                  <c:v>54.258061285422208</c:v>
                </c:pt>
                <c:pt idx="37">
                  <c:v>16.987045216998165</c:v>
                </c:pt>
                <c:pt idx="38">
                  <c:v>5.0488933774419378</c:v>
                </c:pt>
                <c:pt idx="39">
                  <c:v>1.4239406870071236</c:v>
                </c:pt>
                <c:pt idx="40">
                  <c:v>0.38089255860013849</c:v>
                </c:pt>
                <c:pt idx="41">
                  <c:v>9.6589570353532869E-2</c:v>
                </c:pt>
                <c:pt idx="42">
                  <c:v>2.3210357538127242E-2</c:v>
                </c:pt>
                <c:pt idx="43">
                  <c:v>5.282850044581529E-3</c:v>
                </c:pt>
                <c:pt idx="44">
                  <c:v>1.1384271353153152E-3</c:v>
                </c:pt>
                <c:pt idx="45">
                  <c:v>2.3217004936297133E-4</c:v>
                </c:pt>
              </c:numCache>
            </c:numRef>
          </c:val>
          <c:extLst>
            <c:ext xmlns:c16="http://schemas.microsoft.com/office/drawing/2014/chart" uri="{C3380CC4-5D6E-409C-BE32-E72D297353CC}">
              <c16:uniqueId val="{00000008-7B0B-476E-B502-CE0C968AB193}"/>
            </c:ext>
          </c:extLst>
        </c:ser>
        <c:ser>
          <c:idx val="9"/>
          <c:order val="9"/>
          <c:tx>
            <c:strRef>
              <c:f>'SI2.9 - Battery_inflow_2.0'!$O$3</c:f>
              <c:strCache>
                <c:ptCount val="1"/>
                <c:pt idx="0">
                  <c:v>2014</c:v>
                </c:pt>
              </c:strCache>
            </c:strRef>
          </c:tx>
          <c:spPr>
            <a:solidFill>
              <a:schemeClr val="accent4">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Battery_inflow_2.0'!$O$4:$O$49</c:f>
              <c:numCache>
                <c:formatCode>0</c:formatCode>
                <c:ptCount val="46"/>
                <c:pt idx="0">
                  <c:v>0</c:v>
                </c:pt>
                <c:pt idx="1">
                  <c:v>0</c:v>
                </c:pt>
                <c:pt idx="2">
                  <c:v>0</c:v>
                </c:pt>
                <c:pt idx="3">
                  <c:v>0</c:v>
                </c:pt>
                <c:pt idx="4">
                  <c:v>0</c:v>
                </c:pt>
                <c:pt idx="5">
                  <c:v>0</c:v>
                </c:pt>
                <c:pt idx="6">
                  <c:v>0</c:v>
                </c:pt>
                <c:pt idx="7">
                  <c:v>0</c:v>
                </c:pt>
                <c:pt idx="8">
                  <c:v>0</c:v>
                </c:pt>
                <c:pt idx="9">
                  <c:v>0</c:v>
                </c:pt>
                <c:pt idx="10">
                  <c:v>55510873.184413776</c:v>
                </c:pt>
                <c:pt idx="11">
                  <c:v>53989163.240027763</c:v>
                </c:pt>
                <c:pt idx="12">
                  <c:v>51204588.49802009</c:v>
                </c:pt>
                <c:pt idx="13">
                  <c:v>47216335.843628757</c:v>
                </c:pt>
                <c:pt idx="14">
                  <c:v>42233772.518219322</c:v>
                </c:pt>
                <c:pt idx="15">
                  <c:v>36575172.945470378</c:v>
                </c:pt>
                <c:pt idx="16">
                  <c:v>30616880.5363141</c:v>
                </c:pt>
                <c:pt idx="17">
                  <c:v>24737468.167717721</c:v>
                </c:pt>
                <c:pt idx="18">
                  <c:v>19266547.997107226</c:v>
                </c:pt>
                <c:pt idx="19">
                  <c:v>14447450.860151269</c:v>
                </c:pt>
                <c:pt idx="20">
                  <c:v>10419381.599962786</c:v>
                </c:pt>
                <c:pt idx="21">
                  <c:v>7219621.7160186255</c:v>
                </c:pt>
                <c:pt idx="22">
                  <c:v>4801706.2134442618</c:v>
                </c:pt>
                <c:pt idx="23">
                  <c:v>3062645.3527119779</c:v>
                </c:pt>
                <c:pt idx="24">
                  <c:v>1871761.2357131422</c:v>
                </c:pt>
                <c:pt idx="25">
                  <c:v>1095237.1174984167</c:v>
                </c:pt>
                <c:pt idx="26">
                  <c:v>613109.12272739818</c:v>
                </c:pt>
                <c:pt idx="27">
                  <c:v>328112.00456385681</c:v>
                </c:pt>
                <c:pt idx="28">
                  <c:v>167747.99453187184</c:v>
                </c:pt>
                <c:pt idx="29">
                  <c:v>81875.070006610797</c:v>
                </c:pt>
                <c:pt idx="30">
                  <c:v>38126.280109007173</c:v>
                </c:pt>
                <c:pt idx="31">
                  <c:v>16927.972142662573</c:v>
                </c:pt>
                <c:pt idx="32">
                  <c:v>7161.9584624037807</c:v>
                </c:pt>
                <c:pt idx="33">
                  <c:v>2885.7066010010572</c:v>
                </c:pt>
                <c:pt idx="34">
                  <c:v>1106.6776058039727</c:v>
                </c:pt>
                <c:pt idx="35">
                  <c:v>403.73932510557586</c:v>
                </c:pt>
                <c:pt idx="36">
                  <c:v>140.04293963879425</c:v>
                </c:pt>
                <c:pt idx="37">
                  <c:v>46.161218841658197</c:v>
                </c:pt>
                <c:pt idx="38">
                  <c:v>14.452096023299584</c:v>
                </c:pt>
                <c:pt idx="39">
                  <c:v>4.2954552113146427</c:v>
                </c:pt>
                <c:pt idx="40">
                  <c:v>1.2114483288428368</c:v>
                </c:pt>
                <c:pt idx="41">
                  <c:v>0.32405258013566518</c:v>
                </c:pt>
                <c:pt idx="42">
                  <c:v>8.2175665500770698E-2</c:v>
                </c:pt>
                <c:pt idx="43">
                  <c:v>1.9746713545006189E-2</c:v>
                </c:pt>
                <c:pt idx="44">
                  <c:v>4.4944989046468492E-3</c:v>
                </c:pt>
                <c:pt idx="45">
                  <c:v>9.6854150118134595E-4</c:v>
                </c:pt>
              </c:numCache>
            </c:numRef>
          </c:val>
          <c:extLst>
            <c:ext xmlns:c16="http://schemas.microsoft.com/office/drawing/2014/chart" uri="{C3380CC4-5D6E-409C-BE32-E72D297353CC}">
              <c16:uniqueId val="{00000009-7B0B-476E-B502-CE0C968AB193}"/>
            </c:ext>
          </c:extLst>
        </c:ser>
        <c:ser>
          <c:idx val="10"/>
          <c:order val="10"/>
          <c:tx>
            <c:strRef>
              <c:f>'SI2.9 - Battery_inflow_2.0'!$P$3</c:f>
              <c:strCache>
                <c:ptCount val="1"/>
                <c:pt idx="0">
                  <c:v>2015</c:v>
                </c:pt>
              </c:strCache>
            </c:strRef>
          </c:tx>
          <c:spPr>
            <a:solidFill>
              <a:schemeClr val="accent5">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Battery_inflow_2.0'!$P$4:$P$49</c:f>
              <c:numCache>
                <c:formatCode>0</c:formatCode>
                <c:ptCount val="46"/>
                <c:pt idx="0">
                  <c:v>0</c:v>
                </c:pt>
                <c:pt idx="1">
                  <c:v>0</c:v>
                </c:pt>
                <c:pt idx="2">
                  <c:v>0</c:v>
                </c:pt>
                <c:pt idx="3">
                  <c:v>0</c:v>
                </c:pt>
                <c:pt idx="4">
                  <c:v>0</c:v>
                </c:pt>
                <c:pt idx="5">
                  <c:v>0</c:v>
                </c:pt>
                <c:pt idx="6">
                  <c:v>0</c:v>
                </c:pt>
                <c:pt idx="7">
                  <c:v>0</c:v>
                </c:pt>
                <c:pt idx="8">
                  <c:v>0</c:v>
                </c:pt>
                <c:pt idx="9">
                  <c:v>0</c:v>
                </c:pt>
                <c:pt idx="10">
                  <c:v>0</c:v>
                </c:pt>
                <c:pt idx="11">
                  <c:v>39705561.669307105</c:v>
                </c:pt>
                <c:pt idx="12">
                  <c:v>38617119.989802383</c:v>
                </c:pt>
                <c:pt idx="13">
                  <c:v>36625382.195041403</c:v>
                </c:pt>
                <c:pt idx="14">
                  <c:v>33772683.207662195</c:v>
                </c:pt>
                <c:pt idx="15">
                  <c:v>30208778.263651695</c:v>
                </c:pt>
                <c:pt idx="16">
                  <c:v>26161321.226698034</c:v>
                </c:pt>
                <c:pt idx="17">
                  <c:v>21899501.27820649</c:v>
                </c:pt>
                <c:pt idx="18">
                  <c:v>17694102.281778224</c:v>
                </c:pt>
                <c:pt idx="19">
                  <c:v>13780887.703070726</c:v>
                </c:pt>
                <c:pt idx="20">
                  <c:v>10333906.101356134</c:v>
                </c:pt>
                <c:pt idx="21">
                  <c:v>7452727.2755912263</c:v>
                </c:pt>
                <c:pt idx="22">
                  <c:v>5164017.7649904778</c:v>
                </c:pt>
                <c:pt idx="23">
                  <c:v>3434542.3020536774</c:v>
                </c:pt>
                <c:pt idx="24">
                  <c:v>2190634.8602973511</c:v>
                </c:pt>
                <c:pt idx="25">
                  <c:v>1338824.7547093867</c:v>
                </c:pt>
                <c:pt idx="26">
                  <c:v>783396.16036805057</c:v>
                </c:pt>
                <c:pt idx="27">
                  <c:v>438541.8691144404</c:v>
                </c:pt>
                <c:pt idx="28">
                  <c:v>234690.44322848317</c:v>
                </c:pt>
                <c:pt idx="29">
                  <c:v>119986.01282420389</c:v>
                </c:pt>
                <c:pt idx="30">
                  <c:v>58563.222929793526</c:v>
                </c:pt>
                <c:pt idx="31">
                  <c:v>27270.790013703292</c:v>
                </c:pt>
                <c:pt idx="32">
                  <c:v>12108.161938182626</c:v>
                </c:pt>
                <c:pt idx="33">
                  <c:v>5122.7726585614919</c:v>
                </c:pt>
                <c:pt idx="34">
                  <c:v>2064.0749250138833</c:v>
                </c:pt>
                <c:pt idx="35">
                  <c:v>791.57926014445229</c:v>
                </c:pt>
                <c:pt idx="36">
                  <c:v>288.78480470029677</c:v>
                </c:pt>
                <c:pt idx="37">
                  <c:v>100.16926877922823</c:v>
                </c:pt>
                <c:pt idx="38">
                  <c:v>33.017983978721958</c:v>
                </c:pt>
                <c:pt idx="39">
                  <c:v>10.337228672255653</c:v>
                </c:pt>
                <c:pt idx="40">
                  <c:v>3.0724334172154175</c:v>
                </c:pt>
                <c:pt idx="41">
                  <c:v>0.86651918030995867</c:v>
                </c:pt>
                <c:pt idx="42">
                  <c:v>0.23178683682258158</c:v>
                </c:pt>
                <c:pt idx="43">
                  <c:v>5.8778231490210706E-2</c:v>
                </c:pt>
                <c:pt idx="44">
                  <c:v>1.4124338304365391E-2</c:v>
                </c:pt>
                <c:pt idx="45">
                  <c:v>3.2148044733188476E-3</c:v>
                </c:pt>
              </c:numCache>
            </c:numRef>
          </c:val>
          <c:extLst>
            <c:ext xmlns:c16="http://schemas.microsoft.com/office/drawing/2014/chart" uri="{C3380CC4-5D6E-409C-BE32-E72D297353CC}">
              <c16:uniqueId val="{0000000A-7B0B-476E-B502-CE0C968AB193}"/>
            </c:ext>
          </c:extLst>
        </c:ser>
        <c:ser>
          <c:idx val="11"/>
          <c:order val="11"/>
          <c:tx>
            <c:strRef>
              <c:f>'SI2.9 - Battery_inflow_2.0'!$Q$3</c:f>
              <c:strCache>
                <c:ptCount val="1"/>
                <c:pt idx="0">
                  <c:v>2016</c:v>
                </c:pt>
              </c:strCache>
            </c:strRef>
          </c:tx>
          <c:spPr>
            <a:solidFill>
              <a:schemeClr val="accent6">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Battery_inflow_2.0'!$Q$4:$Q$49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26831897.139830504</c:v>
                </c:pt>
                <c:pt idx="13">
                  <c:v>26096358.994559769</c:v>
                </c:pt>
                <c:pt idx="14">
                  <c:v>24750398.847121511</c:v>
                </c:pt>
                <c:pt idx="15">
                  <c:v>22822625.442535058</c:v>
                </c:pt>
                <c:pt idx="16">
                  <c:v>20414239.139622144</c:v>
                </c:pt>
                <c:pt idx="17">
                  <c:v>17679081.989651043</c:v>
                </c:pt>
                <c:pt idx="18">
                  <c:v>14799064.438487703</c:v>
                </c:pt>
                <c:pt idx="19">
                  <c:v>11957174.57318615</c:v>
                </c:pt>
                <c:pt idx="20">
                  <c:v>9312734.6849794984</c:v>
                </c:pt>
                <c:pt idx="21">
                  <c:v>6983361.8744296534</c:v>
                </c:pt>
                <c:pt idx="22">
                  <c:v>5036342.5994412499</c:v>
                </c:pt>
                <c:pt idx="23">
                  <c:v>3489697.3540508016</c:v>
                </c:pt>
                <c:pt idx="24">
                  <c:v>2320966.6831721999</c:v>
                </c:pt>
                <c:pt idx="25">
                  <c:v>1480369.1667170723</c:v>
                </c:pt>
                <c:pt idx="26">
                  <c:v>904739.95572237822</c:v>
                </c:pt>
                <c:pt idx="27">
                  <c:v>529396.99908545613</c:v>
                </c:pt>
                <c:pt idx="28">
                  <c:v>296354.20905489032</c:v>
                </c:pt>
                <c:pt idx="29">
                  <c:v>158597.17298183183</c:v>
                </c:pt>
                <c:pt idx="30">
                  <c:v>81083.158604606753</c:v>
                </c:pt>
                <c:pt idx="31">
                  <c:v>39575.37200749047</c:v>
                </c:pt>
                <c:pt idx="32">
                  <c:v>18428.829660285042</c:v>
                </c:pt>
                <c:pt idx="33">
                  <c:v>8182.3538572145953</c:v>
                </c:pt>
                <c:pt idx="34">
                  <c:v>3461.8250760449873</c:v>
                </c:pt>
                <c:pt idx="35">
                  <c:v>1394.8435369871036</c:v>
                </c:pt>
                <c:pt idx="36">
                  <c:v>534.92690679244402</c:v>
                </c:pt>
                <c:pt idx="37">
                  <c:v>195.15261463368751</c:v>
                </c:pt>
                <c:pt idx="38">
                  <c:v>67.69156267933964</c:v>
                </c:pt>
                <c:pt idx="39">
                  <c:v>22.312621019197874</c:v>
                </c:pt>
                <c:pt idx="40">
                  <c:v>6.9856071740014913</c:v>
                </c:pt>
                <c:pt idx="41">
                  <c:v>2.0762637261325678</c:v>
                </c:pt>
                <c:pt idx="42">
                  <c:v>0.5855691882515256</c:v>
                </c:pt>
                <c:pt idx="43">
                  <c:v>0.15663499778162734</c:v>
                </c:pt>
                <c:pt idx="44">
                  <c:v>3.9720668719959759E-2</c:v>
                </c:pt>
                <c:pt idx="45">
                  <c:v>9.5448289009813607E-3</c:v>
                </c:pt>
              </c:numCache>
            </c:numRef>
          </c:val>
          <c:extLst>
            <c:ext xmlns:c16="http://schemas.microsoft.com/office/drawing/2014/chart" uri="{C3380CC4-5D6E-409C-BE32-E72D297353CC}">
              <c16:uniqueId val="{0000000B-7B0B-476E-B502-CE0C968AB193}"/>
            </c:ext>
          </c:extLst>
        </c:ser>
        <c:ser>
          <c:idx val="12"/>
          <c:order val="12"/>
          <c:tx>
            <c:strRef>
              <c:f>'SI2.9 - Battery_inflow_2.0'!$R$3</c:f>
              <c:strCache>
                <c:ptCount val="1"/>
                <c:pt idx="0">
                  <c:v>2017</c:v>
                </c:pt>
              </c:strCache>
            </c:strRef>
          </c:tx>
          <c:spPr>
            <a:solidFill>
              <a:schemeClr val="accent1">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Battery_inflow_2.0'!$R$4:$R$49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53415493.612767123</c:v>
                </c:pt>
                <c:pt idx="14">
                  <c:v>51951223.945366941</c:v>
                </c:pt>
                <c:pt idx="15">
                  <c:v>49271759.079954833</c:v>
                </c:pt>
                <c:pt idx="16">
                  <c:v>45434051.76306548</c:v>
                </c:pt>
                <c:pt idx="17">
                  <c:v>40639566.21066846</c:v>
                </c:pt>
                <c:pt idx="18">
                  <c:v>35194562.880757861</c:v>
                </c:pt>
                <c:pt idx="19">
                  <c:v>29461179.277387559</c:v>
                </c:pt>
                <c:pt idx="20">
                  <c:v>23803698.21456467</c:v>
                </c:pt>
                <c:pt idx="21">
                  <c:v>18539289.916421454</c:v>
                </c:pt>
                <c:pt idx="22">
                  <c:v>13902100.162925526</c:v>
                </c:pt>
                <c:pt idx="23">
                  <c:v>10026079.205290977</c:v>
                </c:pt>
                <c:pt idx="24">
                  <c:v>6947101.2710869545</c:v>
                </c:pt>
                <c:pt idx="25">
                  <c:v>4620455.288507903</c:v>
                </c:pt>
                <c:pt idx="26">
                  <c:v>2947039.0914674131</c:v>
                </c:pt>
                <c:pt idx="27">
                  <c:v>1801107.5055279967</c:v>
                </c:pt>
                <c:pt idx="28">
                  <c:v>1053894.9920648769</c:v>
                </c:pt>
                <c:pt idx="29">
                  <c:v>589965.97513746074</c:v>
                </c:pt>
                <c:pt idx="30">
                  <c:v>315726.69782780315</c:v>
                </c:pt>
                <c:pt idx="31">
                  <c:v>161415.97882462348</c:v>
                </c:pt>
                <c:pt idx="32">
                  <c:v>78784.516043443058</c:v>
                </c:pt>
                <c:pt idx="33">
                  <c:v>36687.120104842033</c:v>
                </c:pt>
                <c:pt idx="34">
                  <c:v>16288.988733064574</c:v>
                </c:pt>
                <c:pt idx="35">
                  <c:v>6891.6146433604808</c:v>
                </c:pt>
                <c:pt idx="36">
                  <c:v>2776.7792807368664</c:v>
                </c:pt>
                <c:pt idx="37">
                  <c:v>1064.9036340651969</c:v>
                </c:pt>
                <c:pt idx="38">
                  <c:v>388.4992994031129</c:v>
                </c:pt>
                <c:pt idx="39">
                  <c:v>134.75671194971392</c:v>
                </c:pt>
                <c:pt idx="40">
                  <c:v>44.418762464836519</c:v>
                </c:pt>
                <c:pt idx="41">
                  <c:v>13.906569984209995</c:v>
                </c:pt>
                <c:pt idx="42">
                  <c:v>4.1333138400050835</c:v>
                </c:pt>
                <c:pt idx="43">
                  <c:v>1.1657195565367384</c:v>
                </c:pt>
                <c:pt idx="44">
                  <c:v>0.31182050527170291</c:v>
                </c:pt>
                <c:pt idx="45">
                  <c:v>7.9073764901860091E-2</c:v>
                </c:pt>
              </c:numCache>
            </c:numRef>
          </c:val>
          <c:extLst>
            <c:ext xmlns:c16="http://schemas.microsoft.com/office/drawing/2014/chart" uri="{C3380CC4-5D6E-409C-BE32-E72D297353CC}">
              <c16:uniqueId val="{0000000C-7B0B-476E-B502-CE0C968AB193}"/>
            </c:ext>
          </c:extLst>
        </c:ser>
        <c:ser>
          <c:idx val="13"/>
          <c:order val="13"/>
          <c:tx>
            <c:strRef>
              <c:f>'SI2.9 - Battery_inflow_2.0'!$S$3</c:f>
              <c:strCache>
                <c:ptCount val="1"/>
                <c:pt idx="0">
                  <c:v>2018</c:v>
                </c:pt>
              </c:strCache>
            </c:strRef>
          </c:tx>
          <c:spPr>
            <a:solidFill>
              <a:schemeClr val="accent2">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Battery_inflow_2.0'!$S$4:$S$49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128618685.82446662</c:v>
                </c:pt>
                <c:pt idx="15">
                  <c:v>125092884.08463909</c:v>
                </c:pt>
                <c:pt idx="16">
                  <c:v>118641024.77579308</c:v>
                </c:pt>
                <c:pt idx="17">
                  <c:v>109400243.9031949</c:v>
                </c:pt>
                <c:pt idx="18">
                  <c:v>97855645.337390274</c:v>
                </c:pt>
                <c:pt idx="19">
                  <c:v>84744670.875936329</c:v>
                </c:pt>
                <c:pt idx="20">
                  <c:v>70939308.152174518</c:v>
                </c:pt>
                <c:pt idx="21">
                  <c:v>57316710.471954539</c:v>
                </c:pt>
                <c:pt idx="22">
                  <c:v>44640589.160426311</c:v>
                </c:pt>
                <c:pt idx="23">
                  <c:v>33474741.731642596</c:v>
                </c:pt>
                <c:pt idx="24">
                  <c:v>24141705.788679972</c:v>
                </c:pt>
                <c:pt idx="25">
                  <c:v>16727862.560894111</c:v>
                </c:pt>
                <c:pt idx="26">
                  <c:v>11125552.661307842</c:v>
                </c:pt>
                <c:pt idx="27">
                  <c:v>7096148.8770604813</c:v>
                </c:pt>
                <c:pt idx="28">
                  <c:v>4336870.5355223902</c:v>
                </c:pt>
                <c:pt idx="29">
                  <c:v>2537664.2563492567</c:v>
                </c:pt>
                <c:pt idx="30">
                  <c:v>1420573.7562480092</c:v>
                </c:pt>
                <c:pt idx="31">
                  <c:v>760235.47116682457</c:v>
                </c:pt>
                <c:pt idx="32">
                  <c:v>388672.08113809844</c:v>
                </c:pt>
                <c:pt idx="33">
                  <c:v>189704.52637364136</c:v>
                </c:pt>
                <c:pt idx="34">
                  <c:v>88338.585968647123</c:v>
                </c:pt>
                <c:pt idx="35">
                  <c:v>39222.109215060314</c:v>
                </c:pt>
                <c:pt idx="36">
                  <c:v>16594.256809897088</c:v>
                </c:pt>
                <c:pt idx="37">
                  <c:v>6686.1818127544193</c:v>
                </c:pt>
                <c:pt idx="38">
                  <c:v>2564.1718662397088</c:v>
                </c:pt>
                <c:pt idx="39">
                  <c:v>935.46396285685887</c:v>
                </c:pt>
                <c:pt idx="40">
                  <c:v>324.47947261608249</c:v>
                </c:pt>
                <c:pt idx="41">
                  <c:v>106.95553794921599</c:v>
                </c:pt>
                <c:pt idx="42">
                  <c:v>33.485504574042714</c:v>
                </c:pt>
                <c:pt idx="43">
                  <c:v>9.9525691563480727</c:v>
                </c:pt>
                <c:pt idx="44">
                  <c:v>2.806925617660097</c:v>
                </c:pt>
                <c:pt idx="45">
                  <c:v>0.75082978530374678</c:v>
                </c:pt>
              </c:numCache>
            </c:numRef>
          </c:val>
          <c:extLst>
            <c:ext xmlns:c16="http://schemas.microsoft.com/office/drawing/2014/chart" uri="{C3380CC4-5D6E-409C-BE32-E72D297353CC}">
              <c16:uniqueId val="{0000000D-7B0B-476E-B502-CE0C968AB193}"/>
            </c:ext>
          </c:extLst>
        </c:ser>
        <c:ser>
          <c:idx val="14"/>
          <c:order val="14"/>
          <c:tx>
            <c:strRef>
              <c:f>'SI2.9 - Battery_inflow_2.0'!$T$3</c:f>
              <c:strCache>
                <c:ptCount val="1"/>
                <c:pt idx="0">
                  <c:v>2019</c:v>
                </c:pt>
              </c:strCache>
            </c:strRef>
          </c:tx>
          <c:spPr>
            <a:solidFill>
              <a:schemeClr val="accent3">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Battery_inflow_2.0'!$T$4:$T$49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253271748.63356984</c:v>
                </c:pt>
                <c:pt idx="16">
                  <c:v>246328854.09023646</c:v>
                </c:pt>
                <c:pt idx="17">
                  <c:v>233624061.79186606</c:v>
                </c:pt>
                <c:pt idx="18">
                  <c:v>215427415.51655966</c:v>
                </c:pt>
                <c:pt idx="19">
                  <c:v>192694166.08790055</c:v>
                </c:pt>
                <c:pt idx="20">
                  <c:v>166876459.99911043</c:v>
                </c:pt>
                <c:pt idx="21">
                  <c:v>139691387.04369441</c:v>
                </c:pt>
                <c:pt idx="22">
                  <c:v>112866209.09008321</c:v>
                </c:pt>
                <c:pt idx="23">
                  <c:v>87904801.734051168</c:v>
                </c:pt>
                <c:pt idx="24">
                  <c:v>65917376.772150785</c:v>
                </c:pt>
                <c:pt idx="25">
                  <c:v>47539064.80152382</c:v>
                </c:pt>
                <c:pt idx="26">
                  <c:v>32939964.940100078</c:v>
                </c:pt>
                <c:pt idx="27">
                  <c:v>21908077.811414607</c:v>
                </c:pt>
                <c:pt idx="28">
                  <c:v>13973506.439881278</c:v>
                </c:pt>
                <c:pt idx="29">
                  <c:v>8540024.9356319942</c:v>
                </c:pt>
                <c:pt idx="30">
                  <c:v>4997086.2284166031</c:v>
                </c:pt>
                <c:pt idx="31">
                  <c:v>2797347.8114907802</c:v>
                </c:pt>
                <c:pt idx="32">
                  <c:v>1497031.0567351501</c:v>
                </c:pt>
                <c:pt idx="33">
                  <c:v>765360.46845666924</c:v>
                </c:pt>
                <c:pt idx="34">
                  <c:v>373560.0065446755</c:v>
                </c:pt>
                <c:pt idx="35">
                  <c:v>173953.48114993834</c:v>
                </c:pt>
                <c:pt idx="36">
                  <c:v>77234.906594773362</c:v>
                </c:pt>
                <c:pt idx="37">
                  <c:v>32676.87282431918</c:v>
                </c:pt>
                <c:pt idx="38">
                  <c:v>13166.21258056853</c:v>
                </c:pt>
                <c:pt idx="39">
                  <c:v>5049.2841549155082</c:v>
                </c:pt>
                <c:pt idx="40">
                  <c:v>1842.0853248321393</c:v>
                </c:pt>
                <c:pt idx="41">
                  <c:v>638.95446371868229</c:v>
                </c:pt>
                <c:pt idx="42">
                  <c:v>210.61337976514355</c:v>
                </c:pt>
                <c:pt idx="43">
                  <c:v>65.938570612668371</c:v>
                </c:pt>
                <c:pt idx="44">
                  <c:v>19.598276700361883</c:v>
                </c:pt>
                <c:pt idx="45">
                  <c:v>5.5273069765256562</c:v>
                </c:pt>
              </c:numCache>
            </c:numRef>
          </c:val>
          <c:extLst>
            <c:ext xmlns:c16="http://schemas.microsoft.com/office/drawing/2014/chart" uri="{C3380CC4-5D6E-409C-BE32-E72D297353CC}">
              <c16:uniqueId val="{0000000E-7B0B-476E-B502-CE0C968AB193}"/>
            </c:ext>
          </c:extLst>
        </c:ser>
        <c:ser>
          <c:idx val="15"/>
          <c:order val="15"/>
          <c:tx>
            <c:strRef>
              <c:f>'SI2.9 - Battery_inflow_2.0'!$U$3</c:f>
              <c:strCache>
                <c:ptCount val="1"/>
                <c:pt idx="0">
                  <c:v>2020</c:v>
                </c:pt>
              </c:strCache>
            </c:strRef>
          </c:tx>
          <c:spPr>
            <a:solidFill>
              <a:schemeClr val="accent4">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Battery_inflow_2.0'!$U$4:$U$49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429289033.61390543</c:v>
                </c:pt>
                <c:pt idx="17">
                  <c:v>417521007.74812675</c:v>
                </c:pt>
                <c:pt idx="18">
                  <c:v>395986714.8889432</c:v>
                </c:pt>
                <c:pt idx="19">
                  <c:v>365143872.22415745</c:v>
                </c:pt>
                <c:pt idx="20">
                  <c:v>326611605.08112007</c:v>
                </c:pt>
                <c:pt idx="21">
                  <c:v>282851264.03724128</c:v>
                </c:pt>
                <c:pt idx="22">
                  <c:v>236773271.68035024</c:v>
                </c:pt>
                <c:pt idx="23">
                  <c:v>191305292.00099155</c:v>
                </c:pt>
                <c:pt idx="24">
                  <c:v>148996355.06141484</c:v>
                </c:pt>
                <c:pt idx="25">
                  <c:v>111728241.01207159</c:v>
                </c:pt>
                <c:pt idx="26">
                  <c:v>80577479.71362178</c:v>
                </c:pt>
                <c:pt idx="27">
                  <c:v>55832384.751566425</c:v>
                </c:pt>
                <c:pt idx="28">
                  <c:v>37133622.690809071</c:v>
                </c:pt>
                <c:pt idx="29">
                  <c:v>23684730.366248302</c:v>
                </c:pt>
                <c:pt idx="30">
                  <c:v>14475120.385259528</c:v>
                </c:pt>
                <c:pt idx="31">
                  <c:v>8469931.3265529554</c:v>
                </c:pt>
                <c:pt idx="32">
                  <c:v>4741431.8618467553</c:v>
                </c:pt>
                <c:pt idx="33">
                  <c:v>2537428.7464079801</c:v>
                </c:pt>
                <c:pt idx="34">
                  <c:v>1297266.1090021806</c:v>
                </c:pt>
                <c:pt idx="35">
                  <c:v>633174.50553232525</c:v>
                </c:pt>
                <c:pt idx="36">
                  <c:v>294846.63101794443</c:v>
                </c:pt>
                <c:pt idx="37">
                  <c:v>130911.1600176943</c:v>
                </c:pt>
                <c:pt idx="38">
                  <c:v>55386.450450783341</c:v>
                </c:pt>
                <c:pt idx="39">
                  <c:v>22316.388249227537</c:v>
                </c:pt>
                <c:pt idx="40">
                  <c:v>8558.4054558005264</c:v>
                </c:pt>
                <c:pt idx="41">
                  <c:v>3122.2867658865744</c:v>
                </c:pt>
                <c:pt idx="42">
                  <c:v>1083.0112151589885</c:v>
                </c:pt>
                <c:pt idx="43">
                  <c:v>356.98420670023773</c:v>
                </c:pt>
                <c:pt idx="44">
                  <c:v>111.76416402110615</c:v>
                </c:pt>
                <c:pt idx="45">
                  <c:v>33.218569819125612</c:v>
                </c:pt>
              </c:numCache>
            </c:numRef>
          </c:val>
          <c:extLst>
            <c:ext xmlns:c16="http://schemas.microsoft.com/office/drawing/2014/chart" uri="{C3380CC4-5D6E-409C-BE32-E72D297353CC}">
              <c16:uniqueId val="{0000000F-7B0B-476E-B502-CE0C968AB193}"/>
            </c:ext>
          </c:extLst>
        </c:ser>
        <c:ser>
          <c:idx val="16"/>
          <c:order val="16"/>
          <c:tx>
            <c:strRef>
              <c:f>'SI2.9 - Battery_inflow_2.0'!$V$3</c:f>
              <c:strCache>
                <c:ptCount val="1"/>
                <c:pt idx="0">
                  <c:v>2021</c:v>
                </c:pt>
              </c:strCache>
            </c:strRef>
          </c:tx>
          <c:spPr>
            <a:solidFill>
              <a:schemeClr val="accent5">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Battery_inflow_2.0'!$V$4:$V$49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657540104.64669704</c:v>
                </c:pt>
                <c:pt idx="18">
                  <c:v>639515071.73558724</c:v>
                </c:pt>
                <c:pt idx="19">
                  <c:v>606531091.08059776</c:v>
                </c:pt>
                <c:pt idx="20">
                  <c:v>559289246.06378651</c:v>
                </c:pt>
                <c:pt idx="21">
                  <c:v>500269543.75223267</c:v>
                </c:pt>
                <c:pt idx="22">
                  <c:v>433242023.88493937</c:v>
                </c:pt>
                <c:pt idx="23">
                  <c:v>362664567.80319512</c:v>
                </c:pt>
                <c:pt idx="24">
                  <c:v>293021465.4281919</c:v>
                </c:pt>
                <c:pt idx="25">
                  <c:v>228217054.77613598</c:v>
                </c:pt>
                <c:pt idx="26">
                  <c:v>171133650.13918039</c:v>
                </c:pt>
                <c:pt idx="27">
                  <c:v>123420167.51984824</c:v>
                </c:pt>
                <c:pt idx="28">
                  <c:v>85518215.555531189</c:v>
                </c:pt>
                <c:pt idx="29">
                  <c:v>56877404.820887215</c:v>
                </c:pt>
                <c:pt idx="30">
                  <c:v>36277796.226116434</c:v>
                </c:pt>
                <c:pt idx="31">
                  <c:v>22171477.553878941</c:v>
                </c:pt>
                <c:pt idx="32">
                  <c:v>12973356.165023563</c:v>
                </c:pt>
                <c:pt idx="33">
                  <c:v>7262430.1076786499</c:v>
                </c:pt>
                <c:pt idx="34">
                  <c:v>3886568.3322980558</c:v>
                </c:pt>
                <c:pt idx="35">
                  <c:v>1987016.7329619783</c:v>
                </c:pt>
                <c:pt idx="36">
                  <c:v>969830.57573698019</c:v>
                </c:pt>
                <c:pt idx="37">
                  <c:v>451615.27417127421</c:v>
                </c:pt>
                <c:pt idx="38">
                  <c:v>200516.04191425344</c:v>
                </c:pt>
                <c:pt idx="39">
                  <c:v>84835.179969147721</c:v>
                </c:pt>
                <c:pt idx="40">
                  <c:v>34181.912687596967</c:v>
                </c:pt>
                <c:pt idx="41">
                  <c:v>13108.871595534874</c:v>
                </c:pt>
                <c:pt idx="42">
                  <c:v>4782.3927611076851</c:v>
                </c:pt>
                <c:pt idx="43">
                  <c:v>1658.8434644003933</c:v>
                </c:pt>
                <c:pt idx="44">
                  <c:v>546.79112264956086</c:v>
                </c:pt>
                <c:pt idx="45">
                  <c:v>171.18867325244503</c:v>
                </c:pt>
              </c:numCache>
            </c:numRef>
          </c:val>
          <c:extLst>
            <c:ext xmlns:c16="http://schemas.microsoft.com/office/drawing/2014/chart" uri="{C3380CC4-5D6E-409C-BE32-E72D297353CC}">
              <c16:uniqueId val="{00000010-7B0B-476E-B502-CE0C968AB193}"/>
            </c:ext>
          </c:extLst>
        </c:ser>
        <c:ser>
          <c:idx val="17"/>
          <c:order val="17"/>
          <c:tx>
            <c:strRef>
              <c:f>'SI2.9 - Battery_inflow_2.0'!$W$3</c:f>
              <c:strCache>
                <c:ptCount val="1"/>
                <c:pt idx="0">
                  <c:v>2022</c:v>
                </c:pt>
              </c:strCache>
            </c:strRef>
          </c:tx>
          <c:spPr>
            <a:solidFill>
              <a:schemeClr val="accent6">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Battery_inflow_2.0'!$W$4:$W$49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933011046.81733477</c:v>
                </c:pt>
                <c:pt idx="19">
                  <c:v>907434576.71845365</c:v>
                </c:pt>
                <c:pt idx="20">
                  <c:v>860632232.49391413</c:v>
                </c:pt>
                <c:pt idx="21">
                  <c:v>793598810.56081307</c:v>
                </c:pt>
                <c:pt idx="22">
                  <c:v>709853296.26075709</c:v>
                </c:pt>
                <c:pt idx="23">
                  <c:v>614745156.03476286</c:v>
                </c:pt>
                <c:pt idx="24">
                  <c:v>514599863.42798823</c:v>
                </c:pt>
                <c:pt idx="25">
                  <c:v>415780364.21976608</c:v>
                </c:pt>
                <c:pt idx="26">
                  <c:v>323826686.27134252</c:v>
                </c:pt>
                <c:pt idx="27">
                  <c:v>242828665.40561858</c:v>
                </c:pt>
                <c:pt idx="28">
                  <c:v>175126017.23044249</c:v>
                </c:pt>
                <c:pt idx="29">
                  <c:v>121345358.63829677</c:v>
                </c:pt>
                <c:pt idx="30">
                  <c:v>80705719.14499858</c:v>
                </c:pt>
                <c:pt idx="31">
                  <c:v>51476076.354827821</c:v>
                </c:pt>
                <c:pt idx="32">
                  <c:v>31460033.138429716</c:v>
                </c:pt>
                <c:pt idx="33">
                  <c:v>18408435.517049585</c:v>
                </c:pt>
                <c:pt idx="34">
                  <c:v>10304964.623935388</c:v>
                </c:pt>
                <c:pt idx="35">
                  <c:v>5514813.7164848866</c:v>
                </c:pt>
                <c:pt idx="36">
                  <c:v>2819460.8191397544</c:v>
                </c:pt>
                <c:pt idx="37">
                  <c:v>1376133.0058947662</c:v>
                </c:pt>
                <c:pt idx="38">
                  <c:v>640815.72627367009</c:v>
                </c:pt>
                <c:pt idx="39">
                  <c:v>284520.56513056054</c:v>
                </c:pt>
                <c:pt idx="40">
                  <c:v>120376.17099033187</c:v>
                </c:pt>
                <c:pt idx="41">
                  <c:v>48502.139890021659</c:v>
                </c:pt>
                <c:pt idx="42">
                  <c:v>18600.724006812801</c:v>
                </c:pt>
                <c:pt idx="43">
                  <c:v>6785.9363174968885</c:v>
                </c:pt>
                <c:pt idx="44">
                  <c:v>2353.8020970719504</c:v>
                </c:pt>
                <c:pt idx="45">
                  <c:v>775.8647025914986</c:v>
                </c:pt>
              </c:numCache>
            </c:numRef>
          </c:val>
          <c:extLst>
            <c:ext xmlns:c16="http://schemas.microsoft.com/office/drawing/2014/chart" uri="{C3380CC4-5D6E-409C-BE32-E72D297353CC}">
              <c16:uniqueId val="{00000011-7B0B-476E-B502-CE0C968AB193}"/>
            </c:ext>
          </c:extLst>
        </c:ser>
        <c:ser>
          <c:idx val="18"/>
          <c:order val="18"/>
          <c:tx>
            <c:strRef>
              <c:f>'SI2.9 - Battery_inflow_2.0'!$X$3</c:f>
              <c:strCache>
                <c:ptCount val="1"/>
                <c:pt idx="0">
                  <c:v>2023</c:v>
                </c:pt>
              </c:strCache>
            </c:strRef>
          </c:tx>
          <c:spPr>
            <a:solidFill>
              <a:schemeClr val="accent1">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Battery_inflow_2.0'!$X$4:$X$49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1258355979.2886326</c:v>
                </c:pt>
                <c:pt idx="20">
                  <c:v>1223860884.9509931</c:v>
                </c:pt>
                <c:pt idx="21">
                  <c:v>1160738363.6254718</c:v>
                </c:pt>
                <c:pt idx="22">
                  <c:v>1070330101.4838448</c:v>
                </c:pt>
                <c:pt idx="23">
                  <c:v>957382169.06916153</c:v>
                </c:pt>
                <c:pt idx="24">
                  <c:v>829109414.59251201</c:v>
                </c:pt>
                <c:pt idx="25">
                  <c:v>694043031.21021914</c:v>
                </c:pt>
                <c:pt idx="26">
                  <c:v>560764751.0407027</c:v>
                </c:pt>
                <c:pt idx="27">
                  <c:v>436746433.29549605</c:v>
                </c:pt>
                <c:pt idx="28">
                  <c:v>327504056.99715418</c:v>
                </c:pt>
                <c:pt idx="29">
                  <c:v>236193206.56776288</c:v>
                </c:pt>
                <c:pt idx="30">
                  <c:v>163659002.88350937</c:v>
                </c:pt>
                <c:pt idx="31">
                  <c:v>108848147.72057122</c:v>
                </c:pt>
                <c:pt idx="32">
                  <c:v>69426003.788889229</c:v>
                </c:pt>
                <c:pt idx="33">
                  <c:v>42430280.909752294</c:v>
                </c:pt>
                <c:pt idx="34">
                  <c:v>24827535.516590413</c:v>
                </c:pt>
                <c:pt idx="35">
                  <c:v>13898349.751721298</c:v>
                </c:pt>
                <c:pt idx="36">
                  <c:v>7437852.7869245689</c:v>
                </c:pt>
                <c:pt idx="37">
                  <c:v>3802618.8352613817</c:v>
                </c:pt>
                <c:pt idx="38">
                  <c:v>1855996.4559595878</c:v>
                </c:pt>
                <c:pt idx="39">
                  <c:v>864270.90389695333</c:v>
                </c:pt>
                <c:pt idx="40">
                  <c:v>383734.10002370167</c:v>
                </c:pt>
                <c:pt idx="41">
                  <c:v>162351.85536791506</c:v>
                </c:pt>
                <c:pt idx="42">
                  <c:v>65415.042991287883</c:v>
                </c:pt>
                <c:pt idx="43">
                  <c:v>25086.8758230823</c:v>
                </c:pt>
                <c:pt idx="44">
                  <c:v>9152.2212618195153</c:v>
                </c:pt>
                <c:pt idx="45">
                  <c:v>3174.582930198143</c:v>
                </c:pt>
              </c:numCache>
            </c:numRef>
          </c:val>
          <c:extLst>
            <c:ext xmlns:c16="http://schemas.microsoft.com/office/drawing/2014/chart" uri="{C3380CC4-5D6E-409C-BE32-E72D297353CC}">
              <c16:uniqueId val="{00000012-7B0B-476E-B502-CE0C968AB193}"/>
            </c:ext>
          </c:extLst>
        </c:ser>
        <c:ser>
          <c:idx val="19"/>
          <c:order val="19"/>
          <c:tx>
            <c:strRef>
              <c:f>'SI2.9 - Battery_inflow_2.0'!$Y$3</c:f>
              <c:strCache>
                <c:ptCount val="1"/>
                <c:pt idx="0">
                  <c:v>2024</c:v>
                </c:pt>
              </c:strCache>
            </c:strRef>
          </c:tx>
          <c:spPr>
            <a:solidFill>
              <a:schemeClr val="accent2">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Battery_inflow_2.0'!$Y$4:$Y$49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1639138231.2289815</c:v>
                </c:pt>
                <c:pt idx="21">
                  <c:v>1594204819.0234466</c:v>
                </c:pt>
                <c:pt idx="22">
                  <c:v>1511981235.5071831</c:v>
                </c:pt>
                <c:pt idx="23">
                  <c:v>1394215165.0673323</c:v>
                </c:pt>
                <c:pt idx="24">
                  <c:v>1247088853.271337</c:v>
                </c:pt>
                <c:pt idx="25">
                  <c:v>1080000382.8000591</c:v>
                </c:pt>
                <c:pt idx="26">
                  <c:v>904062511.16463876</c:v>
                </c:pt>
                <c:pt idx="27">
                  <c:v>730453828.07815528</c:v>
                </c:pt>
                <c:pt idx="28">
                  <c:v>568907199.51300883</c:v>
                </c:pt>
                <c:pt idx="29">
                  <c:v>426607756.10579264</c:v>
                </c:pt>
                <c:pt idx="30">
                  <c:v>307665971.48499095</c:v>
                </c:pt>
                <c:pt idx="31">
                  <c:v>213182702.61077118</c:v>
                </c:pt>
                <c:pt idx="32">
                  <c:v>141785920.09242874</c:v>
                </c:pt>
                <c:pt idx="33">
                  <c:v>90434518.470797613</c:v>
                </c:pt>
                <c:pt idx="34">
                  <c:v>55269809.7721738</c:v>
                </c:pt>
                <c:pt idx="35">
                  <c:v>32340421.40876912</c:v>
                </c:pt>
                <c:pt idx="36">
                  <c:v>18104031.612673562</c:v>
                </c:pt>
                <c:pt idx="37">
                  <c:v>9688569.1028330643</c:v>
                </c:pt>
                <c:pt idx="38">
                  <c:v>4953302.5743573522</c:v>
                </c:pt>
                <c:pt idx="39">
                  <c:v>2417626.4888959937</c:v>
                </c:pt>
                <c:pt idx="40">
                  <c:v>1125801.8430660486</c:v>
                </c:pt>
                <c:pt idx="41">
                  <c:v>499853.17694494897</c:v>
                </c:pt>
                <c:pt idx="42">
                  <c:v>211480.00837962219</c:v>
                </c:pt>
                <c:pt idx="43">
                  <c:v>85209.829038300348</c:v>
                </c:pt>
                <c:pt idx="44">
                  <c:v>32678.238861275528</c:v>
                </c:pt>
                <c:pt idx="45">
                  <c:v>11921.710563489223</c:v>
                </c:pt>
              </c:numCache>
            </c:numRef>
          </c:val>
          <c:extLst>
            <c:ext xmlns:c16="http://schemas.microsoft.com/office/drawing/2014/chart" uri="{C3380CC4-5D6E-409C-BE32-E72D297353CC}">
              <c16:uniqueId val="{00000013-7B0B-476E-B502-CE0C968AB193}"/>
            </c:ext>
          </c:extLst>
        </c:ser>
        <c:ser>
          <c:idx val="20"/>
          <c:order val="20"/>
          <c:tx>
            <c:strRef>
              <c:f>'SI2.9 - Battery_inflow_2.0'!$Z$3</c:f>
              <c:strCache>
                <c:ptCount val="1"/>
                <c:pt idx="0">
                  <c:v>2025</c:v>
                </c:pt>
              </c:strCache>
            </c:strRef>
          </c:tx>
          <c:spPr>
            <a:solidFill>
              <a:schemeClr val="accent3">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Battery_inflow_2.0'!$Z$4:$Z$49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2080897876.7087524</c:v>
                </c:pt>
                <c:pt idx="22">
                  <c:v>2023854583.9160075</c:v>
                </c:pt>
                <c:pt idx="23">
                  <c:v>1919471148.0991929</c:v>
                </c:pt>
                <c:pt idx="24">
                  <c:v>1769966267.2674644</c:v>
                </c:pt>
                <c:pt idx="25">
                  <c:v>1583188347.0216961</c:v>
                </c:pt>
                <c:pt idx="26">
                  <c:v>1371068321.5095687</c:v>
                </c:pt>
                <c:pt idx="27">
                  <c:v>1147713917.0159924</c:v>
                </c:pt>
                <c:pt idx="28">
                  <c:v>927316434.28386068</c:v>
                </c:pt>
                <c:pt idx="29">
                  <c:v>722231817.27835917</c:v>
                </c:pt>
                <c:pt idx="30">
                  <c:v>541581641.47171128</c:v>
                </c:pt>
                <c:pt idx="31">
                  <c:v>390584182.95730466</c:v>
                </c:pt>
                <c:pt idx="32">
                  <c:v>270636987.63293397</c:v>
                </c:pt>
                <c:pt idx="33">
                  <c:v>179998254.23284608</c:v>
                </c:pt>
                <c:pt idx="34">
                  <c:v>114807277.31300928</c:v>
                </c:pt>
                <c:pt idx="35">
                  <c:v>70165424.495517448</c:v>
                </c:pt>
                <c:pt idx="36">
                  <c:v>41056399.612445369</c:v>
                </c:pt>
                <c:pt idx="37">
                  <c:v>22983199.479420729</c:v>
                </c:pt>
                <c:pt idx="38">
                  <c:v>12299708.767890327</c:v>
                </c:pt>
                <c:pt idx="39">
                  <c:v>6288253.5550086368</c:v>
                </c:pt>
                <c:pt idx="40">
                  <c:v>3069194.3678517747</c:v>
                </c:pt>
                <c:pt idx="41">
                  <c:v>1429213.6076128634</c:v>
                </c:pt>
                <c:pt idx="42">
                  <c:v>634567.23463218671</c:v>
                </c:pt>
                <c:pt idx="43">
                  <c:v>268475.40495321964</c:v>
                </c:pt>
                <c:pt idx="44">
                  <c:v>108174.49617264466</c:v>
                </c:pt>
                <c:pt idx="45">
                  <c:v>41485.261319312325</c:v>
                </c:pt>
              </c:numCache>
            </c:numRef>
          </c:val>
          <c:extLst>
            <c:ext xmlns:c16="http://schemas.microsoft.com/office/drawing/2014/chart" uri="{C3380CC4-5D6E-409C-BE32-E72D297353CC}">
              <c16:uniqueId val="{00000014-7B0B-476E-B502-CE0C968AB193}"/>
            </c:ext>
          </c:extLst>
        </c:ser>
        <c:ser>
          <c:idx val="21"/>
          <c:order val="21"/>
          <c:tx>
            <c:strRef>
              <c:f>'SI2.9 - Battery_inflow_2.0'!$AA$3</c:f>
              <c:strCache>
                <c:ptCount val="1"/>
                <c:pt idx="0">
                  <c:v>2026</c:v>
                </c:pt>
              </c:strCache>
            </c:strRef>
          </c:tx>
          <c:spPr>
            <a:solidFill>
              <a:schemeClr val="accent4">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Battery_inflow_2.0'!$AA$4:$AA$49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5474041847.1397514</c:v>
                </c:pt>
                <c:pt idx="23">
                  <c:v>5323982886.8509302</c:v>
                </c:pt>
                <c:pt idx="24">
                  <c:v>5049390220.7691031</c:v>
                </c:pt>
                <c:pt idx="25">
                  <c:v>4656100389.8818045</c:v>
                </c:pt>
                <c:pt idx="26">
                  <c:v>4164759530.2504849</c:v>
                </c:pt>
                <c:pt idx="27">
                  <c:v>3606753340.1022811</c:v>
                </c:pt>
                <c:pt idx="28">
                  <c:v>3019193820.4229112</c:v>
                </c:pt>
                <c:pt idx="29">
                  <c:v>2439412824.4481583</c:v>
                </c:pt>
                <c:pt idx="30">
                  <c:v>1899914087.7449577</c:v>
                </c:pt>
                <c:pt idx="31">
                  <c:v>1424692966.55144</c:v>
                </c:pt>
                <c:pt idx="32">
                  <c:v>1027476737.9362484</c:v>
                </c:pt>
                <c:pt idx="33">
                  <c:v>711941807.55746686</c:v>
                </c:pt>
                <c:pt idx="34">
                  <c:v>473506166.30986494</c:v>
                </c:pt>
                <c:pt idx="35">
                  <c:v>302013783.28166354</c:v>
                </c:pt>
                <c:pt idx="36">
                  <c:v>184578241.0611518</c:v>
                </c:pt>
                <c:pt idx="37">
                  <c:v>108003594.06723255</c:v>
                </c:pt>
                <c:pt idx="38">
                  <c:v>60459956.800233901</c:v>
                </c:pt>
                <c:pt idx="39">
                  <c:v>32355802.395048004</c:v>
                </c:pt>
                <c:pt idx="40">
                  <c:v>16541976.178084396</c:v>
                </c:pt>
                <c:pt idx="41">
                  <c:v>8073869.7437662603</c:v>
                </c:pt>
                <c:pt idx="42">
                  <c:v>3759711.2208834235</c:v>
                </c:pt>
                <c:pt idx="43">
                  <c:v>1669302.2930536247</c:v>
                </c:pt>
                <c:pt idx="44">
                  <c:v>706255.51503093319</c:v>
                </c:pt>
                <c:pt idx="45">
                  <c:v>284565.4875571747</c:v>
                </c:pt>
              </c:numCache>
            </c:numRef>
          </c:val>
          <c:extLst>
            <c:ext xmlns:c16="http://schemas.microsoft.com/office/drawing/2014/chart" uri="{C3380CC4-5D6E-409C-BE32-E72D297353CC}">
              <c16:uniqueId val="{00000015-7B0B-476E-B502-CE0C968AB193}"/>
            </c:ext>
          </c:extLst>
        </c:ser>
        <c:ser>
          <c:idx val="22"/>
          <c:order val="22"/>
          <c:tx>
            <c:strRef>
              <c:f>'SI2.9 - Battery_inflow_2.0'!$AB$3</c:f>
              <c:strCache>
                <c:ptCount val="1"/>
                <c:pt idx="0">
                  <c:v>2027</c:v>
                </c:pt>
              </c:strCache>
            </c:strRef>
          </c:tx>
          <c:spPr>
            <a:solidFill>
              <a:schemeClr val="accent5">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Battery_inflow_2.0'!$AB$4:$AB$49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7089471900.9668713</c:v>
                </c:pt>
                <c:pt idx="24">
                  <c:v>6895129436.6300735</c:v>
                </c:pt>
                <c:pt idx="25">
                  <c:v>6539502452.9934978</c:v>
                </c:pt>
                <c:pt idx="26">
                  <c:v>6030149897.2638798</c:v>
                </c:pt>
                <c:pt idx="27">
                  <c:v>5393810732.2695093</c:v>
                </c:pt>
                <c:pt idx="28">
                  <c:v>4671132806.8736143</c:v>
                </c:pt>
                <c:pt idx="29">
                  <c:v>3910180146.8041635</c:v>
                </c:pt>
                <c:pt idx="30">
                  <c:v>3159301510.056931</c:v>
                </c:pt>
                <c:pt idx="31">
                  <c:v>2460592723.8858962</c:v>
                </c:pt>
                <c:pt idx="32">
                  <c:v>1845130350.830091</c:v>
                </c:pt>
                <c:pt idx="33">
                  <c:v>1330692688.4934661</c:v>
                </c:pt>
                <c:pt idx="34">
                  <c:v>922041076.91275537</c:v>
                </c:pt>
                <c:pt idx="35">
                  <c:v>613241322.35897255</c:v>
                </c:pt>
                <c:pt idx="36">
                  <c:v>391140274.42059296</c:v>
                </c:pt>
                <c:pt idx="37">
                  <c:v>239048639.02651089</c:v>
                </c:pt>
                <c:pt idx="38">
                  <c:v>139876249.89442822</c:v>
                </c:pt>
                <c:pt idx="39">
                  <c:v>78302135.21164307</c:v>
                </c:pt>
                <c:pt idx="40">
                  <c:v>41904237.913852625</c:v>
                </c:pt>
                <c:pt idx="41">
                  <c:v>21423635.144892</c:v>
                </c:pt>
                <c:pt idx="42">
                  <c:v>10456528.152119584</c:v>
                </c:pt>
                <c:pt idx="43">
                  <c:v>4869229.6844844343</c:v>
                </c:pt>
                <c:pt idx="44">
                  <c:v>2161925.6906132135</c:v>
                </c:pt>
                <c:pt idx="45">
                  <c:v>914676.71759412822</c:v>
                </c:pt>
              </c:numCache>
            </c:numRef>
          </c:val>
          <c:extLst>
            <c:ext xmlns:c16="http://schemas.microsoft.com/office/drawing/2014/chart" uri="{C3380CC4-5D6E-409C-BE32-E72D297353CC}">
              <c16:uniqueId val="{00000016-7B0B-476E-B502-CE0C968AB193}"/>
            </c:ext>
          </c:extLst>
        </c:ser>
        <c:ser>
          <c:idx val="23"/>
          <c:order val="23"/>
          <c:tx>
            <c:strRef>
              <c:f>'SI2.9 - Battery_inflow_2.0'!$AC$3</c:f>
              <c:strCache>
                <c:ptCount val="1"/>
                <c:pt idx="0">
                  <c:v>2028</c:v>
                </c:pt>
              </c:strCache>
            </c:strRef>
          </c:tx>
          <c:spPr>
            <a:solidFill>
              <a:schemeClr val="accent6">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Battery_inflow_2.0'!$AC$4:$AC$49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8333547173.6168261</c:v>
                </c:pt>
                <c:pt idx="25">
                  <c:v>8105101089.4780655</c:v>
                </c:pt>
                <c:pt idx="26">
                  <c:v>7687067943.1809101</c:v>
                </c:pt>
                <c:pt idx="27">
                  <c:v>7088333141.7077332</c:v>
                </c:pt>
                <c:pt idx="28">
                  <c:v>6340327856.6910448</c:v>
                </c:pt>
                <c:pt idx="29">
                  <c:v>5490832906.0450201</c:v>
                </c:pt>
                <c:pt idx="30">
                  <c:v>4596346690.6876926</c:v>
                </c:pt>
                <c:pt idx="31">
                  <c:v>3713702309.2153921</c:v>
                </c:pt>
                <c:pt idx="32">
                  <c:v>2892382652.1923132</c:v>
                </c:pt>
                <c:pt idx="33">
                  <c:v>2168917661.9795423</c:v>
                </c:pt>
                <c:pt idx="34">
                  <c:v>1564205408.816828</c:v>
                </c:pt>
                <c:pt idx="35">
                  <c:v>1083842762.5923688</c:v>
                </c:pt>
                <c:pt idx="36">
                  <c:v>720854184.92069721</c:v>
                </c:pt>
                <c:pt idx="37">
                  <c:v>459778383.20240688</c:v>
                </c:pt>
                <c:pt idx="38">
                  <c:v>280997391.33526158</c:v>
                </c:pt>
                <c:pt idx="39">
                  <c:v>164422025.11654758</c:v>
                </c:pt>
                <c:pt idx="40">
                  <c:v>92042756.737939417</c:v>
                </c:pt>
                <c:pt idx="41">
                  <c:v>49257680.728225715</c:v>
                </c:pt>
                <c:pt idx="42">
                  <c:v>25183099.193321295</c:v>
                </c:pt>
                <c:pt idx="43">
                  <c:v>12291461.457948182</c:v>
                </c:pt>
                <c:pt idx="44">
                  <c:v>5723692.2357069124</c:v>
                </c:pt>
                <c:pt idx="45">
                  <c:v>2541304.9068044457</c:v>
                </c:pt>
              </c:numCache>
            </c:numRef>
          </c:val>
          <c:extLst>
            <c:ext xmlns:c16="http://schemas.microsoft.com/office/drawing/2014/chart" uri="{C3380CC4-5D6E-409C-BE32-E72D297353CC}">
              <c16:uniqueId val="{00000017-7B0B-476E-B502-CE0C968AB193}"/>
            </c:ext>
          </c:extLst>
        </c:ser>
        <c:ser>
          <c:idx val="24"/>
          <c:order val="24"/>
          <c:tx>
            <c:strRef>
              <c:f>'SI2.9 - Battery_inflow_2.0'!$AD$3</c:f>
              <c:strCache>
                <c:ptCount val="1"/>
                <c:pt idx="0">
                  <c:v>2029</c:v>
                </c:pt>
              </c:strCache>
            </c:strRef>
          </c:tx>
          <c:spPr>
            <a:solidFill>
              <a:schemeClr val="accent1">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Battery_inflow_2.0'!$AD$4:$AD$49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9235708848.5963879</c:v>
                </c:pt>
                <c:pt idx="26">
                  <c:v>8982531962.841526</c:v>
                </c:pt>
                <c:pt idx="27">
                  <c:v>8519243959.806488</c:v>
                </c:pt>
                <c:pt idx="28">
                  <c:v>7855692150.6279154</c:v>
                </c:pt>
                <c:pt idx="29">
                  <c:v>7026710339.4375181</c:v>
                </c:pt>
                <c:pt idx="30">
                  <c:v>6085251934.1430588</c:v>
                </c:pt>
                <c:pt idx="31">
                  <c:v>5093931661.7532482</c:v>
                </c:pt>
                <c:pt idx="32">
                  <c:v>4115735180.195487</c:v>
                </c:pt>
                <c:pt idx="33">
                  <c:v>3205502230.6648192</c:v>
                </c:pt>
                <c:pt idx="34">
                  <c:v>2403717363.7222743</c:v>
                </c:pt>
                <c:pt idx="35">
                  <c:v>1733541004.1198571</c:v>
                </c:pt>
                <c:pt idx="36">
                  <c:v>1201175919.9794691</c:v>
                </c:pt>
                <c:pt idx="37">
                  <c:v>798891424.68613029</c:v>
                </c:pt>
                <c:pt idx="38">
                  <c:v>509552438.31575358</c:v>
                </c:pt>
                <c:pt idx="39">
                  <c:v>311417220.00491607</c:v>
                </c:pt>
                <c:pt idx="40">
                  <c:v>182221798.30944327</c:v>
                </c:pt>
                <c:pt idx="41">
                  <c:v>102006994.75789376</c:v>
                </c:pt>
                <c:pt idx="42">
                  <c:v>54590150.902759805</c:v>
                </c:pt>
                <c:pt idx="43">
                  <c:v>27909336.469729833</c:v>
                </c:pt>
                <c:pt idx="44">
                  <c:v>13622093.567640387</c:v>
                </c:pt>
                <c:pt idx="45">
                  <c:v>6343319.8284780439</c:v>
                </c:pt>
              </c:numCache>
            </c:numRef>
          </c:val>
          <c:extLst>
            <c:ext xmlns:c16="http://schemas.microsoft.com/office/drawing/2014/chart" uri="{C3380CC4-5D6E-409C-BE32-E72D297353CC}">
              <c16:uniqueId val="{00000018-7B0B-476E-B502-CE0C968AB193}"/>
            </c:ext>
          </c:extLst>
        </c:ser>
        <c:ser>
          <c:idx val="25"/>
          <c:order val="25"/>
          <c:tx>
            <c:strRef>
              <c:f>'SI2.9 - Battery_inflow_2.0'!$AE$3</c:f>
              <c:strCache>
                <c:ptCount val="1"/>
                <c:pt idx="0">
                  <c:v>2030</c:v>
                </c:pt>
              </c:strCache>
            </c:strRef>
          </c:tx>
          <c:spPr>
            <a:solidFill>
              <a:schemeClr val="accent2">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Battery_inflow_2.0'!$AE$4:$AE$49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9808632774.7270927</c:v>
                </c:pt>
                <c:pt idx="27">
                  <c:v>9539750424.6954651</c:v>
                </c:pt>
                <c:pt idx="28">
                  <c:v>9047723016.1660213</c:v>
                </c:pt>
                <c:pt idx="29">
                  <c:v>8343008724.0705585</c:v>
                </c:pt>
                <c:pt idx="30">
                  <c:v>7462602217.5217409</c:v>
                </c:pt>
                <c:pt idx="31">
                  <c:v>6462741792.9895239</c:v>
                </c:pt>
                <c:pt idx="32">
                  <c:v>5409926392.091321</c:v>
                </c:pt>
                <c:pt idx="33">
                  <c:v>4371048897.5297241</c:v>
                </c:pt>
                <c:pt idx="34">
                  <c:v>3404350955.0366712</c:v>
                </c:pt>
                <c:pt idx="35">
                  <c:v>2552828516.0884085</c:v>
                </c:pt>
                <c:pt idx="36">
                  <c:v>1841078729.1034517</c:v>
                </c:pt>
                <c:pt idx="37">
                  <c:v>1275689142.0103786</c:v>
                </c:pt>
                <c:pt idx="38">
                  <c:v>848449506.15952897</c:v>
                </c:pt>
                <c:pt idx="39">
                  <c:v>541161791.56790829</c:v>
                </c:pt>
                <c:pt idx="40">
                  <c:v>330735539.7218743</c:v>
                </c:pt>
                <c:pt idx="41">
                  <c:v>193525665.70343432</c:v>
                </c:pt>
                <c:pt idx="42">
                  <c:v>108334852.08726034</c:v>
                </c:pt>
                <c:pt idx="43">
                  <c:v>57976572.46454712</c:v>
                </c:pt>
                <c:pt idx="44">
                  <c:v>29640652.050165281</c:v>
                </c:pt>
                <c:pt idx="45">
                  <c:v>14467120.566307459</c:v>
                </c:pt>
              </c:numCache>
            </c:numRef>
          </c:val>
          <c:extLst>
            <c:ext xmlns:c16="http://schemas.microsoft.com/office/drawing/2014/chart" uri="{C3380CC4-5D6E-409C-BE32-E72D297353CC}">
              <c16:uniqueId val="{00000019-7B0B-476E-B502-CE0C968AB193}"/>
            </c:ext>
          </c:extLst>
        </c:ser>
        <c:ser>
          <c:idx val="26"/>
          <c:order val="26"/>
          <c:tx>
            <c:strRef>
              <c:f>'SI2.9 - Battery_inflow_2.0'!$AF$3</c:f>
              <c:strCache>
                <c:ptCount val="1"/>
                <c:pt idx="0">
                  <c:v>2031</c:v>
                </c:pt>
              </c:strCache>
            </c:strRef>
          </c:tx>
          <c:spPr>
            <a:solidFill>
              <a:schemeClr val="accent3">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Battery_inflow_2.0'!$AF$4:$AF$49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10136029553.582651</c:v>
                </c:pt>
                <c:pt idx="28">
                  <c:v>9858172332.4029999</c:v>
                </c:pt>
                <c:pt idx="29">
                  <c:v>9349721820.6377754</c:v>
                </c:pt>
                <c:pt idx="30">
                  <c:v>8621485270.6961422</c:v>
                </c:pt>
                <c:pt idx="31">
                  <c:v>7711692175.7259254</c:v>
                </c:pt>
                <c:pt idx="32">
                  <c:v>6678457978.333086</c:v>
                </c:pt>
                <c:pt idx="33">
                  <c:v>5590501250.513998</c:v>
                </c:pt>
                <c:pt idx="34">
                  <c:v>4516947654.4858074</c:v>
                </c:pt>
                <c:pt idx="35">
                  <c:v>3517982850.7729106</c:v>
                </c:pt>
                <c:pt idx="36">
                  <c:v>2638037928.2800293</c:v>
                </c:pt>
                <c:pt idx="37">
                  <c:v>1902531049.6634624</c:v>
                </c:pt>
                <c:pt idx="38">
                  <c:v>1318269644.8702004</c:v>
                </c:pt>
                <c:pt idx="39">
                  <c:v>876769420.02703011</c:v>
                </c:pt>
                <c:pt idx="40">
                  <c:v>559224923.45062542</c:v>
                </c:pt>
                <c:pt idx="41">
                  <c:v>341774973.33559823</c:v>
                </c:pt>
                <c:pt idx="42">
                  <c:v>199985248.9126696</c:v>
                </c:pt>
                <c:pt idx="43">
                  <c:v>111950899.54522517</c:v>
                </c:pt>
                <c:pt idx="44">
                  <c:v>59911739.527064331</c:v>
                </c:pt>
                <c:pt idx="45">
                  <c:v>30630010.529300772</c:v>
                </c:pt>
              </c:numCache>
            </c:numRef>
          </c:val>
          <c:extLst>
            <c:ext xmlns:c16="http://schemas.microsoft.com/office/drawing/2014/chart" uri="{C3380CC4-5D6E-409C-BE32-E72D297353CC}">
              <c16:uniqueId val="{0000001A-7B0B-476E-B502-CE0C968AB193}"/>
            </c:ext>
          </c:extLst>
        </c:ser>
        <c:ser>
          <c:idx val="27"/>
          <c:order val="27"/>
          <c:tx>
            <c:strRef>
              <c:f>'SI2.9 - Battery_inflow_2.0'!$AG$3</c:f>
              <c:strCache>
                <c:ptCount val="1"/>
                <c:pt idx="0">
                  <c:v>2032</c:v>
                </c:pt>
              </c:strCache>
            </c:strRef>
          </c:tx>
          <c:spPr>
            <a:solidFill>
              <a:schemeClr val="accent4">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Battery_inflow_2.0'!$AG$4:$AG$49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10552565894.354233</c:v>
                </c:pt>
                <c:pt idx="29">
                  <c:v>10263290234.667147</c:v>
                </c:pt>
                <c:pt idx="30">
                  <c:v>9733945139.4247799</c:v>
                </c:pt>
                <c:pt idx="31">
                  <c:v>8975781981.0290909</c:v>
                </c:pt>
                <c:pt idx="32">
                  <c:v>8028601279.3402042</c:v>
                </c:pt>
                <c:pt idx="33">
                  <c:v>6952906709.326416</c:v>
                </c:pt>
                <c:pt idx="34">
                  <c:v>5820240806.9801664</c:v>
                </c:pt>
                <c:pt idx="35">
                  <c:v>4702569927.7349291</c:v>
                </c:pt>
                <c:pt idx="36">
                  <c:v>3662553039.3079453</c:v>
                </c:pt>
                <c:pt idx="37">
                  <c:v>2746447109.5727196</c:v>
                </c:pt>
                <c:pt idx="38">
                  <c:v>1980714851.0663531</c:v>
                </c:pt>
                <c:pt idx="39">
                  <c:v>1372443442.5216093</c:v>
                </c:pt>
                <c:pt idx="40">
                  <c:v>912799931.18407345</c:v>
                </c:pt>
                <c:pt idx="41">
                  <c:v>582206062.37203455</c:v>
                </c:pt>
                <c:pt idx="42">
                  <c:v>355820087.9446215</c:v>
                </c:pt>
                <c:pt idx="43">
                  <c:v>208203567.86586702</c:v>
                </c:pt>
                <c:pt idx="44">
                  <c:v>116551479.86083533</c:v>
                </c:pt>
                <c:pt idx="45">
                  <c:v>62373790.039046399</c:v>
                </c:pt>
              </c:numCache>
            </c:numRef>
          </c:val>
          <c:extLst>
            <c:ext xmlns:c16="http://schemas.microsoft.com/office/drawing/2014/chart" uri="{C3380CC4-5D6E-409C-BE32-E72D297353CC}">
              <c16:uniqueId val="{0000001B-7B0B-476E-B502-CE0C968AB193}"/>
            </c:ext>
          </c:extLst>
        </c:ser>
        <c:ser>
          <c:idx val="28"/>
          <c:order val="28"/>
          <c:tx>
            <c:strRef>
              <c:f>'SI2.9 - Battery_inflow_2.0'!$AH$3</c:f>
              <c:strCache>
                <c:ptCount val="1"/>
                <c:pt idx="0">
                  <c:v>2033</c:v>
                </c:pt>
              </c:strCache>
            </c:strRef>
          </c:tx>
          <c:spPr>
            <a:solidFill>
              <a:schemeClr val="accent5">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Battery_inflow_2.0'!$AH$4:$AH$49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11111932720.010967</c:v>
                </c:pt>
                <c:pt idx="30">
                  <c:v>10807323234.492432</c:v>
                </c:pt>
                <c:pt idx="31">
                  <c:v>10249918794.388632</c:v>
                </c:pt>
                <c:pt idx="32">
                  <c:v>9451567181.0249825</c:v>
                </c:pt>
                <c:pt idx="33">
                  <c:v>8454178646.688447</c:v>
                </c:pt>
                <c:pt idx="34">
                  <c:v>7321464024.5822363</c:v>
                </c:pt>
                <c:pt idx="35">
                  <c:v>6128758153.1262932</c:v>
                </c:pt>
                <c:pt idx="36">
                  <c:v>4951842155.8584461</c:v>
                </c:pt>
                <c:pt idx="37">
                  <c:v>3856696405.7562137</c:v>
                </c:pt>
                <c:pt idx="38">
                  <c:v>2892029844.3214059</c:v>
                </c:pt>
                <c:pt idx="39">
                  <c:v>2085707910.561476</c:v>
                </c:pt>
                <c:pt idx="40">
                  <c:v>1445193457.9702163</c:v>
                </c:pt>
                <c:pt idx="41">
                  <c:v>961185319.63630712</c:v>
                </c:pt>
                <c:pt idx="42">
                  <c:v>613067443.40936005</c:v>
                </c:pt>
                <c:pt idx="43">
                  <c:v>374681278.20783216</c:v>
                </c:pt>
                <c:pt idx="44">
                  <c:v>219239951.81394976</c:v>
                </c:pt>
                <c:pt idx="45">
                  <c:v>122729601.0844356</c:v>
                </c:pt>
              </c:numCache>
            </c:numRef>
          </c:val>
          <c:extLst>
            <c:ext xmlns:c16="http://schemas.microsoft.com/office/drawing/2014/chart" uri="{C3380CC4-5D6E-409C-BE32-E72D297353CC}">
              <c16:uniqueId val="{0000001C-7B0B-476E-B502-CE0C968AB193}"/>
            </c:ext>
          </c:extLst>
        </c:ser>
        <c:ser>
          <c:idx val="29"/>
          <c:order val="29"/>
          <c:tx>
            <c:strRef>
              <c:f>'SI2.9 - Battery_inflow_2.0'!$AI$3</c:f>
              <c:strCache>
                <c:ptCount val="1"/>
                <c:pt idx="0">
                  <c:v>2034</c:v>
                </c:pt>
              </c:strCache>
            </c:strRef>
          </c:tx>
          <c:spPr>
            <a:solidFill>
              <a:schemeClr val="accent6">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Battery_inflow_2.0'!$AI$4:$AI$49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11775222250.495647</c:v>
                </c:pt>
                <c:pt idx="31">
                  <c:v>11452430124.052107</c:v>
                </c:pt>
                <c:pt idx="32">
                  <c:v>10861753296.62538</c:v>
                </c:pt>
                <c:pt idx="33">
                  <c:v>10015746763.084249</c:v>
                </c:pt>
                <c:pt idx="34">
                  <c:v>8958822467.5691452</c:v>
                </c:pt>
                <c:pt idx="35">
                  <c:v>7758494247.6486731</c:v>
                </c:pt>
                <c:pt idx="36">
                  <c:v>6494593802.0877523</c:v>
                </c:pt>
                <c:pt idx="37">
                  <c:v>5247425754.2615108</c:v>
                </c:pt>
                <c:pt idx="38">
                  <c:v>4086908954.072783</c:v>
                </c:pt>
                <c:pt idx="39">
                  <c:v>3064659859.8121524</c:v>
                </c:pt>
                <c:pt idx="40">
                  <c:v>2210207244.3482213</c:v>
                </c:pt>
                <c:pt idx="41">
                  <c:v>1531459431.1676898</c:v>
                </c:pt>
                <c:pt idx="42">
                  <c:v>1018560051.4165139</c:v>
                </c:pt>
                <c:pt idx="43">
                  <c:v>649662446.90160918</c:v>
                </c:pt>
                <c:pt idx="44">
                  <c:v>397046619.62646049</c:v>
                </c:pt>
                <c:pt idx="45">
                  <c:v>232326744.93683103</c:v>
                </c:pt>
              </c:numCache>
            </c:numRef>
          </c:val>
          <c:extLst>
            <c:ext xmlns:c16="http://schemas.microsoft.com/office/drawing/2014/chart" uri="{C3380CC4-5D6E-409C-BE32-E72D297353CC}">
              <c16:uniqueId val="{0000001D-7B0B-476E-B502-CE0C968AB193}"/>
            </c:ext>
          </c:extLst>
        </c:ser>
        <c:ser>
          <c:idx val="30"/>
          <c:order val="30"/>
          <c:tx>
            <c:strRef>
              <c:f>'SI2.9 - Battery_inflow_2.0'!$AJ$3</c:f>
              <c:strCache>
                <c:ptCount val="1"/>
                <c:pt idx="0">
                  <c:v>2035</c:v>
                </c:pt>
              </c:strCache>
            </c:strRef>
          </c:tx>
          <c:spPr>
            <a:solidFill>
              <a:schemeClr val="accent1">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Battery_inflow_2.0'!$AJ$4:$AJ$49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12506896571.636749</c:v>
                </c:pt>
                <c:pt idx="32">
                  <c:v>12164047183.855713</c:v>
                </c:pt>
                <c:pt idx="33">
                  <c:v>11536667604.028448</c:v>
                </c:pt>
                <c:pt idx="34">
                  <c:v>10638092953.89966</c:v>
                </c:pt>
                <c:pt idx="35">
                  <c:v>9515494792.5357838</c:v>
                </c:pt>
                <c:pt idx="36">
                  <c:v>8240582049.5571699</c:v>
                </c:pt>
                <c:pt idx="37">
                  <c:v>6898146907.9350529</c:v>
                </c:pt>
                <c:pt idx="38">
                  <c:v>5573483861.2603836</c:v>
                </c:pt>
                <c:pt idx="39">
                  <c:v>4340856291.1950884</c:v>
                </c:pt>
                <c:pt idx="40">
                  <c:v>3255087936.2216702</c:v>
                </c:pt>
                <c:pt idx="41">
                  <c:v>2347542391.88835</c:v>
                </c:pt>
                <c:pt idx="42">
                  <c:v>1626619379.3892694</c:v>
                </c:pt>
                <c:pt idx="43">
                  <c:v>1081850086.9086468</c:v>
                </c:pt>
                <c:pt idx="44">
                  <c:v>690030375.39549315</c:v>
                </c:pt>
                <c:pt idx="45">
                  <c:v>421717815.60871309</c:v>
                </c:pt>
              </c:numCache>
            </c:numRef>
          </c:val>
          <c:extLst>
            <c:ext xmlns:c16="http://schemas.microsoft.com/office/drawing/2014/chart" uri="{C3380CC4-5D6E-409C-BE32-E72D297353CC}">
              <c16:uniqueId val="{0000001E-7B0B-476E-B502-CE0C968AB193}"/>
            </c:ext>
          </c:extLst>
        </c:ser>
        <c:ser>
          <c:idx val="31"/>
          <c:order val="31"/>
          <c:tx>
            <c:strRef>
              <c:f>'SI2.9 - Battery_inflow_2.0'!$AK$3</c:f>
              <c:strCache>
                <c:ptCount val="1"/>
                <c:pt idx="0">
                  <c:v>2036</c:v>
                </c:pt>
              </c:strCache>
            </c:strRef>
          </c:tx>
          <c:spPr>
            <a:solidFill>
              <a:schemeClr val="accent2">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Battery_inflow_2.0'!$AK$4:$AK$49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13261529472.379372</c:v>
                </c:pt>
                <c:pt idx="33">
                  <c:v>12897993463.697851</c:v>
                </c:pt>
                <c:pt idx="34">
                  <c:v>12232759467.35087</c:v>
                </c:pt>
                <c:pt idx="35">
                  <c:v>11279967210.889729</c:v>
                </c:pt>
                <c:pt idx="36">
                  <c:v>10089634459.891558</c:v>
                </c:pt>
                <c:pt idx="37">
                  <c:v>8737796870.2160015</c:v>
                </c:pt>
                <c:pt idx="38">
                  <c:v>7314362759.8106508</c:v>
                </c:pt>
                <c:pt idx="39">
                  <c:v>5909773065.3306704</c:v>
                </c:pt>
                <c:pt idx="40">
                  <c:v>4602772023.5247374</c:v>
                </c:pt>
                <c:pt idx="41">
                  <c:v>3451491291.5555515</c:v>
                </c:pt>
                <c:pt idx="42">
                  <c:v>2489186860.9746685</c:v>
                </c:pt>
                <c:pt idx="43">
                  <c:v>1724765269.8299422</c:v>
                </c:pt>
                <c:pt idx="44">
                  <c:v>1147126046.0225942</c:v>
                </c:pt>
                <c:pt idx="45">
                  <c:v>731664974.41873252</c:v>
                </c:pt>
              </c:numCache>
            </c:numRef>
          </c:val>
          <c:extLst>
            <c:ext xmlns:c16="http://schemas.microsoft.com/office/drawing/2014/chart" uri="{C3380CC4-5D6E-409C-BE32-E72D297353CC}">
              <c16:uniqueId val="{0000001F-7B0B-476E-B502-CE0C968AB193}"/>
            </c:ext>
          </c:extLst>
        </c:ser>
        <c:ser>
          <c:idx val="32"/>
          <c:order val="32"/>
          <c:tx>
            <c:strRef>
              <c:f>'SI2.9 - Battery_inflow_2.0'!$AL$3</c:f>
              <c:strCache>
                <c:ptCount val="1"/>
                <c:pt idx="0">
                  <c:v>2037</c:v>
                </c:pt>
              </c:strCache>
            </c:strRef>
          </c:tx>
          <c:spPr>
            <a:solidFill>
              <a:schemeClr val="accent3">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Battery_inflow_2.0'!$AL$4:$AL$49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13950139143.598711</c:v>
                </c:pt>
                <c:pt idx="34">
                  <c:v>13567726397.363203</c:v>
                </c:pt>
                <c:pt idx="35">
                  <c:v>12867949887.314278</c:v>
                </c:pt>
                <c:pt idx="36">
                  <c:v>11865683551.424473</c:v>
                </c:pt>
                <c:pt idx="37">
                  <c:v>10613542345.676521</c:v>
                </c:pt>
                <c:pt idx="38">
                  <c:v>9191510104.6142406</c:v>
                </c:pt>
                <c:pt idx="39">
                  <c:v>7694163667.8207359</c:v>
                </c:pt>
                <c:pt idx="40">
                  <c:v>6216640150.0039816</c:v>
                </c:pt>
                <c:pt idx="41">
                  <c:v>4841772610.6303415</c:v>
                </c:pt>
                <c:pt idx="42">
                  <c:v>3630711213.9969749</c:v>
                </c:pt>
                <c:pt idx="43">
                  <c:v>2618438780.9367881</c:v>
                </c:pt>
                <c:pt idx="44">
                  <c:v>1814324324.678164</c:v>
                </c:pt>
                <c:pt idx="45">
                  <c:v>1206690977.129823</c:v>
                </c:pt>
              </c:numCache>
            </c:numRef>
          </c:val>
          <c:extLst>
            <c:ext xmlns:c16="http://schemas.microsoft.com/office/drawing/2014/chart" uri="{C3380CC4-5D6E-409C-BE32-E72D297353CC}">
              <c16:uniqueId val="{00000020-7B0B-476E-B502-CE0C968AB193}"/>
            </c:ext>
          </c:extLst>
        </c:ser>
        <c:ser>
          <c:idx val="33"/>
          <c:order val="33"/>
          <c:tx>
            <c:strRef>
              <c:f>'SI2.9 - Battery_inflow_2.0'!$AM$3</c:f>
              <c:strCache>
                <c:ptCount val="1"/>
                <c:pt idx="0">
                  <c:v>2038</c:v>
                </c:pt>
              </c:strCache>
            </c:strRef>
          </c:tx>
          <c:spPr>
            <a:solidFill>
              <a:schemeClr val="accent4">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Battery_inflow_2.0'!$AM$4:$AM$49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14546694292.277109</c:v>
                </c:pt>
                <c:pt idx="35">
                  <c:v>14147928283.157358</c:v>
                </c:pt>
                <c:pt idx="36">
                  <c:v>13418226961.91503</c:v>
                </c:pt>
                <c:pt idx="37">
                  <c:v>12373100326.434847</c:v>
                </c:pt>
                <c:pt idx="38">
                  <c:v>11067413326.234797</c:v>
                </c:pt>
                <c:pt idx="39">
                  <c:v>9584570175.2410793</c:v>
                </c:pt>
                <c:pt idx="40">
                  <c:v>8023192138.6886368</c:v>
                </c:pt>
                <c:pt idx="41">
                  <c:v>6482484716.1972504</c:v>
                </c:pt>
                <c:pt idx="42">
                  <c:v>5048823189.1134214</c:v>
                </c:pt>
                <c:pt idx="43">
                  <c:v>3785972709.6551147</c:v>
                </c:pt>
                <c:pt idx="44">
                  <c:v>2730412082.434917</c:v>
                </c:pt>
                <c:pt idx="45">
                  <c:v>1891910971.3859763</c:v>
                </c:pt>
              </c:numCache>
            </c:numRef>
          </c:val>
          <c:extLst>
            <c:ext xmlns:c16="http://schemas.microsoft.com/office/drawing/2014/chart" uri="{C3380CC4-5D6E-409C-BE32-E72D297353CC}">
              <c16:uniqueId val="{00000021-7B0B-476E-B502-CE0C968AB193}"/>
            </c:ext>
          </c:extLst>
        </c:ser>
        <c:ser>
          <c:idx val="34"/>
          <c:order val="34"/>
          <c:tx>
            <c:strRef>
              <c:f>'SI2.9 - Battery_inflow_2.0'!$AN$3</c:f>
              <c:strCache>
                <c:ptCount val="1"/>
                <c:pt idx="0">
                  <c:v>2039</c:v>
                </c:pt>
              </c:strCache>
            </c:strRef>
          </c:tx>
          <c:spPr>
            <a:solidFill>
              <a:schemeClr val="accent5">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Battery_inflow_2.0'!$AN$4:$AN$49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15050046956.053396</c:v>
                </c:pt>
                <c:pt idx="36">
                  <c:v>14637482627.612366</c:v>
                </c:pt>
                <c:pt idx="37">
                  <c:v>13882531782.565622</c:v>
                </c:pt>
                <c:pt idx="38">
                  <c:v>12801241104.218891</c:v>
                </c:pt>
                <c:pt idx="39">
                  <c:v>11450374009.049931</c:v>
                </c:pt>
                <c:pt idx="40">
                  <c:v>9916220709.1647663</c:v>
                </c:pt>
                <c:pt idx="41">
                  <c:v>8300815016.7016811</c:v>
                </c:pt>
                <c:pt idx="42">
                  <c:v>6706795194.1811914</c:v>
                </c:pt>
                <c:pt idx="43">
                  <c:v>5223525327.6278019</c:v>
                </c:pt>
                <c:pt idx="44">
                  <c:v>3916977005.895874</c:v>
                </c:pt>
                <c:pt idx="45">
                  <c:v>2824891293.1261201</c:v>
                </c:pt>
              </c:numCache>
            </c:numRef>
          </c:val>
          <c:extLst>
            <c:ext xmlns:c16="http://schemas.microsoft.com/office/drawing/2014/chart" uri="{C3380CC4-5D6E-409C-BE32-E72D297353CC}">
              <c16:uniqueId val="{00000022-7B0B-476E-B502-CE0C968AB193}"/>
            </c:ext>
          </c:extLst>
        </c:ser>
        <c:ser>
          <c:idx val="35"/>
          <c:order val="35"/>
          <c:tx>
            <c:strRef>
              <c:f>'SI2.9 - Battery_inflow_2.0'!$AO$3</c:f>
              <c:strCache>
                <c:ptCount val="1"/>
                <c:pt idx="0">
                  <c:v>2040</c:v>
                </c:pt>
              </c:strCache>
            </c:strRef>
          </c:tx>
          <c:spPr>
            <a:solidFill>
              <a:schemeClr val="accent6">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Battery_inflow_2.0'!$AO$4:$AO$49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15463078800.377811</c:v>
                </c:pt>
                <c:pt idx="37">
                  <c:v>15039192101.582985</c:v>
                </c:pt>
                <c:pt idx="38">
                  <c:v>14263522468.029171</c:v>
                </c:pt>
                <c:pt idx="39">
                  <c:v>13152556966.445513</c:v>
                </c:pt>
                <c:pt idx="40">
                  <c:v>11764616822.309727</c:v>
                </c:pt>
                <c:pt idx="41">
                  <c:v>10188360386.880981</c:v>
                </c:pt>
                <c:pt idx="42">
                  <c:v>8528621677.089879</c:v>
                </c:pt>
                <c:pt idx="43">
                  <c:v>6890855748.7195005</c:v>
                </c:pt>
                <c:pt idx="44">
                  <c:v>5366879186.0074673</c:v>
                </c:pt>
                <c:pt idx="45">
                  <c:v>4024474094.8847408</c:v>
                </c:pt>
              </c:numCache>
            </c:numRef>
          </c:val>
          <c:extLst>
            <c:ext xmlns:c16="http://schemas.microsoft.com/office/drawing/2014/chart" uri="{C3380CC4-5D6E-409C-BE32-E72D297353CC}">
              <c16:uniqueId val="{00000023-7B0B-476E-B502-CE0C968AB193}"/>
            </c:ext>
          </c:extLst>
        </c:ser>
        <c:ser>
          <c:idx val="36"/>
          <c:order val="36"/>
          <c:tx>
            <c:strRef>
              <c:f>'SI2.9 - Battery_inflow_2.0'!$AP$3</c:f>
              <c:strCache>
                <c:ptCount val="1"/>
                <c:pt idx="0">
                  <c:v>2041</c:v>
                </c:pt>
              </c:strCache>
            </c:strRef>
          </c:tx>
          <c:spPr>
            <a:solidFill>
              <a:schemeClr val="accent1">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Battery_inflow_2.0'!$AP$4:$AP$49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15801535705.658403</c:v>
                </c:pt>
                <c:pt idx="38">
                  <c:v>15368370946.387016</c:v>
                </c:pt>
                <c:pt idx="39">
                  <c:v>14575723403.900454</c:v>
                </c:pt>
                <c:pt idx="40">
                  <c:v>13440441014.949556</c:v>
                </c:pt>
                <c:pt idx="41">
                  <c:v>12022121543.904604</c:v>
                </c:pt>
                <c:pt idx="42">
                  <c:v>10411363901.959936</c:v>
                </c:pt>
                <c:pt idx="43">
                  <c:v>8715296720.0358086</c:v>
                </c:pt>
                <c:pt idx="44">
                  <c:v>7041683261.2449875</c:v>
                </c:pt>
                <c:pt idx="45">
                  <c:v>5484349797.3754005</c:v>
                </c:pt>
              </c:numCache>
            </c:numRef>
          </c:val>
          <c:extLst>
            <c:ext xmlns:c16="http://schemas.microsoft.com/office/drawing/2014/chart" uri="{C3380CC4-5D6E-409C-BE32-E72D297353CC}">
              <c16:uniqueId val="{00000024-7B0B-476E-B502-CE0C968AB193}"/>
            </c:ext>
          </c:extLst>
        </c:ser>
        <c:ser>
          <c:idx val="37"/>
          <c:order val="37"/>
          <c:tx>
            <c:strRef>
              <c:f>'SI2.9 - Battery_inflow_2.0'!$AQ$3</c:f>
              <c:strCache>
                <c:ptCount val="1"/>
                <c:pt idx="0">
                  <c:v>2042</c:v>
                </c:pt>
              </c:strCache>
            </c:strRef>
          </c:tx>
          <c:spPr>
            <a:solidFill>
              <a:schemeClr val="accent2">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Battery_inflow_2.0'!$AQ$4:$AQ$49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16114800872.704386</c:v>
                </c:pt>
                <c:pt idx="39">
                  <c:v>15673048629.709946</c:v>
                </c:pt>
                <c:pt idx="40">
                  <c:v>14864686863.6548</c:v>
                </c:pt>
                <c:pt idx="41">
                  <c:v>13706897521.33913</c:v>
                </c:pt>
                <c:pt idx="42">
                  <c:v>12260459891.762133</c:v>
                </c:pt>
                <c:pt idx="43">
                  <c:v>10617769007.936823</c:v>
                </c:pt>
                <c:pt idx="44">
                  <c:v>8888077324.0045509</c:v>
                </c:pt>
                <c:pt idx="45">
                  <c:v>7181284507.8712177</c:v>
                </c:pt>
              </c:numCache>
            </c:numRef>
          </c:val>
          <c:extLst>
            <c:ext xmlns:c16="http://schemas.microsoft.com/office/drawing/2014/chart" uri="{C3380CC4-5D6E-409C-BE32-E72D297353CC}">
              <c16:uniqueId val="{00000025-7B0B-476E-B502-CE0C968AB193}"/>
            </c:ext>
          </c:extLst>
        </c:ser>
        <c:ser>
          <c:idx val="38"/>
          <c:order val="38"/>
          <c:tx>
            <c:strRef>
              <c:f>'SI2.9 - Battery_inflow_2.0'!$AR$3</c:f>
              <c:strCache>
                <c:ptCount val="1"/>
                <c:pt idx="0">
                  <c:v>2043</c:v>
                </c:pt>
              </c:strCache>
            </c:strRef>
          </c:tx>
          <c:spPr>
            <a:solidFill>
              <a:schemeClr val="accent3">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Battery_inflow_2.0'!$AR$4:$AR$49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16415840981.594549</c:v>
                </c:pt>
                <c:pt idx="40">
                  <c:v>15965836378.277201</c:v>
                </c:pt>
                <c:pt idx="41">
                  <c:v>15142373630.460123</c:v>
                </c:pt>
                <c:pt idx="42">
                  <c:v>13962955660.37326</c:v>
                </c:pt>
                <c:pt idx="43">
                  <c:v>12489497173.079786</c:v>
                </c:pt>
                <c:pt idx="44">
                  <c:v>10816119230.416706</c:v>
                </c:pt>
                <c:pt idx="45">
                  <c:v>9054115228.3248367</c:v>
                </c:pt>
              </c:numCache>
            </c:numRef>
          </c:val>
          <c:extLst>
            <c:ext xmlns:c16="http://schemas.microsoft.com/office/drawing/2014/chart" uri="{C3380CC4-5D6E-409C-BE32-E72D297353CC}">
              <c16:uniqueId val="{00000026-7B0B-476E-B502-CE0C968AB193}"/>
            </c:ext>
          </c:extLst>
        </c:ser>
        <c:ser>
          <c:idx val="39"/>
          <c:order val="39"/>
          <c:tx>
            <c:strRef>
              <c:f>'SI2.9 - Battery_inflow_2.0'!$AS$3</c:f>
              <c:strCache>
                <c:ptCount val="1"/>
                <c:pt idx="0">
                  <c:v>2044</c:v>
                </c:pt>
              </c:strCache>
            </c:strRef>
          </c:tx>
          <c:spPr>
            <a:solidFill>
              <a:schemeClr val="accent4">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Battery_inflow_2.0'!$AS$4:$AS$49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16704458087.65023</c:v>
                </c:pt>
                <c:pt idx="41">
                  <c:v>16246541673.633274</c:v>
                </c:pt>
                <c:pt idx="42">
                  <c:v>15408601115.298534</c:v>
                </c:pt>
                <c:pt idx="43">
                  <c:v>14208447064.633272</c:v>
                </c:pt>
                <c:pt idx="44">
                  <c:v>12709082787.622864</c:v>
                </c:pt>
                <c:pt idx="45">
                  <c:v>11006284147.007706</c:v>
                </c:pt>
              </c:numCache>
            </c:numRef>
          </c:val>
          <c:extLst>
            <c:ext xmlns:c16="http://schemas.microsoft.com/office/drawing/2014/chart" uri="{C3380CC4-5D6E-409C-BE32-E72D297353CC}">
              <c16:uniqueId val="{00000027-7B0B-476E-B502-CE0C968AB193}"/>
            </c:ext>
          </c:extLst>
        </c:ser>
        <c:ser>
          <c:idx val="40"/>
          <c:order val="40"/>
          <c:tx>
            <c:strRef>
              <c:f>'SI2.9 - Battery_inflow_2.0'!$AT$3</c:f>
              <c:strCache>
                <c:ptCount val="1"/>
                <c:pt idx="0">
                  <c:v>2045</c:v>
                </c:pt>
              </c:strCache>
            </c:strRef>
          </c:tx>
          <c:spPr>
            <a:solidFill>
              <a:schemeClr val="accent5">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Battery_inflow_2.0'!$AT$4:$AT$49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16979410173.599813</c:v>
                </c:pt>
                <c:pt idx="42">
                  <c:v>16513956545.710737</c:v>
                </c:pt>
                <c:pt idx="43">
                  <c:v>15662223651.030394</c:v>
                </c:pt>
                <c:pt idx="44">
                  <c:v>14442315301.365442</c:v>
                </c:pt>
                <c:pt idx="45">
                  <c:v>12918271784.034924</c:v>
                </c:pt>
              </c:numCache>
            </c:numRef>
          </c:val>
          <c:extLst>
            <c:ext xmlns:c16="http://schemas.microsoft.com/office/drawing/2014/chart" uri="{C3380CC4-5D6E-409C-BE32-E72D297353CC}">
              <c16:uniqueId val="{00000028-7B0B-476E-B502-CE0C968AB193}"/>
            </c:ext>
          </c:extLst>
        </c:ser>
        <c:ser>
          <c:idx val="41"/>
          <c:order val="41"/>
          <c:tx>
            <c:strRef>
              <c:f>'SI2.9 - Battery_inflow_2.0'!$AU$3</c:f>
              <c:strCache>
                <c:ptCount val="1"/>
                <c:pt idx="0">
                  <c:v>2046</c:v>
                </c:pt>
              </c:strCache>
            </c:strRef>
          </c:tx>
          <c:spPr>
            <a:solidFill>
              <a:schemeClr val="accent6">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Battery_inflow_2.0'!$AU$4:$AU$49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17239216630.295055</c:v>
                </c:pt>
                <c:pt idx="43">
                  <c:v>16766640973.043272</c:v>
                </c:pt>
                <c:pt idx="44">
                  <c:v>15901875487.527603</c:v>
                </c:pt>
                <c:pt idx="45">
                  <c:v>14663300996.778894</c:v>
                </c:pt>
              </c:numCache>
            </c:numRef>
          </c:val>
          <c:extLst>
            <c:ext xmlns:c16="http://schemas.microsoft.com/office/drawing/2014/chart" uri="{C3380CC4-5D6E-409C-BE32-E72D297353CC}">
              <c16:uniqueId val="{00000029-7B0B-476E-B502-CE0C968AB193}"/>
            </c:ext>
          </c:extLst>
        </c:ser>
        <c:ser>
          <c:idx val="42"/>
          <c:order val="42"/>
          <c:tx>
            <c:strRef>
              <c:f>'SI2.9 - Battery_inflow_2.0'!$AV$3</c:f>
              <c:strCache>
                <c:ptCount val="1"/>
                <c:pt idx="0">
                  <c:v>2047</c:v>
                </c:pt>
              </c:strCache>
            </c:strRef>
          </c:tx>
          <c:spPr>
            <a:solidFill>
              <a:schemeClr val="accent1">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Battery_inflow_2.0'!$AV$4:$AV$49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17483089708.963924</c:v>
                </c:pt>
                <c:pt idx="44">
                  <c:v>17003828801.279392</c:v>
                </c:pt>
                <c:pt idx="45">
                  <c:v>16126829986.036392</c:v>
                </c:pt>
              </c:numCache>
            </c:numRef>
          </c:val>
          <c:extLst>
            <c:ext xmlns:c16="http://schemas.microsoft.com/office/drawing/2014/chart" uri="{C3380CC4-5D6E-409C-BE32-E72D297353CC}">
              <c16:uniqueId val="{0000002A-7B0B-476E-B502-CE0C968AB193}"/>
            </c:ext>
          </c:extLst>
        </c:ser>
        <c:ser>
          <c:idx val="43"/>
          <c:order val="43"/>
          <c:tx>
            <c:strRef>
              <c:f>'SI2.9 - Battery_inflow_2.0'!$AW$3</c:f>
              <c:strCache>
                <c:ptCount val="1"/>
                <c:pt idx="0">
                  <c:v>2048</c:v>
                </c:pt>
              </c:strCache>
            </c:strRef>
          </c:tx>
          <c:spPr>
            <a:solidFill>
              <a:schemeClr val="accent2">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Battery_inflow_2.0'!$AW$4:$AW$49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17711064563.699535</c:v>
                </c:pt>
                <c:pt idx="45">
                  <c:v>17225554220.839146</c:v>
                </c:pt>
              </c:numCache>
            </c:numRef>
          </c:val>
          <c:extLst>
            <c:ext xmlns:c16="http://schemas.microsoft.com/office/drawing/2014/chart" uri="{C3380CC4-5D6E-409C-BE32-E72D297353CC}">
              <c16:uniqueId val="{0000002B-7B0B-476E-B502-CE0C968AB193}"/>
            </c:ext>
          </c:extLst>
        </c:ser>
        <c:ser>
          <c:idx val="44"/>
          <c:order val="44"/>
          <c:tx>
            <c:strRef>
              <c:f>'SI2.9 - Battery_inflow_2.0'!$AX$3</c:f>
              <c:strCache>
                <c:ptCount val="1"/>
                <c:pt idx="0">
                  <c:v>2049</c:v>
                </c:pt>
              </c:strCache>
            </c:strRef>
          </c:tx>
          <c:spPr>
            <a:solidFill>
              <a:schemeClr val="accent3">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Battery_inflow_2.0'!$AX$4:$AX$49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17924467861.792553</c:v>
                </c:pt>
              </c:numCache>
            </c:numRef>
          </c:val>
          <c:extLst>
            <c:ext xmlns:c16="http://schemas.microsoft.com/office/drawing/2014/chart" uri="{C3380CC4-5D6E-409C-BE32-E72D297353CC}">
              <c16:uniqueId val="{0000002C-7B0B-476E-B502-CE0C968AB193}"/>
            </c:ext>
          </c:extLst>
        </c:ser>
        <c:ser>
          <c:idx val="45"/>
          <c:order val="45"/>
          <c:tx>
            <c:strRef>
              <c:f>'SI2.9 - Battery_inflow_2.0'!$AY$3</c:f>
              <c:strCache>
                <c:ptCount val="1"/>
                <c:pt idx="0">
                  <c:v>2050</c:v>
                </c:pt>
              </c:strCache>
            </c:strRef>
          </c:tx>
          <c:spPr>
            <a:solidFill>
              <a:schemeClr val="accent4">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Battery_inflow_2.0'!$AY$4:$AY$49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2D-7B0B-476E-B502-CE0C968AB193}"/>
            </c:ext>
          </c:extLst>
        </c:ser>
        <c:ser>
          <c:idx val="46"/>
          <c:order val="46"/>
          <c:tx>
            <c:strRef>
              <c:f>'[2]Cohort_survival_matrix_&amp;Outputs'!#REF!</c:f>
              <c:strCache>
                <c:ptCount val="1"/>
                <c:pt idx="0">
                  <c:v>#REF!</c:v>
                </c:pt>
              </c:strCache>
            </c:strRef>
          </c:tx>
          <c:spPr>
            <a:solidFill>
              <a:schemeClr val="accent5">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2E-7B0B-476E-B502-CE0C968AB193}"/>
            </c:ext>
          </c:extLst>
        </c:ser>
        <c:ser>
          <c:idx val="47"/>
          <c:order val="47"/>
          <c:tx>
            <c:strRef>
              <c:f>'[2]Cohort_survival_matrix_&amp;Outputs'!#REF!</c:f>
              <c:strCache>
                <c:ptCount val="1"/>
                <c:pt idx="0">
                  <c:v>#REF!</c:v>
                </c:pt>
              </c:strCache>
            </c:strRef>
          </c:tx>
          <c:spPr>
            <a:solidFill>
              <a:schemeClr val="accent6">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2F-7B0B-476E-B502-CE0C968AB193}"/>
            </c:ext>
          </c:extLst>
        </c:ser>
        <c:ser>
          <c:idx val="48"/>
          <c:order val="48"/>
          <c:tx>
            <c:strRef>
              <c:f>'[2]Cohort_survival_matrix_&amp;Outputs'!#REF!</c:f>
              <c:strCache>
                <c:ptCount val="1"/>
                <c:pt idx="0">
                  <c:v>#REF!</c:v>
                </c:pt>
              </c:strCache>
            </c:strRef>
          </c:tx>
          <c:spPr>
            <a:solidFill>
              <a:schemeClr val="accent1">
                <a:lumMod val="50000"/>
                <a:lumOff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0-7B0B-476E-B502-CE0C968AB193}"/>
            </c:ext>
          </c:extLst>
        </c:ser>
        <c:ser>
          <c:idx val="49"/>
          <c:order val="49"/>
          <c:tx>
            <c:strRef>
              <c:f>'[2]Cohort_survival_matrix_&amp;Outputs'!#REF!</c:f>
              <c:strCache>
                <c:ptCount val="1"/>
                <c:pt idx="0">
                  <c:v>#REF!</c:v>
                </c:pt>
              </c:strCache>
            </c:strRef>
          </c:tx>
          <c:spPr>
            <a:solidFill>
              <a:schemeClr val="accent2">
                <a:lumMod val="50000"/>
                <a:lumOff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1-7B0B-476E-B502-CE0C968AB193}"/>
            </c:ext>
          </c:extLst>
        </c:ser>
        <c:ser>
          <c:idx val="50"/>
          <c:order val="50"/>
          <c:tx>
            <c:strRef>
              <c:f>'[2]Cohort_survival_matrix_&amp;Outputs'!#REF!</c:f>
              <c:strCache>
                <c:ptCount val="1"/>
                <c:pt idx="0">
                  <c:v>#REF!</c:v>
                </c:pt>
              </c:strCache>
            </c:strRef>
          </c:tx>
          <c:spPr>
            <a:solidFill>
              <a:schemeClr val="accent3">
                <a:lumMod val="50000"/>
                <a:lumOff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2-7B0B-476E-B502-CE0C968AB193}"/>
            </c:ext>
          </c:extLst>
        </c:ser>
        <c:ser>
          <c:idx val="51"/>
          <c:order val="51"/>
          <c:tx>
            <c:strRef>
              <c:f>'[2]Cohort_survival_matrix_&amp;Outputs'!#REF!</c:f>
              <c:strCache>
                <c:ptCount val="1"/>
                <c:pt idx="0">
                  <c:v>#REF!</c:v>
                </c:pt>
              </c:strCache>
            </c:strRef>
          </c:tx>
          <c:spPr>
            <a:solidFill>
              <a:schemeClr val="accent4">
                <a:lumMod val="50000"/>
                <a:lumOff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3-7B0B-476E-B502-CE0C968AB193}"/>
            </c:ext>
          </c:extLst>
        </c:ser>
        <c:ser>
          <c:idx val="52"/>
          <c:order val="52"/>
          <c:tx>
            <c:strRef>
              <c:f>'[2]Cohort_survival_matrix_&amp;Outputs'!#REF!</c:f>
              <c:strCache>
                <c:ptCount val="1"/>
                <c:pt idx="0">
                  <c:v>#REF!</c:v>
                </c:pt>
              </c:strCache>
            </c:strRef>
          </c:tx>
          <c:spPr>
            <a:solidFill>
              <a:schemeClr val="accent5">
                <a:lumMod val="50000"/>
                <a:lumOff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4-7B0B-476E-B502-CE0C968AB193}"/>
            </c:ext>
          </c:extLst>
        </c:ser>
        <c:ser>
          <c:idx val="53"/>
          <c:order val="53"/>
          <c:tx>
            <c:strRef>
              <c:f>'[2]Cohort_survival_matrix_&amp;Outputs'!#REF!</c:f>
              <c:strCache>
                <c:ptCount val="1"/>
                <c:pt idx="0">
                  <c:v>#REF!</c:v>
                </c:pt>
              </c:strCache>
            </c:strRef>
          </c:tx>
          <c:spPr>
            <a:solidFill>
              <a:schemeClr val="accent6">
                <a:lumMod val="50000"/>
                <a:lumOff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5-7B0B-476E-B502-CE0C968AB193}"/>
            </c:ext>
          </c:extLst>
        </c:ser>
        <c:ser>
          <c:idx val="54"/>
          <c:order val="54"/>
          <c:tx>
            <c:strRef>
              <c:f>'[2]Cohort_survival_matrix_&amp;Outputs'!#REF!</c:f>
              <c:strCache>
                <c:ptCount val="1"/>
                <c:pt idx="0">
                  <c:v>#REF!</c:v>
                </c:pt>
              </c:strCache>
            </c:strRef>
          </c:tx>
          <c:spPr>
            <a:solidFill>
              <a:schemeClr val="accent1"/>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6-7B0B-476E-B502-CE0C968AB193}"/>
            </c:ext>
          </c:extLst>
        </c:ser>
        <c:ser>
          <c:idx val="55"/>
          <c:order val="55"/>
          <c:tx>
            <c:strRef>
              <c:f>'[2]Cohort_survival_matrix_&amp;Outputs'!#REF!</c:f>
              <c:strCache>
                <c:ptCount val="1"/>
                <c:pt idx="0">
                  <c:v>#REF!</c:v>
                </c:pt>
              </c:strCache>
            </c:strRef>
          </c:tx>
          <c:spPr>
            <a:solidFill>
              <a:schemeClr val="accent2"/>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7-7B0B-476E-B502-CE0C968AB193}"/>
            </c:ext>
          </c:extLst>
        </c:ser>
        <c:ser>
          <c:idx val="56"/>
          <c:order val="56"/>
          <c:tx>
            <c:strRef>
              <c:f>'[2]Cohort_survival_matrix_&amp;Outputs'!#REF!</c:f>
              <c:strCache>
                <c:ptCount val="1"/>
                <c:pt idx="0">
                  <c:v>#REF!</c:v>
                </c:pt>
              </c:strCache>
            </c:strRef>
          </c:tx>
          <c:spPr>
            <a:solidFill>
              <a:schemeClr val="accent3"/>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8-7B0B-476E-B502-CE0C968AB193}"/>
            </c:ext>
          </c:extLst>
        </c:ser>
        <c:ser>
          <c:idx val="57"/>
          <c:order val="57"/>
          <c:tx>
            <c:strRef>
              <c:f>'[2]Cohort_survival_matrix_&amp;Outputs'!#REF!</c:f>
              <c:strCache>
                <c:ptCount val="1"/>
                <c:pt idx="0">
                  <c:v>#REF!</c:v>
                </c:pt>
              </c:strCache>
            </c:strRef>
          </c:tx>
          <c:spPr>
            <a:solidFill>
              <a:schemeClr val="accent4"/>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9-7B0B-476E-B502-CE0C968AB193}"/>
            </c:ext>
          </c:extLst>
        </c:ser>
        <c:ser>
          <c:idx val="58"/>
          <c:order val="58"/>
          <c:tx>
            <c:strRef>
              <c:f>'[2]Cohort_survival_matrix_&amp;Outputs'!#REF!</c:f>
              <c:strCache>
                <c:ptCount val="1"/>
                <c:pt idx="0">
                  <c:v>#REF!</c:v>
                </c:pt>
              </c:strCache>
            </c:strRef>
          </c:tx>
          <c:spPr>
            <a:solidFill>
              <a:schemeClr val="accent5"/>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A-7B0B-476E-B502-CE0C968AB193}"/>
            </c:ext>
          </c:extLst>
        </c:ser>
        <c:ser>
          <c:idx val="59"/>
          <c:order val="59"/>
          <c:tx>
            <c:strRef>
              <c:f>'[2]Cohort_survival_matrix_&amp;Outputs'!#REF!</c:f>
              <c:strCache>
                <c:ptCount val="1"/>
                <c:pt idx="0">
                  <c:v>#REF!</c:v>
                </c:pt>
              </c:strCache>
            </c:strRef>
          </c:tx>
          <c:spPr>
            <a:solidFill>
              <a:schemeClr val="accent6"/>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B-7B0B-476E-B502-CE0C968AB193}"/>
            </c:ext>
          </c:extLst>
        </c:ser>
        <c:ser>
          <c:idx val="60"/>
          <c:order val="60"/>
          <c:tx>
            <c:strRef>
              <c:f>'[2]Cohort_survival_matrix_&amp;Outputs'!#REF!</c:f>
              <c:strCache>
                <c:ptCount val="1"/>
                <c:pt idx="0">
                  <c:v>#REF!</c:v>
                </c:pt>
              </c:strCache>
            </c:strRef>
          </c:tx>
          <c:spPr>
            <a:solidFill>
              <a:schemeClr val="accent1">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C-7B0B-476E-B502-CE0C968AB193}"/>
            </c:ext>
          </c:extLst>
        </c:ser>
        <c:ser>
          <c:idx val="61"/>
          <c:order val="61"/>
          <c:tx>
            <c:strRef>
              <c:f>'[2]Cohort_survival_matrix_&amp;Outputs'!#REF!</c:f>
              <c:strCache>
                <c:ptCount val="1"/>
                <c:pt idx="0">
                  <c:v>#REF!</c:v>
                </c:pt>
              </c:strCache>
            </c:strRef>
          </c:tx>
          <c:spPr>
            <a:solidFill>
              <a:schemeClr val="accent2">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D-7B0B-476E-B502-CE0C968AB193}"/>
            </c:ext>
          </c:extLst>
        </c:ser>
        <c:ser>
          <c:idx val="62"/>
          <c:order val="62"/>
          <c:tx>
            <c:strRef>
              <c:f>'[2]Cohort_survival_matrix_&amp;Outputs'!#REF!</c:f>
              <c:strCache>
                <c:ptCount val="1"/>
                <c:pt idx="0">
                  <c:v>#REF!</c:v>
                </c:pt>
              </c:strCache>
            </c:strRef>
          </c:tx>
          <c:spPr>
            <a:solidFill>
              <a:schemeClr val="accent3">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E-7B0B-476E-B502-CE0C968AB193}"/>
            </c:ext>
          </c:extLst>
        </c:ser>
        <c:ser>
          <c:idx val="63"/>
          <c:order val="63"/>
          <c:tx>
            <c:strRef>
              <c:f>'[2]Cohort_survival_matrix_&amp;Outputs'!#REF!</c:f>
              <c:strCache>
                <c:ptCount val="1"/>
                <c:pt idx="0">
                  <c:v>#REF!</c:v>
                </c:pt>
              </c:strCache>
            </c:strRef>
          </c:tx>
          <c:spPr>
            <a:solidFill>
              <a:schemeClr val="accent4">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F-7B0B-476E-B502-CE0C968AB193}"/>
            </c:ext>
          </c:extLst>
        </c:ser>
        <c:ser>
          <c:idx val="64"/>
          <c:order val="64"/>
          <c:tx>
            <c:strRef>
              <c:f>'[2]Cohort_survival_matrix_&amp;Outputs'!#REF!</c:f>
              <c:strCache>
                <c:ptCount val="1"/>
                <c:pt idx="0">
                  <c:v>#REF!</c:v>
                </c:pt>
              </c:strCache>
            </c:strRef>
          </c:tx>
          <c:spPr>
            <a:solidFill>
              <a:schemeClr val="accent5">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0-7B0B-476E-B502-CE0C968AB193}"/>
            </c:ext>
          </c:extLst>
        </c:ser>
        <c:ser>
          <c:idx val="65"/>
          <c:order val="65"/>
          <c:tx>
            <c:strRef>
              <c:f>'[2]Cohort_survival_matrix_&amp;Outputs'!#REF!</c:f>
              <c:strCache>
                <c:ptCount val="1"/>
                <c:pt idx="0">
                  <c:v>#REF!</c:v>
                </c:pt>
              </c:strCache>
            </c:strRef>
          </c:tx>
          <c:spPr>
            <a:solidFill>
              <a:schemeClr val="accent6">
                <a:lumMod val="6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1-7B0B-476E-B502-CE0C968AB193}"/>
            </c:ext>
          </c:extLst>
        </c:ser>
        <c:ser>
          <c:idx val="66"/>
          <c:order val="66"/>
          <c:tx>
            <c:strRef>
              <c:f>'[2]Cohort_survival_matrix_&amp;Outputs'!#REF!</c:f>
              <c:strCache>
                <c:ptCount val="1"/>
                <c:pt idx="0">
                  <c:v>#REF!</c:v>
                </c:pt>
              </c:strCache>
            </c:strRef>
          </c:tx>
          <c:spPr>
            <a:solidFill>
              <a:schemeClr val="accent1">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2-7B0B-476E-B502-CE0C968AB193}"/>
            </c:ext>
          </c:extLst>
        </c:ser>
        <c:ser>
          <c:idx val="67"/>
          <c:order val="67"/>
          <c:tx>
            <c:strRef>
              <c:f>'[2]Cohort_survival_matrix_&amp;Outputs'!#REF!</c:f>
              <c:strCache>
                <c:ptCount val="1"/>
                <c:pt idx="0">
                  <c:v>#REF!</c:v>
                </c:pt>
              </c:strCache>
            </c:strRef>
          </c:tx>
          <c:spPr>
            <a:solidFill>
              <a:schemeClr val="accent2">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3-7B0B-476E-B502-CE0C968AB193}"/>
            </c:ext>
          </c:extLst>
        </c:ser>
        <c:ser>
          <c:idx val="68"/>
          <c:order val="68"/>
          <c:tx>
            <c:strRef>
              <c:f>'[2]Cohort_survival_matrix_&amp;Outputs'!#REF!</c:f>
              <c:strCache>
                <c:ptCount val="1"/>
                <c:pt idx="0">
                  <c:v>#REF!</c:v>
                </c:pt>
              </c:strCache>
            </c:strRef>
          </c:tx>
          <c:spPr>
            <a:solidFill>
              <a:schemeClr val="accent3">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4-7B0B-476E-B502-CE0C968AB193}"/>
            </c:ext>
          </c:extLst>
        </c:ser>
        <c:ser>
          <c:idx val="69"/>
          <c:order val="69"/>
          <c:tx>
            <c:strRef>
              <c:f>'[2]Cohort_survival_matrix_&amp;Outputs'!#REF!</c:f>
              <c:strCache>
                <c:ptCount val="1"/>
                <c:pt idx="0">
                  <c:v>#REF!</c:v>
                </c:pt>
              </c:strCache>
            </c:strRef>
          </c:tx>
          <c:spPr>
            <a:solidFill>
              <a:schemeClr val="accent4">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5-7B0B-476E-B502-CE0C968AB193}"/>
            </c:ext>
          </c:extLst>
        </c:ser>
        <c:ser>
          <c:idx val="70"/>
          <c:order val="70"/>
          <c:tx>
            <c:strRef>
              <c:f>'[2]Cohort_survival_matrix_&amp;Outputs'!#REF!</c:f>
              <c:strCache>
                <c:ptCount val="1"/>
                <c:pt idx="0">
                  <c:v>#REF!</c:v>
                </c:pt>
              </c:strCache>
            </c:strRef>
          </c:tx>
          <c:spPr>
            <a:solidFill>
              <a:schemeClr val="accent5">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6-7B0B-476E-B502-CE0C968AB193}"/>
            </c:ext>
          </c:extLst>
        </c:ser>
        <c:ser>
          <c:idx val="71"/>
          <c:order val="71"/>
          <c:tx>
            <c:strRef>
              <c:f>'[2]Cohort_survival_matrix_&amp;Outputs'!#REF!</c:f>
              <c:strCache>
                <c:ptCount val="1"/>
                <c:pt idx="0">
                  <c:v>#REF!</c:v>
                </c:pt>
              </c:strCache>
            </c:strRef>
          </c:tx>
          <c:spPr>
            <a:solidFill>
              <a:schemeClr val="accent6">
                <a:lumMod val="80000"/>
                <a:lumOff val="2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7-7B0B-476E-B502-CE0C968AB193}"/>
            </c:ext>
          </c:extLst>
        </c:ser>
        <c:ser>
          <c:idx val="72"/>
          <c:order val="72"/>
          <c:tx>
            <c:strRef>
              <c:f>'[2]Cohort_survival_matrix_&amp;Outputs'!#REF!</c:f>
              <c:strCache>
                <c:ptCount val="1"/>
                <c:pt idx="0">
                  <c:v>#REF!</c:v>
                </c:pt>
              </c:strCache>
            </c:strRef>
          </c:tx>
          <c:spPr>
            <a:solidFill>
              <a:schemeClr val="accent1">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8-7B0B-476E-B502-CE0C968AB193}"/>
            </c:ext>
          </c:extLst>
        </c:ser>
        <c:ser>
          <c:idx val="73"/>
          <c:order val="73"/>
          <c:tx>
            <c:strRef>
              <c:f>'[2]Cohort_survival_matrix_&amp;Outputs'!#REF!</c:f>
              <c:strCache>
                <c:ptCount val="1"/>
                <c:pt idx="0">
                  <c:v>#REF!</c:v>
                </c:pt>
              </c:strCache>
            </c:strRef>
          </c:tx>
          <c:spPr>
            <a:solidFill>
              <a:schemeClr val="accent2">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9-7B0B-476E-B502-CE0C968AB193}"/>
            </c:ext>
          </c:extLst>
        </c:ser>
        <c:ser>
          <c:idx val="74"/>
          <c:order val="74"/>
          <c:tx>
            <c:strRef>
              <c:f>'[2]Cohort_survival_matrix_&amp;Outputs'!#REF!</c:f>
              <c:strCache>
                <c:ptCount val="1"/>
                <c:pt idx="0">
                  <c:v>#REF!</c:v>
                </c:pt>
              </c:strCache>
            </c:strRef>
          </c:tx>
          <c:spPr>
            <a:solidFill>
              <a:schemeClr val="accent3">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A-7B0B-476E-B502-CE0C968AB193}"/>
            </c:ext>
          </c:extLst>
        </c:ser>
        <c:ser>
          <c:idx val="75"/>
          <c:order val="75"/>
          <c:tx>
            <c:strRef>
              <c:f>'[2]Cohort_survival_matrix_&amp;Outputs'!#REF!</c:f>
              <c:strCache>
                <c:ptCount val="1"/>
                <c:pt idx="0">
                  <c:v>#REF!</c:v>
                </c:pt>
              </c:strCache>
            </c:strRef>
          </c:tx>
          <c:spPr>
            <a:solidFill>
              <a:schemeClr val="accent4">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B-7B0B-476E-B502-CE0C968AB193}"/>
            </c:ext>
          </c:extLst>
        </c:ser>
        <c:ser>
          <c:idx val="76"/>
          <c:order val="76"/>
          <c:tx>
            <c:strRef>
              <c:f>'[2]Cohort_survival_matrix_&amp;Outputs'!#REF!</c:f>
              <c:strCache>
                <c:ptCount val="1"/>
                <c:pt idx="0">
                  <c:v>#REF!</c:v>
                </c:pt>
              </c:strCache>
            </c:strRef>
          </c:tx>
          <c:spPr>
            <a:solidFill>
              <a:schemeClr val="accent5">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C-7B0B-476E-B502-CE0C968AB193}"/>
            </c:ext>
          </c:extLst>
        </c:ser>
        <c:ser>
          <c:idx val="77"/>
          <c:order val="77"/>
          <c:tx>
            <c:strRef>
              <c:f>'[2]Cohort_survival_matrix_&amp;Outputs'!#REF!</c:f>
              <c:strCache>
                <c:ptCount val="1"/>
                <c:pt idx="0">
                  <c:v>#REF!</c:v>
                </c:pt>
              </c:strCache>
            </c:strRef>
          </c:tx>
          <c:spPr>
            <a:solidFill>
              <a:schemeClr val="accent6">
                <a:lumMod val="8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D-7B0B-476E-B502-CE0C968AB193}"/>
            </c:ext>
          </c:extLst>
        </c:ser>
        <c:ser>
          <c:idx val="78"/>
          <c:order val="78"/>
          <c:tx>
            <c:strRef>
              <c:f>'[2]Cohort_survival_matrix_&amp;Outputs'!#REF!</c:f>
              <c:strCache>
                <c:ptCount val="1"/>
                <c:pt idx="0">
                  <c:v>#REF!</c:v>
                </c:pt>
              </c:strCache>
            </c:strRef>
          </c:tx>
          <c:spPr>
            <a:solidFill>
              <a:schemeClr val="accent1">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E-7B0B-476E-B502-CE0C968AB193}"/>
            </c:ext>
          </c:extLst>
        </c:ser>
        <c:ser>
          <c:idx val="79"/>
          <c:order val="79"/>
          <c:tx>
            <c:strRef>
              <c:f>'[2]Cohort_survival_matrix_&amp;Outputs'!#REF!</c:f>
              <c:strCache>
                <c:ptCount val="1"/>
                <c:pt idx="0">
                  <c:v>#REF!</c:v>
                </c:pt>
              </c:strCache>
            </c:strRef>
          </c:tx>
          <c:spPr>
            <a:solidFill>
              <a:schemeClr val="accent2">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F-7B0B-476E-B502-CE0C968AB193}"/>
            </c:ext>
          </c:extLst>
        </c:ser>
        <c:ser>
          <c:idx val="80"/>
          <c:order val="80"/>
          <c:tx>
            <c:strRef>
              <c:f>'[2]Cohort_survival_matrix_&amp;Outputs'!#REF!</c:f>
              <c:strCache>
                <c:ptCount val="1"/>
                <c:pt idx="0">
                  <c:v>#REF!</c:v>
                </c:pt>
              </c:strCache>
            </c:strRef>
          </c:tx>
          <c:spPr>
            <a:solidFill>
              <a:schemeClr val="accent3">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0-7B0B-476E-B502-CE0C968AB193}"/>
            </c:ext>
          </c:extLst>
        </c:ser>
        <c:ser>
          <c:idx val="81"/>
          <c:order val="81"/>
          <c:tx>
            <c:strRef>
              <c:f>'[2]Cohort_survival_matrix_&amp;Outputs'!#REF!</c:f>
              <c:strCache>
                <c:ptCount val="1"/>
                <c:pt idx="0">
                  <c:v>#REF!</c:v>
                </c:pt>
              </c:strCache>
            </c:strRef>
          </c:tx>
          <c:spPr>
            <a:solidFill>
              <a:schemeClr val="accent4">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1-7B0B-476E-B502-CE0C968AB193}"/>
            </c:ext>
          </c:extLst>
        </c:ser>
        <c:ser>
          <c:idx val="82"/>
          <c:order val="82"/>
          <c:tx>
            <c:strRef>
              <c:f>'[2]Cohort_survival_matrix_&amp;Outputs'!#REF!</c:f>
              <c:strCache>
                <c:ptCount val="1"/>
                <c:pt idx="0">
                  <c:v>#REF!</c:v>
                </c:pt>
              </c:strCache>
            </c:strRef>
          </c:tx>
          <c:spPr>
            <a:solidFill>
              <a:schemeClr val="accent5">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2-7B0B-476E-B502-CE0C968AB193}"/>
            </c:ext>
          </c:extLst>
        </c:ser>
        <c:ser>
          <c:idx val="83"/>
          <c:order val="83"/>
          <c:tx>
            <c:strRef>
              <c:f>'[2]Cohort_survival_matrix_&amp;Outputs'!#REF!</c:f>
              <c:strCache>
                <c:ptCount val="1"/>
                <c:pt idx="0">
                  <c:v>#REF!</c:v>
                </c:pt>
              </c:strCache>
            </c:strRef>
          </c:tx>
          <c:spPr>
            <a:solidFill>
              <a:schemeClr val="accent6">
                <a:lumMod val="60000"/>
                <a:lumOff val="4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3-7B0B-476E-B502-CE0C968AB193}"/>
            </c:ext>
          </c:extLst>
        </c:ser>
        <c:ser>
          <c:idx val="84"/>
          <c:order val="84"/>
          <c:tx>
            <c:strRef>
              <c:f>'[2]Cohort_survival_matrix_&amp;Outputs'!#REF!</c:f>
              <c:strCache>
                <c:ptCount val="1"/>
                <c:pt idx="0">
                  <c:v>#REF!</c:v>
                </c:pt>
              </c:strCache>
            </c:strRef>
          </c:tx>
          <c:spPr>
            <a:solidFill>
              <a:schemeClr val="accent1">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4-7B0B-476E-B502-CE0C968AB193}"/>
            </c:ext>
          </c:extLst>
        </c:ser>
        <c:ser>
          <c:idx val="85"/>
          <c:order val="85"/>
          <c:tx>
            <c:strRef>
              <c:f>'[2]Cohort_survival_matrix_&amp;Outputs'!#REF!</c:f>
              <c:strCache>
                <c:ptCount val="1"/>
                <c:pt idx="0">
                  <c:v>#REF!</c:v>
                </c:pt>
              </c:strCache>
            </c:strRef>
          </c:tx>
          <c:spPr>
            <a:solidFill>
              <a:schemeClr val="accent2">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5-7B0B-476E-B502-CE0C968AB193}"/>
            </c:ext>
          </c:extLst>
        </c:ser>
        <c:ser>
          <c:idx val="86"/>
          <c:order val="86"/>
          <c:tx>
            <c:strRef>
              <c:f>'[2]Cohort_survival_matrix_&amp;Outputs'!#REF!</c:f>
              <c:strCache>
                <c:ptCount val="1"/>
                <c:pt idx="0">
                  <c:v>#REF!</c:v>
                </c:pt>
              </c:strCache>
            </c:strRef>
          </c:tx>
          <c:spPr>
            <a:solidFill>
              <a:schemeClr val="accent3">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6-7B0B-476E-B502-CE0C968AB193}"/>
            </c:ext>
          </c:extLst>
        </c:ser>
        <c:ser>
          <c:idx val="87"/>
          <c:order val="87"/>
          <c:tx>
            <c:strRef>
              <c:f>'[2]Cohort_survival_matrix_&amp;Outputs'!#REF!</c:f>
              <c:strCache>
                <c:ptCount val="1"/>
                <c:pt idx="0">
                  <c:v>#REF!</c:v>
                </c:pt>
              </c:strCache>
            </c:strRef>
          </c:tx>
          <c:spPr>
            <a:solidFill>
              <a:schemeClr val="accent4">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7-7B0B-476E-B502-CE0C968AB193}"/>
            </c:ext>
          </c:extLst>
        </c:ser>
        <c:ser>
          <c:idx val="88"/>
          <c:order val="88"/>
          <c:tx>
            <c:strRef>
              <c:f>'[2]Cohort_survival_matrix_&amp;Outputs'!#REF!</c:f>
              <c:strCache>
                <c:ptCount val="1"/>
                <c:pt idx="0">
                  <c:v>#REF!</c:v>
                </c:pt>
              </c:strCache>
            </c:strRef>
          </c:tx>
          <c:spPr>
            <a:solidFill>
              <a:schemeClr val="accent5">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8-7B0B-476E-B502-CE0C968AB193}"/>
            </c:ext>
          </c:extLst>
        </c:ser>
        <c:ser>
          <c:idx val="89"/>
          <c:order val="89"/>
          <c:tx>
            <c:strRef>
              <c:f>'[2]Cohort_survival_matrix_&amp;Outputs'!#REF!</c:f>
              <c:strCache>
                <c:ptCount val="1"/>
                <c:pt idx="0">
                  <c:v>#REF!</c:v>
                </c:pt>
              </c:strCache>
            </c:strRef>
          </c:tx>
          <c:spPr>
            <a:solidFill>
              <a:schemeClr val="accent6">
                <a:lumMod val="5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9-7B0B-476E-B502-CE0C968AB193}"/>
            </c:ext>
          </c:extLst>
        </c:ser>
        <c:ser>
          <c:idx val="90"/>
          <c:order val="90"/>
          <c:tx>
            <c:strRef>
              <c:f>'[2]Cohort_survival_matrix_&amp;Outputs'!#REF!</c:f>
              <c:strCache>
                <c:ptCount val="1"/>
                <c:pt idx="0">
                  <c:v>#REF!</c:v>
                </c:pt>
              </c:strCache>
            </c:strRef>
          </c:tx>
          <c:spPr>
            <a:solidFill>
              <a:schemeClr val="accent1">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A-7B0B-476E-B502-CE0C968AB193}"/>
            </c:ext>
          </c:extLst>
        </c:ser>
        <c:ser>
          <c:idx val="91"/>
          <c:order val="91"/>
          <c:tx>
            <c:strRef>
              <c:f>'[2]Cohort_survival_matrix_&amp;Outputs'!#REF!</c:f>
              <c:strCache>
                <c:ptCount val="1"/>
                <c:pt idx="0">
                  <c:v>#REF!</c:v>
                </c:pt>
              </c:strCache>
            </c:strRef>
          </c:tx>
          <c:spPr>
            <a:solidFill>
              <a:schemeClr val="accent2">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B-7B0B-476E-B502-CE0C968AB193}"/>
            </c:ext>
          </c:extLst>
        </c:ser>
        <c:ser>
          <c:idx val="92"/>
          <c:order val="92"/>
          <c:tx>
            <c:strRef>
              <c:f>'[2]Cohort_survival_matrix_&amp;Outputs'!#REF!</c:f>
              <c:strCache>
                <c:ptCount val="1"/>
                <c:pt idx="0">
                  <c:v>#REF!</c:v>
                </c:pt>
              </c:strCache>
            </c:strRef>
          </c:tx>
          <c:spPr>
            <a:solidFill>
              <a:schemeClr val="accent3">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C-7B0B-476E-B502-CE0C968AB193}"/>
            </c:ext>
          </c:extLst>
        </c:ser>
        <c:ser>
          <c:idx val="93"/>
          <c:order val="93"/>
          <c:tx>
            <c:strRef>
              <c:f>'[2]Cohort_survival_matrix_&amp;Outputs'!#REF!</c:f>
              <c:strCache>
                <c:ptCount val="1"/>
                <c:pt idx="0">
                  <c:v>#REF!</c:v>
                </c:pt>
              </c:strCache>
            </c:strRef>
          </c:tx>
          <c:spPr>
            <a:solidFill>
              <a:schemeClr val="accent4">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D-7B0B-476E-B502-CE0C968AB193}"/>
            </c:ext>
          </c:extLst>
        </c:ser>
        <c:ser>
          <c:idx val="94"/>
          <c:order val="94"/>
          <c:tx>
            <c:strRef>
              <c:f>'[2]Cohort_survival_matrix_&amp;Outputs'!#REF!</c:f>
              <c:strCache>
                <c:ptCount val="1"/>
                <c:pt idx="0">
                  <c:v>#REF!</c:v>
                </c:pt>
              </c:strCache>
            </c:strRef>
          </c:tx>
          <c:spPr>
            <a:solidFill>
              <a:schemeClr val="accent5">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E-7B0B-476E-B502-CE0C968AB193}"/>
            </c:ext>
          </c:extLst>
        </c:ser>
        <c:ser>
          <c:idx val="95"/>
          <c:order val="95"/>
          <c:tx>
            <c:strRef>
              <c:f>'[2]Cohort_survival_matrix_&amp;Outputs'!#REF!</c:f>
              <c:strCache>
                <c:ptCount val="1"/>
                <c:pt idx="0">
                  <c:v>#REF!</c:v>
                </c:pt>
              </c:strCache>
            </c:strRef>
          </c:tx>
          <c:spPr>
            <a:solidFill>
              <a:schemeClr val="accent6">
                <a:lumMod val="70000"/>
                <a:lumOff val="3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F-7B0B-476E-B502-CE0C968AB193}"/>
            </c:ext>
          </c:extLst>
        </c:ser>
        <c:ser>
          <c:idx val="96"/>
          <c:order val="96"/>
          <c:tx>
            <c:strRef>
              <c:f>'[2]Cohort_survival_matrix_&amp;Outputs'!#REF!</c:f>
              <c:strCache>
                <c:ptCount val="1"/>
                <c:pt idx="0">
                  <c:v>#REF!</c:v>
                </c:pt>
              </c:strCache>
            </c:strRef>
          </c:tx>
          <c:spPr>
            <a:solidFill>
              <a:schemeClr val="accent1">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0-7B0B-476E-B502-CE0C968AB193}"/>
            </c:ext>
          </c:extLst>
        </c:ser>
        <c:ser>
          <c:idx val="97"/>
          <c:order val="97"/>
          <c:tx>
            <c:strRef>
              <c:f>'[2]Cohort_survival_matrix_&amp;Outputs'!#REF!</c:f>
              <c:strCache>
                <c:ptCount val="1"/>
                <c:pt idx="0">
                  <c:v>#REF!</c:v>
                </c:pt>
              </c:strCache>
            </c:strRef>
          </c:tx>
          <c:spPr>
            <a:solidFill>
              <a:schemeClr val="accent2">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1-7B0B-476E-B502-CE0C968AB193}"/>
            </c:ext>
          </c:extLst>
        </c:ser>
        <c:ser>
          <c:idx val="98"/>
          <c:order val="98"/>
          <c:tx>
            <c:strRef>
              <c:f>'[2]Cohort_survival_matrix_&amp;Outputs'!#REF!</c:f>
              <c:strCache>
                <c:ptCount val="1"/>
                <c:pt idx="0">
                  <c:v>#REF!</c:v>
                </c:pt>
              </c:strCache>
            </c:strRef>
          </c:tx>
          <c:spPr>
            <a:solidFill>
              <a:schemeClr val="accent3">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2-7B0B-476E-B502-CE0C968AB193}"/>
            </c:ext>
          </c:extLst>
        </c:ser>
        <c:ser>
          <c:idx val="99"/>
          <c:order val="99"/>
          <c:tx>
            <c:strRef>
              <c:f>'[2]Cohort_survival_matrix_&amp;Outputs'!#REF!</c:f>
              <c:strCache>
                <c:ptCount val="1"/>
                <c:pt idx="0">
                  <c:v>#REF!</c:v>
                </c:pt>
              </c:strCache>
            </c:strRef>
          </c:tx>
          <c:spPr>
            <a:solidFill>
              <a:schemeClr val="accent4">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3-7B0B-476E-B502-CE0C968AB193}"/>
            </c:ext>
          </c:extLst>
        </c:ser>
        <c:ser>
          <c:idx val="100"/>
          <c:order val="100"/>
          <c:tx>
            <c:strRef>
              <c:f>'[2]Cohort_survival_matrix_&amp;Outputs'!#REF!</c:f>
              <c:strCache>
                <c:ptCount val="1"/>
                <c:pt idx="0">
                  <c:v>#REF!</c:v>
                </c:pt>
              </c:strCache>
            </c:strRef>
          </c:tx>
          <c:spPr>
            <a:solidFill>
              <a:schemeClr val="accent5">
                <a:lumMod val="70000"/>
              </a:schemeClr>
            </a:solidFill>
            <a:ln>
              <a:noFill/>
            </a:ln>
            <a:effectLst/>
          </c:spPr>
          <c:invertIfNegative val="0"/>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4-7B0B-476E-B502-CE0C968AB193}"/>
            </c:ext>
          </c:extLst>
        </c:ser>
        <c:dLbls>
          <c:showLegendKey val="0"/>
          <c:showVal val="0"/>
          <c:showCatName val="0"/>
          <c:showSerName val="0"/>
          <c:showPercent val="0"/>
          <c:showBubbleSize val="0"/>
        </c:dLbls>
        <c:gapWidth val="0"/>
        <c:overlap val="100"/>
        <c:axId val="57154063"/>
        <c:axId val="57154479"/>
      </c:barChart>
      <c:catAx>
        <c:axId val="5715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54479"/>
        <c:crosses val="autoZero"/>
        <c:auto val="1"/>
        <c:lblAlgn val="ctr"/>
        <c:lblOffset val="100"/>
        <c:noMultiLvlLbl val="0"/>
      </c:catAx>
      <c:valAx>
        <c:axId val="57154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540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Flows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'SI2.9 - Battery_inflow_2.0'!$C$3</c:f>
              <c:strCache>
                <c:ptCount val="1"/>
                <c:pt idx="0">
                  <c:v>inflows (kWh/y)</c:v>
                </c:pt>
              </c:strCache>
            </c:strRef>
          </c:tx>
          <c:spPr>
            <a:ln w="28575" cap="rnd">
              <a:solidFill>
                <a:schemeClr val="accent1"/>
              </a:solidFill>
              <a:round/>
            </a:ln>
            <a:effectLst/>
          </c:spPr>
          <c:marker>
            <c:symbol val="none"/>
          </c:marker>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Battery_inflow_2.0'!$C$4:$C$49</c:f>
              <c:numCache>
                <c:formatCode>0.00</c:formatCode>
                <c:ptCount val="46"/>
                <c:pt idx="0">
                  <c:v>235032000</c:v>
                </c:pt>
                <c:pt idx="1">
                  <c:v>-34837136.053550988</c:v>
                </c:pt>
                <c:pt idx="2">
                  <c:v>-2256192.353677541</c:v>
                </c:pt>
                <c:pt idx="3">
                  <c:v>24460005.258989006</c:v>
                </c:pt>
                <c:pt idx="4">
                  <c:v>44992797.650907427</c:v>
                </c:pt>
                <c:pt idx="5">
                  <c:v>59265734.498832941</c:v>
                </c:pt>
                <c:pt idx="6">
                  <c:v>67435556.021954536</c:v>
                </c:pt>
                <c:pt idx="7">
                  <c:v>69572713.901343942</c:v>
                </c:pt>
                <c:pt idx="8">
                  <c:v>65723863.71221745</c:v>
                </c:pt>
                <c:pt idx="9">
                  <c:v>55915998.177290559</c:v>
                </c:pt>
                <c:pt idx="10">
                  <c:v>39995337.60806793</c:v>
                </c:pt>
                <c:pt idx="11">
                  <c:v>27027719.534868896</c:v>
                </c:pt>
                <c:pt idx="12">
                  <c:v>53805326.274874449</c:v>
                </c:pt>
                <c:pt idx="13">
                  <c:v>129557360.37936604</c:v>
                </c:pt>
                <c:pt idx="14">
                  <c:v>255120156.15222287</c:v>
                </c:pt>
                <c:pt idx="15">
                  <c:v>432422036.33405983</c:v>
                </c:pt>
                <c:pt idx="16">
                  <c:v>662338910.98732555</c:v>
                </c:pt>
                <c:pt idx="17">
                  <c:v>939820273.04658389</c:v>
                </c:pt>
                <c:pt idx="18">
                  <c:v>1267539611.7537928</c:v>
                </c:pt>
                <c:pt idx="19">
                  <c:v>1651100858.1191158</c:v>
                </c:pt>
                <c:pt idx="20">
                  <c:v>2096084518.3362103</c:v>
                </c:pt>
                <c:pt idx="21">
                  <c:v>5513992059.3614607</c:v>
                </c:pt>
                <c:pt idx="22">
                  <c:v>7141211714.9639931</c:v>
                </c:pt>
                <c:pt idx="23">
                  <c:v>8394366397.7737579</c:v>
                </c:pt>
                <c:pt idx="24">
                  <c:v>9303112156.5766029</c:v>
                </c:pt>
                <c:pt idx="25">
                  <c:v>9880217350.0550842</c:v>
                </c:pt>
                <c:pt idx="26">
                  <c:v>10210003509.766914</c:v>
                </c:pt>
                <c:pt idx="27">
                  <c:v>10629579782.580772</c:v>
                </c:pt>
                <c:pt idx="28">
                  <c:v>11193028934.244286</c:v>
                </c:pt>
                <c:pt idx="29">
                  <c:v>11861159231.067123</c:v>
                </c:pt>
                <c:pt idx="30">
                  <c:v>12598173398.928986</c:v>
                </c:pt>
                <c:pt idx="31">
                  <c:v>13358313700.852676</c:v>
                </c:pt>
                <c:pt idx="32">
                  <c:v>14051948927.826126</c:v>
                </c:pt>
                <c:pt idx="33">
                  <c:v>14652857807.341293</c:v>
                </c:pt>
                <c:pt idx="34">
                  <c:v>15159883999.070374</c:v>
                </c:pt>
                <c:pt idx="35">
                  <c:v>15575930199.202774</c:v>
                </c:pt>
                <c:pt idx="36">
                  <c:v>15916857203.465332</c:v>
                </c:pt>
                <c:pt idx="37">
                  <c:v>16232408617.174133</c:v>
                </c:pt>
                <c:pt idx="38">
                  <c:v>16535645752.790298</c:v>
                </c:pt>
                <c:pt idx="39">
                  <c:v>16826369221.011215</c:v>
                </c:pt>
                <c:pt idx="40">
                  <c:v>17103327940.174652</c:v>
                </c:pt>
                <c:pt idx="41">
                  <c:v>17365030495.469681</c:v>
                </c:pt>
                <c:pt idx="42">
                  <c:v>17610683389.039505</c:v>
                </c:pt>
                <c:pt idx="43">
                  <c:v>17840322031.536011</c:v>
                </c:pt>
                <c:pt idx="44">
                  <c:v>18055282772.426453</c:v>
                </c:pt>
                <c:pt idx="45">
                  <c:v>18257930641.090469</c:v>
                </c:pt>
              </c:numCache>
            </c:numRef>
          </c:val>
          <c:smooth val="0"/>
          <c:extLst>
            <c:ext xmlns:c16="http://schemas.microsoft.com/office/drawing/2014/chart" uri="{C3380CC4-5D6E-409C-BE32-E72D297353CC}">
              <c16:uniqueId val="{00000000-329D-43C9-A6D1-AAD9F3135C65}"/>
            </c:ext>
          </c:extLst>
        </c:ser>
        <c:ser>
          <c:idx val="0"/>
          <c:order val="1"/>
          <c:tx>
            <c:strRef>
              <c:f>'SI2.9 - Battery_inflow_2.0'!$A$3</c:f>
              <c:strCache>
                <c:ptCount val="1"/>
                <c:pt idx="0">
                  <c:v>outflows (kWh/y)</c:v>
                </c:pt>
              </c:strCache>
            </c:strRef>
          </c:tx>
          <c:spPr>
            <a:ln w="28575" cap="rnd">
              <a:solidFill>
                <a:schemeClr val="accent4"/>
              </a:solidFill>
              <a:round/>
            </a:ln>
            <a:effectLst/>
          </c:spPr>
          <c:marker>
            <c:symbol val="none"/>
          </c:marker>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Battery_inflow_2.0'!$A$4:$A$49</c:f>
              <c:numCache>
                <c:formatCode>0.00</c:formatCode>
                <c:ptCount val="46"/>
                <c:pt idx="0">
                  <c:v>0</c:v>
                </c:pt>
                <c:pt idx="1">
                  <c:v>1702863.9464490116</c:v>
                </c:pt>
                <c:pt idx="2">
                  <c:v>6143807.646322459</c:v>
                </c:pt>
                <c:pt idx="3">
                  <c:v>10740005.258988976</c:v>
                </c:pt>
                <c:pt idx="4">
                  <c:v>15144797.650907457</c:v>
                </c:pt>
                <c:pt idx="5">
                  <c:v>19337734.498832941</c:v>
                </c:pt>
                <c:pt idx="6">
                  <c:v>23391556.021954596</c:v>
                </c:pt>
                <c:pt idx="7">
                  <c:v>27404713.901343882</c:v>
                </c:pt>
                <c:pt idx="8">
                  <c:v>31451863.712217391</c:v>
                </c:pt>
                <c:pt idx="9">
                  <c:v>35531998.177290559</c:v>
                </c:pt>
                <c:pt idx="10">
                  <c:v>39519337.608068049</c:v>
                </c:pt>
                <c:pt idx="11">
                  <c:v>43127719.534868896</c:v>
                </c:pt>
                <c:pt idx="12">
                  <c:v>45965326.27487433</c:v>
                </c:pt>
                <c:pt idx="13">
                  <c:v>47937360.379366159</c:v>
                </c:pt>
                <c:pt idx="14">
                  <c:v>49852156.152222812</c:v>
                </c:pt>
                <c:pt idx="15">
                  <c:v>53694036.334059954</c:v>
                </c:pt>
                <c:pt idx="16">
                  <c:v>62662910.98732543</c:v>
                </c:pt>
                <c:pt idx="17">
                  <c:v>81060273.046583891</c:v>
                </c:pt>
                <c:pt idx="18">
                  <c:v>113995611.75379276</c:v>
                </c:pt>
                <c:pt idx="19">
                  <c:v>166988858.11911583</c:v>
                </c:pt>
                <c:pt idx="20">
                  <c:v>245648518.3362112</c:v>
                </c:pt>
                <c:pt idx="21">
                  <c:v>355440059.36145782</c:v>
                </c:pt>
                <c:pt idx="22">
                  <c:v>522599714.96399498</c:v>
                </c:pt>
                <c:pt idx="23">
                  <c:v>796510397.77375793</c:v>
                </c:pt>
                <c:pt idx="24">
                  <c:v>1206884156.5766029</c:v>
                </c:pt>
                <c:pt idx="25">
                  <c:v>1766433350.0550842</c:v>
                </c:pt>
                <c:pt idx="26">
                  <c:v>2469207509.766922</c:v>
                </c:pt>
                <c:pt idx="27">
                  <c:v>3291255782.5807648</c:v>
                </c:pt>
                <c:pt idx="28">
                  <c:v>4196416934.2442856</c:v>
                </c:pt>
                <c:pt idx="29">
                  <c:v>5145443231.0671234</c:v>
                </c:pt>
                <c:pt idx="30">
                  <c:v>6102593398.9290009</c:v>
                </c:pt>
                <c:pt idx="31">
                  <c:v>7039945700.8526611</c:v>
                </c:pt>
                <c:pt idx="32">
                  <c:v>7939604927.8261414</c:v>
                </c:pt>
                <c:pt idx="33">
                  <c:v>8793269807.3412781</c:v>
                </c:pt>
                <c:pt idx="34">
                  <c:v>9599727999.0703735</c:v>
                </c:pt>
                <c:pt idx="35">
                  <c:v>10361910199.202789</c:v>
                </c:pt>
                <c:pt idx="36">
                  <c:v>11084029203.465317</c:v>
                </c:pt>
                <c:pt idx="37">
                  <c:v>11769348617.174118</c:v>
                </c:pt>
                <c:pt idx="38">
                  <c:v>12419253752.790314</c:v>
                </c:pt>
                <c:pt idx="39">
                  <c:v>13033517221.011215</c:v>
                </c:pt>
                <c:pt idx="40">
                  <c:v>13610915940.174652</c:v>
                </c:pt>
                <c:pt idx="41">
                  <c:v>14150014495.469696</c:v>
                </c:pt>
                <c:pt idx="42">
                  <c:v>14649907389.03949</c:v>
                </c:pt>
                <c:pt idx="43">
                  <c:v>15110714031.536026</c:v>
                </c:pt>
                <c:pt idx="44">
                  <c:v>15533742772.426437</c:v>
                </c:pt>
                <c:pt idx="45">
                  <c:v>15921358641.090469</c:v>
                </c:pt>
              </c:numCache>
            </c:numRef>
          </c:val>
          <c:smooth val="0"/>
          <c:extLst>
            <c:ext xmlns:c16="http://schemas.microsoft.com/office/drawing/2014/chart" uri="{C3380CC4-5D6E-409C-BE32-E72D297353CC}">
              <c16:uniqueId val="{00000001-329D-43C9-A6D1-AAD9F3135C65}"/>
            </c:ext>
          </c:extLst>
        </c:ser>
        <c:ser>
          <c:idx val="1"/>
          <c:order val="2"/>
          <c:tx>
            <c:strRef>
              <c:f>'SI2.9 - Battery_inflow_2.0'!$B$3</c:f>
              <c:strCache>
                <c:ptCount val="1"/>
                <c:pt idx="0">
                  <c:v>nas (kWh/y)</c:v>
                </c:pt>
              </c:strCache>
            </c:strRef>
          </c:tx>
          <c:spPr>
            <a:ln w="28575" cap="rnd">
              <a:solidFill>
                <a:schemeClr val="accent5">
                  <a:lumMod val="75000"/>
                </a:schemeClr>
              </a:solidFill>
              <a:round/>
            </a:ln>
            <a:effectLst/>
          </c:spPr>
          <c:marker>
            <c:symbol val="none"/>
          </c:marker>
          <c:cat>
            <c:numRef>
              <c:f>'SI2.9 - Battery_inflow_2.0'!$E$4:$E$49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'SI2.9 - Battery_inflow_2.0'!$B$4:$B$49</c:f>
              <c:numCache>
                <c:formatCode>0.00</c:formatCode>
                <c:ptCount val="46"/>
                <c:pt idx="0">
                  <c:v>235032000</c:v>
                </c:pt>
                <c:pt idx="1">
                  <c:v>-36540000</c:v>
                </c:pt>
                <c:pt idx="2">
                  <c:v>-8400000</c:v>
                </c:pt>
                <c:pt idx="3">
                  <c:v>13720000.00000003</c:v>
                </c:pt>
                <c:pt idx="4">
                  <c:v>29847999.99999997</c:v>
                </c:pt>
                <c:pt idx="5">
                  <c:v>39928000</c:v>
                </c:pt>
                <c:pt idx="6">
                  <c:v>44043999.99999994</c:v>
                </c:pt>
                <c:pt idx="7">
                  <c:v>42168000.00000006</c:v>
                </c:pt>
                <c:pt idx="8">
                  <c:v>34272000.00000006</c:v>
                </c:pt>
                <c:pt idx="9">
                  <c:v>20384000</c:v>
                </c:pt>
                <c:pt idx="10">
                  <c:v>475999.99999988079</c:v>
                </c:pt>
                <c:pt idx="11">
                  <c:v>-16100000</c:v>
                </c:pt>
                <c:pt idx="12">
                  <c:v>7840000.0000001192</c:v>
                </c:pt>
                <c:pt idx="13">
                  <c:v>81619999.999999881</c:v>
                </c:pt>
                <c:pt idx="14">
                  <c:v>205268000.00000006</c:v>
                </c:pt>
                <c:pt idx="15">
                  <c:v>378727999.99999988</c:v>
                </c:pt>
                <c:pt idx="16">
                  <c:v>599676000.00000012</c:v>
                </c:pt>
                <c:pt idx="17">
                  <c:v>858760000</c:v>
                </c:pt>
                <c:pt idx="18">
                  <c:v>1153544000</c:v>
                </c:pt>
                <c:pt idx="19">
                  <c:v>1484112000</c:v>
                </c:pt>
                <c:pt idx="20">
                  <c:v>1850435999.999999</c:v>
                </c:pt>
                <c:pt idx="21">
                  <c:v>5158552000.0000029</c:v>
                </c:pt>
                <c:pt idx="22">
                  <c:v>6618611999.9999981</c:v>
                </c:pt>
                <c:pt idx="23">
                  <c:v>7597856000</c:v>
                </c:pt>
                <c:pt idx="24">
                  <c:v>8096228000</c:v>
                </c:pt>
                <c:pt idx="25">
                  <c:v>8113784000</c:v>
                </c:pt>
                <c:pt idx="26">
                  <c:v>7740795999.9999924</c:v>
                </c:pt>
                <c:pt idx="27">
                  <c:v>7338324000.0000076</c:v>
                </c:pt>
                <c:pt idx="28">
                  <c:v>6996612000</c:v>
                </c:pt>
                <c:pt idx="29">
                  <c:v>6715716000</c:v>
                </c:pt>
                <c:pt idx="30">
                  <c:v>6495579999.9999847</c:v>
                </c:pt>
                <c:pt idx="31">
                  <c:v>6318368000.0000153</c:v>
                </c:pt>
                <c:pt idx="32">
                  <c:v>6112343999.9999847</c:v>
                </c:pt>
                <c:pt idx="33">
                  <c:v>5859588000.0000153</c:v>
                </c:pt>
                <c:pt idx="34">
                  <c:v>5560156000</c:v>
                </c:pt>
                <c:pt idx="35">
                  <c:v>5214019999.9999847</c:v>
                </c:pt>
                <c:pt idx="36">
                  <c:v>4832828000.0000153</c:v>
                </c:pt>
                <c:pt idx="37">
                  <c:v>4463060000.0000153</c:v>
                </c:pt>
                <c:pt idx="38">
                  <c:v>4116391999.9999847</c:v>
                </c:pt>
                <c:pt idx="39">
                  <c:v>3792852000</c:v>
                </c:pt>
                <c:pt idx="40">
                  <c:v>3492412000</c:v>
                </c:pt>
                <c:pt idx="41">
                  <c:v>3215015999.9999847</c:v>
                </c:pt>
                <c:pt idx="42">
                  <c:v>2960776000.0000153</c:v>
                </c:pt>
                <c:pt idx="43">
                  <c:v>2729607999.9999847</c:v>
                </c:pt>
                <c:pt idx="44">
                  <c:v>2521540000.0000153</c:v>
                </c:pt>
                <c:pt idx="45">
                  <c:v>2336572000</c:v>
                </c:pt>
              </c:numCache>
            </c:numRef>
          </c:val>
          <c:smooth val="0"/>
          <c:extLst>
            <c:ext xmlns:c16="http://schemas.microsoft.com/office/drawing/2014/chart" uri="{C3380CC4-5D6E-409C-BE32-E72D297353CC}">
              <c16:uniqueId val="{00000002-329D-43C9-A6D1-AAD9F3135C65}"/>
            </c:ext>
          </c:extLst>
        </c:ser>
        <c:dLbls>
          <c:showLegendKey val="0"/>
          <c:showVal val="0"/>
          <c:showCatName val="0"/>
          <c:showSerName val="0"/>
          <c:showPercent val="0"/>
          <c:showBubbleSize val="0"/>
        </c:dLbls>
        <c:smooth val="0"/>
        <c:axId val="332016239"/>
        <c:axId val="332023727"/>
      </c:lineChart>
      <c:catAx>
        <c:axId val="332016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23727"/>
        <c:crosses val="autoZero"/>
        <c:auto val="1"/>
        <c:lblAlgn val="ctr"/>
        <c:lblOffset val="100"/>
        <c:noMultiLvlLbl val="0"/>
      </c:catAx>
      <c:valAx>
        <c:axId val="3320237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16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 by cohorts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'SI2.10 - Battery_inflow_1.5'!$F$3</c:f>
              <c:strCache>
                <c:ptCount val="1"/>
                <c:pt idx="0">
                  <c:v>2005</c:v>
                </c:pt>
              </c:strCache>
            </c:strRef>
          </c:tx>
          <c:spPr>
            <a:solidFill>
              <a:schemeClr val="accent1"/>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Battery_inflow_1.5'!$F$4:$F$49</c:f>
              <c:numCache>
                <c:formatCode>0</c:formatCode>
                <c:ptCount val="46"/>
                <c:pt idx="0">
                  <c:v>0</c:v>
                </c:pt>
                <c:pt idx="1">
                  <c:v>233329136.05355099</c:v>
                </c:pt>
                <c:pt idx="2">
                  <c:v>226932924.89203429</c:v>
                </c:pt>
                <c:pt idx="3">
                  <c:v>215228507.69306979</c:v>
                </c:pt>
                <c:pt idx="4">
                  <c:v>198464664.99290314</c:v>
                </c:pt>
                <c:pt idx="5">
                  <c:v>177521431.18377766</c:v>
                </c:pt>
                <c:pt idx="6">
                  <c:v>153736610.77217549</c:v>
                </c:pt>
                <c:pt idx="7">
                  <c:v>128692089.93453149</c:v>
                </c:pt>
                <c:pt idx="8">
                  <c:v>103979125.97322352</c:v>
                </c:pt>
                <c:pt idx="9">
                  <c:v>80983179.348753691</c:v>
                </c:pt>
                <c:pt idx="10">
                  <c:v>60727043.802325435</c:v>
                </c:pt>
                <c:pt idx="11">
                  <c:v>43795839.76016783</c:v>
                </c:pt>
                <c:pt idx="12">
                  <c:v>30346272.738960717</c:v>
                </c:pt>
                <c:pt idx="13">
                  <c:v>20183036.189034309</c:v>
                </c:pt>
                <c:pt idx="14">
                  <c:v>12873232.813555414</c:v>
                </c:pt>
                <c:pt idx="15">
                  <c:v>7867583.5376716871</c:v>
                </c:pt>
                <c:pt idx="16">
                  <c:v>4603615.7556145247</c:v>
                </c:pt>
                <c:pt idx="17">
                  <c:v>2577084.6990153529</c:v>
                </c:pt>
                <c:pt idx="18">
                  <c:v>1379154.8603342688</c:v>
                </c:pt>
                <c:pt idx="19">
                  <c:v>705096.00000000058</c:v>
                </c:pt>
                <c:pt idx="20">
                  <c:v>344145.89886743913</c:v>
                </c:pt>
                <c:pt idx="21">
                  <c:v>160256.38741471144</c:v>
                </c:pt>
                <c:pt idx="22">
                  <c:v>71153.431546002947</c:v>
                </c:pt>
                <c:pt idx="23">
                  <c:v>30103.896491278734</c:v>
                </c:pt>
                <c:pt idx="24">
                  <c:v>12129.505257082843</c:v>
                </c:pt>
                <c:pt idx="25">
                  <c:v>4651.7036183922928</c:v>
                </c:pt>
                <c:pt idx="26">
                  <c:v>1697.0395620470661</c:v>
                </c:pt>
                <c:pt idx="27">
                  <c:v>588.64320162584249</c:v>
                </c:pt>
                <c:pt idx="28">
                  <c:v>194.02968632327688</c:v>
                </c:pt>
                <c:pt idx="29">
                  <c:v>60.746568840251314</c:v>
                </c:pt>
                <c:pt idx="30">
                  <c:v>18.055108772711215</c:v>
                </c:pt>
                <c:pt idx="31">
                  <c:v>5.0920869322910178</c:v>
                </c:pt>
                <c:pt idx="32">
                  <c:v>1.3620918609547061</c:v>
                </c:pt>
                <c:pt idx="33">
                  <c:v>0.34540939343941091</c:v>
                </c:pt>
                <c:pt idx="34">
                  <c:v>8.3001461642417951E-2</c:v>
                </c:pt>
                <c:pt idx="35">
                  <c:v>1.8891750142913111E-2</c:v>
                </c:pt>
                <c:pt idx="36">
                  <c:v>4.071075426104187E-3</c:v>
                </c:pt>
                <c:pt idx="37">
                  <c:v>8.30252330885628E-4</c:v>
                </c:pt>
                <c:pt idx="38">
                  <c:v>1.601898000913593E-4</c:v>
                </c:pt>
                <c:pt idx="39">
                  <c:v>2.9225049047454377E-5</c:v>
                </c:pt>
                <c:pt idx="40">
                  <c:v>5.036102201927406E-6</c:v>
                </c:pt>
                <c:pt idx="41">
                  <c:v>8.0890760756346936E-7</c:v>
                </c:pt>
                <c:pt idx="42">
                  <c:v>0</c:v>
                </c:pt>
                <c:pt idx="43">
                  <c:v>0</c:v>
                </c:pt>
                <c:pt idx="44">
                  <c:v>0</c:v>
                </c:pt>
                <c:pt idx="45">
                  <c:v>0</c:v>
                </c:pt>
              </c:numCache>
            </c:numRef>
          </c:val>
          <c:extLst>
            <c:ext xmlns:c16="http://schemas.microsoft.com/office/drawing/2014/chart" uri="{C3380CC4-5D6E-409C-BE32-E72D297353CC}">
              <c16:uniqueId val="{00000000-430C-42DA-99BC-1284DDE92498}"/>
            </c:ext>
          </c:extLst>
        </c:ser>
        <c:ser>
          <c:idx val="1"/>
          <c:order val="1"/>
          <c:tx>
            <c:strRef>
              <c:f>'SI2.10 - Battery_inflow_1.5'!$G$3</c:f>
              <c:strCache>
                <c:ptCount val="1"/>
                <c:pt idx="0">
                  <c:v>2006</c:v>
                </c:pt>
              </c:strCache>
            </c:strRef>
          </c:tx>
          <c:spPr>
            <a:solidFill>
              <a:schemeClr val="accent2"/>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Battery_inflow_1.5'!$G$4:$G$49</c:f>
              <c:numCache>
                <c:formatCode>0</c:formatCode>
                <c:ptCount val="46"/>
                <c:pt idx="0">
                  <c:v>0</c:v>
                </c:pt>
                <c:pt idx="1">
                  <c:v>0</c:v>
                </c:pt>
                <c:pt idx="2">
                  <c:v>-34584732.538356759</c:v>
                </c:pt>
                <c:pt idx="3">
                  <c:v>-33636667.26017762</c:v>
                </c:pt>
                <c:pt idx="4">
                  <c:v>-31901804.031392395</c:v>
                </c:pt>
                <c:pt idx="5">
                  <c:v>-29417017.836635798</c:v>
                </c:pt>
                <c:pt idx="6">
                  <c:v>-26312749.968388777</c:v>
                </c:pt>
                <c:pt idx="7">
                  <c:v>-22787293.755242225</c:v>
                </c:pt>
                <c:pt idx="8">
                  <c:v>-19075121.030604742</c:v>
                </c:pt>
                <c:pt idx="9">
                  <c:v>-15412092.643803844</c:v>
                </c:pt>
                <c:pt idx="10">
                  <c:v>-12003565.629453236</c:v>
                </c:pt>
                <c:pt idx="11">
                  <c:v>-9001141.491675863</c:v>
                </c:pt>
                <c:pt idx="12">
                  <c:v>-6491548.5053289952</c:v>
                </c:pt>
                <c:pt idx="13">
                  <c:v>-4498014.0241556037</c:v>
                </c:pt>
                <c:pt idx="14">
                  <c:v>-2991589.1354842382</c:v>
                </c:pt>
                <c:pt idx="15">
                  <c:v>-1908108.5255406369</c:v>
                </c:pt>
                <c:pt idx="16">
                  <c:v>-1166156.4302501215</c:v>
                </c:pt>
                <c:pt idx="17">
                  <c:v>-682361.5014832624</c:v>
                </c:pt>
                <c:pt idx="18">
                  <c:v>-381983.09286021622</c:v>
                </c:pt>
                <c:pt idx="19">
                  <c:v>-204422.39996417949</c:v>
                </c:pt>
                <c:pt idx="20">
                  <c:v>-104511.40816065305</c:v>
                </c:pt>
                <c:pt idx="21">
                  <c:v>-51010.319876087415</c:v>
                </c:pt>
                <c:pt idx="22">
                  <c:v>-23753.67427336226</c:v>
                </c:pt>
                <c:pt idx="23">
                  <c:v>-10546.571426210608</c:v>
                </c:pt>
                <c:pt idx="24">
                  <c:v>-4462.0883020554375</c:v>
                </c:pt>
                <c:pt idx="25">
                  <c:v>-1797.8710341709084</c:v>
                </c:pt>
                <c:pt idx="26">
                  <c:v>-689.48922629568619</c:v>
                </c:pt>
                <c:pt idx="27">
                  <c:v>-251.54020776444153</c:v>
                </c:pt>
                <c:pt idx="28">
                  <c:v>-87.250431013807997</c:v>
                </c:pt>
                <c:pt idx="29">
                  <c:v>-28.759652221279733</c:v>
                </c:pt>
                <c:pt idx="30">
                  <c:v>-9.0040355503686147</c:v>
                </c:pt>
                <c:pt idx="31">
                  <c:v>-2.6761814594463842</c:v>
                </c:pt>
                <c:pt idx="32">
                  <c:v>-0.75476413959261401</c:v>
                </c:pt>
                <c:pt idx="33">
                  <c:v>-0.20189327188431172</c:v>
                </c:pt>
                <c:pt idx="34">
                  <c:v>-5.1197598767075463E-2</c:v>
                </c:pt>
                <c:pt idx="35">
                  <c:v>-1.2302721382111831E-2</c:v>
                </c:pt>
                <c:pt idx="36">
                  <c:v>-2.800190910252031E-3</c:v>
                </c:pt>
                <c:pt idx="37">
                  <c:v>-6.0342680359891257E-4</c:v>
                </c:pt>
                <c:pt idx="38">
                  <c:v>-1.2306244855951723E-4</c:v>
                </c:pt>
                <c:pt idx="39">
                  <c:v>-2.3743804503956135E-5</c:v>
                </c:pt>
                <c:pt idx="40">
                  <c:v>-4.3318229425689641E-6</c:v>
                </c:pt>
                <c:pt idx="41">
                  <c:v>-7.464659177819733E-7</c:v>
                </c:pt>
                <c:pt idx="42">
                  <c:v>-1.1989867073181955E-7</c:v>
                </c:pt>
                <c:pt idx="43">
                  <c:v>0</c:v>
                </c:pt>
                <c:pt idx="44">
                  <c:v>0</c:v>
                </c:pt>
                <c:pt idx="45">
                  <c:v>0</c:v>
                </c:pt>
              </c:numCache>
            </c:numRef>
          </c:val>
          <c:extLst>
            <c:ext xmlns:c16="http://schemas.microsoft.com/office/drawing/2014/chart" uri="{C3380CC4-5D6E-409C-BE32-E72D297353CC}">
              <c16:uniqueId val="{00000001-430C-42DA-99BC-1284DDE92498}"/>
            </c:ext>
          </c:extLst>
        </c:ser>
        <c:ser>
          <c:idx val="2"/>
          <c:order val="2"/>
          <c:tx>
            <c:strRef>
              <c:f>'SI2.10 - Battery_inflow_1.5'!$H$3</c:f>
              <c:strCache>
                <c:ptCount val="1"/>
                <c:pt idx="0">
                  <c:v>2007</c:v>
                </c:pt>
              </c:strCache>
            </c:strRef>
          </c:tx>
          <c:spPr>
            <a:solidFill>
              <a:schemeClr val="accent3"/>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Battery_inflow_1.5'!$H$4:$H$49</c:f>
              <c:numCache>
                <c:formatCode>0</c:formatCode>
                <c:ptCount val="46"/>
                <c:pt idx="0">
                  <c:v>0</c:v>
                </c:pt>
                <c:pt idx="1">
                  <c:v>0</c:v>
                </c:pt>
                <c:pt idx="2">
                  <c:v>0</c:v>
                </c:pt>
                <c:pt idx="3">
                  <c:v>-2239845.6918811412</c:v>
                </c:pt>
                <c:pt idx="4">
                  <c:v>-2178445.1901829857</c:v>
                </c:pt>
                <c:pt idx="5">
                  <c:v>-2066088.5043335881</c:v>
                </c:pt>
                <c:pt idx="6">
                  <c:v>-1905163.8059164828</c:v>
                </c:pt>
                <c:pt idx="7">
                  <c:v>-1704118.9950761299</c:v>
                </c:pt>
                <c:pt idx="8">
                  <c:v>-1475796.3413683355</c:v>
                </c:pt>
                <c:pt idx="9">
                  <c:v>-1235381.1791120886</c:v>
                </c:pt>
                <c:pt idx="10">
                  <c:v>-998148.80085631192</c:v>
                </c:pt>
                <c:pt idx="11">
                  <c:v>-777398.95002874092</c:v>
                </c:pt>
                <c:pt idx="12">
                  <c:v>-582949.94676574995</c:v>
                </c:pt>
                <c:pt idx="13">
                  <c:v>-420418.66124518146</c:v>
                </c:pt>
                <c:pt idx="14">
                  <c:v>-291309.38985438738</c:v>
                </c:pt>
                <c:pt idx="15">
                  <c:v>-193747.28515136792</c:v>
                </c:pt>
                <c:pt idx="16">
                  <c:v>-123576.74461798625</c:v>
                </c:pt>
                <c:pt idx="17">
                  <c:v>-75524.957536055343</c:v>
                </c:pt>
                <c:pt idx="18">
                  <c:v>-44192.46173749509</c:v>
                </c:pt>
                <c:pt idx="19">
                  <c:v>-24738.75384074435</c:v>
                </c:pt>
                <c:pt idx="20">
                  <c:v>-13239.212747299918</c:v>
                </c:pt>
                <c:pt idx="21">
                  <c:v>-6768.577061032629</c:v>
                </c:pt>
                <c:pt idx="22">
                  <c:v>-3303.6324652566482</c:v>
                </c:pt>
                <c:pt idx="23">
                  <c:v>-1538.383011305089</c:v>
                </c:pt>
                <c:pt idx="24">
                  <c:v>-683.03817434226062</c:v>
                </c:pt>
                <c:pt idx="25">
                  <c:v>-288.98269631166494</c:v>
                </c:pt>
                <c:pt idx="26">
                  <c:v>-116.43732349178769</c:v>
                </c:pt>
                <c:pt idx="27">
                  <c:v>-44.654081722449881</c:v>
                </c:pt>
                <c:pt idx="28">
                  <c:v>-16.290750552175336</c:v>
                </c:pt>
                <c:pt idx="29">
                  <c:v>-5.6506871002778043</c:v>
                </c:pt>
                <c:pt idx="30">
                  <c:v>-1.8625901778014444</c:v>
                </c:pt>
                <c:pt idx="31">
                  <c:v>-0.58313737758910011</c:v>
                </c:pt>
                <c:pt idx="32">
                  <c:v>-0.17332022174770811</c:v>
                </c:pt>
                <c:pt idx="33">
                  <c:v>-4.8881546346439299E-2</c:v>
                </c:pt>
                <c:pt idx="34">
                  <c:v>-1.3075416290940894E-2</c:v>
                </c:pt>
                <c:pt idx="35">
                  <c:v>-3.3157613957520522E-3</c:v>
                </c:pt>
                <c:pt idx="36">
                  <c:v>-7.9677347383200203E-4</c:v>
                </c:pt>
                <c:pt idx="37">
                  <c:v>-1.813515700841892E-4</c:v>
                </c:pt>
                <c:pt idx="38">
                  <c:v>-3.9080334795350438E-5</c:v>
                </c:pt>
                <c:pt idx="39">
                  <c:v>-7.9700166809928415E-6</c:v>
                </c:pt>
                <c:pt idx="40">
                  <c:v>-1.5377438055382192E-6</c:v>
                </c:pt>
                <c:pt idx="41">
                  <c:v>-2.8054619029203542E-7</c:v>
                </c:pt>
                <c:pt idx="42">
                  <c:v>-4.8344120291395386E-8</c:v>
                </c:pt>
                <c:pt idx="43">
                  <c:v>-7.7651177670116946E-9</c:v>
                </c:pt>
                <c:pt idx="44">
                  <c:v>0</c:v>
                </c:pt>
                <c:pt idx="45">
                  <c:v>0</c:v>
                </c:pt>
              </c:numCache>
            </c:numRef>
          </c:val>
          <c:extLst>
            <c:ext xmlns:c16="http://schemas.microsoft.com/office/drawing/2014/chart" uri="{C3380CC4-5D6E-409C-BE32-E72D297353CC}">
              <c16:uniqueId val="{00000002-430C-42DA-99BC-1284DDE92498}"/>
            </c:ext>
          </c:extLst>
        </c:ser>
        <c:ser>
          <c:idx val="3"/>
          <c:order val="3"/>
          <c:tx>
            <c:strRef>
              <c:f>'SI2.10 - Battery_inflow_1.5'!$I$3</c:f>
              <c:strCache>
                <c:ptCount val="1"/>
                <c:pt idx="0">
                  <c:v>2008</c:v>
                </c:pt>
              </c:strCache>
            </c:strRef>
          </c:tx>
          <c:spPr>
            <a:solidFill>
              <a:schemeClr val="accent4"/>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Battery_inflow_1.5'!$I$4:$I$49</c:f>
              <c:numCache>
                <c:formatCode>0</c:formatCode>
                <c:ptCount val="46"/>
                <c:pt idx="0">
                  <c:v>0</c:v>
                </c:pt>
                <c:pt idx="1">
                  <c:v>0</c:v>
                </c:pt>
                <c:pt idx="2">
                  <c:v>0</c:v>
                </c:pt>
                <c:pt idx="3">
                  <c:v>0</c:v>
                </c:pt>
                <c:pt idx="4">
                  <c:v>24282786.577764809</c:v>
                </c:pt>
                <c:pt idx="5">
                  <c:v>23617126.75847083</c:v>
                </c:pt>
                <c:pt idx="6">
                  <c:v>22399036.854797825</c:v>
                </c:pt>
                <c:pt idx="7">
                  <c:v>20654407.695334688</c:v>
                </c:pt>
                <c:pt idx="8">
                  <c:v>18474825.301824674</c:v>
                </c:pt>
                <c:pt idx="9">
                  <c:v>15999516.270067731</c:v>
                </c:pt>
                <c:pt idx="10">
                  <c:v>13393109.008938896</c:v>
                </c:pt>
                <c:pt idx="11">
                  <c:v>10821207.189361991</c:v>
                </c:pt>
                <c:pt idx="12">
                  <c:v>8427997.0078974999</c:v>
                </c:pt>
                <c:pt idx="13">
                  <c:v>6319921.5884123687</c:v>
                </c:pt>
                <c:pt idx="14">
                  <c:v>4557874.9738569427</c:v>
                </c:pt>
                <c:pt idx="15">
                  <c:v>3158165.6573815215</c:v>
                </c:pt>
                <c:pt idx="16">
                  <c:v>2100467.8993760194</c:v>
                </c:pt>
                <c:pt idx="17">
                  <c:v>1339729.6637043266</c:v>
                </c:pt>
                <c:pt idx="18">
                  <c:v>818786.95116828685</c:v>
                </c:pt>
                <c:pt idx="19">
                  <c:v>479102.69917583955</c:v>
                </c:pt>
                <c:pt idx="20">
                  <c:v>268199.67192031565</c:v>
                </c:pt>
                <c:pt idx="21">
                  <c:v>143529.96671404943</c:v>
                </c:pt>
                <c:pt idx="22">
                  <c:v>73380.015776967077</c:v>
                </c:pt>
                <c:pt idx="23">
                  <c:v>35815.593179469433</c:v>
                </c:pt>
                <c:pt idx="24">
                  <c:v>16678.035667272634</c:v>
                </c:pt>
                <c:pt idx="25">
                  <c:v>7405.0057430917768</c:v>
                </c:pt>
                <c:pt idx="26">
                  <c:v>3132.9413292349068</c:v>
                </c:pt>
                <c:pt idx="27">
                  <c:v>1262.3292248595133</c:v>
                </c:pt>
                <c:pt idx="28">
                  <c:v>484.10724909430911</c:v>
                </c:pt>
                <c:pt idx="29">
                  <c:v>176.6125319632375</c:v>
                </c:pt>
                <c:pt idx="30">
                  <c:v>61.260661558580253</c:v>
                </c:pt>
                <c:pt idx="31">
                  <c:v>20.192855219150328</c:v>
                </c:pt>
                <c:pt idx="32">
                  <c:v>6.3219535778025326</c:v>
                </c:pt>
                <c:pt idx="33">
                  <c:v>1.8790124558874317</c:v>
                </c:pt>
                <c:pt idx="34">
                  <c:v>0.52993836219352042</c:v>
                </c:pt>
                <c:pt idx="35">
                  <c:v>0.14175420403254976</c:v>
                </c:pt>
                <c:pt idx="36">
                  <c:v>3.5947086269240758E-2</c:v>
                </c:pt>
                <c:pt idx="37">
                  <c:v>8.6380415784970445E-3</c:v>
                </c:pt>
                <c:pt idx="38">
                  <c:v>1.9660825242824851E-3</c:v>
                </c:pt>
                <c:pt idx="39">
                  <c:v>4.2368071723105505E-4</c:v>
                </c:pt>
                <c:pt idx="40">
                  <c:v>8.640515495656056E-5</c:v>
                </c:pt>
                <c:pt idx="41">
                  <c:v>1.6671105860780855E-5</c:v>
                </c:pt>
                <c:pt idx="42">
                  <c:v>3.0414788343499852E-6</c:v>
                </c:pt>
                <c:pt idx="43">
                  <c:v>5.2411197770495283E-7</c:v>
                </c:pt>
                <c:pt idx="44">
                  <c:v>8.4183789165044234E-8</c:v>
                </c:pt>
                <c:pt idx="45">
                  <c:v>0</c:v>
                </c:pt>
              </c:numCache>
            </c:numRef>
          </c:val>
          <c:extLst>
            <c:ext xmlns:c16="http://schemas.microsoft.com/office/drawing/2014/chart" uri="{C3380CC4-5D6E-409C-BE32-E72D297353CC}">
              <c16:uniqueId val="{00000003-430C-42DA-99BC-1284DDE92498}"/>
            </c:ext>
          </c:extLst>
        </c:ser>
        <c:ser>
          <c:idx val="4"/>
          <c:order val="4"/>
          <c:tx>
            <c:strRef>
              <c:f>'SI2.10 - Battery_inflow_1.5'!$J$3</c:f>
              <c:strCache>
                <c:ptCount val="1"/>
                <c:pt idx="0">
                  <c:v>2009</c:v>
                </c:pt>
              </c:strCache>
            </c:strRef>
          </c:tx>
          <c:spPr>
            <a:solidFill>
              <a:schemeClr val="accent5"/>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Battery_inflow_1.5'!$J$4:$J$49</c:f>
              <c:numCache>
                <c:formatCode>0</c:formatCode>
                <c:ptCount val="46"/>
                <c:pt idx="0">
                  <c:v>0</c:v>
                </c:pt>
                <c:pt idx="1">
                  <c:v>0</c:v>
                </c:pt>
                <c:pt idx="2">
                  <c:v>0</c:v>
                </c:pt>
                <c:pt idx="3">
                  <c:v>0</c:v>
                </c:pt>
                <c:pt idx="4">
                  <c:v>0</c:v>
                </c:pt>
                <c:pt idx="5">
                  <c:v>44666813.899887964</c:v>
                </c:pt>
                <c:pt idx="6">
                  <c:v>43442370.272966541</c:v>
                </c:pt>
                <c:pt idx="7">
                  <c:v>41201762.71886833</c:v>
                </c:pt>
                <c:pt idx="8">
                  <c:v>37992615.953916155</c:v>
                </c:pt>
                <c:pt idx="9">
                  <c:v>33983397.290374063</c:v>
                </c:pt>
                <c:pt idx="10">
                  <c:v>29430206.184727218</c:v>
                </c:pt>
                <c:pt idx="11">
                  <c:v>24635867.293376036</c:v>
                </c:pt>
                <c:pt idx="12">
                  <c:v>19904999.212156039</c:v>
                </c:pt>
                <c:pt idx="13">
                  <c:v>15502824.302927347</c:v>
                </c:pt>
                <c:pt idx="14">
                  <c:v>11625138.677864376</c:v>
                </c:pt>
                <c:pt idx="15">
                  <c:v>8383953.4883794421</c:v>
                </c:pt>
                <c:pt idx="16">
                  <c:v>5809267.2861708524</c:v>
                </c:pt>
                <c:pt idx="17">
                  <c:v>3863692.0216573165</c:v>
                </c:pt>
                <c:pt idx="18">
                  <c:v>2464357.0198667436</c:v>
                </c:pt>
                <c:pt idx="19">
                  <c:v>1506112.3341165145</c:v>
                </c:pt>
                <c:pt idx="20">
                  <c:v>881282.34519084042</c:v>
                </c:pt>
                <c:pt idx="21">
                  <c:v>493338.1428573447</c:v>
                </c:pt>
                <c:pt idx="22">
                  <c:v>264015.26413545921</c:v>
                </c:pt>
                <c:pt idx="23">
                  <c:v>134978.39295272241</c:v>
                </c:pt>
                <c:pt idx="24">
                  <c:v>65880.76002473</c:v>
                </c:pt>
                <c:pt idx="25">
                  <c:v>30678.304278632437</c:v>
                </c:pt>
                <c:pt idx="26">
                  <c:v>13621.089671691532</c:v>
                </c:pt>
                <c:pt idx="27">
                  <c:v>5762.8685597534222</c:v>
                </c:pt>
                <c:pt idx="28">
                  <c:v>2321.9832858399968</c:v>
                </c:pt>
                <c:pt idx="29">
                  <c:v>890.48793200210321</c:v>
                </c:pt>
                <c:pt idx="30">
                  <c:v>324.86877370216905</c:v>
                </c:pt>
                <c:pt idx="31">
                  <c:v>112.68552562771806</c:v>
                </c:pt>
                <c:pt idx="32">
                  <c:v>37.143616252307076</c:v>
                </c:pt>
                <c:pt idx="33">
                  <c:v>11.628876407537465</c:v>
                </c:pt>
                <c:pt idx="34">
                  <c:v>3.4563372458887267</c:v>
                </c:pt>
                <c:pt idx="35">
                  <c:v>0.97479167502893105</c:v>
                </c:pt>
                <c:pt idx="36">
                  <c:v>0.26074884901580647</c:v>
                </c:pt>
                <c:pt idx="37">
                  <c:v>6.6122634133828948E-2</c:v>
                </c:pt>
                <c:pt idx="38">
                  <c:v>1.5889189422746117E-2</c:v>
                </c:pt>
                <c:pt idx="39">
                  <c:v>3.6164977171261404E-3</c:v>
                </c:pt>
                <c:pt idx="40">
                  <c:v>7.7933674081949445E-4</c:v>
                </c:pt>
                <c:pt idx="41">
                  <c:v>1.5893740053580491E-4</c:v>
                </c:pt>
                <c:pt idx="42">
                  <c:v>3.0665557291134151E-5</c:v>
                </c:pt>
                <c:pt idx="43">
                  <c:v>5.5946284681658653E-6</c:v>
                </c:pt>
                <c:pt idx="44">
                  <c:v>9.6407436996072499E-7</c:v>
                </c:pt>
                <c:pt idx="45">
                  <c:v>1.5485132367244804E-7</c:v>
                </c:pt>
              </c:numCache>
            </c:numRef>
          </c:val>
          <c:extLst>
            <c:ext xmlns:c16="http://schemas.microsoft.com/office/drawing/2014/chart" uri="{C3380CC4-5D6E-409C-BE32-E72D297353CC}">
              <c16:uniqueId val="{00000004-430C-42DA-99BC-1284DDE92498}"/>
            </c:ext>
          </c:extLst>
        </c:ser>
        <c:ser>
          <c:idx val="5"/>
          <c:order val="5"/>
          <c:tx>
            <c:strRef>
              <c:f>'SI2.10 - Battery_inflow_1.5'!$K$3</c:f>
              <c:strCache>
                <c:ptCount val="1"/>
                <c:pt idx="0">
                  <c:v>2010</c:v>
                </c:pt>
              </c:strCache>
            </c:strRef>
          </c:tx>
          <c:spPr>
            <a:solidFill>
              <a:schemeClr val="accent6"/>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Battery_inflow_1.5'!$K$4:$K$49</c:f>
              <c:numCache>
                <c:formatCode>0</c:formatCode>
                <c:ptCount val="46"/>
                <c:pt idx="0">
                  <c:v>0</c:v>
                </c:pt>
                <c:pt idx="1">
                  <c:v>0</c:v>
                </c:pt>
                <c:pt idx="2">
                  <c:v>0</c:v>
                </c:pt>
                <c:pt idx="3">
                  <c:v>0</c:v>
                </c:pt>
                <c:pt idx="4">
                  <c:v>0</c:v>
                </c:pt>
                <c:pt idx="5">
                  <c:v>0</c:v>
                </c:pt>
                <c:pt idx="6">
                  <c:v>58836339.852410831</c:v>
                </c:pt>
                <c:pt idx="7">
                  <c:v>57223469.466689229</c:v>
                </c:pt>
                <c:pt idx="8">
                  <c:v>54272080.36998152</c:v>
                </c:pt>
                <c:pt idx="9">
                  <c:v>50044905.131510697</c:v>
                </c:pt>
                <c:pt idx="10">
                  <c:v>44763853.468423918</c:v>
                </c:pt>
                <c:pt idx="11">
                  <c:v>38766266.537212692</c:v>
                </c:pt>
                <c:pt idx="12">
                  <c:v>32451033.196159992</c:v>
                </c:pt>
                <c:pt idx="13">
                  <c:v>26219405.329273328</c:v>
                </c:pt>
                <c:pt idx="14">
                  <c:v>20420741.031666357</c:v>
                </c:pt>
                <c:pt idx="15">
                  <c:v>15312948.257631376</c:v>
                </c:pt>
                <c:pt idx="16">
                  <c:v>11043571.136609219</c:v>
                </c:pt>
                <c:pt idx="17">
                  <c:v>7652124.5752766337</c:v>
                </c:pt>
                <c:pt idx="18">
                  <c:v>5089360.0197404791</c:v>
                </c:pt>
                <c:pt idx="19">
                  <c:v>3246117.9672122919</c:v>
                </c:pt>
                <c:pt idx="20">
                  <c:v>1983892.053384386</c:v>
                </c:pt>
                <c:pt idx="21">
                  <c:v>1160849.0295231908</c:v>
                </c:pt>
                <c:pt idx="22">
                  <c:v>649838.39457115927</c:v>
                </c:pt>
                <c:pt idx="23">
                  <c:v>347768.07322128816</c:v>
                </c:pt>
                <c:pt idx="24">
                  <c:v>177797.20349649899</c:v>
                </c:pt>
                <c:pt idx="25">
                  <c:v>86779.925589451057</c:v>
                </c:pt>
                <c:pt idx="26">
                  <c:v>40410.295229000309</c:v>
                </c:pt>
                <c:pt idx="27">
                  <c:v>17942.069091384557</c:v>
                </c:pt>
                <c:pt idx="28">
                  <c:v>7591.0069132393637</c:v>
                </c:pt>
                <c:pt idx="29">
                  <c:v>3058.5794196895322</c:v>
                </c:pt>
                <c:pt idx="30">
                  <c:v>1172.9748783778298</c:v>
                </c:pt>
                <c:pt idx="31">
                  <c:v>427.92596803114958</c:v>
                </c:pt>
                <c:pt idx="32">
                  <c:v>148.43243346480551</c:v>
                </c:pt>
                <c:pt idx="33">
                  <c:v>48.926579676500069</c:v>
                </c:pt>
                <c:pt idx="34">
                  <c:v>15.317871696626044</c:v>
                </c:pt>
                <c:pt idx="35">
                  <c:v>4.5527812505150465</c:v>
                </c:pt>
                <c:pt idx="36">
                  <c:v>1.2840220573119243</c:v>
                </c:pt>
                <c:pt idx="37">
                  <c:v>0.34346546255132443</c:v>
                </c:pt>
                <c:pt idx="38">
                  <c:v>8.709852873218564E-2</c:v>
                </c:pt>
                <c:pt idx="39">
                  <c:v>2.0929671656262163E-2</c:v>
                </c:pt>
                <c:pt idx="40">
                  <c:v>4.7637489711536201E-3</c:v>
                </c:pt>
                <c:pt idx="41">
                  <c:v>1.0265635118971628E-3</c:v>
                </c:pt>
                <c:pt idx="42">
                  <c:v>2.0935665870734548E-4</c:v>
                </c:pt>
                <c:pt idx="43">
                  <c:v>4.0393504551021248E-5</c:v>
                </c:pt>
                <c:pt idx="44">
                  <c:v>7.3693964973356889E-6</c:v>
                </c:pt>
                <c:pt idx="45">
                  <c:v>1.2699049321301678E-6</c:v>
                </c:pt>
              </c:numCache>
            </c:numRef>
          </c:val>
          <c:extLst>
            <c:ext xmlns:c16="http://schemas.microsoft.com/office/drawing/2014/chart" uri="{C3380CC4-5D6E-409C-BE32-E72D297353CC}">
              <c16:uniqueId val="{00000005-430C-42DA-99BC-1284DDE92498}"/>
            </c:ext>
          </c:extLst>
        </c:ser>
        <c:ser>
          <c:idx val="6"/>
          <c:order val="6"/>
          <c:tx>
            <c:strRef>
              <c:f>'SI2.10 - Battery_inflow_1.5'!$L$3</c:f>
              <c:strCache>
                <c:ptCount val="1"/>
                <c:pt idx="0">
                  <c:v>2011</c:v>
                </c:pt>
              </c:strCache>
            </c:strRef>
          </c:tx>
          <c:spPr>
            <a:solidFill>
              <a:schemeClr val="accent1">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Battery_inflow_1.5'!$L$4:$L$49</c:f>
              <c:numCache>
                <c:formatCode>0</c:formatCode>
                <c:ptCount val="46"/>
                <c:pt idx="0">
                  <c:v>0</c:v>
                </c:pt>
                <c:pt idx="1">
                  <c:v>0</c:v>
                </c:pt>
                <c:pt idx="2">
                  <c:v>0</c:v>
                </c:pt>
                <c:pt idx="3">
                  <c:v>0</c:v>
                </c:pt>
                <c:pt idx="4">
                  <c:v>0</c:v>
                </c:pt>
                <c:pt idx="5">
                  <c:v>0</c:v>
                </c:pt>
                <c:pt idx="6">
                  <c:v>0</c:v>
                </c:pt>
                <c:pt idx="7">
                  <c:v>66946969.033550709</c:v>
                </c:pt>
                <c:pt idx="8">
                  <c:v>65111763.375977658</c:v>
                </c:pt>
                <c:pt idx="9">
                  <c:v>61753523.299200453</c:v>
                </c:pt>
                <c:pt idx="10">
                  <c:v>56943629.099473089</c:v>
                </c:pt>
                <c:pt idx="11">
                  <c:v>50934580.898308255</c:v>
                </c:pt>
                <c:pt idx="12">
                  <c:v>44110222.558428049</c:v>
                </c:pt>
                <c:pt idx="13">
                  <c:v>36924430.036601447</c:v>
                </c:pt>
                <c:pt idx="14">
                  <c:v>29833768.060013879</c:v>
                </c:pt>
                <c:pt idx="15">
                  <c:v>23235753.973113753</c:v>
                </c:pt>
                <c:pt idx="16">
                  <c:v>17423848.515859134</c:v>
                </c:pt>
                <c:pt idx="17">
                  <c:v>12565934.875571588</c:v>
                </c:pt>
                <c:pt idx="18">
                  <c:v>8706975.1154978778</c:v>
                </c:pt>
                <c:pt idx="19">
                  <c:v>5790931.7353328858</c:v>
                </c:pt>
                <c:pt idx="20">
                  <c:v>3693597.5211127829</c:v>
                </c:pt>
                <c:pt idx="21">
                  <c:v>2257372.9126760028</c:v>
                </c:pt>
                <c:pt idx="22">
                  <c:v>1320872.8521703251</c:v>
                </c:pt>
                <c:pt idx="23">
                  <c:v>739419.05610202719</c:v>
                </c:pt>
                <c:pt idx="24">
                  <c:v>395708.13696442387</c:v>
                </c:pt>
                <c:pt idx="25">
                  <c:v>202306.66806586378</c:v>
                </c:pt>
                <c:pt idx="26">
                  <c:v>98742.596934890113</c:v>
                </c:pt>
                <c:pt idx="27">
                  <c:v>45980.881715599673</c:v>
                </c:pt>
                <c:pt idx="28">
                  <c:v>20415.395432004108</c:v>
                </c:pt>
                <c:pt idx="29">
                  <c:v>8637.4323424756967</c:v>
                </c:pt>
                <c:pt idx="30">
                  <c:v>3480.2066581682584</c:v>
                </c:pt>
                <c:pt idx="31">
                  <c:v>1334.6702574782246</c:v>
                </c:pt>
                <c:pt idx="32">
                  <c:v>486.91585170486616</c:v>
                </c:pt>
                <c:pt idx="33">
                  <c:v>168.89394465512007</c:v>
                </c:pt>
                <c:pt idx="34">
                  <c:v>55.671141725278275</c:v>
                </c:pt>
                <c:pt idx="35">
                  <c:v>17.429450654244039</c:v>
                </c:pt>
                <c:pt idx="36">
                  <c:v>5.1803852204153049</c:v>
                </c:pt>
                <c:pt idx="37">
                  <c:v>1.4610253650191189</c:v>
                </c:pt>
                <c:pt idx="38">
                  <c:v>0.3908124085080304</c:v>
                </c:pt>
                <c:pt idx="39">
                  <c:v>9.9105119736005012E-2</c:v>
                </c:pt>
                <c:pt idx="40">
                  <c:v>2.3814841027993576E-2</c:v>
                </c:pt>
                <c:pt idx="41">
                  <c:v>5.420434983811501E-3</c:v>
                </c:pt>
                <c:pt idx="42">
                  <c:v>1.1680759852558432E-3</c:v>
                </c:pt>
                <c:pt idx="43">
                  <c:v>2.3821661548978907E-4</c:v>
                </c:pt>
                <c:pt idx="44">
                  <c:v>4.5961776431322362E-5</c:v>
                </c:pt>
                <c:pt idx="45">
                  <c:v>8.3852727810850381E-6</c:v>
                </c:pt>
              </c:numCache>
            </c:numRef>
          </c:val>
          <c:extLst>
            <c:ext xmlns:c16="http://schemas.microsoft.com/office/drawing/2014/chart" uri="{C3380CC4-5D6E-409C-BE32-E72D297353CC}">
              <c16:uniqueId val="{00000006-430C-42DA-99BC-1284DDE92498}"/>
            </c:ext>
          </c:extLst>
        </c:ser>
        <c:ser>
          <c:idx val="7"/>
          <c:order val="7"/>
          <c:tx>
            <c:strRef>
              <c:f>'SI2.10 - Battery_inflow_1.5'!$M$3</c:f>
              <c:strCache>
                <c:ptCount val="1"/>
                <c:pt idx="0">
                  <c:v>2012</c:v>
                </c:pt>
              </c:strCache>
            </c:strRef>
          </c:tx>
          <c:spPr>
            <a:solidFill>
              <a:schemeClr val="accent2">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Battery_inflow_1.5'!$M$4:$M$49</c:f>
              <c:numCache>
                <c:formatCode>0</c:formatCode>
                <c:ptCount val="46"/>
                <c:pt idx="0">
                  <c:v>0</c:v>
                </c:pt>
                <c:pt idx="1">
                  <c:v>0</c:v>
                </c:pt>
                <c:pt idx="2">
                  <c:v>0</c:v>
                </c:pt>
                <c:pt idx="3">
                  <c:v>0</c:v>
                </c:pt>
                <c:pt idx="4">
                  <c:v>0</c:v>
                </c:pt>
                <c:pt idx="5">
                  <c:v>0</c:v>
                </c:pt>
                <c:pt idx="6">
                  <c:v>0</c:v>
                </c:pt>
                <c:pt idx="7">
                  <c:v>0</c:v>
                </c:pt>
                <c:pt idx="8">
                  <c:v>69068642.684832111</c:v>
                </c:pt>
                <c:pt idx="9">
                  <c:v>67175275.955225989</c:v>
                </c:pt>
                <c:pt idx="10">
                  <c:v>63710607.020078748</c:v>
                </c:pt>
                <c:pt idx="11">
                  <c:v>58748278.349660136</c:v>
                </c:pt>
                <c:pt idx="12">
                  <c:v>52548792.262781575</c:v>
                </c:pt>
                <c:pt idx="13">
                  <c:v>45508157.346296832</c:v>
                </c:pt>
                <c:pt idx="14">
                  <c:v>38094633.728093132</c:v>
                </c:pt>
                <c:pt idx="15">
                  <c:v>30779255.518596958</c:v>
                </c:pt>
                <c:pt idx="16">
                  <c:v>23972138.124391854</c:v>
                </c:pt>
                <c:pt idx="17">
                  <c:v>17976042.600724876</c:v>
                </c:pt>
                <c:pt idx="18">
                  <c:v>12964172.664587205</c:v>
                </c:pt>
                <c:pt idx="19">
                  <c:v>8982915.310425248</c:v>
                </c:pt>
                <c:pt idx="20">
                  <c:v>5974457.105586282</c:v>
                </c:pt>
                <c:pt idx="21">
                  <c:v>3810654.4790619309</c:v>
                </c:pt>
                <c:pt idx="22">
                  <c:v>2328913.2482443061</c:v>
                </c:pt>
                <c:pt idx="23">
                  <c:v>1362733.7633900431</c:v>
                </c:pt>
                <c:pt idx="24">
                  <c:v>762852.61778875301</c:v>
                </c:pt>
                <c:pt idx="25">
                  <c:v>408248.86195787828</c:v>
                </c:pt>
                <c:pt idx="26">
                  <c:v>208718.14170403202</c:v>
                </c:pt>
                <c:pt idx="27">
                  <c:v>101871.9330228445</c:v>
                </c:pt>
                <c:pt idx="28">
                  <c:v>47438.101162678504</c:v>
                </c:pt>
                <c:pt idx="29">
                  <c:v>21062.397188676114</c:v>
                </c:pt>
                <c:pt idx="30">
                  <c:v>8911.1685979075501</c:v>
                </c:pt>
                <c:pt idx="31">
                  <c:v>3590.5008637797059</c:v>
                </c:pt>
                <c:pt idx="32">
                  <c:v>1376.9684340696303</c:v>
                </c:pt>
                <c:pt idx="33">
                  <c:v>502.34711839052784</c:v>
                </c:pt>
                <c:pt idx="34">
                  <c:v>174.2465070998241</c:v>
                </c:pt>
                <c:pt idx="35">
                  <c:v>57.435463489809258</c:v>
                </c:pt>
                <c:pt idx="36">
                  <c:v>17.981822281268506</c:v>
                </c:pt>
                <c:pt idx="37">
                  <c:v>5.344561238901437</c:v>
                </c:pt>
                <c:pt idx="38">
                  <c:v>1.5073279693873818</c:v>
                </c:pt>
                <c:pt idx="39">
                  <c:v>0.40319797878395675</c:v>
                </c:pt>
                <c:pt idx="40">
                  <c:v>0.10224594484409306</c:v>
                </c:pt>
                <c:pt idx="41">
                  <c:v>2.4569577522385536E-2</c:v>
                </c:pt>
                <c:pt idx="42">
                  <c:v>5.592218624649271E-3</c:v>
                </c:pt>
                <c:pt idx="43">
                  <c:v>1.2050944802883799E-3</c:v>
                </c:pt>
                <c:pt idx="44">
                  <c:v>2.4576614198334583E-4</c:v>
                </c:pt>
                <c:pt idx="45">
                  <c:v>4.7418390396497585E-5</c:v>
                </c:pt>
              </c:numCache>
            </c:numRef>
          </c:val>
          <c:extLst>
            <c:ext xmlns:c16="http://schemas.microsoft.com/office/drawing/2014/chart" uri="{C3380CC4-5D6E-409C-BE32-E72D297353CC}">
              <c16:uniqueId val="{00000007-430C-42DA-99BC-1284DDE92498}"/>
            </c:ext>
          </c:extLst>
        </c:ser>
        <c:ser>
          <c:idx val="8"/>
          <c:order val="8"/>
          <c:tx>
            <c:strRef>
              <c:f>'SI2.10 - Battery_inflow_1.5'!$N$3</c:f>
              <c:strCache>
                <c:ptCount val="1"/>
                <c:pt idx="0">
                  <c:v>2013</c:v>
                </c:pt>
              </c:strCache>
            </c:strRef>
          </c:tx>
          <c:spPr>
            <a:solidFill>
              <a:schemeClr val="accent3">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Battery_inflow_1.5'!$N$4:$N$49</c:f>
              <c:numCache>
                <c:formatCode>0</c:formatCode>
                <c:ptCount val="46"/>
                <c:pt idx="0">
                  <c:v>0</c:v>
                </c:pt>
                <c:pt idx="1">
                  <c:v>0</c:v>
                </c:pt>
                <c:pt idx="2">
                  <c:v>0</c:v>
                </c:pt>
                <c:pt idx="3">
                  <c:v>0</c:v>
                </c:pt>
                <c:pt idx="4">
                  <c:v>0</c:v>
                </c:pt>
                <c:pt idx="5">
                  <c:v>0</c:v>
                </c:pt>
                <c:pt idx="6">
                  <c:v>0</c:v>
                </c:pt>
                <c:pt idx="7">
                  <c:v>0</c:v>
                </c:pt>
                <c:pt idx="8">
                  <c:v>0</c:v>
                </c:pt>
                <c:pt idx="9">
                  <c:v>65247678.35049282</c:v>
                </c:pt>
                <c:pt idx="10">
                  <c:v>63459055.0538605</c:v>
                </c:pt>
                <c:pt idx="11">
                  <c:v>60186055.969413795</c:v>
                </c:pt>
                <c:pt idx="12">
                  <c:v>55498249.573183477</c:v>
                </c:pt>
                <c:pt idx="13">
                  <c:v>49641726.86749205</c:v>
                </c:pt>
                <c:pt idx="14">
                  <c:v>42990588.745229095</c:v>
                </c:pt>
                <c:pt idx="15">
                  <c:v>35987190.594036467</c:v>
                </c:pt>
                <c:pt idx="16">
                  <c:v>29076508.323886245</c:v>
                </c:pt>
                <c:pt idx="17">
                  <c:v>22645969.240356848</c:v>
                </c:pt>
                <c:pt idx="18">
                  <c:v>16981585.275664147</c:v>
                </c:pt>
                <c:pt idx="19">
                  <c:v>12246978.298952417</c:v>
                </c:pt>
                <c:pt idx="20">
                  <c:v>8485969.1176913511</c:v>
                </c:pt>
                <c:pt idx="21">
                  <c:v>5643942.6111629205</c:v>
                </c:pt>
                <c:pt idx="22">
                  <c:v>3599844.2721576705</c:v>
                </c:pt>
                <c:pt idx="23">
                  <c:v>2200074.8331053625</c:v>
                </c:pt>
                <c:pt idx="24">
                  <c:v>1287345.6146627946</c:v>
                </c:pt>
                <c:pt idx="25">
                  <c:v>720650.64983885584</c:v>
                </c:pt>
                <c:pt idx="26">
                  <c:v>385664.02055316628</c:v>
                </c:pt>
                <c:pt idx="27">
                  <c:v>197171.59113665254</c:v>
                </c:pt>
                <c:pt idx="28">
                  <c:v>96236.249337461035</c:v>
                </c:pt>
                <c:pt idx="29">
                  <c:v>44813.765638112316</c:v>
                </c:pt>
                <c:pt idx="30">
                  <c:v>19897.198839247812</c:v>
                </c:pt>
                <c:pt idx="31">
                  <c:v>8418.1915237053036</c:v>
                </c:pt>
                <c:pt idx="32">
                  <c:v>3391.8698322489608</c:v>
                </c:pt>
                <c:pt idx="33">
                  <c:v>1300.7928054258305</c:v>
                </c:pt>
                <c:pt idx="34">
                  <c:v>474.55664288361822</c:v>
                </c:pt>
                <c:pt idx="35">
                  <c:v>164.60697079027625</c:v>
                </c:pt>
                <c:pt idx="36">
                  <c:v>54.258061285422208</c:v>
                </c:pt>
                <c:pt idx="37">
                  <c:v>16.987045216998165</c:v>
                </c:pt>
                <c:pt idx="38">
                  <c:v>5.0488933774419378</c:v>
                </c:pt>
                <c:pt idx="39">
                  <c:v>1.4239406870071236</c:v>
                </c:pt>
                <c:pt idx="40">
                  <c:v>0.38089255860013849</c:v>
                </c:pt>
                <c:pt idx="41">
                  <c:v>9.6589570353532869E-2</c:v>
                </c:pt>
                <c:pt idx="42">
                  <c:v>2.3210357538127242E-2</c:v>
                </c:pt>
                <c:pt idx="43">
                  <c:v>5.282850044581529E-3</c:v>
                </c:pt>
                <c:pt idx="44">
                  <c:v>1.1384271353153152E-3</c:v>
                </c:pt>
                <c:pt idx="45">
                  <c:v>2.3217004936297133E-4</c:v>
                </c:pt>
              </c:numCache>
            </c:numRef>
          </c:val>
          <c:extLst>
            <c:ext xmlns:c16="http://schemas.microsoft.com/office/drawing/2014/chart" uri="{C3380CC4-5D6E-409C-BE32-E72D297353CC}">
              <c16:uniqueId val="{00000008-430C-42DA-99BC-1284DDE92498}"/>
            </c:ext>
          </c:extLst>
        </c:ser>
        <c:ser>
          <c:idx val="9"/>
          <c:order val="9"/>
          <c:tx>
            <c:strRef>
              <c:f>'SI2.10 - Battery_inflow_1.5'!$O$3</c:f>
              <c:strCache>
                <c:ptCount val="1"/>
                <c:pt idx="0">
                  <c:v>2014</c:v>
                </c:pt>
              </c:strCache>
            </c:strRef>
          </c:tx>
          <c:spPr>
            <a:solidFill>
              <a:schemeClr val="accent4">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Battery_inflow_1.5'!$O$4:$O$49</c:f>
              <c:numCache>
                <c:formatCode>0</c:formatCode>
                <c:ptCount val="46"/>
                <c:pt idx="0">
                  <c:v>0</c:v>
                </c:pt>
                <c:pt idx="1">
                  <c:v>0</c:v>
                </c:pt>
                <c:pt idx="2">
                  <c:v>0</c:v>
                </c:pt>
                <c:pt idx="3">
                  <c:v>0</c:v>
                </c:pt>
                <c:pt idx="4">
                  <c:v>0</c:v>
                </c:pt>
                <c:pt idx="5">
                  <c:v>0</c:v>
                </c:pt>
                <c:pt idx="6">
                  <c:v>0</c:v>
                </c:pt>
                <c:pt idx="7">
                  <c:v>0</c:v>
                </c:pt>
                <c:pt idx="8">
                  <c:v>0</c:v>
                </c:pt>
                <c:pt idx="9">
                  <c:v>0</c:v>
                </c:pt>
                <c:pt idx="10">
                  <c:v>55510873.184413776</c:v>
                </c:pt>
                <c:pt idx="11">
                  <c:v>53989163.240027763</c:v>
                </c:pt>
                <c:pt idx="12">
                  <c:v>51204588.49802009</c:v>
                </c:pt>
                <c:pt idx="13">
                  <c:v>47216335.843628757</c:v>
                </c:pt>
                <c:pt idx="14">
                  <c:v>42233772.518219322</c:v>
                </c:pt>
                <c:pt idx="15">
                  <c:v>36575172.945470378</c:v>
                </c:pt>
                <c:pt idx="16">
                  <c:v>30616880.5363141</c:v>
                </c:pt>
                <c:pt idx="17">
                  <c:v>24737468.167717721</c:v>
                </c:pt>
                <c:pt idx="18">
                  <c:v>19266547.997107226</c:v>
                </c:pt>
                <c:pt idx="19">
                  <c:v>14447450.860151269</c:v>
                </c:pt>
                <c:pt idx="20">
                  <c:v>10419381.599962786</c:v>
                </c:pt>
                <c:pt idx="21">
                  <c:v>7219621.7160186255</c:v>
                </c:pt>
                <c:pt idx="22">
                  <c:v>4801706.2134442618</c:v>
                </c:pt>
                <c:pt idx="23">
                  <c:v>3062645.3527119779</c:v>
                </c:pt>
                <c:pt idx="24">
                  <c:v>1871761.2357131422</c:v>
                </c:pt>
                <c:pt idx="25">
                  <c:v>1095237.1174984167</c:v>
                </c:pt>
                <c:pt idx="26">
                  <c:v>613109.12272739818</c:v>
                </c:pt>
                <c:pt idx="27">
                  <c:v>328112.00456385681</c:v>
                </c:pt>
                <c:pt idx="28">
                  <c:v>167747.99453187184</c:v>
                </c:pt>
                <c:pt idx="29">
                  <c:v>81875.070006610797</c:v>
                </c:pt>
                <c:pt idx="30">
                  <c:v>38126.280109007173</c:v>
                </c:pt>
                <c:pt idx="31">
                  <c:v>16927.972142662573</c:v>
                </c:pt>
                <c:pt idx="32">
                  <c:v>7161.9584624037807</c:v>
                </c:pt>
                <c:pt idx="33">
                  <c:v>2885.7066010010572</c:v>
                </c:pt>
                <c:pt idx="34">
                  <c:v>1106.6776058039727</c:v>
                </c:pt>
                <c:pt idx="35">
                  <c:v>403.73932510557586</c:v>
                </c:pt>
                <c:pt idx="36">
                  <c:v>140.04293963879425</c:v>
                </c:pt>
                <c:pt idx="37">
                  <c:v>46.161218841658197</c:v>
                </c:pt>
                <c:pt idx="38">
                  <c:v>14.452096023299584</c:v>
                </c:pt>
                <c:pt idx="39">
                  <c:v>4.2954552113146427</c:v>
                </c:pt>
                <c:pt idx="40">
                  <c:v>1.2114483288428368</c:v>
                </c:pt>
                <c:pt idx="41">
                  <c:v>0.32405258013566518</c:v>
                </c:pt>
                <c:pt idx="42">
                  <c:v>8.2175665500770698E-2</c:v>
                </c:pt>
                <c:pt idx="43">
                  <c:v>1.9746713545006189E-2</c:v>
                </c:pt>
                <c:pt idx="44">
                  <c:v>4.4944989046468492E-3</c:v>
                </c:pt>
                <c:pt idx="45">
                  <c:v>9.6854150118134595E-4</c:v>
                </c:pt>
              </c:numCache>
            </c:numRef>
          </c:val>
          <c:extLst>
            <c:ext xmlns:c16="http://schemas.microsoft.com/office/drawing/2014/chart" uri="{C3380CC4-5D6E-409C-BE32-E72D297353CC}">
              <c16:uniqueId val="{00000009-430C-42DA-99BC-1284DDE92498}"/>
            </c:ext>
          </c:extLst>
        </c:ser>
        <c:ser>
          <c:idx val="10"/>
          <c:order val="10"/>
          <c:tx>
            <c:strRef>
              <c:f>'SI2.10 - Battery_inflow_1.5'!$P$3</c:f>
              <c:strCache>
                <c:ptCount val="1"/>
                <c:pt idx="0">
                  <c:v>2015</c:v>
                </c:pt>
              </c:strCache>
            </c:strRef>
          </c:tx>
          <c:spPr>
            <a:solidFill>
              <a:schemeClr val="accent5">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Battery_inflow_1.5'!$P$4:$P$49</c:f>
              <c:numCache>
                <c:formatCode>0</c:formatCode>
                <c:ptCount val="46"/>
                <c:pt idx="0">
                  <c:v>0</c:v>
                </c:pt>
                <c:pt idx="1">
                  <c:v>0</c:v>
                </c:pt>
                <c:pt idx="2">
                  <c:v>0</c:v>
                </c:pt>
                <c:pt idx="3">
                  <c:v>0</c:v>
                </c:pt>
                <c:pt idx="4">
                  <c:v>0</c:v>
                </c:pt>
                <c:pt idx="5">
                  <c:v>0</c:v>
                </c:pt>
                <c:pt idx="6">
                  <c:v>0</c:v>
                </c:pt>
                <c:pt idx="7">
                  <c:v>0</c:v>
                </c:pt>
                <c:pt idx="8">
                  <c:v>0</c:v>
                </c:pt>
                <c:pt idx="9">
                  <c:v>0</c:v>
                </c:pt>
                <c:pt idx="10">
                  <c:v>0</c:v>
                </c:pt>
                <c:pt idx="11">
                  <c:v>39705561.669307105</c:v>
                </c:pt>
                <c:pt idx="12">
                  <c:v>38617119.989802383</c:v>
                </c:pt>
                <c:pt idx="13">
                  <c:v>36625382.195041403</c:v>
                </c:pt>
                <c:pt idx="14">
                  <c:v>33772683.207662195</c:v>
                </c:pt>
                <c:pt idx="15">
                  <c:v>30208778.263651695</c:v>
                </c:pt>
                <c:pt idx="16">
                  <c:v>26161321.226698034</c:v>
                </c:pt>
                <c:pt idx="17">
                  <c:v>21899501.27820649</c:v>
                </c:pt>
                <c:pt idx="18">
                  <c:v>17694102.281778224</c:v>
                </c:pt>
                <c:pt idx="19">
                  <c:v>13780887.703070726</c:v>
                </c:pt>
                <c:pt idx="20">
                  <c:v>10333906.101356134</c:v>
                </c:pt>
                <c:pt idx="21">
                  <c:v>7452727.2755912263</c:v>
                </c:pt>
                <c:pt idx="22">
                  <c:v>5164017.7649904778</c:v>
                </c:pt>
                <c:pt idx="23">
                  <c:v>3434542.3020536774</c:v>
                </c:pt>
                <c:pt idx="24">
                  <c:v>2190634.8602973511</c:v>
                </c:pt>
                <c:pt idx="25">
                  <c:v>1338824.7547093867</c:v>
                </c:pt>
                <c:pt idx="26">
                  <c:v>783396.16036805057</c:v>
                </c:pt>
                <c:pt idx="27">
                  <c:v>438541.8691144404</c:v>
                </c:pt>
                <c:pt idx="28">
                  <c:v>234690.44322848317</c:v>
                </c:pt>
                <c:pt idx="29">
                  <c:v>119986.01282420389</c:v>
                </c:pt>
                <c:pt idx="30">
                  <c:v>58563.222929793526</c:v>
                </c:pt>
                <c:pt idx="31">
                  <c:v>27270.790013703292</c:v>
                </c:pt>
                <c:pt idx="32">
                  <c:v>12108.161938182626</c:v>
                </c:pt>
                <c:pt idx="33">
                  <c:v>5122.7726585614919</c:v>
                </c:pt>
                <c:pt idx="34">
                  <c:v>2064.0749250138833</c:v>
                </c:pt>
                <c:pt idx="35">
                  <c:v>791.57926014445229</c:v>
                </c:pt>
                <c:pt idx="36">
                  <c:v>288.78480470029677</c:v>
                </c:pt>
                <c:pt idx="37">
                  <c:v>100.16926877922823</c:v>
                </c:pt>
                <c:pt idx="38">
                  <c:v>33.017983978721958</c:v>
                </c:pt>
                <c:pt idx="39">
                  <c:v>10.337228672255653</c:v>
                </c:pt>
                <c:pt idx="40">
                  <c:v>3.0724334172154175</c:v>
                </c:pt>
                <c:pt idx="41">
                  <c:v>0.86651918030995867</c:v>
                </c:pt>
                <c:pt idx="42">
                  <c:v>0.23178683682258158</c:v>
                </c:pt>
                <c:pt idx="43">
                  <c:v>5.8778231490210706E-2</c:v>
                </c:pt>
                <c:pt idx="44">
                  <c:v>1.4124338304365391E-2</c:v>
                </c:pt>
                <c:pt idx="45">
                  <c:v>3.2148044733188476E-3</c:v>
                </c:pt>
              </c:numCache>
            </c:numRef>
          </c:val>
          <c:extLst>
            <c:ext xmlns:c16="http://schemas.microsoft.com/office/drawing/2014/chart" uri="{C3380CC4-5D6E-409C-BE32-E72D297353CC}">
              <c16:uniqueId val="{0000000A-430C-42DA-99BC-1284DDE92498}"/>
            </c:ext>
          </c:extLst>
        </c:ser>
        <c:ser>
          <c:idx val="11"/>
          <c:order val="11"/>
          <c:tx>
            <c:strRef>
              <c:f>'SI2.10 - Battery_inflow_1.5'!$Q$3</c:f>
              <c:strCache>
                <c:ptCount val="1"/>
                <c:pt idx="0">
                  <c:v>2016</c:v>
                </c:pt>
              </c:strCache>
            </c:strRef>
          </c:tx>
          <c:spPr>
            <a:solidFill>
              <a:schemeClr val="accent6">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Battery_inflow_1.5'!$Q$4:$Q$49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26831897.139830504</c:v>
                </c:pt>
                <c:pt idx="13">
                  <c:v>26096358.994559769</c:v>
                </c:pt>
                <c:pt idx="14">
                  <c:v>24750398.847121511</c:v>
                </c:pt>
                <c:pt idx="15">
                  <c:v>22822625.442535058</c:v>
                </c:pt>
                <c:pt idx="16">
                  <c:v>20414239.139622144</c:v>
                </c:pt>
                <c:pt idx="17">
                  <c:v>17679081.989651043</c:v>
                </c:pt>
                <c:pt idx="18">
                  <c:v>14799064.438487703</c:v>
                </c:pt>
                <c:pt idx="19">
                  <c:v>11957174.57318615</c:v>
                </c:pt>
                <c:pt idx="20">
                  <c:v>9312734.6849794984</c:v>
                </c:pt>
                <c:pt idx="21">
                  <c:v>6983361.8744296534</c:v>
                </c:pt>
                <c:pt idx="22">
                  <c:v>5036342.5994412499</c:v>
                </c:pt>
                <c:pt idx="23">
                  <c:v>3489697.3540508016</c:v>
                </c:pt>
                <c:pt idx="24">
                  <c:v>2320966.6831721999</c:v>
                </c:pt>
                <c:pt idx="25">
                  <c:v>1480369.1667170723</c:v>
                </c:pt>
                <c:pt idx="26">
                  <c:v>904739.95572237822</c:v>
                </c:pt>
                <c:pt idx="27">
                  <c:v>529396.99908545613</c:v>
                </c:pt>
                <c:pt idx="28">
                  <c:v>296354.20905489032</c:v>
                </c:pt>
                <c:pt idx="29">
                  <c:v>158597.17298183183</c:v>
                </c:pt>
                <c:pt idx="30">
                  <c:v>81083.158604606753</c:v>
                </c:pt>
                <c:pt idx="31">
                  <c:v>39575.37200749047</c:v>
                </c:pt>
                <c:pt idx="32">
                  <c:v>18428.829660285042</c:v>
                </c:pt>
                <c:pt idx="33">
                  <c:v>8182.3538572145953</c:v>
                </c:pt>
                <c:pt idx="34">
                  <c:v>3461.8250760449873</c:v>
                </c:pt>
                <c:pt idx="35">
                  <c:v>1394.8435369871036</c:v>
                </c:pt>
                <c:pt idx="36">
                  <c:v>534.92690679244402</c:v>
                </c:pt>
                <c:pt idx="37">
                  <c:v>195.15261463368751</c:v>
                </c:pt>
                <c:pt idx="38">
                  <c:v>67.69156267933964</c:v>
                </c:pt>
                <c:pt idx="39">
                  <c:v>22.312621019197874</c:v>
                </c:pt>
                <c:pt idx="40">
                  <c:v>6.9856071740014913</c:v>
                </c:pt>
                <c:pt idx="41">
                  <c:v>2.0762637261325678</c:v>
                </c:pt>
                <c:pt idx="42">
                  <c:v>0.5855691882515256</c:v>
                </c:pt>
                <c:pt idx="43">
                  <c:v>0.15663499778162734</c:v>
                </c:pt>
                <c:pt idx="44">
                  <c:v>3.9720668719959759E-2</c:v>
                </c:pt>
                <c:pt idx="45">
                  <c:v>9.5448289009813607E-3</c:v>
                </c:pt>
              </c:numCache>
            </c:numRef>
          </c:val>
          <c:extLst>
            <c:ext xmlns:c16="http://schemas.microsoft.com/office/drawing/2014/chart" uri="{C3380CC4-5D6E-409C-BE32-E72D297353CC}">
              <c16:uniqueId val="{0000000B-430C-42DA-99BC-1284DDE92498}"/>
            </c:ext>
          </c:extLst>
        </c:ser>
        <c:ser>
          <c:idx val="12"/>
          <c:order val="12"/>
          <c:tx>
            <c:strRef>
              <c:f>'SI2.10 - Battery_inflow_1.5'!$R$3</c:f>
              <c:strCache>
                <c:ptCount val="1"/>
                <c:pt idx="0">
                  <c:v>2017</c:v>
                </c:pt>
              </c:strCache>
            </c:strRef>
          </c:tx>
          <c:spPr>
            <a:solidFill>
              <a:schemeClr val="accent1">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Battery_inflow_1.5'!$R$4:$R$49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53415493.612767123</c:v>
                </c:pt>
                <c:pt idx="14">
                  <c:v>51951223.945366941</c:v>
                </c:pt>
                <c:pt idx="15">
                  <c:v>49271759.079954833</c:v>
                </c:pt>
                <c:pt idx="16">
                  <c:v>45434051.76306548</c:v>
                </c:pt>
                <c:pt idx="17">
                  <c:v>40639566.21066846</c:v>
                </c:pt>
                <c:pt idx="18">
                  <c:v>35194562.880757861</c:v>
                </c:pt>
                <c:pt idx="19">
                  <c:v>29461179.277387559</c:v>
                </c:pt>
                <c:pt idx="20">
                  <c:v>23803698.21456467</c:v>
                </c:pt>
                <c:pt idx="21">
                  <c:v>18539289.916421454</c:v>
                </c:pt>
                <c:pt idx="22">
                  <c:v>13902100.162925526</c:v>
                </c:pt>
                <c:pt idx="23">
                  <c:v>10026079.205290977</c:v>
                </c:pt>
                <c:pt idx="24">
                  <c:v>6947101.2710869545</c:v>
                </c:pt>
                <c:pt idx="25">
                  <c:v>4620455.288507903</c:v>
                </c:pt>
                <c:pt idx="26">
                  <c:v>2947039.0914674131</c:v>
                </c:pt>
                <c:pt idx="27">
                  <c:v>1801107.5055279967</c:v>
                </c:pt>
                <c:pt idx="28">
                  <c:v>1053894.9920648769</c:v>
                </c:pt>
                <c:pt idx="29">
                  <c:v>589965.97513746074</c:v>
                </c:pt>
                <c:pt idx="30">
                  <c:v>315726.69782780315</c:v>
                </c:pt>
                <c:pt idx="31">
                  <c:v>161415.97882462348</c:v>
                </c:pt>
                <c:pt idx="32">
                  <c:v>78784.516043443058</c:v>
                </c:pt>
                <c:pt idx="33">
                  <c:v>36687.120104842033</c:v>
                </c:pt>
                <c:pt idx="34">
                  <c:v>16288.988733064574</c:v>
                </c:pt>
                <c:pt idx="35">
                  <c:v>6891.6146433604808</c:v>
                </c:pt>
                <c:pt idx="36">
                  <c:v>2776.7792807368664</c:v>
                </c:pt>
                <c:pt idx="37">
                  <c:v>1064.9036340651969</c:v>
                </c:pt>
                <c:pt idx="38">
                  <c:v>388.4992994031129</c:v>
                </c:pt>
                <c:pt idx="39">
                  <c:v>134.75671194971392</c:v>
                </c:pt>
                <c:pt idx="40">
                  <c:v>44.418762464836519</c:v>
                </c:pt>
                <c:pt idx="41">
                  <c:v>13.906569984209995</c:v>
                </c:pt>
                <c:pt idx="42">
                  <c:v>4.1333138400050835</c:v>
                </c:pt>
                <c:pt idx="43">
                  <c:v>1.1657195565367384</c:v>
                </c:pt>
                <c:pt idx="44">
                  <c:v>0.31182050527170291</c:v>
                </c:pt>
                <c:pt idx="45">
                  <c:v>7.9073764901860091E-2</c:v>
                </c:pt>
              </c:numCache>
            </c:numRef>
          </c:val>
          <c:extLst>
            <c:ext xmlns:c16="http://schemas.microsoft.com/office/drawing/2014/chart" uri="{C3380CC4-5D6E-409C-BE32-E72D297353CC}">
              <c16:uniqueId val="{0000000C-430C-42DA-99BC-1284DDE92498}"/>
            </c:ext>
          </c:extLst>
        </c:ser>
        <c:ser>
          <c:idx val="13"/>
          <c:order val="13"/>
          <c:tx>
            <c:strRef>
              <c:f>'SI2.10 - Battery_inflow_1.5'!$S$3</c:f>
              <c:strCache>
                <c:ptCount val="1"/>
                <c:pt idx="0">
                  <c:v>2018</c:v>
                </c:pt>
              </c:strCache>
            </c:strRef>
          </c:tx>
          <c:spPr>
            <a:solidFill>
              <a:schemeClr val="accent2">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Battery_inflow_1.5'!$S$4:$S$49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128618685.82446662</c:v>
                </c:pt>
                <c:pt idx="15">
                  <c:v>125092884.08463909</c:v>
                </c:pt>
                <c:pt idx="16">
                  <c:v>118641024.77579308</c:v>
                </c:pt>
                <c:pt idx="17">
                  <c:v>109400243.9031949</c:v>
                </c:pt>
                <c:pt idx="18">
                  <c:v>97855645.337390274</c:v>
                </c:pt>
                <c:pt idx="19">
                  <c:v>84744670.875936329</c:v>
                </c:pt>
                <c:pt idx="20">
                  <c:v>70939308.152174518</c:v>
                </c:pt>
                <c:pt idx="21">
                  <c:v>57316710.471954539</c:v>
                </c:pt>
                <c:pt idx="22">
                  <c:v>44640589.160426311</c:v>
                </c:pt>
                <c:pt idx="23">
                  <c:v>33474741.731642596</c:v>
                </c:pt>
                <c:pt idx="24">
                  <c:v>24141705.788679972</c:v>
                </c:pt>
                <c:pt idx="25">
                  <c:v>16727862.560894111</c:v>
                </c:pt>
                <c:pt idx="26">
                  <c:v>11125552.661307842</c:v>
                </c:pt>
                <c:pt idx="27">
                  <c:v>7096148.8770604813</c:v>
                </c:pt>
                <c:pt idx="28">
                  <c:v>4336870.5355223902</c:v>
                </c:pt>
                <c:pt idx="29">
                  <c:v>2537664.2563492567</c:v>
                </c:pt>
                <c:pt idx="30">
                  <c:v>1420573.7562480092</c:v>
                </c:pt>
                <c:pt idx="31">
                  <c:v>760235.47116682457</c:v>
                </c:pt>
                <c:pt idx="32">
                  <c:v>388672.08113809844</c:v>
                </c:pt>
                <c:pt idx="33">
                  <c:v>189704.52637364136</c:v>
                </c:pt>
                <c:pt idx="34">
                  <c:v>88338.585968647123</c:v>
                </c:pt>
                <c:pt idx="35">
                  <c:v>39222.109215060314</c:v>
                </c:pt>
                <c:pt idx="36">
                  <c:v>16594.256809897088</c:v>
                </c:pt>
                <c:pt idx="37">
                  <c:v>6686.1818127544193</c:v>
                </c:pt>
                <c:pt idx="38">
                  <c:v>2564.1718662397088</c:v>
                </c:pt>
                <c:pt idx="39">
                  <c:v>935.46396285685887</c:v>
                </c:pt>
                <c:pt idx="40">
                  <c:v>324.47947261608249</c:v>
                </c:pt>
                <c:pt idx="41">
                  <c:v>106.95553794921599</c:v>
                </c:pt>
                <c:pt idx="42">
                  <c:v>33.485504574042714</c:v>
                </c:pt>
                <c:pt idx="43">
                  <c:v>9.9525691563480727</c:v>
                </c:pt>
                <c:pt idx="44">
                  <c:v>2.806925617660097</c:v>
                </c:pt>
                <c:pt idx="45">
                  <c:v>0.75082978530374678</c:v>
                </c:pt>
              </c:numCache>
            </c:numRef>
          </c:val>
          <c:extLst>
            <c:ext xmlns:c16="http://schemas.microsoft.com/office/drawing/2014/chart" uri="{C3380CC4-5D6E-409C-BE32-E72D297353CC}">
              <c16:uniqueId val="{0000000D-430C-42DA-99BC-1284DDE92498}"/>
            </c:ext>
          </c:extLst>
        </c:ser>
        <c:ser>
          <c:idx val="14"/>
          <c:order val="14"/>
          <c:tx>
            <c:strRef>
              <c:f>'SI2.10 - Battery_inflow_1.5'!$T$3</c:f>
              <c:strCache>
                <c:ptCount val="1"/>
                <c:pt idx="0">
                  <c:v>2019</c:v>
                </c:pt>
              </c:strCache>
            </c:strRef>
          </c:tx>
          <c:spPr>
            <a:solidFill>
              <a:schemeClr val="accent3">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Battery_inflow_1.5'!$T$4:$T$49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253271748.63356984</c:v>
                </c:pt>
                <c:pt idx="16">
                  <c:v>246328854.09023646</c:v>
                </c:pt>
                <c:pt idx="17">
                  <c:v>233624061.79186606</c:v>
                </c:pt>
                <c:pt idx="18">
                  <c:v>215427415.51655966</c:v>
                </c:pt>
                <c:pt idx="19">
                  <c:v>192694166.08790055</c:v>
                </c:pt>
                <c:pt idx="20">
                  <c:v>166876459.99911043</c:v>
                </c:pt>
                <c:pt idx="21">
                  <c:v>139691387.04369441</c:v>
                </c:pt>
                <c:pt idx="22">
                  <c:v>112866209.09008321</c:v>
                </c:pt>
                <c:pt idx="23">
                  <c:v>87904801.734051168</c:v>
                </c:pt>
                <c:pt idx="24">
                  <c:v>65917376.772150785</c:v>
                </c:pt>
                <c:pt idx="25">
                  <c:v>47539064.80152382</c:v>
                </c:pt>
                <c:pt idx="26">
                  <c:v>32939964.940100078</c:v>
                </c:pt>
                <c:pt idx="27">
                  <c:v>21908077.811414607</c:v>
                </c:pt>
                <c:pt idx="28">
                  <c:v>13973506.439881278</c:v>
                </c:pt>
                <c:pt idx="29">
                  <c:v>8540024.9356319942</c:v>
                </c:pt>
                <c:pt idx="30">
                  <c:v>4997086.2284166031</c:v>
                </c:pt>
                <c:pt idx="31">
                  <c:v>2797347.8114907802</c:v>
                </c:pt>
                <c:pt idx="32">
                  <c:v>1497031.0567351501</c:v>
                </c:pt>
                <c:pt idx="33">
                  <c:v>765360.46845666924</c:v>
                </c:pt>
                <c:pt idx="34">
                  <c:v>373560.0065446755</c:v>
                </c:pt>
                <c:pt idx="35">
                  <c:v>173953.48114993834</c:v>
                </c:pt>
                <c:pt idx="36">
                  <c:v>77234.906594773362</c:v>
                </c:pt>
                <c:pt idx="37">
                  <c:v>32676.87282431918</c:v>
                </c:pt>
                <c:pt idx="38">
                  <c:v>13166.21258056853</c:v>
                </c:pt>
                <c:pt idx="39">
                  <c:v>5049.2841549155082</c:v>
                </c:pt>
                <c:pt idx="40">
                  <c:v>1842.0853248321393</c:v>
                </c:pt>
                <c:pt idx="41">
                  <c:v>638.95446371868229</c:v>
                </c:pt>
                <c:pt idx="42">
                  <c:v>210.61337976514355</c:v>
                </c:pt>
                <c:pt idx="43">
                  <c:v>65.938570612668371</c:v>
                </c:pt>
                <c:pt idx="44">
                  <c:v>19.598276700361883</c:v>
                </c:pt>
                <c:pt idx="45">
                  <c:v>5.5273069765256562</c:v>
                </c:pt>
              </c:numCache>
            </c:numRef>
          </c:val>
          <c:extLst>
            <c:ext xmlns:c16="http://schemas.microsoft.com/office/drawing/2014/chart" uri="{C3380CC4-5D6E-409C-BE32-E72D297353CC}">
              <c16:uniqueId val="{0000000E-430C-42DA-99BC-1284DDE92498}"/>
            </c:ext>
          </c:extLst>
        </c:ser>
        <c:ser>
          <c:idx val="15"/>
          <c:order val="15"/>
          <c:tx>
            <c:strRef>
              <c:f>'SI2.10 - Battery_inflow_1.5'!$U$3</c:f>
              <c:strCache>
                <c:ptCount val="1"/>
                <c:pt idx="0">
                  <c:v>2020</c:v>
                </c:pt>
              </c:strCache>
            </c:strRef>
          </c:tx>
          <c:spPr>
            <a:solidFill>
              <a:schemeClr val="accent4">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Battery_inflow_1.5'!$U$4:$U$49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429289033.61390543</c:v>
                </c:pt>
                <c:pt idx="17">
                  <c:v>417521007.74812675</c:v>
                </c:pt>
                <c:pt idx="18">
                  <c:v>395986714.8889432</c:v>
                </c:pt>
                <c:pt idx="19">
                  <c:v>365143872.22415745</c:v>
                </c:pt>
                <c:pt idx="20">
                  <c:v>326611605.08112007</c:v>
                </c:pt>
                <c:pt idx="21">
                  <c:v>282851264.03724128</c:v>
                </c:pt>
                <c:pt idx="22">
                  <c:v>236773271.68035024</c:v>
                </c:pt>
                <c:pt idx="23">
                  <c:v>191305292.00099155</c:v>
                </c:pt>
                <c:pt idx="24">
                  <c:v>148996355.06141484</c:v>
                </c:pt>
                <c:pt idx="25">
                  <c:v>111728241.01207159</c:v>
                </c:pt>
                <c:pt idx="26">
                  <c:v>80577479.71362178</c:v>
                </c:pt>
                <c:pt idx="27">
                  <c:v>55832384.751566425</c:v>
                </c:pt>
                <c:pt idx="28">
                  <c:v>37133622.690809071</c:v>
                </c:pt>
                <c:pt idx="29">
                  <c:v>23684730.366248302</c:v>
                </c:pt>
                <c:pt idx="30">
                  <c:v>14475120.385259528</c:v>
                </c:pt>
                <c:pt idx="31">
                  <c:v>8469931.3265529554</c:v>
                </c:pt>
                <c:pt idx="32">
                  <c:v>4741431.8618467553</c:v>
                </c:pt>
                <c:pt idx="33">
                  <c:v>2537428.7464079801</c:v>
                </c:pt>
                <c:pt idx="34">
                  <c:v>1297266.1090021806</c:v>
                </c:pt>
                <c:pt idx="35">
                  <c:v>633174.50553232525</c:v>
                </c:pt>
                <c:pt idx="36">
                  <c:v>294846.63101794443</c:v>
                </c:pt>
                <c:pt idx="37">
                  <c:v>130911.1600176943</c:v>
                </c:pt>
                <c:pt idx="38">
                  <c:v>55386.450450783341</c:v>
                </c:pt>
                <c:pt idx="39">
                  <c:v>22316.388249227537</c:v>
                </c:pt>
                <c:pt idx="40">
                  <c:v>8558.4054558005264</c:v>
                </c:pt>
                <c:pt idx="41">
                  <c:v>3122.2867658865744</c:v>
                </c:pt>
                <c:pt idx="42">
                  <c:v>1083.0112151589885</c:v>
                </c:pt>
                <c:pt idx="43">
                  <c:v>356.98420670023773</c:v>
                </c:pt>
                <c:pt idx="44">
                  <c:v>111.76416402110615</c:v>
                </c:pt>
                <c:pt idx="45">
                  <c:v>33.218569819125612</c:v>
                </c:pt>
              </c:numCache>
            </c:numRef>
          </c:val>
          <c:extLst>
            <c:ext xmlns:c16="http://schemas.microsoft.com/office/drawing/2014/chart" uri="{C3380CC4-5D6E-409C-BE32-E72D297353CC}">
              <c16:uniqueId val="{0000000F-430C-42DA-99BC-1284DDE92498}"/>
            </c:ext>
          </c:extLst>
        </c:ser>
        <c:ser>
          <c:idx val="16"/>
          <c:order val="16"/>
          <c:tx>
            <c:strRef>
              <c:f>'SI2.10 - Battery_inflow_1.5'!$V$3</c:f>
              <c:strCache>
                <c:ptCount val="1"/>
                <c:pt idx="0">
                  <c:v>2021</c:v>
                </c:pt>
              </c:strCache>
            </c:strRef>
          </c:tx>
          <c:spPr>
            <a:solidFill>
              <a:schemeClr val="accent5">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Battery_inflow_1.5'!$V$4:$V$49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657540104.64669704</c:v>
                </c:pt>
                <c:pt idx="18">
                  <c:v>639515071.73558724</c:v>
                </c:pt>
                <c:pt idx="19">
                  <c:v>606531091.08059776</c:v>
                </c:pt>
                <c:pt idx="20">
                  <c:v>559289246.06378651</c:v>
                </c:pt>
                <c:pt idx="21">
                  <c:v>500269543.75223267</c:v>
                </c:pt>
                <c:pt idx="22">
                  <c:v>433242023.88493937</c:v>
                </c:pt>
                <c:pt idx="23">
                  <c:v>362664567.80319512</c:v>
                </c:pt>
                <c:pt idx="24">
                  <c:v>293021465.4281919</c:v>
                </c:pt>
                <c:pt idx="25">
                  <c:v>228217054.77613598</c:v>
                </c:pt>
                <c:pt idx="26">
                  <c:v>171133650.13918039</c:v>
                </c:pt>
                <c:pt idx="27">
                  <c:v>123420167.51984824</c:v>
                </c:pt>
                <c:pt idx="28">
                  <c:v>85518215.555531189</c:v>
                </c:pt>
                <c:pt idx="29">
                  <c:v>56877404.820887215</c:v>
                </c:pt>
                <c:pt idx="30">
                  <c:v>36277796.226116434</c:v>
                </c:pt>
                <c:pt idx="31">
                  <c:v>22171477.553878941</c:v>
                </c:pt>
                <c:pt idx="32">
                  <c:v>12973356.165023563</c:v>
                </c:pt>
                <c:pt idx="33">
                  <c:v>7262430.1076786499</c:v>
                </c:pt>
                <c:pt idx="34">
                  <c:v>3886568.3322980558</c:v>
                </c:pt>
                <c:pt idx="35">
                  <c:v>1987016.7329619783</c:v>
                </c:pt>
                <c:pt idx="36">
                  <c:v>969830.57573698019</c:v>
                </c:pt>
                <c:pt idx="37">
                  <c:v>451615.27417127421</c:v>
                </c:pt>
                <c:pt idx="38">
                  <c:v>200516.04191425344</c:v>
                </c:pt>
                <c:pt idx="39">
                  <c:v>84835.179969147721</c:v>
                </c:pt>
                <c:pt idx="40">
                  <c:v>34181.912687596967</c:v>
                </c:pt>
                <c:pt idx="41">
                  <c:v>13108.871595534874</c:v>
                </c:pt>
                <c:pt idx="42">
                  <c:v>4782.3927611076851</c:v>
                </c:pt>
                <c:pt idx="43">
                  <c:v>1658.8434644003933</c:v>
                </c:pt>
                <c:pt idx="44">
                  <c:v>546.79112264956086</c:v>
                </c:pt>
                <c:pt idx="45">
                  <c:v>171.18867325244503</c:v>
                </c:pt>
              </c:numCache>
            </c:numRef>
          </c:val>
          <c:extLst>
            <c:ext xmlns:c16="http://schemas.microsoft.com/office/drawing/2014/chart" uri="{C3380CC4-5D6E-409C-BE32-E72D297353CC}">
              <c16:uniqueId val="{00000010-430C-42DA-99BC-1284DDE92498}"/>
            </c:ext>
          </c:extLst>
        </c:ser>
        <c:ser>
          <c:idx val="17"/>
          <c:order val="17"/>
          <c:tx>
            <c:strRef>
              <c:f>'SI2.10 - Battery_inflow_1.5'!$W$3</c:f>
              <c:strCache>
                <c:ptCount val="1"/>
                <c:pt idx="0">
                  <c:v>2022</c:v>
                </c:pt>
              </c:strCache>
            </c:strRef>
          </c:tx>
          <c:spPr>
            <a:solidFill>
              <a:schemeClr val="accent6">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Battery_inflow_1.5'!$W$4:$W$49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933011046.81733477</c:v>
                </c:pt>
                <c:pt idx="19">
                  <c:v>907434576.71845365</c:v>
                </c:pt>
                <c:pt idx="20">
                  <c:v>860632232.49391413</c:v>
                </c:pt>
                <c:pt idx="21">
                  <c:v>793598810.56081307</c:v>
                </c:pt>
                <c:pt idx="22">
                  <c:v>709853296.26075709</c:v>
                </c:pt>
                <c:pt idx="23">
                  <c:v>614745156.03476286</c:v>
                </c:pt>
                <c:pt idx="24">
                  <c:v>514599863.42798823</c:v>
                </c:pt>
                <c:pt idx="25">
                  <c:v>415780364.21976608</c:v>
                </c:pt>
                <c:pt idx="26">
                  <c:v>323826686.27134252</c:v>
                </c:pt>
                <c:pt idx="27">
                  <c:v>242828665.40561858</c:v>
                </c:pt>
                <c:pt idx="28">
                  <c:v>175126017.23044249</c:v>
                </c:pt>
                <c:pt idx="29">
                  <c:v>121345358.63829677</c:v>
                </c:pt>
                <c:pt idx="30">
                  <c:v>80705719.14499858</c:v>
                </c:pt>
                <c:pt idx="31">
                  <c:v>51476076.354827821</c:v>
                </c:pt>
                <c:pt idx="32">
                  <c:v>31460033.138429716</c:v>
                </c:pt>
                <c:pt idx="33">
                  <c:v>18408435.517049585</c:v>
                </c:pt>
                <c:pt idx="34">
                  <c:v>10304964.623935388</c:v>
                </c:pt>
                <c:pt idx="35">
                  <c:v>5514813.7164848866</c:v>
                </c:pt>
                <c:pt idx="36">
                  <c:v>2819460.8191397544</c:v>
                </c:pt>
                <c:pt idx="37">
                  <c:v>1376133.0058947662</c:v>
                </c:pt>
                <c:pt idx="38">
                  <c:v>640815.72627367009</c:v>
                </c:pt>
                <c:pt idx="39">
                  <c:v>284520.56513056054</c:v>
                </c:pt>
                <c:pt idx="40">
                  <c:v>120376.17099033187</c:v>
                </c:pt>
                <c:pt idx="41">
                  <c:v>48502.139890021659</c:v>
                </c:pt>
                <c:pt idx="42">
                  <c:v>18600.724006812801</c:v>
                </c:pt>
                <c:pt idx="43">
                  <c:v>6785.9363174968885</c:v>
                </c:pt>
                <c:pt idx="44">
                  <c:v>2353.8020970719504</c:v>
                </c:pt>
                <c:pt idx="45">
                  <c:v>775.8647025914986</c:v>
                </c:pt>
              </c:numCache>
            </c:numRef>
          </c:val>
          <c:extLst>
            <c:ext xmlns:c16="http://schemas.microsoft.com/office/drawing/2014/chart" uri="{C3380CC4-5D6E-409C-BE32-E72D297353CC}">
              <c16:uniqueId val="{00000011-430C-42DA-99BC-1284DDE92498}"/>
            </c:ext>
          </c:extLst>
        </c:ser>
        <c:ser>
          <c:idx val="18"/>
          <c:order val="18"/>
          <c:tx>
            <c:strRef>
              <c:f>'SI2.10 - Battery_inflow_1.5'!$X$3</c:f>
              <c:strCache>
                <c:ptCount val="1"/>
                <c:pt idx="0">
                  <c:v>2023</c:v>
                </c:pt>
              </c:strCache>
            </c:strRef>
          </c:tx>
          <c:spPr>
            <a:solidFill>
              <a:schemeClr val="accent1">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Battery_inflow_1.5'!$X$4:$X$49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1258355979.2886326</c:v>
                </c:pt>
                <c:pt idx="20">
                  <c:v>1223860884.9509931</c:v>
                </c:pt>
                <c:pt idx="21">
                  <c:v>1160738363.6254718</c:v>
                </c:pt>
                <c:pt idx="22">
                  <c:v>1070330101.4838448</c:v>
                </c:pt>
                <c:pt idx="23">
                  <c:v>957382169.06916153</c:v>
                </c:pt>
                <c:pt idx="24">
                  <c:v>829109414.59251201</c:v>
                </c:pt>
                <c:pt idx="25">
                  <c:v>694043031.21021914</c:v>
                </c:pt>
                <c:pt idx="26">
                  <c:v>560764751.0407027</c:v>
                </c:pt>
                <c:pt idx="27">
                  <c:v>436746433.29549605</c:v>
                </c:pt>
                <c:pt idx="28">
                  <c:v>327504056.99715418</c:v>
                </c:pt>
                <c:pt idx="29">
                  <c:v>236193206.56776288</c:v>
                </c:pt>
                <c:pt idx="30">
                  <c:v>163659002.88350937</c:v>
                </c:pt>
                <c:pt idx="31">
                  <c:v>108848147.72057122</c:v>
                </c:pt>
                <c:pt idx="32">
                  <c:v>69426003.788889229</c:v>
                </c:pt>
                <c:pt idx="33">
                  <c:v>42430280.909752294</c:v>
                </c:pt>
                <c:pt idx="34">
                  <c:v>24827535.516590413</c:v>
                </c:pt>
                <c:pt idx="35">
                  <c:v>13898349.751721298</c:v>
                </c:pt>
                <c:pt idx="36">
                  <c:v>7437852.7869245689</c:v>
                </c:pt>
                <c:pt idx="37">
                  <c:v>3802618.8352613817</c:v>
                </c:pt>
                <c:pt idx="38">
                  <c:v>1855996.4559595878</c:v>
                </c:pt>
                <c:pt idx="39">
                  <c:v>864270.90389695333</c:v>
                </c:pt>
                <c:pt idx="40">
                  <c:v>383734.10002370167</c:v>
                </c:pt>
                <c:pt idx="41">
                  <c:v>162351.85536791506</c:v>
                </c:pt>
                <c:pt idx="42">
                  <c:v>65415.042991287883</c:v>
                </c:pt>
                <c:pt idx="43">
                  <c:v>25086.8758230823</c:v>
                </c:pt>
                <c:pt idx="44">
                  <c:v>9152.2212618195153</c:v>
                </c:pt>
                <c:pt idx="45">
                  <c:v>3174.582930198143</c:v>
                </c:pt>
              </c:numCache>
            </c:numRef>
          </c:val>
          <c:extLst>
            <c:ext xmlns:c16="http://schemas.microsoft.com/office/drawing/2014/chart" uri="{C3380CC4-5D6E-409C-BE32-E72D297353CC}">
              <c16:uniqueId val="{00000012-430C-42DA-99BC-1284DDE92498}"/>
            </c:ext>
          </c:extLst>
        </c:ser>
        <c:ser>
          <c:idx val="19"/>
          <c:order val="19"/>
          <c:tx>
            <c:strRef>
              <c:f>'SI2.10 - Battery_inflow_1.5'!$Y$3</c:f>
              <c:strCache>
                <c:ptCount val="1"/>
                <c:pt idx="0">
                  <c:v>2024</c:v>
                </c:pt>
              </c:strCache>
            </c:strRef>
          </c:tx>
          <c:spPr>
            <a:solidFill>
              <a:schemeClr val="accent2">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Battery_inflow_1.5'!$Y$4:$Y$49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1639138231.2289815</c:v>
                </c:pt>
                <c:pt idx="21">
                  <c:v>1594204819.0234466</c:v>
                </c:pt>
                <c:pt idx="22">
                  <c:v>1511981235.5071831</c:v>
                </c:pt>
                <c:pt idx="23">
                  <c:v>1394215165.0673323</c:v>
                </c:pt>
                <c:pt idx="24">
                  <c:v>1247088853.271337</c:v>
                </c:pt>
                <c:pt idx="25">
                  <c:v>1080000382.8000591</c:v>
                </c:pt>
                <c:pt idx="26">
                  <c:v>904062511.16463876</c:v>
                </c:pt>
                <c:pt idx="27">
                  <c:v>730453828.07815528</c:v>
                </c:pt>
                <c:pt idx="28">
                  <c:v>568907199.51300883</c:v>
                </c:pt>
                <c:pt idx="29">
                  <c:v>426607756.10579264</c:v>
                </c:pt>
                <c:pt idx="30">
                  <c:v>307665971.48499095</c:v>
                </c:pt>
                <c:pt idx="31">
                  <c:v>213182702.61077118</c:v>
                </c:pt>
                <c:pt idx="32">
                  <c:v>141785920.09242874</c:v>
                </c:pt>
                <c:pt idx="33">
                  <c:v>90434518.470797613</c:v>
                </c:pt>
                <c:pt idx="34">
                  <c:v>55269809.7721738</c:v>
                </c:pt>
                <c:pt idx="35">
                  <c:v>32340421.40876912</c:v>
                </c:pt>
                <c:pt idx="36">
                  <c:v>18104031.612673562</c:v>
                </c:pt>
                <c:pt idx="37">
                  <c:v>9688569.1028330643</c:v>
                </c:pt>
                <c:pt idx="38">
                  <c:v>4953302.5743573522</c:v>
                </c:pt>
                <c:pt idx="39">
                  <c:v>2417626.4888959937</c:v>
                </c:pt>
                <c:pt idx="40">
                  <c:v>1125801.8430660486</c:v>
                </c:pt>
                <c:pt idx="41">
                  <c:v>499853.17694494897</c:v>
                </c:pt>
                <c:pt idx="42">
                  <c:v>211480.00837962219</c:v>
                </c:pt>
                <c:pt idx="43">
                  <c:v>85209.829038300348</c:v>
                </c:pt>
                <c:pt idx="44">
                  <c:v>32678.238861275528</c:v>
                </c:pt>
                <c:pt idx="45">
                  <c:v>11921.710563489223</c:v>
                </c:pt>
              </c:numCache>
            </c:numRef>
          </c:val>
          <c:extLst>
            <c:ext xmlns:c16="http://schemas.microsoft.com/office/drawing/2014/chart" uri="{C3380CC4-5D6E-409C-BE32-E72D297353CC}">
              <c16:uniqueId val="{00000013-430C-42DA-99BC-1284DDE92498}"/>
            </c:ext>
          </c:extLst>
        </c:ser>
        <c:ser>
          <c:idx val="20"/>
          <c:order val="20"/>
          <c:tx>
            <c:strRef>
              <c:f>'SI2.10 - Battery_inflow_1.5'!$Z$3</c:f>
              <c:strCache>
                <c:ptCount val="1"/>
                <c:pt idx="0">
                  <c:v>2025</c:v>
                </c:pt>
              </c:strCache>
            </c:strRef>
          </c:tx>
          <c:spPr>
            <a:solidFill>
              <a:schemeClr val="accent3">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Battery_inflow_1.5'!$Z$4:$Z$49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2080897876.7087524</c:v>
                </c:pt>
                <c:pt idx="22">
                  <c:v>2023854583.9160075</c:v>
                </c:pt>
                <c:pt idx="23">
                  <c:v>1919471148.0991929</c:v>
                </c:pt>
                <c:pt idx="24">
                  <c:v>1769966267.2674644</c:v>
                </c:pt>
                <c:pt idx="25">
                  <c:v>1583188347.0216961</c:v>
                </c:pt>
                <c:pt idx="26">
                  <c:v>1371068321.5095687</c:v>
                </c:pt>
                <c:pt idx="27">
                  <c:v>1147713917.0159924</c:v>
                </c:pt>
                <c:pt idx="28">
                  <c:v>927316434.28386068</c:v>
                </c:pt>
                <c:pt idx="29">
                  <c:v>722231817.27835917</c:v>
                </c:pt>
                <c:pt idx="30">
                  <c:v>541581641.47171128</c:v>
                </c:pt>
                <c:pt idx="31">
                  <c:v>390584182.95730466</c:v>
                </c:pt>
                <c:pt idx="32">
                  <c:v>270636987.63293397</c:v>
                </c:pt>
                <c:pt idx="33">
                  <c:v>179998254.23284608</c:v>
                </c:pt>
                <c:pt idx="34">
                  <c:v>114807277.31300928</c:v>
                </c:pt>
                <c:pt idx="35">
                  <c:v>70165424.495517448</c:v>
                </c:pt>
                <c:pt idx="36">
                  <c:v>41056399.612445369</c:v>
                </c:pt>
                <c:pt idx="37">
                  <c:v>22983199.479420729</c:v>
                </c:pt>
                <c:pt idx="38">
                  <c:v>12299708.767890327</c:v>
                </c:pt>
                <c:pt idx="39">
                  <c:v>6288253.5550086368</c:v>
                </c:pt>
                <c:pt idx="40">
                  <c:v>3069194.3678517747</c:v>
                </c:pt>
                <c:pt idx="41">
                  <c:v>1429213.6076128634</c:v>
                </c:pt>
                <c:pt idx="42">
                  <c:v>634567.23463218671</c:v>
                </c:pt>
                <c:pt idx="43">
                  <c:v>268475.40495321964</c:v>
                </c:pt>
                <c:pt idx="44">
                  <c:v>108174.49617264466</c:v>
                </c:pt>
                <c:pt idx="45">
                  <c:v>41485.261319312325</c:v>
                </c:pt>
              </c:numCache>
            </c:numRef>
          </c:val>
          <c:extLst>
            <c:ext xmlns:c16="http://schemas.microsoft.com/office/drawing/2014/chart" uri="{C3380CC4-5D6E-409C-BE32-E72D297353CC}">
              <c16:uniqueId val="{00000014-430C-42DA-99BC-1284DDE92498}"/>
            </c:ext>
          </c:extLst>
        </c:ser>
        <c:ser>
          <c:idx val="21"/>
          <c:order val="21"/>
          <c:tx>
            <c:strRef>
              <c:f>'SI2.10 - Battery_inflow_1.5'!$AA$3</c:f>
              <c:strCache>
                <c:ptCount val="1"/>
                <c:pt idx="0">
                  <c:v>2026</c:v>
                </c:pt>
              </c:strCache>
            </c:strRef>
          </c:tx>
          <c:spPr>
            <a:solidFill>
              <a:schemeClr val="accent4">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Battery_inflow_1.5'!$AA$4:$AA$49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4485520196.3967924</c:v>
                </c:pt>
                <c:pt idx="23">
                  <c:v>4362559408.7700939</c:v>
                </c:pt>
                <c:pt idx="24">
                  <c:v>4137553648.1480689</c:v>
                </c:pt>
                <c:pt idx="25">
                  <c:v>3815285472.5030065</c:v>
                </c:pt>
                <c:pt idx="26">
                  <c:v>3412672666.3289323</c:v>
                </c:pt>
                <c:pt idx="27">
                  <c:v>2955433188.5320983</c:v>
                </c:pt>
                <c:pt idx="28">
                  <c:v>2473977224.9676075</c:v>
                </c:pt>
                <c:pt idx="29">
                  <c:v>1998895112.0512338</c:v>
                </c:pt>
                <c:pt idx="30">
                  <c:v>1556820946.9300442</c:v>
                </c:pt>
                <c:pt idx="31">
                  <c:v>1167416920.3638892</c:v>
                </c:pt>
                <c:pt idx="32">
                  <c:v>841931389.6456728</c:v>
                </c:pt>
                <c:pt idx="33">
                  <c:v>583376862.22235572</c:v>
                </c:pt>
                <c:pt idx="34">
                  <c:v>387998764.24238348</c:v>
                </c:pt>
                <c:pt idx="35">
                  <c:v>247475076.42966706</c:v>
                </c:pt>
                <c:pt idx="36">
                  <c:v>151246455.76609808</c:v>
                </c:pt>
                <c:pt idx="37">
                  <c:v>88499926.745197281</c:v>
                </c:pt>
                <c:pt idx="38">
                  <c:v>49541886.027493358</c:v>
                </c:pt>
                <c:pt idx="39">
                  <c:v>26512878.265526041</c:v>
                </c:pt>
                <c:pt idx="40">
                  <c:v>13554768.178084388</c:v>
                </c:pt>
                <c:pt idx="41">
                  <c:v>6615862.0650047772</c:v>
                </c:pt>
                <c:pt idx="42">
                  <c:v>3080769.3994345339</c:v>
                </c:pt>
                <c:pt idx="43">
                  <c:v>1367853.8378905368</c:v>
                </c:pt>
                <c:pt idx="44">
                  <c:v>578717.42031770269</c:v>
                </c:pt>
                <c:pt idx="45">
                  <c:v>233177.65506344335</c:v>
                </c:pt>
              </c:numCache>
            </c:numRef>
          </c:val>
          <c:extLst>
            <c:ext xmlns:c16="http://schemas.microsoft.com/office/drawing/2014/chart" uri="{C3380CC4-5D6E-409C-BE32-E72D297353CC}">
              <c16:uniqueId val="{00000015-430C-42DA-99BC-1284DDE92498}"/>
            </c:ext>
          </c:extLst>
        </c:ser>
        <c:ser>
          <c:idx val="22"/>
          <c:order val="22"/>
          <c:tx>
            <c:strRef>
              <c:f>'SI2.10 - Battery_inflow_1.5'!$AB$3</c:f>
              <c:strCache>
                <c:ptCount val="1"/>
                <c:pt idx="0">
                  <c:v>2027</c:v>
                </c:pt>
              </c:strCache>
            </c:strRef>
          </c:tx>
          <c:spPr>
            <a:solidFill>
              <a:schemeClr val="accent5">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Battery_inflow_1.5'!$AB$4:$AB$49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5869771074.2474966</c:v>
                </c:pt>
                <c:pt idx="24">
                  <c:v>5708864057.2514153</c:v>
                </c:pt>
                <c:pt idx="25">
                  <c:v>5414420548.4920158</c:v>
                </c:pt>
                <c:pt idx="26">
                  <c:v>4992699023.9581499</c:v>
                </c:pt>
                <c:pt idx="27">
                  <c:v>4465838169.4020653</c:v>
                </c:pt>
                <c:pt idx="28">
                  <c:v>3867492616.7654161</c:v>
                </c:pt>
                <c:pt idx="29">
                  <c:v>3237457266.4118605</c:v>
                </c:pt>
                <c:pt idx="30">
                  <c:v>2615762764.5057034</c:v>
                </c:pt>
                <c:pt idx="31">
                  <c:v>2037262605.4416718</c:v>
                </c:pt>
                <c:pt idx="32">
                  <c:v>1527686816.8476026</c:v>
                </c:pt>
                <c:pt idx="33">
                  <c:v>1101755047.5891335</c:v>
                </c:pt>
                <c:pt idx="34">
                  <c:v>763409477.90376079</c:v>
                </c:pt>
                <c:pt idx="35">
                  <c:v>507736856.25653791</c:v>
                </c:pt>
                <c:pt idx="36">
                  <c:v>323846952.33140087</c:v>
                </c:pt>
                <c:pt idx="37">
                  <c:v>197921764.31430385</c:v>
                </c:pt>
                <c:pt idx="38">
                  <c:v>115811385.82304762</c:v>
                </c:pt>
                <c:pt idx="39">
                  <c:v>64830725.720830604</c:v>
                </c:pt>
                <c:pt idx="40">
                  <c:v>34694866.84354753</c:v>
                </c:pt>
                <c:pt idx="41">
                  <c:v>17737828.097120874</c:v>
                </c:pt>
                <c:pt idx="42">
                  <c:v>8657545.6312896051</c:v>
                </c:pt>
                <c:pt idx="43">
                  <c:v>4031508.1229049009</c:v>
                </c:pt>
                <c:pt idx="44">
                  <c:v>1789979.4315713844</c:v>
                </c:pt>
                <c:pt idx="45">
                  <c:v>757312.1121319962</c:v>
                </c:pt>
              </c:numCache>
            </c:numRef>
          </c:val>
          <c:extLst>
            <c:ext xmlns:c16="http://schemas.microsoft.com/office/drawing/2014/chart" uri="{C3380CC4-5D6E-409C-BE32-E72D297353CC}">
              <c16:uniqueId val="{00000016-430C-42DA-99BC-1284DDE92498}"/>
            </c:ext>
          </c:extLst>
        </c:ser>
        <c:ser>
          <c:idx val="23"/>
          <c:order val="23"/>
          <c:tx>
            <c:strRef>
              <c:f>'SI2.10 - Battery_inflow_1.5'!$AC$3</c:f>
              <c:strCache>
                <c:ptCount val="1"/>
                <c:pt idx="0">
                  <c:v>2028</c:v>
                </c:pt>
              </c:strCache>
            </c:strRef>
          </c:tx>
          <c:spPr>
            <a:solidFill>
              <a:schemeClr val="accent6">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Battery_inflow_1.5'!$AC$4:$AC$49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7172218990.4195652</c:v>
                </c:pt>
                <c:pt idx="25">
                  <c:v>6975608194.4629259</c:v>
                </c:pt>
                <c:pt idx="26">
                  <c:v>6615830394.2016668</c:v>
                </c:pt>
                <c:pt idx="27">
                  <c:v>6100532763.5665159</c:v>
                </c:pt>
                <c:pt idx="28">
                  <c:v>5456766357.933691</c:v>
                </c:pt>
                <c:pt idx="29">
                  <c:v>4725653460.8257189</c:v>
                </c:pt>
                <c:pt idx="30">
                  <c:v>3955819092.9631324</c:v>
                </c:pt>
                <c:pt idx="31">
                  <c:v>3196176330.680038</c:v>
                </c:pt>
                <c:pt idx="32">
                  <c:v>2489312336.4429708</c:v>
                </c:pt>
                <c:pt idx="33">
                  <c:v>1866666393.0522478</c:v>
                </c:pt>
                <c:pt idx="34">
                  <c:v>1346224303.3255663</c:v>
                </c:pt>
                <c:pt idx="35">
                  <c:v>932802980.83679128</c:v>
                </c:pt>
                <c:pt idx="36">
                  <c:v>620398968.97442853</c:v>
                </c:pt>
                <c:pt idx="37">
                  <c:v>395705596.03102463</c:v>
                </c:pt>
                <c:pt idx="38">
                  <c:v>241838773.38255137</c:v>
                </c:pt>
                <c:pt idx="39">
                  <c:v>141508861.28269583</c:v>
                </c:pt>
                <c:pt idx="40">
                  <c:v>79216064.186495349</c:v>
                </c:pt>
                <c:pt idx="41">
                  <c:v>42393336.928778067</c:v>
                </c:pt>
                <c:pt idx="42">
                  <c:v>21673688.107721921</c:v>
                </c:pt>
                <c:pt idx="43">
                  <c:v>10578574.93958905</c:v>
                </c:pt>
                <c:pt idx="44">
                  <c:v>4926062.4909185488</c:v>
                </c:pt>
                <c:pt idx="45">
                  <c:v>2187159.3132314021</c:v>
                </c:pt>
              </c:numCache>
            </c:numRef>
          </c:val>
          <c:extLst>
            <c:ext xmlns:c16="http://schemas.microsoft.com/office/drawing/2014/chart" uri="{C3380CC4-5D6E-409C-BE32-E72D297353CC}">
              <c16:uniqueId val="{00000017-430C-42DA-99BC-1284DDE92498}"/>
            </c:ext>
          </c:extLst>
        </c:ser>
        <c:ser>
          <c:idx val="24"/>
          <c:order val="24"/>
          <c:tx>
            <c:strRef>
              <c:f>'SI2.10 - Battery_inflow_1.5'!$AD$3</c:f>
              <c:strCache>
                <c:ptCount val="1"/>
                <c:pt idx="0">
                  <c:v>2029</c:v>
                </c:pt>
              </c:strCache>
            </c:strRef>
          </c:tx>
          <c:spPr>
            <a:solidFill>
              <a:schemeClr val="accent1">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Battery_inflow_1.5'!$AD$4:$AD$49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8417256149.4971352</c:v>
                </c:pt>
                <c:pt idx="26">
                  <c:v>8186515365.7126265</c:v>
                </c:pt>
                <c:pt idx="27">
                  <c:v>7764283151.9797764</c:v>
                </c:pt>
                <c:pt idx="28">
                  <c:v>7159534167.5889225</c:v>
                </c:pt>
                <c:pt idx="29">
                  <c:v>6404015304.6134949</c:v>
                </c:pt>
                <c:pt idx="30">
                  <c:v>5545987330.6518764</c:v>
                </c:pt>
                <c:pt idx="31">
                  <c:v>4642516162.8527279</c:v>
                </c:pt>
                <c:pt idx="32">
                  <c:v>3751005778.0207219</c:v>
                </c:pt>
                <c:pt idx="33">
                  <c:v>2921436113.4165459</c:v>
                </c:pt>
                <c:pt idx="34">
                  <c:v>2190704048.0730672</c:v>
                </c:pt>
                <c:pt idx="35">
                  <c:v>1579917569.5702984</c:v>
                </c:pt>
                <c:pt idx="36">
                  <c:v>1094729767.343374</c:v>
                </c:pt>
                <c:pt idx="37">
                  <c:v>728095034.98389518</c:v>
                </c:pt>
                <c:pt idx="38">
                  <c:v>464396774.0014205</c:v>
                </c:pt>
                <c:pt idx="39">
                  <c:v>283819959.36825734</c:v>
                </c:pt>
                <c:pt idx="40">
                  <c:v>166073614.65554327</c:v>
                </c:pt>
                <c:pt idx="41">
                  <c:v>92967309.601589829</c:v>
                </c:pt>
                <c:pt idx="42">
                  <c:v>49752465.232602552</c:v>
                </c:pt>
                <c:pt idx="43">
                  <c:v>25436058.875320703</c:v>
                </c:pt>
                <c:pt idx="44">
                  <c:v>12414926.967806282</c:v>
                </c:pt>
                <c:pt idx="45">
                  <c:v>5781185.6902135313</c:v>
                </c:pt>
              </c:numCache>
            </c:numRef>
          </c:val>
          <c:extLst>
            <c:ext xmlns:c16="http://schemas.microsoft.com/office/drawing/2014/chart" uri="{C3380CC4-5D6E-409C-BE32-E72D297353CC}">
              <c16:uniqueId val="{00000018-430C-42DA-99BC-1284DDE92498}"/>
            </c:ext>
          </c:extLst>
        </c:ser>
        <c:ser>
          <c:idx val="25"/>
          <c:order val="25"/>
          <c:tx>
            <c:strRef>
              <c:f>'SI2.10 - Battery_inflow_1.5'!$AE$3</c:f>
              <c:strCache>
                <c:ptCount val="1"/>
                <c:pt idx="0">
                  <c:v>2030</c:v>
                </c:pt>
              </c:strCache>
            </c:strRef>
          </c:tx>
          <c:spPr>
            <a:solidFill>
              <a:schemeClr val="accent2">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Battery_inflow_1.5'!$AE$4:$AE$49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9621199104.0715847</c:v>
                </c:pt>
                <c:pt idx="27">
                  <c:v>9357454840.7640076</c:v>
                </c:pt>
                <c:pt idx="28">
                  <c:v>8874829609.414793</c:v>
                </c:pt>
                <c:pt idx="29">
                  <c:v>8183581739.1504326</c:v>
                </c:pt>
                <c:pt idx="30">
                  <c:v>7319998966.0394306</c:v>
                </c:pt>
                <c:pt idx="31">
                  <c:v>6339244926.0378008</c:v>
                </c:pt>
                <c:pt idx="32">
                  <c:v>5306547829.0505619</c:v>
                </c:pt>
                <c:pt idx="33">
                  <c:v>4287522298.227356</c:v>
                </c:pt>
                <c:pt idx="34">
                  <c:v>3339297036.6815858</c:v>
                </c:pt>
                <c:pt idx="35">
                  <c:v>2504046384.0304756</c:v>
                </c:pt>
                <c:pt idx="36">
                  <c:v>1805897460.5120971</c:v>
                </c:pt>
                <c:pt idx="37">
                  <c:v>1251311932.2611804</c:v>
                </c:pt>
                <c:pt idx="38">
                  <c:v>832236440.69386232</c:v>
                </c:pt>
                <c:pt idx="39">
                  <c:v>530820702.92266577</c:v>
                </c:pt>
                <c:pt idx="40">
                  <c:v>324415497.19912565</c:v>
                </c:pt>
                <c:pt idx="41">
                  <c:v>189827573.75505319</c:v>
                </c:pt>
                <c:pt idx="42">
                  <c:v>106264675.79939318</c:v>
                </c:pt>
                <c:pt idx="43">
                  <c:v>56868695.14477893</c:v>
                </c:pt>
                <c:pt idx="44">
                  <c:v>29074247.298149291</c:v>
                </c:pt>
                <c:pt idx="45">
                  <c:v>14190667.611666771</c:v>
                </c:pt>
              </c:numCache>
            </c:numRef>
          </c:val>
          <c:extLst>
            <c:ext xmlns:c16="http://schemas.microsoft.com/office/drawing/2014/chart" uri="{C3380CC4-5D6E-409C-BE32-E72D297353CC}">
              <c16:uniqueId val="{00000019-430C-42DA-99BC-1284DDE92498}"/>
            </c:ext>
          </c:extLst>
        </c:ser>
        <c:ser>
          <c:idx val="26"/>
          <c:order val="26"/>
          <c:tx>
            <c:strRef>
              <c:f>'SI2.10 - Battery_inflow_1.5'!$AF$3</c:f>
              <c:strCache>
                <c:ptCount val="1"/>
                <c:pt idx="0">
                  <c:v>2031</c:v>
                </c:pt>
              </c:strCache>
            </c:strRef>
          </c:tx>
          <c:spPr>
            <a:solidFill>
              <a:schemeClr val="accent3">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Battery_inflow_1.5'!$AF$4:$AF$49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10777080640.060032</c:v>
                </c:pt>
                <c:pt idx="28">
                  <c:v>10481650396.566151</c:v>
                </c:pt>
                <c:pt idx="29">
                  <c:v>9941043037.6583614</c:v>
                </c:pt>
                <c:pt idx="30">
                  <c:v>9166749318.1825676</c:v>
                </c:pt>
                <c:pt idx="31">
                  <c:v>8199416547.650322</c:v>
                </c:pt>
                <c:pt idx="32">
                  <c:v>7100835667.7796135</c:v>
                </c:pt>
                <c:pt idx="33">
                  <c:v>5944071342.397603</c:v>
                </c:pt>
                <c:pt idx="34">
                  <c:v>4802621071.8887901</c:v>
                </c:pt>
                <c:pt idx="35">
                  <c:v>3740476946.3923979</c:v>
                </c:pt>
                <c:pt idx="36">
                  <c:v>2804880089.8140507</c:v>
                </c:pt>
                <c:pt idx="37">
                  <c:v>2022856231.2344484</c:v>
                </c:pt>
                <c:pt idx="38">
                  <c:v>1401643335.095432</c:v>
                </c:pt>
                <c:pt idx="39">
                  <c:v>932220520.11777604</c:v>
                </c:pt>
                <c:pt idx="40">
                  <c:v>594592987.72748435</c:v>
                </c:pt>
                <c:pt idx="41">
                  <c:v>363390460.62570012</c:v>
                </c:pt>
                <c:pt idx="42">
                  <c:v>212633274.49479735</c:v>
                </c:pt>
                <c:pt idx="43">
                  <c:v>119031210.96363658</c:v>
                </c:pt>
                <c:pt idx="44">
                  <c:v>63700845.065238237</c:v>
                </c:pt>
                <c:pt idx="45">
                  <c:v>32567199.191273604</c:v>
                </c:pt>
              </c:numCache>
            </c:numRef>
          </c:val>
          <c:extLst>
            <c:ext xmlns:c16="http://schemas.microsoft.com/office/drawing/2014/chart" uri="{C3380CC4-5D6E-409C-BE32-E72D297353CC}">
              <c16:uniqueId val="{0000001A-430C-42DA-99BC-1284DDE92498}"/>
            </c:ext>
          </c:extLst>
        </c:ser>
        <c:ser>
          <c:idx val="27"/>
          <c:order val="27"/>
          <c:tx>
            <c:strRef>
              <c:f>'SI2.10 - Battery_inflow_1.5'!$AG$3</c:f>
              <c:strCache>
                <c:ptCount val="1"/>
                <c:pt idx="0">
                  <c:v>2032</c:v>
                </c:pt>
              </c:strCache>
            </c:strRef>
          </c:tx>
          <c:spPr>
            <a:solidFill>
              <a:schemeClr val="accent4">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Battery_inflow_1.5'!$AG$4:$AG$49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11826221004.858957</c:v>
                </c:pt>
                <c:pt idx="29">
                  <c:v>11502030858.402145</c:v>
                </c:pt>
                <c:pt idx="30">
                  <c:v>10908795796.252605</c:v>
                </c:pt>
                <c:pt idx="31">
                  <c:v>10059125189.246367</c:v>
                </c:pt>
                <c:pt idx="32">
                  <c:v>8997623330.6601868</c:v>
                </c:pt>
                <c:pt idx="33">
                  <c:v>7792096462.0228701</c:v>
                </c:pt>
                <c:pt idx="34">
                  <c:v>6522722034.9954758</c:v>
                </c:pt>
                <c:pt idx="35">
                  <c:v>5270152474.0964603</c:v>
                </c:pt>
                <c:pt idx="36">
                  <c:v>4104609449.3517737</c:v>
                </c:pt>
                <c:pt idx="37">
                  <c:v>3077932971.1023512</c:v>
                </c:pt>
                <c:pt idx="38">
                  <c:v>2219779702.0011353</c:v>
                </c:pt>
                <c:pt idx="39">
                  <c:v>1538092216.6630299</c:v>
                </c:pt>
                <c:pt idx="40">
                  <c:v>1022971458.0771638</c:v>
                </c:pt>
                <c:pt idx="41">
                  <c:v>652476149.67882907</c:v>
                </c:pt>
                <c:pt idx="42">
                  <c:v>398766237.53212339</c:v>
                </c:pt>
                <c:pt idx="43">
                  <c:v>233332957.33308211</c:v>
                </c:pt>
                <c:pt idx="44">
                  <c:v>130618806.18201587</c:v>
                </c:pt>
                <c:pt idx="45">
                  <c:v>69902072.471974209</c:v>
                </c:pt>
              </c:numCache>
            </c:numRef>
          </c:val>
          <c:extLst>
            <c:ext xmlns:c16="http://schemas.microsoft.com/office/drawing/2014/chart" uri="{C3380CC4-5D6E-409C-BE32-E72D297353CC}">
              <c16:uniqueId val="{0000001B-430C-42DA-99BC-1284DDE92498}"/>
            </c:ext>
          </c:extLst>
        </c:ser>
        <c:ser>
          <c:idx val="28"/>
          <c:order val="28"/>
          <c:tx>
            <c:strRef>
              <c:f>'SI2.10 - Battery_inflow_1.5'!$AH$3</c:f>
              <c:strCache>
                <c:ptCount val="1"/>
                <c:pt idx="0">
                  <c:v>2033</c:v>
                </c:pt>
              </c:strCache>
            </c:strRef>
          </c:tx>
          <c:spPr>
            <a:solidFill>
              <a:schemeClr val="accent5">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Battery_inflow_1.5'!$AH$4:$AH$49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12742763223.355934</c:v>
                </c:pt>
                <c:pt idx="30">
                  <c:v>12393448063.936291</c:v>
                </c:pt>
                <c:pt idx="31">
                  <c:v>11754236778.297495</c:v>
                </c:pt>
                <c:pt idx="32">
                  <c:v>10838715974.274202</c:v>
                </c:pt>
                <c:pt idx="33">
                  <c:v>9694946815.9303474</c:v>
                </c:pt>
                <c:pt idx="34">
                  <c:v>8395990586.3683052</c:v>
                </c:pt>
                <c:pt idx="35">
                  <c:v>7028238558.1635761</c:v>
                </c:pt>
                <c:pt idx="36">
                  <c:v>5678593787.5507841</c:v>
                </c:pt>
                <c:pt idx="37">
                  <c:v>4422720183.8989162</c:v>
                </c:pt>
                <c:pt idx="38">
                  <c:v>3316475402.5823712</c:v>
                </c:pt>
                <c:pt idx="39">
                  <c:v>2391814522.9139838</c:v>
                </c:pt>
                <c:pt idx="40">
                  <c:v>1657295675.8182464</c:v>
                </c:pt>
                <c:pt idx="41">
                  <c:v>1102252618.9196601</c:v>
                </c:pt>
                <c:pt idx="42">
                  <c:v>703043607.99854875</c:v>
                </c:pt>
                <c:pt idx="43">
                  <c:v>429670961.18469334</c:v>
                </c:pt>
                <c:pt idx="44">
                  <c:v>251416460.61571622</c:v>
                </c:pt>
                <c:pt idx="45">
                  <c:v>140741875.11048454</c:v>
                </c:pt>
              </c:numCache>
            </c:numRef>
          </c:val>
          <c:extLst>
            <c:ext xmlns:c16="http://schemas.microsoft.com/office/drawing/2014/chart" uri="{C3380CC4-5D6E-409C-BE32-E72D297353CC}">
              <c16:uniqueId val="{0000001C-430C-42DA-99BC-1284DDE92498}"/>
            </c:ext>
          </c:extLst>
        </c:ser>
        <c:ser>
          <c:idx val="29"/>
          <c:order val="29"/>
          <c:tx>
            <c:strRef>
              <c:f>'SI2.10 - Battery_inflow_1.5'!$AI$3</c:f>
              <c:strCache>
                <c:ptCount val="1"/>
                <c:pt idx="0">
                  <c:v>2034</c:v>
                </c:pt>
              </c:strCache>
            </c:strRef>
          </c:tx>
          <c:spPr>
            <a:solidFill>
              <a:schemeClr val="accent6">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Battery_inflow_1.5'!$AI$4:$AI$49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13506512798.625374</c:v>
                </c:pt>
                <c:pt idx="31">
                  <c:v>13136261104.486721</c:v>
                </c:pt>
                <c:pt idx="32">
                  <c:v>12458738085.406998</c:v>
                </c:pt>
                <c:pt idx="33">
                  <c:v>11488344675.421637</c:v>
                </c:pt>
                <c:pt idx="34">
                  <c:v>10276022629.954346</c:v>
                </c:pt>
                <c:pt idx="35">
                  <c:v>8899212229.2653332</c:v>
                </c:pt>
                <c:pt idx="36">
                  <c:v>7449482688.6243219</c:v>
                </c:pt>
                <c:pt idx="37">
                  <c:v>6018945681.1981802</c:v>
                </c:pt>
                <c:pt idx="38">
                  <c:v>4687800104.3825045</c:v>
                </c:pt>
                <c:pt idx="39">
                  <c:v>3515251494.9978085</c:v>
                </c:pt>
                <c:pt idx="40">
                  <c:v>2535170190.2821593</c:v>
                </c:pt>
                <c:pt idx="41">
                  <c:v>1756627260.8375838</c:v>
                </c:pt>
                <c:pt idx="42">
                  <c:v>1168317172.9558301</c:v>
                </c:pt>
                <c:pt idx="43">
                  <c:v>745181192.09966612</c:v>
                </c:pt>
                <c:pt idx="44">
                  <c:v>455423696.94211078</c:v>
                </c:pt>
                <c:pt idx="45">
                  <c:v>266485344.15732136</c:v>
                </c:pt>
              </c:numCache>
            </c:numRef>
          </c:val>
          <c:extLst>
            <c:ext xmlns:c16="http://schemas.microsoft.com/office/drawing/2014/chart" uri="{C3380CC4-5D6E-409C-BE32-E72D297353CC}">
              <c16:uniqueId val="{0000001D-430C-42DA-99BC-1284DDE92498}"/>
            </c:ext>
          </c:extLst>
        </c:ser>
        <c:ser>
          <c:idx val="30"/>
          <c:order val="30"/>
          <c:tx>
            <c:strRef>
              <c:f>'SI2.10 - Battery_inflow_1.5'!$AJ$3</c:f>
              <c:strCache>
                <c:ptCount val="1"/>
                <c:pt idx="0">
                  <c:v>2035</c:v>
                </c:pt>
              </c:strCache>
            </c:strRef>
          </c:tx>
          <c:spPr>
            <a:solidFill>
              <a:schemeClr val="accent1">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Battery_inflow_1.5'!$AJ$4:$AJ$49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14090750672.1224</c:v>
                </c:pt>
                <c:pt idx="32">
                  <c:v>13704483366.428984</c:v>
                </c:pt>
                <c:pt idx="33">
                  <c:v>12997653403.816603</c:v>
                </c:pt>
                <c:pt idx="34">
                  <c:v>11985284645.289532</c:v>
                </c:pt>
                <c:pt idx="35">
                  <c:v>10720522383.432007</c:v>
                </c:pt>
                <c:pt idx="36">
                  <c:v>9284156656.1609173</c:v>
                </c:pt>
                <c:pt idx="37">
                  <c:v>7771717597.7785006</c:v>
                </c:pt>
                <c:pt idx="38">
                  <c:v>6279301265.0491972</c:v>
                </c:pt>
                <c:pt idx="39">
                  <c:v>4890575639.7999296</c:v>
                </c:pt>
                <c:pt idx="40">
                  <c:v>3667307254.2352176</c:v>
                </c:pt>
                <c:pt idx="41">
                  <c:v>2644831541.2915959</c:v>
                </c:pt>
                <c:pt idx="42">
                  <c:v>1832611949.9057426</c:v>
                </c:pt>
                <c:pt idx="43">
                  <c:v>1218853914.0728447</c:v>
                </c:pt>
                <c:pt idx="44">
                  <c:v>777414758.34532201</c:v>
                </c:pt>
                <c:pt idx="45">
                  <c:v>475123509.63311809</c:v>
                </c:pt>
              </c:numCache>
            </c:numRef>
          </c:val>
          <c:extLst>
            <c:ext xmlns:c16="http://schemas.microsoft.com/office/drawing/2014/chart" uri="{C3380CC4-5D6E-409C-BE32-E72D297353CC}">
              <c16:uniqueId val="{0000001E-430C-42DA-99BC-1284DDE92498}"/>
            </c:ext>
          </c:extLst>
        </c:ser>
        <c:ser>
          <c:idx val="31"/>
          <c:order val="31"/>
          <c:tx>
            <c:strRef>
              <c:f>'SI2.10 - Battery_inflow_1.5'!$AK$3</c:f>
              <c:strCache>
                <c:ptCount val="1"/>
                <c:pt idx="0">
                  <c:v>2036</c:v>
                </c:pt>
              </c:strCache>
            </c:strRef>
          </c:tx>
          <c:spPr>
            <a:solidFill>
              <a:schemeClr val="accent2">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Battery_inflow_1.5'!$AK$4:$AK$49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14516480553.318241</c:v>
                </c:pt>
                <c:pt idx="33">
                  <c:v>14118542788.18734</c:v>
                </c:pt>
                <c:pt idx="34">
                  <c:v>13390357069.376394</c:v>
                </c:pt>
                <c:pt idx="35">
                  <c:v>12347401180.232725</c:v>
                </c:pt>
                <c:pt idx="36">
                  <c:v>11044426114.812729</c:v>
                </c:pt>
                <c:pt idx="37">
                  <c:v>9564662855.0287189</c:v>
                </c:pt>
                <c:pt idx="38">
                  <c:v>8006527828.0195198</c:v>
                </c:pt>
                <c:pt idx="39">
                  <c:v>6469020481.8437433</c:v>
                </c:pt>
                <c:pt idx="40">
                  <c:v>5038336694.8749104</c:v>
                </c:pt>
                <c:pt idx="41">
                  <c:v>3778109177.9924159</c:v>
                </c:pt>
                <c:pt idx="42">
                  <c:v>2724740968.6924205</c:v>
                </c:pt>
                <c:pt idx="43">
                  <c:v>1887981439.1448798</c:v>
                </c:pt>
                <c:pt idx="44">
                  <c:v>1255679669.0739553</c:v>
                </c:pt>
                <c:pt idx="45">
                  <c:v>800903123.18915141</c:v>
                </c:pt>
              </c:numCache>
            </c:numRef>
          </c:val>
          <c:extLst>
            <c:ext xmlns:c16="http://schemas.microsoft.com/office/drawing/2014/chart" uri="{C3380CC4-5D6E-409C-BE32-E72D297353CC}">
              <c16:uniqueId val="{0000001F-430C-42DA-99BC-1284DDE92498}"/>
            </c:ext>
          </c:extLst>
        </c:ser>
        <c:ser>
          <c:idx val="32"/>
          <c:order val="32"/>
          <c:tx>
            <c:strRef>
              <c:f>'SI2.10 - Battery_inflow_1.5'!$AL$3</c:f>
              <c:strCache>
                <c:ptCount val="1"/>
                <c:pt idx="0">
                  <c:v>2037</c:v>
                </c:pt>
              </c:strCache>
            </c:strRef>
          </c:tx>
          <c:spPr>
            <a:solidFill>
              <a:schemeClr val="accent3">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Battery_inflow_1.5'!$AL$4:$AL$49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14958899665.566898</c:v>
                </c:pt>
                <c:pt idx="34">
                  <c:v>14548833942.000563</c:v>
                </c:pt>
                <c:pt idx="35">
                  <c:v>13798455290.261749</c:v>
                </c:pt>
                <c:pt idx="36">
                  <c:v>12723713210.457428</c:v>
                </c:pt>
                <c:pt idx="37">
                  <c:v>11381027343.95118</c:v>
                </c:pt>
                <c:pt idx="38">
                  <c:v>9856165305.2085056</c:v>
                </c:pt>
                <c:pt idx="39">
                  <c:v>8250542961.0854244</c:v>
                </c:pt>
                <c:pt idx="40">
                  <c:v>6666176968.0997372</c:v>
                </c:pt>
                <c:pt idx="41">
                  <c:v>5191890198.3959045</c:v>
                </c:pt>
                <c:pt idx="42">
                  <c:v>3893254698.4487381</c:v>
                </c:pt>
                <c:pt idx="43">
                  <c:v>2807782961.9668088</c:v>
                </c:pt>
                <c:pt idx="44">
                  <c:v>1945521492.9602993</c:v>
                </c:pt>
                <c:pt idx="45">
                  <c:v>1293949047.2761948</c:v>
                </c:pt>
              </c:numCache>
            </c:numRef>
          </c:val>
          <c:extLst>
            <c:ext xmlns:c16="http://schemas.microsoft.com/office/drawing/2014/chart" uri="{C3380CC4-5D6E-409C-BE32-E72D297353CC}">
              <c16:uniqueId val="{00000020-430C-42DA-99BC-1284DDE92498}"/>
            </c:ext>
          </c:extLst>
        </c:ser>
        <c:ser>
          <c:idx val="33"/>
          <c:order val="33"/>
          <c:tx>
            <c:strRef>
              <c:f>'SI2.10 - Battery_inflow_1.5'!$AM$3</c:f>
              <c:strCache>
                <c:ptCount val="1"/>
                <c:pt idx="0">
                  <c:v>2038</c:v>
                </c:pt>
              </c:strCache>
            </c:strRef>
          </c:tx>
          <c:spPr>
            <a:solidFill>
              <a:schemeClr val="accent4">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Battery_inflow_1.5'!$AM$4:$AM$49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15439487579.381426</c:v>
                </c:pt>
                <c:pt idx="35">
                  <c:v>15016247582.638485</c:v>
                </c:pt>
                <c:pt idx="36">
                  <c:v>14241761348.198236</c:v>
                </c:pt>
                <c:pt idx="37">
                  <c:v>13132490789.323309</c:v>
                </c:pt>
                <c:pt idx="38">
                  <c:v>11746668153.80872</c:v>
                </c:pt>
                <c:pt idx="39">
                  <c:v>10172816531.444387</c:v>
                </c:pt>
                <c:pt idx="40">
                  <c:v>8515609999.3136606</c:v>
                </c:pt>
                <c:pt idx="41">
                  <c:v>6880342725.8654566</c:v>
                </c:pt>
                <c:pt idx="42">
                  <c:v>5358691215.5151415</c:v>
                </c:pt>
                <c:pt idx="43">
                  <c:v>4018334162.5341187</c:v>
                </c:pt>
                <c:pt idx="44">
                  <c:v>2897989232.9027443</c:v>
                </c:pt>
                <c:pt idx="45">
                  <c:v>2008025696.9115651</c:v>
                </c:pt>
              </c:numCache>
            </c:numRef>
          </c:val>
          <c:extLst>
            <c:ext xmlns:c16="http://schemas.microsoft.com/office/drawing/2014/chart" uri="{C3380CC4-5D6E-409C-BE32-E72D297353CC}">
              <c16:uniqueId val="{00000021-430C-42DA-99BC-1284DDE92498}"/>
            </c:ext>
          </c:extLst>
        </c:ser>
        <c:ser>
          <c:idx val="34"/>
          <c:order val="34"/>
          <c:tx>
            <c:strRef>
              <c:f>'SI2.10 - Battery_inflow_1.5'!$AN$3</c:f>
              <c:strCache>
                <c:ptCount val="1"/>
                <c:pt idx="0">
                  <c:v>2039</c:v>
                </c:pt>
              </c:strCache>
            </c:strRef>
          </c:tx>
          <c:spPr>
            <a:solidFill>
              <a:schemeClr val="accent5">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Battery_inflow_1.5'!$AN$4:$AN$49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15934035348.842888</c:v>
                </c:pt>
                <c:pt idx="36">
                  <c:v>15497238399.820288</c:v>
                </c:pt>
                <c:pt idx="37">
                  <c:v>14697944318.762608</c:v>
                </c:pt>
                <c:pt idx="38">
                  <c:v>13553142316.386051</c:v>
                </c:pt>
                <c:pt idx="39">
                  <c:v>12122929898.520254</c:v>
                </c:pt>
                <c:pt idx="40">
                  <c:v>10498665669.824152</c:v>
                </c:pt>
                <c:pt idx="41">
                  <c:v>8788376560.3223534</c:v>
                </c:pt>
                <c:pt idx="42">
                  <c:v>7100729453.7741747</c:v>
                </c:pt>
                <c:pt idx="43">
                  <c:v>5530337377.6199541</c:v>
                </c:pt>
                <c:pt idx="44">
                  <c:v>4147046866.6840878</c:v>
                </c:pt>
                <c:pt idx="45">
                  <c:v>2990815766.4056659</c:v>
                </c:pt>
              </c:numCache>
            </c:numRef>
          </c:val>
          <c:extLst>
            <c:ext xmlns:c16="http://schemas.microsoft.com/office/drawing/2014/chart" uri="{C3380CC4-5D6E-409C-BE32-E72D297353CC}">
              <c16:uniqueId val="{00000022-430C-42DA-99BC-1284DDE92498}"/>
            </c:ext>
          </c:extLst>
        </c:ser>
        <c:ser>
          <c:idx val="35"/>
          <c:order val="35"/>
          <c:tx>
            <c:strRef>
              <c:f>'SI2.10 - Battery_inflow_1.5'!$AO$3</c:f>
              <c:strCache>
                <c:ptCount val="1"/>
                <c:pt idx="0">
                  <c:v>2040</c:v>
                </c:pt>
              </c:strCache>
            </c:strRef>
          </c:tx>
          <c:spPr>
            <a:solidFill>
              <a:schemeClr val="accent6">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Battery_inflow_1.5'!$AO$4:$AO$49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16426375383.904064</c:v>
                </c:pt>
                <c:pt idx="37">
                  <c:v>15976082002.84223</c:v>
                </c:pt>
                <c:pt idx="38">
                  <c:v>15152090821.064192</c:v>
                </c:pt>
                <c:pt idx="39">
                  <c:v>13971915992.805891</c:v>
                </c:pt>
                <c:pt idx="40">
                  <c:v>12497511955.143787</c:v>
                </c:pt>
                <c:pt idx="41">
                  <c:v>10823060169.448013</c:v>
                </c:pt>
                <c:pt idx="42">
                  <c:v>9059925451.0529194</c:v>
                </c:pt>
                <c:pt idx="43">
                  <c:v>7320132342.7281628</c:v>
                </c:pt>
                <c:pt idx="44">
                  <c:v>5701217285.8658752</c:v>
                </c:pt>
                <c:pt idx="45">
                  <c:v>4275184978.2825317</c:v>
                </c:pt>
              </c:numCache>
            </c:numRef>
          </c:val>
          <c:extLst>
            <c:ext xmlns:c16="http://schemas.microsoft.com/office/drawing/2014/chart" uri="{C3380CC4-5D6E-409C-BE32-E72D297353CC}">
              <c16:uniqueId val="{00000023-430C-42DA-99BC-1284DDE92498}"/>
            </c:ext>
          </c:extLst>
        </c:ser>
        <c:ser>
          <c:idx val="36"/>
          <c:order val="36"/>
          <c:tx>
            <c:strRef>
              <c:f>'SI2.10 - Battery_inflow_1.5'!$AP$3</c:f>
              <c:strCache>
                <c:ptCount val="1"/>
                <c:pt idx="0">
                  <c:v>2041</c:v>
                </c:pt>
              </c:strCache>
            </c:strRef>
          </c:tx>
          <c:spPr>
            <a:solidFill>
              <a:schemeClr val="accent1">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Battery_inflow_1.5'!$AP$4:$AP$49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16901760128.385151</c:v>
                </c:pt>
                <c:pt idx="38">
                  <c:v>16438435107.725737</c:v>
                </c:pt>
                <c:pt idx="39">
                  <c:v>15590597348.218319</c:v>
                </c:pt>
                <c:pt idx="40">
                  <c:v>14376267869.523603</c:v>
                </c:pt>
                <c:pt idx="41">
                  <c:v>12859194090.648066</c:v>
                </c:pt>
                <c:pt idx="42">
                  <c:v>11136283115.649406</c:v>
                </c:pt>
                <c:pt idx="43">
                  <c:v>9322122694.5048618</c:v>
                </c:pt>
                <c:pt idx="44">
                  <c:v>7531979397.3574781</c:v>
                </c:pt>
                <c:pt idx="45">
                  <c:v>5866212402.52005</c:v>
                </c:pt>
              </c:numCache>
            </c:numRef>
          </c:val>
          <c:extLst>
            <c:ext xmlns:c16="http://schemas.microsoft.com/office/drawing/2014/chart" uri="{C3380CC4-5D6E-409C-BE32-E72D297353CC}">
              <c16:uniqueId val="{00000024-430C-42DA-99BC-1284DDE92498}"/>
            </c:ext>
          </c:extLst>
        </c:ser>
        <c:ser>
          <c:idx val="37"/>
          <c:order val="37"/>
          <c:tx>
            <c:strRef>
              <c:f>'SI2.10 - Battery_inflow_1.5'!$AQ$3</c:f>
              <c:strCache>
                <c:ptCount val="1"/>
                <c:pt idx="0">
                  <c:v>2042</c:v>
                </c:pt>
              </c:strCache>
            </c:strRef>
          </c:tx>
          <c:spPr>
            <a:solidFill>
              <a:schemeClr val="accent2">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Battery_inflow_1.5'!$AQ$4:$AQ$49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17332763222.255859</c:v>
                </c:pt>
                <c:pt idx="39">
                  <c:v>16857623188.493961</c:v>
                </c:pt>
                <c:pt idx="40">
                  <c:v>15988165154.253477</c:v>
                </c:pt>
                <c:pt idx="41">
                  <c:v>14742869683.950771</c:v>
                </c:pt>
                <c:pt idx="42">
                  <c:v>13187109786.744434</c:v>
                </c:pt>
                <c:pt idx="43">
                  <c:v>11420263744.921515</c:v>
                </c:pt>
                <c:pt idx="44">
                  <c:v>9559841351.7485104</c:v>
                </c:pt>
                <c:pt idx="45">
                  <c:v>7724048530.9017181</c:v>
                </c:pt>
              </c:numCache>
            </c:numRef>
          </c:val>
          <c:extLst>
            <c:ext xmlns:c16="http://schemas.microsoft.com/office/drawing/2014/chart" uri="{C3380CC4-5D6E-409C-BE32-E72D297353CC}">
              <c16:uniqueId val="{00000025-430C-42DA-99BC-1284DDE92498}"/>
            </c:ext>
          </c:extLst>
        </c:ser>
        <c:ser>
          <c:idx val="38"/>
          <c:order val="38"/>
          <c:tx>
            <c:strRef>
              <c:f>'SI2.10 - Battery_inflow_1.5'!$AR$3</c:f>
              <c:strCache>
                <c:ptCount val="1"/>
                <c:pt idx="0">
                  <c:v>2043</c:v>
                </c:pt>
              </c:strCache>
            </c:strRef>
          </c:tx>
          <c:spPr>
            <a:solidFill>
              <a:schemeClr val="accent3">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Battery_inflow_1.5'!$AR$4:$AR$49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17716431572.469662</c:v>
                </c:pt>
                <c:pt idx="40">
                  <c:v>17230774104.728172</c:v>
                </c:pt>
                <c:pt idx="41">
                  <c:v>16342070233.842964</c:v>
                </c:pt>
                <c:pt idx="42">
                  <c:v>15069209599.665737</c:v>
                </c:pt>
                <c:pt idx="43">
                  <c:v>13479012271.714169</c:v>
                </c:pt>
                <c:pt idx="44">
                  <c:v>11673056314.336782</c:v>
                </c:pt>
                <c:pt idx="45">
                  <c:v>9771452651.8452797</c:v>
                </c:pt>
              </c:numCache>
            </c:numRef>
          </c:val>
          <c:extLst>
            <c:ext xmlns:c16="http://schemas.microsoft.com/office/drawing/2014/chart" uri="{C3380CC4-5D6E-409C-BE32-E72D297353CC}">
              <c16:uniqueId val="{00000026-430C-42DA-99BC-1284DDE92498}"/>
            </c:ext>
          </c:extLst>
        </c:ser>
        <c:ser>
          <c:idx val="39"/>
          <c:order val="39"/>
          <c:tx>
            <c:strRef>
              <c:f>'SI2.10 - Battery_inflow_1.5'!$AS$3</c:f>
              <c:strCache>
                <c:ptCount val="1"/>
                <c:pt idx="0">
                  <c:v>2044</c:v>
                </c:pt>
              </c:strCache>
            </c:strRef>
          </c:tx>
          <c:spPr>
            <a:solidFill>
              <a:schemeClr val="accent4">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Battery_inflow_1.5'!$AS$4:$AS$49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18059184433.295414</c:v>
                </c:pt>
                <c:pt idx="41">
                  <c:v>17564131140.792664</c:v>
                </c:pt>
                <c:pt idx="42">
                  <c:v>16658233864.286985</c:v>
                </c:pt>
                <c:pt idx="43">
                  <c:v>15360747694.091846</c:v>
                </c:pt>
                <c:pt idx="44">
                  <c:v>13739785441.431633</c:v>
                </c:pt>
                <c:pt idx="45">
                  <c:v>11898890361.670351</c:v>
                </c:pt>
              </c:numCache>
            </c:numRef>
          </c:val>
          <c:extLst>
            <c:ext xmlns:c16="http://schemas.microsoft.com/office/drawing/2014/chart" uri="{C3380CC4-5D6E-409C-BE32-E72D297353CC}">
              <c16:uniqueId val="{00000027-430C-42DA-99BC-1284DDE92498}"/>
            </c:ext>
          </c:extLst>
        </c:ser>
        <c:ser>
          <c:idx val="40"/>
          <c:order val="40"/>
          <c:tx>
            <c:strRef>
              <c:f>'SI2.10 - Battery_inflow_1.5'!$AT$3</c:f>
              <c:strCache>
                <c:ptCount val="1"/>
                <c:pt idx="0">
                  <c:v>2045</c:v>
                </c:pt>
              </c:strCache>
            </c:strRef>
          </c:tx>
          <c:spPr>
            <a:solidFill>
              <a:schemeClr val="accent5">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Battery_inflow_1.5'!$AT$4:$AT$49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18368550822.967258</c:v>
                </c:pt>
                <c:pt idx="42">
                  <c:v>17865016923.249802</c:v>
                </c:pt>
                <c:pt idx="43">
                  <c:v>16943600996.33766</c:v>
                </c:pt>
                <c:pt idx="44">
                  <c:v>15623887985.633469</c:v>
                </c:pt>
                <c:pt idx="45">
                  <c:v>13975157522.190977</c:v>
                </c:pt>
              </c:numCache>
            </c:numRef>
          </c:val>
          <c:extLst>
            <c:ext xmlns:c16="http://schemas.microsoft.com/office/drawing/2014/chart" uri="{C3380CC4-5D6E-409C-BE32-E72D297353CC}">
              <c16:uniqueId val="{00000028-430C-42DA-99BC-1284DDE92498}"/>
            </c:ext>
          </c:extLst>
        </c:ser>
        <c:ser>
          <c:idx val="41"/>
          <c:order val="41"/>
          <c:tx>
            <c:strRef>
              <c:f>'SI2.10 - Battery_inflow_1.5'!$AU$3</c:f>
              <c:strCache>
                <c:ptCount val="1"/>
                <c:pt idx="0">
                  <c:v>2046</c:v>
                </c:pt>
              </c:strCache>
            </c:strRef>
          </c:tx>
          <c:spPr>
            <a:solidFill>
              <a:schemeClr val="accent6">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Battery_inflow_1.5'!$AU$4:$AU$49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18651674189.420326</c:v>
                </c:pt>
                <c:pt idx="43">
                  <c:v>18140379077.934708</c:v>
                </c:pt>
                <c:pt idx="44">
                  <c:v>17204760921.263393</c:v>
                </c:pt>
                <c:pt idx="45">
                  <c:v>15864706535.02318</c:v>
                </c:pt>
              </c:numCache>
            </c:numRef>
          </c:val>
          <c:extLst>
            <c:ext xmlns:c16="http://schemas.microsoft.com/office/drawing/2014/chart" uri="{C3380CC4-5D6E-409C-BE32-E72D297353CC}">
              <c16:uniqueId val="{00000029-430C-42DA-99BC-1284DDE92498}"/>
            </c:ext>
          </c:extLst>
        </c:ser>
        <c:ser>
          <c:idx val="42"/>
          <c:order val="42"/>
          <c:tx>
            <c:strRef>
              <c:f>'SI2.10 - Battery_inflow_1.5'!$AV$3</c:f>
              <c:strCache>
                <c:ptCount val="1"/>
                <c:pt idx="0">
                  <c:v>2047</c:v>
                </c:pt>
              </c:strCache>
            </c:strRef>
          </c:tx>
          <c:spPr>
            <a:solidFill>
              <a:schemeClr val="accent1">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Battery_inflow_1.5'!$AV$4:$AV$49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18914798705.270542</c:v>
                </c:pt>
                <c:pt idx="44">
                  <c:v>18396290607.041752</c:v>
                </c:pt>
                <c:pt idx="45">
                  <c:v>17447473416.761196</c:v>
                </c:pt>
              </c:numCache>
            </c:numRef>
          </c:val>
          <c:extLst>
            <c:ext xmlns:c16="http://schemas.microsoft.com/office/drawing/2014/chart" uri="{C3380CC4-5D6E-409C-BE32-E72D297353CC}">
              <c16:uniqueId val="{0000002A-430C-42DA-99BC-1284DDE92498}"/>
            </c:ext>
          </c:extLst>
        </c:ser>
        <c:ser>
          <c:idx val="43"/>
          <c:order val="43"/>
          <c:tx>
            <c:strRef>
              <c:f>'SI2.10 - Battery_inflow_1.5'!$AW$3</c:f>
              <c:strCache>
                <c:ptCount val="1"/>
                <c:pt idx="0">
                  <c:v>2048</c:v>
                </c:pt>
              </c:strCache>
            </c:strRef>
          </c:tx>
          <c:spPr>
            <a:solidFill>
              <a:schemeClr val="accent2">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Battery_inflow_1.5'!$AW$4:$AW$49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19162710202.127853</c:v>
                </c:pt>
                <c:pt idx="45">
                  <c:v>18637406149.008533</c:v>
                </c:pt>
              </c:numCache>
            </c:numRef>
          </c:val>
          <c:extLst>
            <c:ext xmlns:c16="http://schemas.microsoft.com/office/drawing/2014/chart" uri="{C3380CC4-5D6E-409C-BE32-E72D297353CC}">
              <c16:uniqueId val="{0000002B-430C-42DA-99BC-1284DDE92498}"/>
            </c:ext>
          </c:extLst>
        </c:ser>
        <c:ser>
          <c:idx val="44"/>
          <c:order val="44"/>
          <c:tx>
            <c:strRef>
              <c:f>'SI2.10 - Battery_inflow_1.5'!$AX$3</c:f>
              <c:strCache>
                <c:ptCount val="1"/>
                <c:pt idx="0">
                  <c:v>2049</c:v>
                </c:pt>
              </c:strCache>
            </c:strRef>
          </c:tx>
          <c:spPr>
            <a:solidFill>
              <a:schemeClr val="accent3">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Battery_inflow_1.5'!$AX$4:$AX$49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19399088819.9375</c:v>
                </c:pt>
              </c:numCache>
            </c:numRef>
          </c:val>
          <c:extLst>
            <c:ext xmlns:c16="http://schemas.microsoft.com/office/drawing/2014/chart" uri="{C3380CC4-5D6E-409C-BE32-E72D297353CC}">
              <c16:uniqueId val="{0000002C-430C-42DA-99BC-1284DDE92498}"/>
            </c:ext>
          </c:extLst>
        </c:ser>
        <c:ser>
          <c:idx val="45"/>
          <c:order val="45"/>
          <c:tx>
            <c:strRef>
              <c:f>'SI2.10 - Battery_inflow_1.5'!$AY$3</c:f>
              <c:strCache>
                <c:ptCount val="1"/>
                <c:pt idx="0">
                  <c:v>2050</c:v>
                </c:pt>
              </c:strCache>
            </c:strRef>
          </c:tx>
          <c:spPr>
            <a:solidFill>
              <a:schemeClr val="accent4">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Battery_inflow_1.5'!$AY$4:$AY$49</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2D-430C-42DA-99BC-1284DDE92498}"/>
            </c:ext>
          </c:extLst>
        </c:ser>
        <c:ser>
          <c:idx val="46"/>
          <c:order val="46"/>
          <c:tx>
            <c:strRef>
              <c:f>'[2]Cohort_survival_matrix_&amp;Outputs'!#REF!</c:f>
              <c:strCache>
                <c:ptCount val="1"/>
                <c:pt idx="0">
                  <c:v>#REF!</c:v>
                </c:pt>
              </c:strCache>
            </c:strRef>
          </c:tx>
          <c:spPr>
            <a:solidFill>
              <a:schemeClr val="accent5">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2E-430C-42DA-99BC-1284DDE92498}"/>
            </c:ext>
          </c:extLst>
        </c:ser>
        <c:ser>
          <c:idx val="47"/>
          <c:order val="47"/>
          <c:tx>
            <c:strRef>
              <c:f>'[2]Cohort_survival_matrix_&amp;Outputs'!#REF!</c:f>
              <c:strCache>
                <c:ptCount val="1"/>
                <c:pt idx="0">
                  <c:v>#REF!</c:v>
                </c:pt>
              </c:strCache>
            </c:strRef>
          </c:tx>
          <c:spPr>
            <a:solidFill>
              <a:schemeClr val="accent6">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2F-430C-42DA-99BC-1284DDE92498}"/>
            </c:ext>
          </c:extLst>
        </c:ser>
        <c:ser>
          <c:idx val="48"/>
          <c:order val="48"/>
          <c:tx>
            <c:strRef>
              <c:f>'[2]Cohort_survival_matrix_&amp;Outputs'!#REF!</c:f>
              <c:strCache>
                <c:ptCount val="1"/>
                <c:pt idx="0">
                  <c:v>#REF!</c:v>
                </c:pt>
              </c:strCache>
            </c:strRef>
          </c:tx>
          <c:spPr>
            <a:solidFill>
              <a:schemeClr val="accent1">
                <a:lumMod val="50000"/>
                <a:lumOff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0-430C-42DA-99BC-1284DDE92498}"/>
            </c:ext>
          </c:extLst>
        </c:ser>
        <c:ser>
          <c:idx val="49"/>
          <c:order val="49"/>
          <c:tx>
            <c:strRef>
              <c:f>'[2]Cohort_survival_matrix_&amp;Outputs'!#REF!</c:f>
              <c:strCache>
                <c:ptCount val="1"/>
                <c:pt idx="0">
                  <c:v>#REF!</c:v>
                </c:pt>
              </c:strCache>
            </c:strRef>
          </c:tx>
          <c:spPr>
            <a:solidFill>
              <a:schemeClr val="accent2">
                <a:lumMod val="50000"/>
                <a:lumOff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1-430C-42DA-99BC-1284DDE92498}"/>
            </c:ext>
          </c:extLst>
        </c:ser>
        <c:ser>
          <c:idx val="50"/>
          <c:order val="50"/>
          <c:tx>
            <c:strRef>
              <c:f>'[2]Cohort_survival_matrix_&amp;Outputs'!#REF!</c:f>
              <c:strCache>
                <c:ptCount val="1"/>
                <c:pt idx="0">
                  <c:v>#REF!</c:v>
                </c:pt>
              </c:strCache>
            </c:strRef>
          </c:tx>
          <c:spPr>
            <a:solidFill>
              <a:schemeClr val="accent3">
                <a:lumMod val="50000"/>
                <a:lumOff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2-430C-42DA-99BC-1284DDE92498}"/>
            </c:ext>
          </c:extLst>
        </c:ser>
        <c:ser>
          <c:idx val="51"/>
          <c:order val="51"/>
          <c:tx>
            <c:strRef>
              <c:f>'[2]Cohort_survival_matrix_&amp;Outputs'!#REF!</c:f>
              <c:strCache>
                <c:ptCount val="1"/>
                <c:pt idx="0">
                  <c:v>#REF!</c:v>
                </c:pt>
              </c:strCache>
            </c:strRef>
          </c:tx>
          <c:spPr>
            <a:solidFill>
              <a:schemeClr val="accent4">
                <a:lumMod val="50000"/>
                <a:lumOff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3-430C-42DA-99BC-1284DDE92498}"/>
            </c:ext>
          </c:extLst>
        </c:ser>
        <c:ser>
          <c:idx val="52"/>
          <c:order val="52"/>
          <c:tx>
            <c:strRef>
              <c:f>'[2]Cohort_survival_matrix_&amp;Outputs'!#REF!</c:f>
              <c:strCache>
                <c:ptCount val="1"/>
                <c:pt idx="0">
                  <c:v>#REF!</c:v>
                </c:pt>
              </c:strCache>
            </c:strRef>
          </c:tx>
          <c:spPr>
            <a:solidFill>
              <a:schemeClr val="accent5">
                <a:lumMod val="50000"/>
                <a:lumOff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4-430C-42DA-99BC-1284DDE92498}"/>
            </c:ext>
          </c:extLst>
        </c:ser>
        <c:ser>
          <c:idx val="53"/>
          <c:order val="53"/>
          <c:tx>
            <c:strRef>
              <c:f>'[2]Cohort_survival_matrix_&amp;Outputs'!#REF!</c:f>
              <c:strCache>
                <c:ptCount val="1"/>
                <c:pt idx="0">
                  <c:v>#REF!</c:v>
                </c:pt>
              </c:strCache>
            </c:strRef>
          </c:tx>
          <c:spPr>
            <a:solidFill>
              <a:schemeClr val="accent6">
                <a:lumMod val="50000"/>
                <a:lumOff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5-430C-42DA-99BC-1284DDE92498}"/>
            </c:ext>
          </c:extLst>
        </c:ser>
        <c:ser>
          <c:idx val="54"/>
          <c:order val="54"/>
          <c:tx>
            <c:strRef>
              <c:f>'[2]Cohort_survival_matrix_&amp;Outputs'!#REF!</c:f>
              <c:strCache>
                <c:ptCount val="1"/>
                <c:pt idx="0">
                  <c:v>#REF!</c:v>
                </c:pt>
              </c:strCache>
            </c:strRef>
          </c:tx>
          <c:spPr>
            <a:solidFill>
              <a:schemeClr val="accent1"/>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6-430C-42DA-99BC-1284DDE92498}"/>
            </c:ext>
          </c:extLst>
        </c:ser>
        <c:ser>
          <c:idx val="55"/>
          <c:order val="55"/>
          <c:tx>
            <c:strRef>
              <c:f>'[2]Cohort_survival_matrix_&amp;Outputs'!#REF!</c:f>
              <c:strCache>
                <c:ptCount val="1"/>
                <c:pt idx="0">
                  <c:v>#REF!</c:v>
                </c:pt>
              </c:strCache>
            </c:strRef>
          </c:tx>
          <c:spPr>
            <a:solidFill>
              <a:schemeClr val="accent2"/>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7-430C-42DA-99BC-1284DDE92498}"/>
            </c:ext>
          </c:extLst>
        </c:ser>
        <c:ser>
          <c:idx val="56"/>
          <c:order val="56"/>
          <c:tx>
            <c:strRef>
              <c:f>'[2]Cohort_survival_matrix_&amp;Outputs'!#REF!</c:f>
              <c:strCache>
                <c:ptCount val="1"/>
                <c:pt idx="0">
                  <c:v>#REF!</c:v>
                </c:pt>
              </c:strCache>
            </c:strRef>
          </c:tx>
          <c:spPr>
            <a:solidFill>
              <a:schemeClr val="accent3"/>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8-430C-42DA-99BC-1284DDE92498}"/>
            </c:ext>
          </c:extLst>
        </c:ser>
        <c:ser>
          <c:idx val="57"/>
          <c:order val="57"/>
          <c:tx>
            <c:strRef>
              <c:f>'[2]Cohort_survival_matrix_&amp;Outputs'!#REF!</c:f>
              <c:strCache>
                <c:ptCount val="1"/>
                <c:pt idx="0">
                  <c:v>#REF!</c:v>
                </c:pt>
              </c:strCache>
            </c:strRef>
          </c:tx>
          <c:spPr>
            <a:solidFill>
              <a:schemeClr val="accent4"/>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9-430C-42DA-99BC-1284DDE92498}"/>
            </c:ext>
          </c:extLst>
        </c:ser>
        <c:ser>
          <c:idx val="58"/>
          <c:order val="58"/>
          <c:tx>
            <c:strRef>
              <c:f>'[2]Cohort_survival_matrix_&amp;Outputs'!#REF!</c:f>
              <c:strCache>
                <c:ptCount val="1"/>
                <c:pt idx="0">
                  <c:v>#REF!</c:v>
                </c:pt>
              </c:strCache>
            </c:strRef>
          </c:tx>
          <c:spPr>
            <a:solidFill>
              <a:schemeClr val="accent5"/>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A-430C-42DA-99BC-1284DDE92498}"/>
            </c:ext>
          </c:extLst>
        </c:ser>
        <c:ser>
          <c:idx val="59"/>
          <c:order val="59"/>
          <c:tx>
            <c:strRef>
              <c:f>'[2]Cohort_survival_matrix_&amp;Outputs'!#REF!</c:f>
              <c:strCache>
                <c:ptCount val="1"/>
                <c:pt idx="0">
                  <c:v>#REF!</c:v>
                </c:pt>
              </c:strCache>
            </c:strRef>
          </c:tx>
          <c:spPr>
            <a:solidFill>
              <a:schemeClr val="accent6"/>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B-430C-42DA-99BC-1284DDE92498}"/>
            </c:ext>
          </c:extLst>
        </c:ser>
        <c:ser>
          <c:idx val="60"/>
          <c:order val="60"/>
          <c:tx>
            <c:strRef>
              <c:f>'[2]Cohort_survival_matrix_&amp;Outputs'!#REF!</c:f>
              <c:strCache>
                <c:ptCount val="1"/>
                <c:pt idx="0">
                  <c:v>#REF!</c:v>
                </c:pt>
              </c:strCache>
            </c:strRef>
          </c:tx>
          <c:spPr>
            <a:solidFill>
              <a:schemeClr val="accent1">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C-430C-42DA-99BC-1284DDE92498}"/>
            </c:ext>
          </c:extLst>
        </c:ser>
        <c:ser>
          <c:idx val="61"/>
          <c:order val="61"/>
          <c:tx>
            <c:strRef>
              <c:f>'[2]Cohort_survival_matrix_&amp;Outputs'!#REF!</c:f>
              <c:strCache>
                <c:ptCount val="1"/>
                <c:pt idx="0">
                  <c:v>#REF!</c:v>
                </c:pt>
              </c:strCache>
            </c:strRef>
          </c:tx>
          <c:spPr>
            <a:solidFill>
              <a:schemeClr val="accent2">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D-430C-42DA-99BC-1284DDE92498}"/>
            </c:ext>
          </c:extLst>
        </c:ser>
        <c:ser>
          <c:idx val="62"/>
          <c:order val="62"/>
          <c:tx>
            <c:strRef>
              <c:f>'[2]Cohort_survival_matrix_&amp;Outputs'!#REF!</c:f>
              <c:strCache>
                <c:ptCount val="1"/>
                <c:pt idx="0">
                  <c:v>#REF!</c:v>
                </c:pt>
              </c:strCache>
            </c:strRef>
          </c:tx>
          <c:spPr>
            <a:solidFill>
              <a:schemeClr val="accent3">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E-430C-42DA-99BC-1284DDE92498}"/>
            </c:ext>
          </c:extLst>
        </c:ser>
        <c:ser>
          <c:idx val="63"/>
          <c:order val="63"/>
          <c:tx>
            <c:strRef>
              <c:f>'[2]Cohort_survival_matrix_&amp;Outputs'!#REF!</c:f>
              <c:strCache>
                <c:ptCount val="1"/>
                <c:pt idx="0">
                  <c:v>#REF!</c:v>
                </c:pt>
              </c:strCache>
            </c:strRef>
          </c:tx>
          <c:spPr>
            <a:solidFill>
              <a:schemeClr val="accent4">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3F-430C-42DA-99BC-1284DDE92498}"/>
            </c:ext>
          </c:extLst>
        </c:ser>
        <c:ser>
          <c:idx val="64"/>
          <c:order val="64"/>
          <c:tx>
            <c:strRef>
              <c:f>'[2]Cohort_survival_matrix_&amp;Outputs'!#REF!</c:f>
              <c:strCache>
                <c:ptCount val="1"/>
                <c:pt idx="0">
                  <c:v>#REF!</c:v>
                </c:pt>
              </c:strCache>
            </c:strRef>
          </c:tx>
          <c:spPr>
            <a:solidFill>
              <a:schemeClr val="accent5">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0-430C-42DA-99BC-1284DDE92498}"/>
            </c:ext>
          </c:extLst>
        </c:ser>
        <c:ser>
          <c:idx val="65"/>
          <c:order val="65"/>
          <c:tx>
            <c:strRef>
              <c:f>'[2]Cohort_survival_matrix_&amp;Outputs'!#REF!</c:f>
              <c:strCache>
                <c:ptCount val="1"/>
                <c:pt idx="0">
                  <c:v>#REF!</c:v>
                </c:pt>
              </c:strCache>
            </c:strRef>
          </c:tx>
          <c:spPr>
            <a:solidFill>
              <a:schemeClr val="accent6">
                <a:lumMod val="6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1-430C-42DA-99BC-1284DDE92498}"/>
            </c:ext>
          </c:extLst>
        </c:ser>
        <c:ser>
          <c:idx val="66"/>
          <c:order val="66"/>
          <c:tx>
            <c:strRef>
              <c:f>'[2]Cohort_survival_matrix_&amp;Outputs'!#REF!</c:f>
              <c:strCache>
                <c:ptCount val="1"/>
                <c:pt idx="0">
                  <c:v>#REF!</c:v>
                </c:pt>
              </c:strCache>
            </c:strRef>
          </c:tx>
          <c:spPr>
            <a:solidFill>
              <a:schemeClr val="accent1">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2-430C-42DA-99BC-1284DDE92498}"/>
            </c:ext>
          </c:extLst>
        </c:ser>
        <c:ser>
          <c:idx val="67"/>
          <c:order val="67"/>
          <c:tx>
            <c:strRef>
              <c:f>'[2]Cohort_survival_matrix_&amp;Outputs'!#REF!</c:f>
              <c:strCache>
                <c:ptCount val="1"/>
                <c:pt idx="0">
                  <c:v>#REF!</c:v>
                </c:pt>
              </c:strCache>
            </c:strRef>
          </c:tx>
          <c:spPr>
            <a:solidFill>
              <a:schemeClr val="accent2">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3-430C-42DA-99BC-1284DDE92498}"/>
            </c:ext>
          </c:extLst>
        </c:ser>
        <c:ser>
          <c:idx val="68"/>
          <c:order val="68"/>
          <c:tx>
            <c:strRef>
              <c:f>'[2]Cohort_survival_matrix_&amp;Outputs'!#REF!</c:f>
              <c:strCache>
                <c:ptCount val="1"/>
                <c:pt idx="0">
                  <c:v>#REF!</c:v>
                </c:pt>
              </c:strCache>
            </c:strRef>
          </c:tx>
          <c:spPr>
            <a:solidFill>
              <a:schemeClr val="accent3">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4-430C-42DA-99BC-1284DDE92498}"/>
            </c:ext>
          </c:extLst>
        </c:ser>
        <c:ser>
          <c:idx val="69"/>
          <c:order val="69"/>
          <c:tx>
            <c:strRef>
              <c:f>'[2]Cohort_survival_matrix_&amp;Outputs'!#REF!</c:f>
              <c:strCache>
                <c:ptCount val="1"/>
                <c:pt idx="0">
                  <c:v>#REF!</c:v>
                </c:pt>
              </c:strCache>
            </c:strRef>
          </c:tx>
          <c:spPr>
            <a:solidFill>
              <a:schemeClr val="accent4">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5-430C-42DA-99BC-1284DDE92498}"/>
            </c:ext>
          </c:extLst>
        </c:ser>
        <c:ser>
          <c:idx val="70"/>
          <c:order val="70"/>
          <c:tx>
            <c:strRef>
              <c:f>'[2]Cohort_survival_matrix_&amp;Outputs'!#REF!</c:f>
              <c:strCache>
                <c:ptCount val="1"/>
                <c:pt idx="0">
                  <c:v>#REF!</c:v>
                </c:pt>
              </c:strCache>
            </c:strRef>
          </c:tx>
          <c:spPr>
            <a:solidFill>
              <a:schemeClr val="accent5">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6-430C-42DA-99BC-1284DDE92498}"/>
            </c:ext>
          </c:extLst>
        </c:ser>
        <c:ser>
          <c:idx val="71"/>
          <c:order val="71"/>
          <c:tx>
            <c:strRef>
              <c:f>'[2]Cohort_survival_matrix_&amp;Outputs'!#REF!</c:f>
              <c:strCache>
                <c:ptCount val="1"/>
                <c:pt idx="0">
                  <c:v>#REF!</c:v>
                </c:pt>
              </c:strCache>
            </c:strRef>
          </c:tx>
          <c:spPr>
            <a:solidFill>
              <a:schemeClr val="accent6">
                <a:lumMod val="80000"/>
                <a:lumOff val="2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7-430C-42DA-99BC-1284DDE92498}"/>
            </c:ext>
          </c:extLst>
        </c:ser>
        <c:ser>
          <c:idx val="72"/>
          <c:order val="72"/>
          <c:tx>
            <c:strRef>
              <c:f>'[2]Cohort_survival_matrix_&amp;Outputs'!#REF!</c:f>
              <c:strCache>
                <c:ptCount val="1"/>
                <c:pt idx="0">
                  <c:v>#REF!</c:v>
                </c:pt>
              </c:strCache>
            </c:strRef>
          </c:tx>
          <c:spPr>
            <a:solidFill>
              <a:schemeClr val="accent1">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8-430C-42DA-99BC-1284DDE92498}"/>
            </c:ext>
          </c:extLst>
        </c:ser>
        <c:ser>
          <c:idx val="73"/>
          <c:order val="73"/>
          <c:tx>
            <c:strRef>
              <c:f>'[2]Cohort_survival_matrix_&amp;Outputs'!#REF!</c:f>
              <c:strCache>
                <c:ptCount val="1"/>
                <c:pt idx="0">
                  <c:v>#REF!</c:v>
                </c:pt>
              </c:strCache>
            </c:strRef>
          </c:tx>
          <c:spPr>
            <a:solidFill>
              <a:schemeClr val="accent2">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9-430C-42DA-99BC-1284DDE92498}"/>
            </c:ext>
          </c:extLst>
        </c:ser>
        <c:ser>
          <c:idx val="74"/>
          <c:order val="74"/>
          <c:tx>
            <c:strRef>
              <c:f>'[2]Cohort_survival_matrix_&amp;Outputs'!#REF!</c:f>
              <c:strCache>
                <c:ptCount val="1"/>
                <c:pt idx="0">
                  <c:v>#REF!</c:v>
                </c:pt>
              </c:strCache>
            </c:strRef>
          </c:tx>
          <c:spPr>
            <a:solidFill>
              <a:schemeClr val="accent3">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A-430C-42DA-99BC-1284DDE92498}"/>
            </c:ext>
          </c:extLst>
        </c:ser>
        <c:ser>
          <c:idx val="75"/>
          <c:order val="75"/>
          <c:tx>
            <c:strRef>
              <c:f>'[2]Cohort_survival_matrix_&amp;Outputs'!#REF!</c:f>
              <c:strCache>
                <c:ptCount val="1"/>
                <c:pt idx="0">
                  <c:v>#REF!</c:v>
                </c:pt>
              </c:strCache>
            </c:strRef>
          </c:tx>
          <c:spPr>
            <a:solidFill>
              <a:schemeClr val="accent4">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B-430C-42DA-99BC-1284DDE92498}"/>
            </c:ext>
          </c:extLst>
        </c:ser>
        <c:ser>
          <c:idx val="76"/>
          <c:order val="76"/>
          <c:tx>
            <c:strRef>
              <c:f>'[2]Cohort_survival_matrix_&amp;Outputs'!#REF!</c:f>
              <c:strCache>
                <c:ptCount val="1"/>
                <c:pt idx="0">
                  <c:v>#REF!</c:v>
                </c:pt>
              </c:strCache>
            </c:strRef>
          </c:tx>
          <c:spPr>
            <a:solidFill>
              <a:schemeClr val="accent5">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C-430C-42DA-99BC-1284DDE92498}"/>
            </c:ext>
          </c:extLst>
        </c:ser>
        <c:ser>
          <c:idx val="77"/>
          <c:order val="77"/>
          <c:tx>
            <c:strRef>
              <c:f>'[2]Cohort_survival_matrix_&amp;Outputs'!#REF!</c:f>
              <c:strCache>
                <c:ptCount val="1"/>
                <c:pt idx="0">
                  <c:v>#REF!</c:v>
                </c:pt>
              </c:strCache>
            </c:strRef>
          </c:tx>
          <c:spPr>
            <a:solidFill>
              <a:schemeClr val="accent6">
                <a:lumMod val="8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D-430C-42DA-99BC-1284DDE92498}"/>
            </c:ext>
          </c:extLst>
        </c:ser>
        <c:ser>
          <c:idx val="78"/>
          <c:order val="78"/>
          <c:tx>
            <c:strRef>
              <c:f>'[2]Cohort_survival_matrix_&amp;Outputs'!#REF!</c:f>
              <c:strCache>
                <c:ptCount val="1"/>
                <c:pt idx="0">
                  <c:v>#REF!</c:v>
                </c:pt>
              </c:strCache>
            </c:strRef>
          </c:tx>
          <c:spPr>
            <a:solidFill>
              <a:schemeClr val="accent1">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E-430C-42DA-99BC-1284DDE92498}"/>
            </c:ext>
          </c:extLst>
        </c:ser>
        <c:ser>
          <c:idx val="79"/>
          <c:order val="79"/>
          <c:tx>
            <c:strRef>
              <c:f>'[2]Cohort_survival_matrix_&amp;Outputs'!#REF!</c:f>
              <c:strCache>
                <c:ptCount val="1"/>
                <c:pt idx="0">
                  <c:v>#REF!</c:v>
                </c:pt>
              </c:strCache>
            </c:strRef>
          </c:tx>
          <c:spPr>
            <a:solidFill>
              <a:schemeClr val="accent2">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4F-430C-42DA-99BC-1284DDE92498}"/>
            </c:ext>
          </c:extLst>
        </c:ser>
        <c:ser>
          <c:idx val="80"/>
          <c:order val="80"/>
          <c:tx>
            <c:strRef>
              <c:f>'[2]Cohort_survival_matrix_&amp;Outputs'!#REF!</c:f>
              <c:strCache>
                <c:ptCount val="1"/>
                <c:pt idx="0">
                  <c:v>#REF!</c:v>
                </c:pt>
              </c:strCache>
            </c:strRef>
          </c:tx>
          <c:spPr>
            <a:solidFill>
              <a:schemeClr val="accent3">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0-430C-42DA-99BC-1284DDE92498}"/>
            </c:ext>
          </c:extLst>
        </c:ser>
        <c:ser>
          <c:idx val="81"/>
          <c:order val="81"/>
          <c:tx>
            <c:strRef>
              <c:f>'[2]Cohort_survival_matrix_&amp;Outputs'!#REF!</c:f>
              <c:strCache>
                <c:ptCount val="1"/>
                <c:pt idx="0">
                  <c:v>#REF!</c:v>
                </c:pt>
              </c:strCache>
            </c:strRef>
          </c:tx>
          <c:spPr>
            <a:solidFill>
              <a:schemeClr val="accent4">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1-430C-42DA-99BC-1284DDE92498}"/>
            </c:ext>
          </c:extLst>
        </c:ser>
        <c:ser>
          <c:idx val="82"/>
          <c:order val="82"/>
          <c:tx>
            <c:strRef>
              <c:f>'[2]Cohort_survival_matrix_&amp;Outputs'!#REF!</c:f>
              <c:strCache>
                <c:ptCount val="1"/>
                <c:pt idx="0">
                  <c:v>#REF!</c:v>
                </c:pt>
              </c:strCache>
            </c:strRef>
          </c:tx>
          <c:spPr>
            <a:solidFill>
              <a:schemeClr val="accent5">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2-430C-42DA-99BC-1284DDE92498}"/>
            </c:ext>
          </c:extLst>
        </c:ser>
        <c:ser>
          <c:idx val="83"/>
          <c:order val="83"/>
          <c:tx>
            <c:strRef>
              <c:f>'[2]Cohort_survival_matrix_&amp;Outputs'!#REF!</c:f>
              <c:strCache>
                <c:ptCount val="1"/>
                <c:pt idx="0">
                  <c:v>#REF!</c:v>
                </c:pt>
              </c:strCache>
            </c:strRef>
          </c:tx>
          <c:spPr>
            <a:solidFill>
              <a:schemeClr val="accent6">
                <a:lumMod val="60000"/>
                <a:lumOff val="4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3-430C-42DA-99BC-1284DDE92498}"/>
            </c:ext>
          </c:extLst>
        </c:ser>
        <c:ser>
          <c:idx val="84"/>
          <c:order val="84"/>
          <c:tx>
            <c:strRef>
              <c:f>'[2]Cohort_survival_matrix_&amp;Outputs'!#REF!</c:f>
              <c:strCache>
                <c:ptCount val="1"/>
                <c:pt idx="0">
                  <c:v>#REF!</c:v>
                </c:pt>
              </c:strCache>
            </c:strRef>
          </c:tx>
          <c:spPr>
            <a:solidFill>
              <a:schemeClr val="accent1">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4-430C-42DA-99BC-1284DDE92498}"/>
            </c:ext>
          </c:extLst>
        </c:ser>
        <c:ser>
          <c:idx val="85"/>
          <c:order val="85"/>
          <c:tx>
            <c:strRef>
              <c:f>'[2]Cohort_survival_matrix_&amp;Outputs'!#REF!</c:f>
              <c:strCache>
                <c:ptCount val="1"/>
                <c:pt idx="0">
                  <c:v>#REF!</c:v>
                </c:pt>
              </c:strCache>
            </c:strRef>
          </c:tx>
          <c:spPr>
            <a:solidFill>
              <a:schemeClr val="accent2">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5-430C-42DA-99BC-1284DDE92498}"/>
            </c:ext>
          </c:extLst>
        </c:ser>
        <c:ser>
          <c:idx val="86"/>
          <c:order val="86"/>
          <c:tx>
            <c:strRef>
              <c:f>'[2]Cohort_survival_matrix_&amp;Outputs'!#REF!</c:f>
              <c:strCache>
                <c:ptCount val="1"/>
                <c:pt idx="0">
                  <c:v>#REF!</c:v>
                </c:pt>
              </c:strCache>
            </c:strRef>
          </c:tx>
          <c:spPr>
            <a:solidFill>
              <a:schemeClr val="accent3">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6-430C-42DA-99BC-1284DDE92498}"/>
            </c:ext>
          </c:extLst>
        </c:ser>
        <c:ser>
          <c:idx val="87"/>
          <c:order val="87"/>
          <c:tx>
            <c:strRef>
              <c:f>'[2]Cohort_survival_matrix_&amp;Outputs'!#REF!</c:f>
              <c:strCache>
                <c:ptCount val="1"/>
                <c:pt idx="0">
                  <c:v>#REF!</c:v>
                </c:pt>
              </c:strCache>
            </c:strRef>
          </c:tx>
          <c:spPr>
            <a:solidFill>
              <a:schemeClr val="accent4">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7-430C-42DA-99BC-1284DDE92498}"/>
            </c:ext>
          </c:extLst>
        </c:ser>
        <c:ser>
          <c:idx val="88"/>
          <c:order val="88"/>
          <c:tx>
            <c:strRef>
              <c:f>'[2]Cohort_survival_matrix_&amp;Outputs'!#REF!</c:f>
              <c:strCache>
                <c:ptCount val="1"/>
                <c:pt idx="0">
                  <c:v>#REF!</c:v>
                </c:pt>
              </c:strCache>
            </c:strRef>
          </c:tx>
          <c:spPr>
            <a:solidFill>
              <a:schemeClr val="accent5">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8-430C-42DA-99BC-1284DDE92498}"/>
            </c:ext>
          </c:extLst>
        </c:ser>
        <c:ser>
          <c:idx val="89"/>
          <c:order val="89"/>
          <c:tx>
            <c:strRef>
              <c:f>'[2]Cohort_survival_matrix_&amp;Outputs'!#REF!</c:f>
              <c:strCache>
                <c:ptCount val="1"/>
                <c:pt idx="0">
                  <c:v>#REF!</c:v>
                </c:pt>
              </c:strCache>
            </c:strRef>
          </c:tx>
          <c:spPr>
            <a:solidFill>
              <a:schemeClr val="accent6">
                <a:lumMod val="5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9-430C-42DA-99BC-1284DDE92498}"/>
            </c:ext>
          </c:extLst>
        </c:ser>
        <c:ser>
          <c:idx val="90"/>
          <c:order val="90"/>
          <c:tx>
            <c:strRef>
              <c:f>'[2]Cohort_survival_matrix_&amp;Outputs'!#REF!</c:f>
              <c:strCache>
                <c:ptCount val="1"/>
                <c:pt idx="0">
                  <c:v>#REF!</c:v>
                </c:pt>
              </c:strCache>
            </c:strRef>
          </c:tx>
          <c:spPr>
            <a:solidFill>
              <a:schemeClr val="accent1">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A-430C-42DA-99BC-1284DDE92498}"/>
            </c:ext>
          </c:extLst>
        </c:ser>
        <c:ser>
          <c:idx val="91"/>
          <c:order val="91"/>
          <c:tx>
            <c:strRef>
              <c:f>'[2]Cohort_survival_matrix_&amp;Outputs'!#REF!</c:f>
              <c:strCache>
                <c:ptCount val="1"/>
                <c:pt idx="0">
                  <c:v>#REF!</c:v>
                </c:pt>
              </c:strCache>
            </c:strRef>
          </c:tx>
          <c:spPr>
            <a:solidFill>
              <a:schemeClr val="accent2">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B-430C-42DA-99BC-1284DDE92498}"/>
            </c:ext>
          </c:extLst>
        </c:ser>
        <c:ser>
          <c:idx val="92"/>
          <c:order val="92"/>
          <c:tx>
            <c:strRef>
              <c:f>'[2]Cohort_survival_matrix_&amp;Outputs'!#REF!</c:f>
              <c:strCache>
                <c:ptCount val="1"/>
                <c:pt idx="0">
                  <c:v>#REF!</c:v>
                </c:pt>
              </c:strCache>
            </c:strRef>
          </c:tx>
          <c:spPr>
            <a:solidFill>
              <a:schemeClr val="accent3">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C-430C-42DA-99BC-1284DDE92498}"/>
            </c:ext>
          </c:extLst>
        </c:ser>
        <c:ser>
          <c:idx val="93"/>
          <c:order val="93"/>
          <c:tx>
            <c:strRef>
              <c:f>'[2]Cohort_survival_matrix_&amp;Outputs'!#REF!</c:f>
              <c:strCache>
                <c:ptCount val="1"/>
                <c:pt idx="0">
                  <c:v>#REF!</c:v>
                </c:pt>
              </c:strCache>
            </c:strRef>
          </c:tx>
          <c:spPr>
            <a:solidFill>
              <a:schemeClr val="accent4">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D-430C-42DA-99BC-1284DDE92498}"/>
            </c:ext>
          </c:extLst>
        </c:ser>
        <c:ser>
          <c:idx val="94"/>
          <c:order val="94"/>
          <c:tx>
            <c:strRef>
              <c:f>'[2]Cohort_survival_matrix_&amp;Outputs'!#REF!</c:f>
              <c:strCache>
                <c:ptCount val="1"/>
                <c:pt idx="0">
                  <c:v>#REF!</c:v>
                </c:pt>
              </c:strCache>
            </c:strRef>
          </c:tx>
          <c:spPr>
            <a:solidFill>
              <a:schemeClr val="accent5">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E-430C-42DA-99BC-1284DDE92498}"/>
            </c:ext>
          </c:extLst>
        </c:ser>
        <c:ser>
          <c:idx val="95"/>
          <c:order val="95"/>
          <c:tx>
            <c:strRef>
              <c:f>'[2]Cohort_survival_matrix_&amp;Outputs'!#REF!</c:f>
              <c:strCache>
                <c:ptCount val="1"/>
                <c:pt idx="0">
                  <c:v>#REF!</c:v>
                </c:pt>
              </c:strCache>
            </c:strRef>
          </c:tx>
          <c:spPr>
            <a:solidFill>
              <a:schemeClr val="accent6">
                <a:lumMod val="70000"/>
                <a:lumOff val="3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5F-430C-42DA-99BC-1284DDE92498}"/>
            </c:ext>
          </c:extLst>
        </c:ser>
        <c:ser>
          <c:idx val="96"/>
          <c:order val="96"/>
          <c:tx>
            <c:strRef>
              <c:f>'[2]Cohort_survival_matrix_&amp;Outputs'!#REF!</c:f>
              <c:strCache>
                <c:ptCount val="1"/>
                <c:pt idx="0">
                  <c:v>#REF!</c:v>
                </c:pt>
              </c:strCache>
            </c:strRef>
          </c:tx>
          <c:spPr>
            <a:solidFill>
              <a:schemeClr val="accent1">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0-430C-42DA-99BC-1284DDE92498}"/>
            </c:ext>
          </c:extLst>
        </c:ser>
        <c:ser>
          <c:idx val="97"/>
          <c:order val="97"/>
          <c:tx>
            <c:strRef>
              <c:f>'[2]Cohort_survival_matrix_&amp;Outputs'!#REF!</c:f>
              <c:strCache>
                <c:ptCount val="1"/>
                <c:pt idx="0">
                  <c:v>#REF!</c:v>
                </c:pt>
              </c:strCache>
            </c:strRef>
          </c:tx>
          <c:spPr>
            <a:solidFill>
              <a:schemeClr val="accent2">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1-430C-42DA-99BC-1284DDE92498}"/>
            </c:ext>
          </c:extLst>
        </c:ser>
        <c:ser>
          <c:idx val="98"/>
          <c:order val="98"/>
          <c:tx>
            <c:strRef>
              <c:f>'[2]Cohort_survival_matrix_&amp;Outputs'!#REF!</c:f>
              <c:strCache>
                <c:ptCount val="1"/>
                <c:pt idx="0">
                  <c:v>#REF!</c:v>
                </c:pt>
              </c:strCache>
            </c:strRef>
          </c:tx>
          <c:spPr>
            <a:solidFill>
              <a:schemeClr val="accent3">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2-430C-42DA-99BC-1284DDE92498}"/>
            </c:ext>
          </c:extLst>
        </c:ser>
        <c:ser>
          <c:idx val="99"/>
          <c:order val="99"/>
          <c:tx>
            <c:strRef>
              <c:f>'[2]Cohort_survival_matrix_&amp;Outputs'!#REF!</c:f>
              <c:strCache>
                <c:ptCount val="1"/>
                <c:pt idx="0">
                  <c:v>#REF!</c:v>
                </c:pt>
              </c:strCache>
            </c:strRef>
          </c:tx>
          <c:spPr>
            <a:solidFill>
              <a:schemeClr val="accent4">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3-430C-42DA-99BC-1284DDE92498}"/>
            </c:ext>
          </c:extLst>
        </c:ser>
        <c:ser>
          <c:idx val="100"/>
          <c:order val="100"/>
          <c:tx>
            <c:strRef>
              <c:f>'[2]Cohort_survival_matrix_&amp;Outputs'!#REF!</c:f>
              <c:strCache>
                <c:ptCount val="1"/>
                <c:pt idx="0">
                  <c:v>#REF!</c:v>
                </c:pt>
              </c:strCache>
            </c:strRef>
          </c:tx>
          <c:spPr>
            <a:solidFill>
              <a:schemeClr val="accent5">
                <a:lumMod val="70000"/>
              </a:schemeClr>
            </a:solidFill>
            <a:ln>
              <a:noFill/>
            </a:ln>
            <a:effectLst/>
          </c:spPr>
          <c:invertIfNegative val="0"/>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'[2]Cohort_survival_matrix_&amp;Outputs'!#REF!</c:f>
              <c:numCache>
                <c:formatCode>General</c:formatCode>
                <c:ptCount val="1"/>
                <c:pt idx="0">
                  <c:v>1</c:v>
                </c:pt>
              </c:numCache>
            </c:numRef>
          </c:val>
          <c:extLst>
            <c:ext xmlns:c16="http://schemas.microsoft.com/office/drawing/2014/chart" uri="{C3380CC4-5D6E-409C-BE32-E72D297353CC}">
              <c16:uniqueId val="{00000064-430C-42DA-99BC-1284DDE92498}"/>
            </c:ext>
          </c:extLst>
        </c:ser>
        <c:dLbls>
          <c:showLegendKey val="0"/>
          <c:showVal val="0"/>
          <c:showCatName val="0"/>
          <c:showSerName val="0"/>
          <c:showPercent val="0"/>
          <c:showBubbleSize val="0"/>
        </c:dLbls>
        <c:gapWidth val="0"/>
        <c:overlap val="100"/>
        <c:axId val="57154063"/>
        <c:axId val="57154479"/>
      </c:barChart>
      <c:catAx>
        <c:axId val="5715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54479"/>
        <c:crosses val="autoZero"/>
        <c:auto val="1"/>
        <c:lblAlgn val="ctr"/>
        <c:lblOffset val="100"/>
        <c:noMultiLvlLbl val="0"/>
      </c:catAx>
      <c:valAx>
        <c:axId val="57154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540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Flows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'SI2.10 - Battery_inflow_1.5'!$C$3</c:f>
              <c:strCache>
                <c:ptCount val="1"/>
                <c:pt idx="0">
                  <c:v>inflows (kWh/y)</c:v>
                </c:pt>
              </c:strCache>
            </c:strRef>
          </c:tx>
          <c:spPr>
            <a:ln w="28575" cap="rnd">
              <a:solidFill>
                <a:schemeClr val="accent1"/>
              </a:solidFill>
              <a:round/>
            </a:ln>
            <a:effectLst/>
          </c:spPr>
          <c:marker>
            <c:symbol val="none"/>
          </c:marker>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Battery_inflow_1.5'!$C$4:$C$49</c:f>
              <c:numCache>
                <c:formatCode>0.00</c:formatCode>
                <c:ptCount val="46"/>
                <c:pt idx="0">
                  <c:v>235032000</c:v>
                </c:pt>
                <c:pt idx="1">
                  <c:v>-34837136.053550988</c:v>
                </c:pt>
                <c:pt idx="2">
                  <c:v>-2256192.353677541</c:v>
                </c:pt>
                <c:pt idx="3">
                  <c:v>24460005.258989006</c:v>
                </c:pt>
                <c:pt idx="4">
                  <c:v>44992797.650907427</c:v>
                </c:pt>
                <c:pt idx="5">
                  <c:v>59265734.498832941</c:v>
                </c:pt>
                <c:pt idx="6">
                  <c:v>67435556.021954536</c:v>
                </c:pt>
                <c:pt idx="7">
                  <c:v>69572713.901343942</c:v>
                </c:pt>
                <c:pt idx="8">
                  <c:v>65723863.71221745</c:v>
                </c:pt>
                <c:pt idx="9">
                  <c:v>55915998.177290559</c:v>
                </c:pt>
                <c:pt idx="10">
                  <c:v>39995337.60806793</c:v>
                </c:pt>
                <c:pt idx="11">
                  <c:v>27027719.534868896</c:v>
                </c:pt>
                <c:pt idx="12">
                  <c:v>53805326.274874449</c:v>
                </c:pt>
                <c:pt idx="13">
                  <c:v>129557360.37936604</c:v>
                </c:pt>
                <c:pt idx="14">
                  <c:v>255120156.15222287</c:v>
                </c:pt>
                <c:pt idx="15">
                  <c:v>432422036.33405983</c:v>
                </c:pt>
                <c:pt idx="16">
                  <c:v>662338910.98732555</c:v>
                </c:pt>
                <c:pt idx="17">
                  <c:v>939820273.04658389</c:v>
                </c:pt>
                <c:pt idx="18">
                  <c:v>1267539611.7537928</c:v>
                </c:pt>
                <c:pt idx="19">
                  <c:v>1651100858.1191158</c:v>
                </c:pt>
                <c:pt idx="20">
                  <c:v>2096084518.3362103</c:v>
                </c:pt>
                <c:pt idx="21">
                  <c:v>4518256059.3614588</c:v>
                </c:pt>
                <c:pt idx="22">
                  <c:v>5912609365.706953</c:v>
                </c:pt>
                <c:pt idx="23">
                  <c:v>7224562702.573967</c:v>
                </c:pt>
                <c:pt idx="24">
                  <c:v>8478686291.7735596</c:v>
                </c:pt>
                <c:pt idx="25">
                  <c:v>9691415766.0497551</c:v>
                </c:pt>
                <c:pt idx="26">
                  <c:v>10855733063.757858</c:v>
                </c:pt>
                <c:pt idx="27">
                  <c:v>11912530180.440399</c:v>
                </c:pt>
                <c:pt idx="28">
                  <c:v>12835761433.687492</c:v>
                </c:pt>
                <c:pt idx="29">
                  <c:v>13605084944.719261</c:v>
                </c:pt>
                <c:pt idx="30">
                  <c:v>14193586656.105354</c:v>
                </c:pt>
                <c:pt idx="31">
                  <c:v>14622423564.901245</c:v>
                </c:pt>
                <c:pt idx="32">
                  <c:v>15068071504.754593</c:v>
                </c:pt>
                <c:pt idx="33">
                  <c:v>15552166806.653503</c:v>
                </c:pt>
                <c:pt idx="34">
                  <c:v>16050323844.895782</c:v>
                </c:pt>
                <c:pt idx="35">
                  <c:v>16546257036.428024</c:v>
                </c:pt>
                <c:pt idx="36">
                  <c:v>17025111195.641281</c:v>
                </c:pt>
                <c:pt idx="37">
                  <c:v>17459259801.648941</c:v>
                </c:pt>
                <c:pt idx="38">
                  <c:v>17845728209.378159</c:v>
                </c:pt>
                <c:pt idx="39">
                  <c:v>18190982521.583344</c:v>
                </c:pt>
                <c:pt idx="40">
                  <c:v>18502606704.174347</c:v>
                </c:pt>
                <c:pt idx="41">
                  <c:v>18787796338.823853</c:v>
                </c:pt>
                <c:pt idx="42">
                  <c:v>19052841168.866486</c:v>
                </c:pt>
                <c:pt idx="43">
                  <c:v>19302561953.48378</c:v>
                </c:pt>
                <c:pt idx="44">
                  <c:v>19540665690.722519</c:v>
                </c:pt>
                <c:pt idx="45">
                  <c:v>19769641926.931641</c:v>
                </c:pt>
              </c:numCache>
            </c:numRef>
          </c:val>
          <c:smooth val="0"/>
          <c:extLst>
            <c:ext xmlns:c16="http://schemas.microsoft.com/office/drawing/2014/chart" uri="{C3380CC4-5D6E-409C-BE32-E72D297353CC}">
              <c16:uniqueId val="{00000000-1D99-4EE3-85D4-62DAA667721C}"/>
            </c:ext>
          </c:extLst>
        </c:ser>
        <c:ser>
          <c:idx val="0"/>
          <c:order val="1"/>
          <c:tx>
            <c:strRef>
              <c:f>'SI2.10 - Battery_inflow_1.5'!$A$3</c:f>
              <c:strCache>
                <c:ptCount val="1"/>
                <c:pt idx="0">
                  <c:v>outflows (kWh/y)</c:v>
                </c:pt>
              </c:strCache>
            </c:strRef>
          </c:tx>
          <c:spPr>
            <a:ln w="28575" cap="rnd">
              <a:solidFill>
                <a:schemeClr val="accent4"/>
              </a:solidFill>
              <a:round/>
            </a:ln>
            <a:effectLst/>
          </c:spPr>
          <c:marker>
            <c:symbol val="none"/>
          </c:marker>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Battery_inflow_1.5'!$A$4:$A$49</c:f>
              <c:numCache>
                <c:formatCode>0.00</c:formatCode>
                <c:ptCount val="46"/>
                <c:pt idx="0">
                  <c:v>0</c:v>
                </c:pt>
                <c:pt idx="1">
                  <c:v>1702863.9464490116</c:v>
                </c:pt>
                <c:pt idx="2">
                  <c:v>6143807.646322459</c:v>
                </c:pt>
                <c:pt idx="3">
                  <c:v>10740005.258988976</c:v>
                </c:pt>
                <c:pt idx="4">
                  <c:v>15144797.650907457</c:v>
                </c:pt>
                <c:pt idx="5">
                  <c:v>19337734.498832941</c:v>
                </c:pt>
                <c:pt idx="6">
                  <c:v>23391556.021954596</c:v>
                </c:pt>
                <c:pt idx="7">
                  <c:v>27404713.901343882</c:v>
                </c:pt>
                <c:pt idx="8">
                  <c:v>31451863.712217391</c:v>
                </c:pt>
                <c:pt idx="9">
                  <c:v>35531998.177290559</c:v>
                </c:pt>
                <c:pt idx="10">
                  <c:v>39519337.608068049</c:v>
                </c:pt>
                <c:pt idx="11">
                  <c:v>43127719.534868896</c:v>
                </c:pt>
                <c:pt idx="12">
                  <c:v>45965326.27487433</c:v>
                </c:pt>
                <c:pt idx="13">
                  <c:v>47937360.379366159</c:v>
                </c:pt>
                <c:pt idx="14">
                  <c:v>49852156.152222812</c:v>
                </c:pt>
                <c:pt idx="15">
                  <c:v>53694036.334059954</c:v>
                </c:pt>
                <c:pt idx="16">
                  <c:v>62662910.98732543</c:v>
                </c:pt>
                <c:pt idx="17">
                  <c:v>81060273.046583891</c:v>
                </c:pt>
                <c:pt idx="18">
                  <c:v>113995611.75379276</c:v>
                </c:pt>
                <c:pt idx="19">
                  <c:v>166988858.11911583</c:v>
                </c:pt>
                <c:pt idx="20">
                  <c:v>245648518.3362112</c:v>
                </c:pt>
                <c:pt idx="21">
                  <c:v>355440059.36145782</c:v>
                </c:pt>
                <c:pt idx="22">
                  <c:v>515385365.70695114</c:v>
                </c:pt>
                <c:pt idx="23">
                  <c:v>760510702.57396889</c:v>
                </c:pt>
                <c:pt idx="24">
                  <c:v>1115386291.7735558</c:v>
                </c:pt>
                <c:pt idx="25">
                  <c:v>1596419766.0497589</c:v>
                </c:pt>
                <c:pt idx="26">
                  <c:v>2210789063.7578583</c:v>
                </c:pt>
                <c:pt idx="27">
                  <c:v>2956058180.4403992</c:v>
                </c:pt>
                <c:pt idx="28">
                  <c:v>3820405433.6874924</c:v>
                </c:pt>
                <c:pt idx="29">
                  <c:v>4783488944.7192612</c:v>
                </c:pt>
                <c:pt idx="30">
                  <c:v>5818366656.1053543</c:v>
                </c:pt>
                <c:pt idx="31">
                  <c:v>6893835564.9012451</c:v>
                </c:pt>
                <c:pt idx="32">
                  <c:v>7976987504.7545929</c:v>
                </c:pt>
                <c:pt idx="33">
                  <c:v>9037070806.6535034</c:v>
                </c:pt>
                <c:pt idx="34">
                  <c:v>10049727844.895782</c:v>
                </c:pt>
                <c:pt idx="35">
                  <c:v>10998673036.428009</c:v>
                </c:pt>
                <c:pt idx="36">
                  <c:v>11875603195.641296</c:v>
                </c:pt>
                <c:pt idx="37">
                  <c:v>12679099801.648941</c:v>
                </c:pt>
                <c:pt idx="38">
                  <c:v>13412768209.378174</c:v>
                </c:pt>
                <c:pt idx="39">
                  <c:v>14083074521.583344</c:v>
                </c:pt>
                <c:pt idx="40">
                  <c:v>14697546704.174301</c:v>
                </c:pt>
                <c:pt idx="41">
                  <c:v>15263464338.823883</c:v>
                </c:pt>
                <c:pt idx="42">
                  <c:v>15787061168.866486</c:v>
                </c:pt>
                <c:pt idx="43">
                  <c:v>16273213953.48378</c:v>
                </c:pt>
                <c:pt idx="44">
                  <c:v>16725517690.722519</c:v>
                </c:pt>
                <c:pt idx="45">
                  <c:v>17146601926.931641</c:v>
                </c:pt>
              </c:numCache>
            </c:numRef>
          </c:val>
          <c:smooth val="0"/>
          <c:extLst>
            <c:ext xmlns:c16="http://schemas.microsoft.com/office/drawing/2014/chart" uri="{C3380CC4-5D6E-409C-BE32-E72D297353CC}">
              <c16:uniqueId val="{00000001-1D99-4EE3-85D4-62DAA667721C}"/>
            </c:ext>
          </c:extLst>
        </c:ser>
        <c:ser>
          <c:idx val="1"/>
          <c:order val="2"/>
          <c:tx>
            <c:strRef>
              <c:f>'SI2.10 - Battery_inflow_1.5'!$B$3</c:f>
              <c:strCache>
                <c:ptCount val="1"/>
                <c:pt idx="0">
                  <c:v>nas (kWh/y)</c:v>
                </c:pt>
              </c:strCache>
            </c:strRef>
          </c:tx>
          <c:spPr>
            <a:ln w="28575" cap="rnd">
              <a:solidFill>
                <a:schemeClr val="accent5">
                  <a:lumMod val="75000"/>
                </a:schemeClr>
              </a:solidFill>
              <a:round/>
            </a:ln>
            <a:effectLst/>
          </c:spPr>
          <c:marker>
            <c:symbol val="none"/>
          </c:marker>
          <c:cat>
            <c:numRef>
              <c:f>'SI2.10 - Battery_inflow_1.5'!$E$4:$E$49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'SI2.10 - Battery_inflow_1.5'!$B$4:$B$49</c:f>
              <c:numCache>
                <c:formatCode>0.00</c:formatCode>
                <c:ptCount val="46"/>
                <c:pt idx="0">
                  <c:v>235032000</c:v>
                </c:pt>
                <c:pt idx="1">
                  <c:v>-36540000</c:v>
                </c:pt>
                <c:pt idx="2">
                  <c:v>-8400000</c:v>
                </c:pt>
                <c:pt idx="3">
                  <c:v>13720000.00000003</c:v>
                </c:pt>
                <c:pt idx="4">
                  <c:v>29847999.99999997</c:v>
                </c:pt>
                <c:pt idx="5">
                  <c:v>39928000</c:v>
                </c:pt>
                <c:pt idx="6">
                  <c:v>44043999.99999994</c:v>
                </c:pt>
                <c:pt idx="7">
                  <c:v>42168000.00000006</c:v>
                </c:pt>
                <c:pt idx="8">
                  <c:v>34272000.00000006</c:v>
                </c:pt>
                <c:pt idx="9">
                  <c:v>20384000</c:v>
                </c:pt>
                <c:pt idx="10">
                  <c:v>475999.99999988079</c:v>
                </c:pt>
                <c:pt idx="11">
                  <c:v>-16100000</c:v>
                </c:pt>
                <c:pt idx="12">
                  <c:v>7840000.0000001192</c:v>
                </c:pt>
                <c:pt idx="13">
                  <c:v>81619999.999999881</c:v>
                </c:pt>
                <c:pt idx="14">
                  <c:v>205268000.00000006</c:v>
                </c:pt>
                <c:pt idx="15">
                  <c:v>378727999.99999988</c:v>
                </c:pt>
                <c:pt idx="16">
                  <c:v>599676000.00000012</c:v>
                </c:pt>
                <c:pt idx="17">
                  <c:v>858760000</c:v>
                </c:pt>
                <c:pt idx="18">
                  <c:v>1153544000</c:v>
                </c:pt>
                <c:pt idx="19">
                  <c:v>1484112000</c:v>
                </c:pt>
                <c:pt idx="20">
                  <c:v>1850435999.999999</c:v>
                </c:pt>
                <c:pt idx="21">
                  <c:v>4162816000.000001</c:v>
                </c:pt>
                <c:pt idx="22">
                  <c:v>5397224000.0000019</c:v>
                </c:pt>
                <c:pt idx="23">
                  <c:v>6464051999.9999981</c:v>
                </c:pt>
                <c:pt idx="24">
                  <c:v>7363300000.0000038</c:v>
                </c:pt>
                <c:pt idx="25">
                  <c:v>8094995999.9999962</c:v>
                </c:pt>
                <c:pt idx="26">
                  <c:v>8644944000</c:v>
                </c:pt>
                <c:pt idx="27">
                  <c:v>8956472000</c:v>
                </c:pt>
                <c:pt idx="28">
                  <c:v>9015356000</c:v>
                </c:pt>
                <c:pt idx="29">
                  <c:v>8821596000</c:v>
                </c:pt>
                <c:pt idx="30">
                  <c:v>8375220000</c:v>
                </c:pt>
                <c:pt idx="31">
                  <c:v>7728588000</c:v>
                </c:pt>
                <c:pt idx="32">
                  <c:v>7091084000</c:v>
                </c:pt>
                <c:pt idx="33">
                  <c:v>6515096000</c:v>
                </c:pt>
                <c:pt idx="34">
                  <c:v>6000596000</c:v>
                </c:pt>
                <c:pt idx="35">
                  <c:v>5547584000.0000153</c:v>
                </c:pt>
                <c:pt idx="36">
                  <c:v>5149507999.9999847</c:v>
                </c:pt>
                <c:pt idx="37">
                  <c:v>4780160000</c:v>
                </c:pt>
                <c:pt idx="38">
                  <c:v>4432959999.9999847</c:v>
                </c:pt>
                <c:pt idx="39">
                  <c:v>4107908000</c:v>
                </c:pt>
                <c:pt idx="40">
                  <c:v>3805060000.0000458</c:v>
                </c:pt>
                <c:pt idx="41">
                  <c:v>3524331999.9999695</c:v>
                </c:pt>
                <c:pt idx="42">
                  <c:v>3265780000</c:v>
                </c:pt>
                <c:pt idx="43">
                  <c:v>3029348000</c:v>
                </c:pt>
                <c:pt idx="44">
                  <c:v>2815148000</c:v>
                </c:pt>
                <c:pt idx="45">
                  <c:v>2623040000</c:v>
                </c:pt>
              </c:numCache>
            </c:numRef>
          </c:val>
          <c:smooth val="0"/>
          <c:extLst>
            <c:ext xmlns:c16="http://schemas.microsoft.com/office/drawing/2014/chart" uri="{C3380CC4-5D6E-409C-BE32-E72D297353CC}">
              <c16:uniqueId val="{00000002-1D99-4EE3-85D4-62DAA667721C}"/>
            </c:ext>
          </c:extLst>
        </c:ser>
        <c:dLbls>
          <c:showLegendKey val="0"/>
          <c:showVal val="0"/>
          <c:showCatName val="0"/>
          <c:showSerName val="0"/>
          <c:showPercent val="0"/>
          <c:showBubbleSize val="0"/>
        </c:dLbls>
        <c:smooth val="0"/>
        <c:axId val="332016239"/>
        <c:axId val="332023727"/>
      </c:lineChart>
      <c:catAx>
        <c:axId val="332016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23727"/>
        <c:crosses val="autoZero"/>
        <c:auto val="1"/>
        <c:lblAlgn val="ctr"/>
        <c:lblOffset val="100"/>
        <c:noMultiLvlLbl val="0"/>
      </c:catAx>
      <c:valAx>
        <c:axId val="3320237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16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'SI2.4 - Nickel_supply'!$I$2:$I$3</c:f>
              <c:strCache>
                <c:ptCount val="2"/>
                <c:pt idx="0">
                  <c:v>OAS</c:v>
                </c:pt>
                <c:pt idx="1">
                  <c:v>HPAL</c:v>
                </c:pt>
              </c:strCache>
            </c:strRef>
          </c:tx>
          <c:spPr>
            <a:solidFill>
              <a:schemeClr val="accent1"/>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Nickel_supply'!$I$53:$I$98</c15:sqref>
                  </c15:fullRef>
                </c:ext>
              </c:extLst>
              <c:f>'SI2.4 - Nickel_supply'!$I$73:$I$98</c:f>
              <c:numCache>
                <c:formatCode>0.00</c:formatCode>
                <c:ptCount val="26"/>
                <c:pt idx="0">
                  <c:v>0.25306949051191341</c:v>
                </c:pt>
                <c:pt idx="1">
                  <c:v>0.73751486752329265</c:v>
                </c:pt>
                <c:pt idx="2">
                  <c:v>0.96261918968068094</c:v>
                </c:pt>
                <c:pt idx="3">
                  <c:v>1.1236929357198246</c:v>
                </c:pt>
                <c:pt idx="4">
                  <c:v>1.2187232285704357</c:v>
                </c:pt>
                <c:pt idx="5">
                  <c:v>1.2453192596149139</c:v>
                </c:pt>
                <c:pt idx="6">
                  <c:v>1.2146163942396038</c:v>
                </c:pt>
                <c:pt idx="7">
                  <c:v>1.1802744020774176</c:v>
                </c:pt>
                <c:pt idx="8">
                  <c:v>1.1555377407588345</c:v>
                </c:pt>
                <c:pt idx="9">
                  <c:v>1.1398756193434008</c:v>
                </c:pt>
                <c:pt idx="10">
                  <c:v>1.1328466627485669</c:v>
                </c:pt>
                <c:pt idx="11">
                  <c:v>1.1312971418186037</c:v>
                </c:pt>
                <c:pt idx="12">
                  <c:v>1.1232891244598169</c:v>
                </c:pt>
                <c:pt idx="13">
                  <c:v>1.1055407187906263</c:v>
                </c:pt>
                <c:pt idx="14">
                  <c:v>1.077816209421866</c:v>
                </c:pt>
                <c:pt idx="15">
                  <c:v>1.0437152984207818</c:v>
                </c:pt>
                <c:pt idx="16">
                  <c:v>0.99140094096532105</c:v>
                </c:pt>
                <c:pt idx="17">
                  <c:v>0.94222639586413703</c:v>
                </c:pt>
                <c:pt idx="18">
                  <c:v>0.88842786782636807</c:v>
                </c:pt>
                <c:pt idx="19">
                  <c:v>0.83639371341843338</c:v>
                </c:pt>
                <c:pt idx="20">
                  <c:v>0.78646651471552642</c:v>
                </c:pt>
                <c:pt idx="21">
                  <c:v>0.73899233096500128</c:v>
                </c:pt>
                <c:pt idx="22">
                  <c:v>0.69433931807260674</c:v>
                </c:pt>
                <c:pt idx="23">
                  <c:v>0.65281762433837254</c:v>
                </c:pt>
                <c:pt idx="24">
                  <c:v>0.61471911052475858</c:v>
                </c:pt>
                <c:pt idx="25">
                  <c:v>0.58516792285992558</c:v>
                </c:pt>
              </c:numCache>
            </c:numRef>
          </c:val>
          <c:extLst>
            <c:ext xmlns:c16="http://schemas.microsoft.com/office/drawing/2014/chart" uri="{C3380CC4-5D6E-409C-BE32-E72D297353CC}">
              <c16:uniqueId val="{00000000-430D-4722-8B44-18D03549C78B}"/>
            </c:ext>
          </c:extLst>
        </c:ser>
        <c:ser>
          <c:idx val="1"/>
          <c:order val="1"/>
          <c:tx>
            <c:strRef>
              <c:f>'SI2.4 - Nickel_supply'!$J$2:$J$3</c:f>
              <c:strCache>
                <c:ptCount val="2"/>
                <c:pt idx="0">
                  <c:v>OAS</c:v>
                </c:pt>
                <c:pt idx="1">
                  <c:v>RKEF</c:v>
                </c:pt>
              </c:strCache>
            </c:strRef>
          </c:tx>
          <c:spPr>
            <a:solidFill>
              <a:schemeClr val="accent2"/>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Nickel_supply'!$J$53:$J$98</c15:sqref>
                  </c15:fullRef>
                </c:ext>
              </c:extLst>
              <c:f>'SI2.4 - Nickel_supply'!$J$73:$J$98</c:f>
              <c:numCache>
                <c:formatCode>0.00</c:formatCode>
                <c:ptCount val="26"/>
                <c:pt idx="0">
                  <c:v>3.1633686313989176E-2</c:v>
                </c:pt>
                <c:pt idx="1">
                  <c:v>8.7625528814648648E-2</c:v>
                </c:pt>
                <c:pt idx="2">
                  <c:v>0.10853059491497873</c:v>
                </c:pt>
                <c:pt idx="3">
                  <c:v>0.12000604167881622</c:v>
                </c:pt>
                <c:pt idx="4">
                  <c:v>0.12304417211528437</c:v>
                </c:pt>
                <c:pt idx="5">
                  <c:v>0.1186018342490394</c:v>
                </c:pt>
                <c:pt idx="6">
                  <c:v>0.10885712967241731</c:v>
                </c:pt>
                <c:pt idx="7">
                  <c:v>9.9275416997165952E-2</c:v>
                </c:pt>
                <c:pt idx="8">
                  <c:v>9.0945099967130502E-2</c:v>
                </c:pt>
                <c:pt idx="9">
                  <c:v>8.3660595915111977E-2</c:v>
                </c:pt>
                <c:pt idx="10">
                  <c:v>7.7239545187402281E-2</c:v>
                </c:pt>
                <c:pt idx="11">
                  <c:v>7.1343062997569595E-2</c:v>
                </c:pt>
                <c:pt idx="12">
                  <c:v>6.5190886687400085E-2</c:v>
                </c:pt>
                <c:pt idx="13">
                  <c:v>5.8701277103927044E-2</c:v>
                </c:pt>
                <c:pt idx="14">
                  <c:v>5.1999904840528625E-2</c:v>
                </c:pt>
                <c:pt idx="15">
                  <c:v>4.5378926018294866E-2</c:v>
                </c:pt>
                <c:pt idx="16">
                  <c:v>3.8459519261585723E-2</c:v>
                </c:pt>
                <c:pt idx="17">
                  <c:v>3.221286823467135E-2</c:v>
                </c:pt>
                <c:pt idx="18">
                  <c:v>2.6351674045697351E-2</c:v>
                </c:pt>
                <c:pt idx="19">
                  <c:v>2.1085555800464707E-2</c:v>
                </c:pt>
                <c:pt idx="20">
                  <c:v>1.6384719056573467E-2</c:v>
                </c:pt>
                <c:pt idx="21">
                  <c:v>1.2214749272148774E-2</c:v>
                </c:pt>
                <c:pt idx="22">
                  <c:v>8.5369588287615549E-3</c:v>
                </c:pt>
                <c:pt idx="23">
                  <c:v>5.3074603604745755E-3</c:v>
                </c:pt>
                <c:pt idx="24">
                  <c:v>2.478706090825635E-3</c:v>
                </c:pt>
                <c:pt idx="25">
                  <c:v>0</c:v>
                </c:pt>
              </c:numCache>
            </c:numRef>
          </c:val>
          <c:extLst>
            <c:ext xmlns:c16="http://schemas.microsoft.com/office/drawing/2014/chart" uri="{C3380CC4-5D6E-409C-BE32-E72D297353CC}">
              <c16:uniqueId val="{00000001-430D-4722-8B44-18D03549C78B}"/>
            </c:ext>
          </c:extLst>
        </c:ser>
        <c:ser>
          <c:idx val="2"/>
          <c:order val="2"/>
          <c:tx>
            <c:strRef>
              <c:f>'SI2.4 - Nickel_supply'!$K$2:$K$3</c:f>
              <c:strCache>
                <c:ptCount val="2"/>
                <c:pt idx="0">
                  <c:v>CHA</c:v>
                </c:pt>
                <c:pt idx="1">
                  <c:v>HPAL</c:v>
                </c:pt>
              </c:strCache>
            </c:strRef>
          </c:tx>
          <c:spPr>
            <a:solidFill>
              <a:schemeClr val="accent3"/>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Nickel_supply'!$K$53:$K$98</c15:sqref>
                  </c15:fullRef>
                </c:ext>
              </c:extLst>
              <c:f>'SI2.4 - Nickel_supply'!$K$73:$K$98</c:f>
              <c:numCache>
                <c:formatCode>0.00</c:formatCode>
                <c:ptCount val="26"/>
                <c:pt idx="0">
                  <c:v>0.86992637363470238</c:v>
                </c:pt>
                <c:pt idx="1">
                  <c:v>2.5466169311757265</c:v>
                </c:pt>
                <c:pt idx="2">
                  <c:v>3.3384954740151067</c:v>
                </c:pt>
                <c:pt idx="3">
                  <c:v>3.9138334047523013</c:v>
                </c:pt>
                <c:pt idx="4">
                  <c:v>4.2626016768509229</c:v>
                </c:pt>
                <c:pt idx="5">
                  <c:v>4.3734426379333282</c:v>
                </c:pt>
                <c:pt idx="6">
                  <c:v>4.2826686542174714</c:v>
                </c:pt>
                <c:pt idx="7">
                  <c:v>4.1778404652974004</c:v>
                </c:pt>
                <c:pt idx="8">
                  <c:v>4.1059037779278027</c:v>
                </c:pt>
                <c:pt idx="9">
                  <c:v>4.0653820827499727</c:v>
                </c:pt>
                <c:pt idx="10">
                  <c:v>4.0550761223386189</c:v>
                </c:pt>
                <c:pt idx="11">
                  <c:v>4.0640066243258399</c:v>
                </c:pt>
                <c:pt idx="12">
                  <c:v>4.0493570000058137</c:v>
                </c:pt>
                <c:pt idx="13">
                  <c:v>3.9990245027050304</c:v>
                </c:pt>
                <c:pt idx="14">
                  <c:v>3.9118110232306753</c:v>
                </c:pt>
                <c:pt idx="15">
                  <c:v>3.8004850540321948</c:v>
                </c:pt>
                <c:pt idx="16">
                  <c:v>3.6216047304659891</c:v>
                </c:pt>
                <c:pt idx="17">
                  <c:v>3.4528168139038358</c:v>
                </c:pt>
                <c:pt idx="18">
                  <c:v>3.2657253192346363</c:v>
                </c:pt>
                <c:pt idx="19">
                  <c:v>3.083762535817963</c:v>
                </c:pt>
                <c:pt idx="20">
                  <c:v>2.9082876325417906</c:v>
                </c:pt>
                <c:pt idx="21">
                  <c:v>2.7406843679383828</c:v>
                </c:pt>
                <c:pt idx="22">
                  <c:v>2.582430045700371</c:v>
                </c:pt>
                <c:pt idx="23">
                  <c:v>2.4347974403677104</c:v>
                </c:pt>
                <c:pt idx="24">
                  <c:v>2.2989998992407803</c:v>
                </c:pt>
                <c:pt idx="25">
                  <c:v>2.1943797107247209</c:v>
                </c:pt>
              </c:numCache>
            </c:numRef>
          </c:val>
          <c:extLst>
            <c:ext xmlns:c16="http://schemas.microsoft.com/office/drawing/2014/chart" uri="{C3380CC4-5D6E-409C-BE32-E72D297353CC}">
              <c16:uniqueId val="{00000002-430D-4722-8B44-18D03549C78B}"/>
            </c:ext>
          </c:extLst>
        </c:ser>
        <c:ser>
          <c:idx val="3"/>
          <c:order val="3"/>
          <c:tx>
            <c:strRef>
              <c:f>'SI2.4 - Nickel_supply'!$L$2:$L$3</c:f>
              <c:strCache>
                <c:ptCount val="2"/>
                <c:pt idx="0">
                  <c:v>CHA</c:v>
                </c:pt>
                <c:pt idx="1">
                  <c:v>RKEF</c:v>
                </c:pt>
              </c:strCache>
            </c:strRef>
          </c:tx>
          <c:spPr>
            <a:solidFill>
              <a:schemeClr val="accent4"/>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Nickel_supply'!$L$53:$L$98</c15:sqref>
                  </c15:fullRef>
                </c:ext>
              </c:extLst>
              <c:f>'SI2.4 - Nickel_supply'!$L$73:$L$98</c:f>
              <c:numCache>
                <c:formatCode>0.00</c:formatCode>
                <c:ptCount val="26"/>
                <c:pt idx="0">
                  <c:v>0.39542107892486467</c:v>
                </c:pt>
                <c:pt idx="1">
                  <c:v>1.0953191101831079</c:v>
                </c:pt>
                <c:pt idx="2">
                  <c:v>1.3566324364372342</c:v>
                </c:pt>
                <c:pt idx="3">
                  <c:v>1.5000755209852026</c:v>
                </c:pt>
                <c:pt idx="4">
                  <c:v>1.5380521514410548</c:v>
                </c:pt>
                <c:pt idx="5">
                  <c:v>1.4825229281129926</c:v>
                </c:pt>
                <c:pt idx="6">
                  <c:v>1.3607141209052165</c:v>
                </c:pt>
                <c:pt idx="7">
                  <c:v>1.2409427124645744</c:v>
                </c:pt>
                <c:pt idx="8">
                  <c:v>1.1368137495891311</c:v>
                </c:pt>
                <c:pt idx="9">
                  <c:v>1.0457574489388999</c:v>
                </c:pt>
                <c:pt idx="10">
                  <c:v>0.96549431484252846</c:v>
                </c:pt>
                <c:pt idx="11">
                  <c:v>0.89178828746962013</c:v>
                </c:pt>
                <c:pt idx="12">
                  <c:v>0.81488608359250114</c:v>
                </c:pt>
                <c:pt idx="13">
                  <c:v>0.73376596379908809</c:v>
                </c:pt>
                <c:pt idx="14">
                  <c:v>0.64999881050660768</c:v>
                </c:pt>
                <c:pt idx="15">
                  <c:v>0.56723657522868576</c:v>
                </c:pt>
                <c:pt idx="16">
                  <c:v>0.48074399076982155</c:v>
                </c:pt>
                <c:pt idx="17">
                  <c:v>0.40266085293339182</c:v>
                </c:pt>
                <c:pt idx="18">
                  <c:v>0.32939592557121694</c:v>
                </c:pt>
                <c:pt idx="19">
                  <c:v>0.2635694475058088</c:v>
                </c:pt>
                <c:pt idx="20">
                  <c:v>0.20480898820716828</c:v>
                </c:pt>
                <c:pt idx="21">
                  <c:v>0.1526843659018598</c:v>
                </c:pt>
                <c:pt idx="22">
                  <c:v>0.10671198535951947</c:v>
                </c:pt>
                <c:pt idx="23">
                  <c:v>6.6343254505932134E-2</c:v>
                </c:pt>
                <c:pt idx="24">
                  <c:v>3.0983826135320518E-2</c:v>
                </c:pt>
                <c:pt idx="25">
                  <c:v>0</c:v>
                </c:pt>
              </c:numCache>
            </c:numRef>
          </c:val>
          <c:extLst>
            <c:ext xmlns:c16="http://schemas.microsoft.com/office/drawing/2014/chart" uri="{C3380CC4-5D6E-409C-BE32-E72D297353CC}">
              <c16:uniqueId val="{00000003-430D-4722-8B44-18D03549C78B}"/>
            </c:ext>
          </c:extLst>
        </c:ser>
        <c:ser>
          <c:idx val="4"/>
          <c:order val="4"/>
          <c:tx>
            <c:strRef>
              <c:f>'SI2.4 - Nickel_supply'!$M$2:$M$3</c:f>
              <c:strCache>
                <c:ptCount val="2"/>
                <c:pt idx="0">
                  <c:v>CAZ</c:v>
                </c:pt>
                <c:pt idx="1">
                  <c:v>FS</c:v>
                </c:pt>
              </c:strCache>
            </c:strRef>
          </c:tx>
          <c:spPr>
            <a:solidFill>
              <a:schemeClr val="accent5"/>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Nickel_supply'!$M$53:$M$98</c15:sqref>
                  </c15:fullRef>
                </c:ext>
              </c:extLst>
              <c:f>'SI2.4 - Nickel_supply'!$M$73:$M$98</c:f>
              <c:numCache>
                <c:formatCode>0.00</c:formatCode>
                <c:ptCount val="26"/>
                <c:pt idx="0">
                  <c:v>3.1633686313989176E-2</c:v>
                </c:pt>
                <c:pt idx="1">
                  <c:v>9.6753188066174542E-2</c:v>
                </c:pt>
                <c:pt idx="2">
                  <c:v>0.1321242025051915</c:v>
                </c:pt>
                <c:pt idx="3">
                  <c:v>0.16091719225113993</c:v>
                </c:pt>
                <c:pt idx="4">
                  <c:v>0.18163663502732458</c:v>
                </c:pt>
                <c:pt idx="5">
                  <c:v>0.19272798065468905</c:v>
                </c:pt>
                <c:pt idx="6">
                  <c:v>0.19479696888748363</c:v>
                </c:pt>
                <c:pt idx="7">
                  <c:v>0.19579318352218841</c:v>
                </c:pt>
                <c:pt idx="8">
                  <c:v>0.19793933522257814</c:v>
                </c:pt>
                <c:pt idx="9">
                  <c:v>0.2013083089207382</c:v>
                </c:pt>
                <c:pt idx="10">
                  <c:v>0.20597212049973943</c:v>
                </c:pt>
                <c:pt idx="11">
                  <c:v>0.21148122245708131</c:v>
                </c:pt>
                <c:pt idx="12">
                  <c:v>0.21563139442755413</c:v>
                </c:pt>
                <c:pt idx="13">
                  <c:v>0.21768390259372949</c:v>
                </c:pt>
                <c:pt idx="14">
                  <c:v>0.21745414751493786</c:v>
                </c:pt>
                <c:pt idx="15">
                  <c:v>0.21554989858690063</c:v>
                </c:pt>
                <c:pt idx="16">
                  <c:v>0.20939071597974451</c:v>
                </c:pt>
                <c:pt idx="17">
                  <c:v>0.20334373073136291</c:v>
                </c:pt>
                <c:pt idx="18">
                  <c:v>0.19575529291089461</c:v>
                </c:pt>
                <c:pt idx="19">
                  <c:v>0.18801287255414365</c:v>
                </c:pt>
                <c:pt idx="20">
                  <c:v>0.18023190962230812</c:v>
                </c:pt>
                <c:pt idx="21">
                  <c:v>0.17253333346910157</c:v>
                </c:pt>
                <c:pt idx="22">
                  <c:v>0.16504787068939011</c:v>
                </c:pt>
                <c:pt idx="23">
                  <c:v>0.15789694572411855</c:v>
                </c:pt>
                <c:pt idx="24">
                  <c:v>0.151201071540364</c:v>
                </c:pt>
                <c:pt idx="25">
                  <c:v>0.1462919807149814</c:v>
                </c:pt>
              </c:numCache>
            </c:numRef>
          </c:val>
          <c:extLst>
            <c:ext xmlns:c16="http://schemas.microsoft.com/office/drawing/2014/chart" uri="{C3380CC4-5D6E-409C-BE32-E72D297353CC}">
              <c16:uniqueId val="{00000004-430D-4722-8B44-18D03549C78B}"/>
            </c:ext>
          </c:extLst>
        </c:ser>
        <c:ser>
          <c:idx val="5"/>
          <c:order val="5"/>
          <c:tx>
            <c:strRef>
              <c:f>'SI2.4 - Nickel_supply'!$N$2:$N$3</c:f>
              <c:strCache>
                <c:ptCount val="2"/>
                <c:pt idx="0">
                  <c:v>World</c:v>
                </c:pt>
                <c:pt idx="1">
                  <c:v>ReHydro</c:v>
                </c:pt>
              </c:strCache>
            </c:strRef>
          </c:tx>
          <c:spPr>
            <a:solidFill>
              <a:schemeClr val="accent6"/>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Nickel_supply'!$N$53:$N$98</c15:sqref>
                  </c15:fullRef>
                </c:ext>
              </c:extLst>
              <c:f>'SI2.4 - Nickel_supply'!$N$73:$N$98</c:f>
              <c:numCache>
                <c:formatCode>0.00</c:formatCode>
                <c:ptCount val="26"/>
                <c:pt idx="0">
                  <c:v>0.18282705509977687</c:v>
                </c:pt>
                <c:pt idx="1">
                  <c:v>0.24766999753366079</c:v>
                </c:pt>
                <c:pt idx="2">
                  <c:v>0.33954404172904518</c:v>
                </c:pt>
                <c:pt idx="3">
                  <c:v>0.4843932521307458</c:v>
                </c:pt>
                <c:pt idx="4">
                  <c:v>0.70011145002022113</c:v>
                </c:pt>
                <c:pt idx="5">
                  <c:v>0.99714410033299061</c:v>
                </c:pt>
                <c:pt idx="6">
                  <c:v>1.3768174915380278</c:v>
                </c:pt>
                <c:pt idx="7">
                  <c:v>1.8307831529627157</c:v>
                </c:pt>
                <c:pt idx="8">
                  <c:v>2.3432911457180348</c:v>
                </c:pt>
                <c:pt idx="9">
                  <c:v>2.8956196578603075</c:v>
                </c:pt>
                <c:pt idx="10">
                  <c:v>3.4695550567821996</c:v>
                </c:pt>
                <c:pt idx="11">
                  <c:v>4.0499421581481529</c:v>
                </c:pt>
                <c:pt idx="12">
                  <c:v>4.6262777048753962</c:v>
                </c:pt>
                <c:pt idx="13">
                  <c:v>5.1928968084644147</c:v>
                </c:pt>
                <c:pt idx="14">
                  <c:v>5.7479224184994893</c:v>
                </c:pt>
                <c:pt idx="15">
                  <c:v>6.2918340540616473</c:v>
                </c:pt>
                <c:pt idx="16">
                  <c:v>6.8260379343672932</c:v>
                </c:pt>
                <c:pt idx="17">
                  <c:v>7.3513910161744382</c:v>
                </c:pt>
                <c:pt idx="18">
                  <c:v>7.8673493029141923</c:v>
                </c:pt>
                <c:pt idx="19">
                  <c:v>8.3722825102077039</c:v>
                </c:pt>
                <c:pt idx="20">
                  <c:v>8.8636262256861791</c:v>
                </c:pt>
                <c:pt idx="21">
                  <c:v>9.3385929327109398</c:v>
                </c:pt>
                <c:pt idx="22">
                  <c:v>9.7947597967481475</c:v>
                </c:pt>
                <c:pt idx="23">
                  <c:v>10.230503746405555</c:v>
                </c:pt>
                <c:pt idx="24">
                  <c:v>10.6452143240701</c:v>
                </c:pt>
                <c:pt idx="25">
                  <c:v>11.039282521875991</c:v>
                </c:pt>
              </c:numCache>
            </c:numRef>
          </c:val>
          <c:extLst>
            <c:ext xmlns:c16="http://schemas.microsoft.com/office/drawing/2014/chart" uri="{C3380CC4-5D6E-409C-BE32-E72D297353CC}">
              <c16:uniqueId val="{00000005-430D-4722-8B44-18D03549C78B}"/>
            </c:ext>
          </c:extLst>
        </c:ser>
        <c:ser>
          <c:idx val="6"/>
          <c:order val="6"/>
          <c:tx>
            <c:strRef>
              <c:f>'SI2.4 - Nickel_supply'!$O$2:$O$3</c:f>
              <c:strCache>
                <c:ptCount val="2"/>
                <c:pt idx="0">
                  <c:v>World</c:v>
                </c:pt>
                <c:pt idx="1">
                  <c:v>RePyro</c:v>
                </c:pt>
              </c:strCache>
            </c:strRef>
          </c:tx>
          <c:spPr>
            <a:solidFill>
              <a:schemeClr val="accent1">
                <a:lumMod val="60000"/>
              </a:schemeClr>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Nickel_supply'!$O$53:$O$98</c15:sqref>
                  </c15:fullRef>
                </c:ext>
              </c:extLst>
              <c:f>'SI2.4 - Nickel_supply'!$O$73:$O$98</c:f>
              <c:numCache>
                <c:formatCode>0.00</c:formatCode>
                <c:ptCount val="26"/>
                <c:pt idx="0">
                  <c:v>0.12188470339985125</c:v>
                </c:pt>
                <c:pt idx="1">
                  <c:v>0.15968197209407078</c:v>
                </c:pt>
                <c:pt idx="2">
                  <c:v>0.21166381822070349</c:v>
                </c:pt>
                <c:pt idx="3">
                  <c:v>0.29187798525826991</c:v>
                </c:pt>
                <c:pt idx="4">
                  <c:v>0.40765983165734393</c:v>
                </c:pt>
                <c:pt idx="5">
                  <c:v>0.56089355643730732</c:v>
                </c:pt>
                <c:pt idx="6">
                  <c:v>0.74790085960090402</c:v>
                </c:pt>
                <c:pt idx="7">
                  <c:v>0.9600448241145948</c:v>
                </c:pt>
                <c:pt idx="8">
                  <c:v>1.1857617845802102</c:v>
                </c:pt>
                <c:pt idx="9">
                  <c:v>1.4133381663365787</c:v>
                </c:pt>
                <c:pt idx="10">
                  <c:v>1.6327317914269177</c:v>
                </c:pt>
                <c:pt idx="11">
                  <c:v>1.8366016763695119</c:v>
                </c:pt>
                <c:pt idx="12">
                  <c:v>2.0206730205202885</c:v>
                </c:pt>
                <c:pt idx="13">
                  <c:v>2.1833770671952655</c:v>
                </c:pt>
                <c:pt idx="14">
                  <c:v>2.3250023265840634</c:v>
                </c:pt>
                <c:pt idx="15">
                  <c:v>2.4468243543573074</c:v>
                </c:pt>
                <c:pt idx="16">
                  <c:v>2.5503877996537141</c:v>
                </c:pt>
                <c:pt idx="17">
                  <c:v>2.6369119949321354</c:v>
                </c:pt>
                <c:pt idx="18">
                  <c:v>2.7070449214328405</c:v>
                </c:pt>
                <c:pt idx="19">
                  <c:v>2.7610718916642427</c:v>
                </c:pt>
                <c:pt idx="20">
                  <c:v>2.799039860743004</c:v>
                </c:pt>
                <c:pt idx="21">
                  <c:v>2.8210332817564296</c:v>
                </c:pt>
                <c:pt idx="22">
                  <c:v>2.8273533433912177</c:v>
                </c:pt>
                <c:pt idx="23">
                  <c:v>2.8186081750301022</c:v>
                </c:pt>
                <c:pt idx="24">
                  <c:v>2.7957128527860866</c:v>
                </c:pt>
                <c:pt idx="25">
                  <c:v>2.7598206304689978</c:v>
                </c:pt>
              </c:numCache>
            </c:numRef>
          </c:val>
          <c:extLst>
            <c:ext xmlns:c16="http://schemas.microsoft.com/office/drawing/2014/chart" uri="{C3380CC4-5D6E-409C-BE32-E72D297353CC}">
              <c16:uniqueId val="{00000006-430D-4722-8B44-18D03549C78B}"/>
            </c:ext>
          </c:extLst>
        </c:ser>
        <c:dLbls>
          <c:showLegendKey val="0"/>
          <c:showVal val="0"/>
          <c:showCatName val="0"/>
          <c:showSerName val="0"/>
          <c:showPercent val="0"/>
          <c:showBubbleSize val="0"/>
        </c:dLbls>
        <c:axId val="134002959"/>
        <c:axId val="134005359"/>
      </c:areaChart>
      <c:catAx>
        <c:axId val="13400295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4005359"/>
        <c:crosses val="autoZero"/>
        <c:auto val="1"/>
        <c:lblAlgn val="ctr"/>
        <c:lblOffset val="100"/>
        <c:noMultiLvlLbl val="0"/>
      </c:catAx>
      <c:valAx>
        <c:axId val="134005359"/>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400295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Survival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lineChart>
        <c:grouping val="standard"/>
        <c:varyColors val="0"/>
        <c:ser>
          <c:idx val="0"/>
          <c:order val="0"/>
          <c:spPr>
            <a:ln w="28575" cap="rnd">
              <a:solidFill>
                <a:schemeClr val="accent6">
                  <a:lumMod val="60000"/>
                  <a:lumOff val="40000"/>
                </a:schemeClr>
              </a:solidFill>
              <a:round/>
            </a:ln>
            <a:effectLst/>
          </c:spPr>
          <c:marker>
            <c:symbol val="none"/>
          </c:marker>
          <c:cat>
            <c:numRef>
              <c:f>'SI2.11 - Nickel_inflow'!$J$4:$J$49</c:f>
              <c:numCache>
                <c:formatCode>General</c:formatCode>
                <c:ptCount val="4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numCache>
            </c:numRef>
          </c:cat>
          <c:val>
            <c:numRef>
              <c:f>'SI2.11 - Nickel_inflow'!$K$4:$K$49</c:f>
              <c:numCache>
                <c:formatCode>General</c:formatCode>
                <c:ptCount val="46"/>
                <c:pt idx="0">
                  <c:v>1</c:v>
                </c:pt>
                <c:pt idx="1">
                  <c:v>0.99275475702691973</c:v>
                </c:pt>
                <c:pt idx="2">
                  <c:v>0.96554054295599878</c:v>
                </c:pt>
                <c:pt idx="3">
                  <c:v>0.91574129349650168</c:v>
                </c:pt>
                <c:pt idx="4">
                  <c:v>0.8444155050925114</c:v>
                </c:pt>
                <c:pt idx="5">
                  <c:v>0.75530749508057482</c:v>
                </c:pt>
                <c:pt idx="6">
                  <c:v>0.65410927351243875</c:v>
                </c:pt>
                <c:pt idx="7">
                  <c:v>0.54755135443059455</c:v>
                </c:pt>
                <c:pt idx="8">
                  <c:v>0.44240412357986791</c:v>
                </c:pt>
                <c:pt idx="9">
                  <c:v>0.34456235469533381</c:v>
                </c:pt>
                <c:pt idx="10">
                  <c:v>0.25837776899454301</c:v>
                </c:pt>
                <c:pt idx="11">
                  <c:v>0.18633990163113034</c:v>
                </c:pt>
                <c:pt idx="12">
                  <c:v>0.12911549380067699</c:v>
                </c:pt>
                <c:pt idx="13">
                  <c:v>8.5873566956985892E-2</c:v>
                </c:pt>
                <c:pt idx="14">
                  <c:v>5.4772255750516585E-2</c:v>
                </c:pt>
                <c:pt idx="15">
                  <c:v>3.3474520651110007E-2</c:v>
                </c:pt>
                <c:pt idx="16">
                  <c:v>1.9587187087777513E-2</c:v>
                </c:pt>
                <c:pt idx="17">
                  <c:v>1.0964824785626437E-2</c:v>
                </c:pt>
                <c:pt idx="18">
                  <c:v>5.8679450472032268E-3</c:v>
                </c:pt>
                <c:pt idx="19">
                  <c:v>3.0000000000000027E-3</c:v>
                </c:pt>
                <c:pt idx="20">
                  <c:v>1.4642512460747437E-3</c:v>
                </c:pt>
                <c:pt idx="21">
                  <c:v>6.818492265509013E-4</c:v>
                </c:pt>
                <c:pt idx="22">
                  <c:v>3.0273933569047173E-4</c:v>
                </c:pt>
                <c:pt idx="23">
                  <c:v>1.2808424593790946E-4</c:v>
                </c:pt>
                <c:pt idx="24">
                  <c:v>5.1607888530424972E-5</c:v>
                </c:pt>
                <c:pt idx="25">
                  <c:v>1.9791788430478796E-5</c:v>
                </c:pt>
                <c:pt idx="26">
                  <c:v>7.2204617330706711E-6</c:v>
                </c:pt>
                <c:pt idx="27">
                  <c:v>2.5045236462517551E-6</c:v>
                </c:pt>
                <c:pt idx="28">
                  <c:v>8.2554582492289086E-7</c:v>
                </c:pt>
                <c:pt idx="29">
                  <c:v>2.5846084295011451E-7</c:v>
                </c:pt>
                <c:pt idx="30">
                  <c:v>7.6819789529558591E-8</c:v>
                </c:pt>
                <c:pt idx="31">
                  <c:v>2.1665504834622595E-8</c:v>
                </c:pt>
                <c:pt idx="32">
                  <c:v>5.7953464249749231E-9</c:v>
                </c:pt>
                <c:pt idx="33">
                  <c:v>1.4696270866920713E-9</c:v>
                </c:pt>
                <c:pt idx="34">
                  <c:v>3.5314962065768896E-10</c:v>
                </c:pt>
                <c:pt idx="35">
                  <c:v>8.0379480849046558E-11</c:v>
                </c:pt>
                <c:pt idx="36">
                  <c:v>1.7321366563294305E-11</c:v>
                </c:pt>
                <c:pt idx="37">
                  <c:v>3.5325076197523231E-12</c:v>
                </c:pt>
                <c:pt idx="38">
                  <c:v>6.815659148173836E-13</c:v>
                </c:pt>
                <c:pt idx="39">
                  <c:v>1.2434497875801753E-13</c:v>
                </c:pt>
                <c:pt idx="40">
                  <c:v>2.1427304375265521E-14</c:v>
                </c:pt>
                <c:pt idx="41">
                  <c:v>3.4416913763379853E-15</c:v>
                </c:pt>
                <c:pt idx="42">
                  <c:v>0</c:v>
                </c:pt>
                <c:pt idx="43">
                  <c:v>0</c:v>
                </c:pt>
                <c:pt idx="44">
                  <c:v>0</c:v>
                </c:pt>
                <c:pt idx="45">
                  <c:v>0</c:v>
                </c:pt>
              </c:numCache>
            </c:numRef>
          </c:val>
          <c:smooth val="0"/>
          <c:extLst>
            <c:ext xmlns:c16="http://schemas.microsoft.com/office/drawing/2014/chart" uri="{C3380CC4-5D6E-409C-BE32-E72D297353CC}">
              <c16:uniqueId val="{00000000-9FBC-42D5-9259-9BC0A756E7BD}"/>
            </c:ext>
          </c:extLst>
        </c:ser>
        <c:dLbls>
          <c:showLegendKey val="0"/>
          <c:showVal val="0"/>
          <c:showCatName val="0"/>
          <c:showSerName val="0"/>
          <c:showPercent val="0"/>
          <c:showBubbleSize val="0"/>
        </c:dLbls>
        <c:smooth val="0"/>
        <c:axId val="717446256"/>
        <c:axId val="717439696"/>
      </c:lineChart>
      <c:catAx>
        <c:axId val="71744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439696"/>
        <c:crosses val="autoZero"/>
        <c:auto val="1"/>
        <c:lblAlgn val="ctr"/>
        <c:lblOffset val="100"/>
        <c:noMultiLvlLbl val="0"/>
      </c:catAx>
      <c:valAx>
        <c:axId val="717439696"/>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4462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nickel</a:t>
            </a:r>
            <a:r>
              <a:rPr lang="en-US" baseline="0"/>
              <a:t> sulfate inflow (Mt/yr)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'SI2.11 - Nickel_inflow'!$C$3</c:f>
              <c:strCache>
                <c:ptCount val="1"/>
                <c:pt idx="0">
                  <c:v>NDC</c:v>
                </c:pt>
              </c:strCache>
            </c:strRef>
          </c:tx>
          <c:spPr>
            <a:ln w="28575" cap="rnd">
              <a:solidFill>
                <a:schemeClr val="bg2">
                  <a:lumMod val="75000"/>
                </a:schemeClr>
              </a:solidFill>
              <a:round/>
            </a:ln>
            <a:effectLst/>
          </c:spPr>
          <c:marker>
            <c:symbol val="none"/>
          </c:marker>
          <c:cat>
            <c:numRef>
              <c:f>'SI2.11 - Nickel_inflow'!$B$4:$B$49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'SI2.11 - Nickel_inflow'!$C$4:$C$49</c:f>
              <c:numCache>
                <c:formatCode>0.00</c:formatCode>
                <c:ptCount val="46"/>
                <c:pt idx="0">
                  <c:v>0.38997057969045901</c:v>
                </c:pt>
                <c:pt idx="1">
                  <c:v>-5.7802589185977526E-2</c:v>
                </c:pt>
                <c:pt idx="2">
                  <c:v>-3.7435270093298437E-3</c:v>
                </c:pt>
                <c:pt idx="3">
                  <c:v>4.0584611585144238E-2</c:v>
                </c:pt>
                <c:pt idx="4">
                  <c:v>7.4653099926052166E-2</c:v>
                </c:pt>
                <c:pt idx="5">
                  <c:v>9.8335089852831598E-2</c:v>
                </c:pt>
                <c:pt idx="6">
                  <c:v>0.11189064839523995</c:v>
                </c:pt>
                <c:pt idx="7">
                  <c:v>0.1154366706267468</c:v>
                </c:pt>
                <c:pt idx="8">
                  <c:v>0.1090505685666214</c:v>
                </c:pt>
                <c:pt idx="9">
                  <c:v>9.2777129170362543E-2</c:v>
                </c:pt>
                <c:pt idx="10">
                  <c:v>6.6361197589834012E-2</c:v>
                </c:pt>
                <c:pt idx="11">
                  <c:v>4.4845023038241463E-2</c:v>
                </c:pt>
                <c:pt idx="12">
                  <c:v>8.9275053089992326E-2</c:v>
                </c:pt>
                <c:pt idx="13">
                  <c:v>0.21496459601376444</c:v>
                </c:pt>
                <c:pt idx="14">
                  <c:v>0.44756489852134074</c:v>
                </c:pt>
                <c:pt idx="15">
                  <c:v>0.74135273217981557</c:v>
                </c:pt>
                <c:pt idx="16">
                  <c:v>0.83951813837417688</c:v>
                </c:pt>
                <c:pt idx="17">
                  <c:v>1.0481013245134019</c:v>
                </c:pt>
                <c:pt idx="18">
                  <c:v>1.350054581589377</c:v>
                </c:pt>
                <c:pt idx="19">
                  <c:v>1.4782150191964616</c:v>
                </c:pt>
                <c:pt idx="20">
                  <c:v>1.8327622719734624</c:v>
                </c:pt>
                <c:pt idx="21">
                  <c:v>2.2158634728455038</c:v>
                </c:pt>
                <c:pt idx="22">
                  <c:v>2.5898540616504557</c:v>
                </c:pt>
                <c:pt idx="23">
                  <c:v>2.9478188496487596</c:v>
                </c:pt>
                <c:pt idx="24">
                  <c:v>3.2914470118141868</c:v>
                </c:pt>
                <c:pt idx="25">
                  <c:v>3.620747371764125</c:v>
                </c:pt>
                <c:pt idx="26">
                  <c:v>3.9321248401729196</c:v>
                </c:pt>
                <c:pt idx="27">
                  <c:v>4.2145998727649516</c:v>
                </c:pt>
                <c:pt idx="28">
                  <c:v>4.4639497059944944</c:v>
                </c:pt>
                <c:pt idx="29">
                  <c:v>4.6779877054850187</c:v>
                </c:pt>
                <c:pt idx="30">
                  <c:v>4.8543831347787592</c:v>
                </c:pt>
                <c:pt idx="31">
                  <c:v>4.9936042807622112</c:v>
                </c:pt>
                <c:pt idx="32">
                  <c:v>5.1042655433583111</c:v>
                </c:pt>
                <c:pt idx="33">
                  <c:v>5.1862062163074194</c:v>
                </c:pt>
                <c:pt idx="34">
                  <c:v>5.2371843588260196</c:v>
                </c:pt>
                <c:pt idx="35">
                  <c:v>5.2557427188544308</c:v>
                </c:pt>
                <c:pt idx="36">
                  <c:v>5.445788846314354</c:v>
                </c:pt>
                <c:pt idx="37">
                  <c:v>5.6226018190789908</c:v>
                </c:pt>
                <c:pt idx="38">
                  <c:v>5.7857691379691376</c:v>
                </c:pt>
                <c:pt idx="39">
                  <c:v>5.9336928664016177</c:v>
                </c:pt>
                <c:pt idx="40">
                  <c:v>6.0651825958380048</c:v>
                </c:pt>
                <c:pt idx="41">
                  <c:v>6.1791712913214747</c:v>
                </c:pt>
                <c:pt idx="42">
                  <c:v>6.2748066242756453</c:v>
                </c:pt>
                <c:pt idx="43">
                  <c:v>6.351391226653659</c:v>
                </c:pt>
                <c:pt idx="44">
                  <c:v>6.4081775439730766</c:v>
                </c:pt>
                <c:pt idx="45">
                  <c:v>6.4445518498562144</c:v>
                </c:pt>
              </c:numCache>
            </c:numRef>
          </c:val>
          <c:smooth val="0"/>
          <c:extLst>
            <c:ext xmlns:c16="http://schemas.microsoft.com/office/drawing/2014/chart" uri="{C3380CC4-5D6E-409C-BE32-E72D297353CC}">
              <c16:uniqueId val="{00000000-646F-4A61-A60A-AB848610B29E}"/>
            </c:ext>
          </c:extLst>
        </c:ser>
        <c:ser>
          <c:idx val="1"/>
          <c:order val="1"/>
          <c:tx>
            <c:strRef>
              <c:f>'SI2.11 - Nickel_inflow'!$D$3</c:f>
              <c:strCache>
                <c:ptCount val="1"/>
                <c:pt idx="0">
                  <c:v>2 ºC</c:v>
                </c:pt>
              </c:strCache>
            </c:strRef>
          </c:tx>
          <c:spPr>
            <a:ln w="28575" cap="rnd">
              <a:solidFill>
                <a:schemeClr val="accent1">
                  <a:lumMod val="60000"/>
                  <a:lumOff val="40000"/>
                </a:schemeClr>
              </a:solidFill>
              <a:round/>
            </a:ln>
            <a:effectLst/>
          </c:spPr>
          <c:marker>
            <c:symbol val="none"/>
          </c:marker>
          <c:cat>
            <c:numRef>
              <c:f>'SI2.11 - Nickel_inflow'!$B$4:$B$49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'SI2.11 - Nickel_inflow'!$D$4:$D$49</c:f>
              <c:numCache>
                <c:formatCode>0.00</c:formatCode>
                <c:ptCount val="46"/>
                <c:pt idx="0">
                  <c:v>0.38997057969045901</c:v>
                </c:pt>
                <c:pt idx="1">
                  <c:v>-5.7802589185977526E-2</c:v>
                </c:pt>
                <c:pt idx="2">
                  <c:v>-3.7435270093298437E-3</c:v>
                </c:pt>
                <c:pt idx="3">
                  <c:v>4.0584611585144238E-2</c:v>
                </c:pt>
                <c:pt idx="4">
                  <c:v>7.4653099926052166E-2</c:v>
                </c:pt>
                <c:pt idx="5">
                  <c:v>9.8335089852831598E-2</c:v>
                </c:pt>
                <c:pt idx="6">
                  <c:v>0.11189064839523995</c:v>
                </c:pt>
                <c:pt idx="7">
                  <c:v>0.1154366706267468</c:v>
                </c:pt>
                <c:pt idx="8">
                  <c:v>0.1090505685666214</c:v>
                </c:pt>
                <c:pt idx="9">
                  <c:v>9.2777129170362543E-2</c:v>
                </c:pt>
                <c:pt idx="10">
                  <c:v>6.6361197589834012E-2</c:v>
                </c:pt>
                <c:pt idx="11">
                  <c:v>4.4845023038241463E-2</c:v>
                </c:pt>
                <c:pt idx="12">
                  <c:v>8.9275053089992326E-2</c:v>
                </c:pt>
                <c:pt idx="13">
                  <c:v>0.21496459601376444</c:v>
                </c:pt>
                <c:pt idx="14">
                  <c:v>0.44756489852134074</c:v>
                </c:pt>
                <c:pt idx="15">
                  <c:v>0.74135273217981557</c:v>
                </c:pt>
                <c:pt idx="16">
                  <c:v>0.83951813837417688</c:v>
                </c:pt>
                <c:pt idx="17">
                  <c:v>1.0481013245134019</c:v>
                </c:pt>
                <c:pt idx="18">
                  <c:v>1.350054581589377</c:v>
                </c:pt>
                <c:pt idx="19">
                  <c:v>1.4782150191964616</c:v>
                </c:pt>
                <c:pt idx="20">
                  <c:v>1.8863960741990868</c:v>
                </c:pt>
                <c:pt idx="21">
                  <c:v>4.9711815953906813</c:v>
                </c:pt>
                <c:pt idx="22">
                  <c:v>6.4496097575029401</c:v>
                </c:pt>
                <c:pt idx="23">
                  <c:v>7.5947963327763004</c:v>
                </c:pt>
                <c:pt idx="24">
                  <c:v>8.4318291456825882</c:v>
                </c:pt>
                <c:pt idx="25">
                  <c:v>8.9706522973352598</c:v>
                </c:pt>
                <c:pt idx="26">
                  <c:v>9.2863716190611232</c:v>
                </c:pt>
                <c:pt idx="27">
                  <c:v>9.6849541574360565</c:v>
                </c:pt>
                <c:pt idx="28">
                  <c:v>10.216192633763722</c:v>
                </c:pt>
                <c:pt idx="29">
                  <c:v>10.84494188006501</c:v>
                </c:pt>
                <c:pt idx="30">
                  <c:v>11.538915613825974</c:v>
                </c:pt>
                <c:pt idx="31">
                  <c:v>12.25646017358638</c:v>
                </c:pt>
                <c:pt idx="32">
                  <c:v>12.91530521456877</c:v>
                </c:pt>
                <c:pt idx="33">
                  <c:v>13.490990240652081</c:v>
                </c:pt>
                <c:pt idx="34">
                  <c:v>13.982004840598169</c:v>
                </c:pt>
                <c:pt idx="35">
                  <c:v>14.411024160705812</c:v>
                </c:pt>
                <c:pt idx="36">
                  <c:v>14.718025631463469</c:v>
                </c:pt>
                <c:pt idx="37">
                  <c:v>15.021563672773972</c:v>
                </c:pt>
                <c:pt idx="38">
                  <c:v>15.280050303935846</c:v>
                </c:pt>
                <c:pt idx="39">
                  <c:v>15.52617852696876</c:v>
                </c:pt>
                <c:pt idx="40">
                  <c:v>15.758845850572548</c:v>
                </c:pt>
                <c:pt idx="41">
                  <c:v>15.976735362013864</c:v>
                </c:pt>
                <c:pt idx="42">
                  <c:v>16.179179318790013</c:v>
                </c:pt>
                <c:pt idx="43">
                  <c:v>16.366274646732265</c:v>
                </c:pt>
                <c:pt idx="44">
                  <c:v>16.539309790388234</c:v>
                </c:pt>
                <c:pt idx="45">
                  <c:v>16.724942766644617</c:v>
                </c:pt>
              </c:numCache>
            </c:numRef>
          </c:val>
          <c:smooth val="0"/>
          <c:extLst>
            <c:ext xmlns:c16="http://schemas.microsoft.com/office/drawing/2014/chart" uri="{C3380CC4-5D6E-409C-BE32-E72D297353CC}">
              <c16:uniqueId val="{00000001-646F-4A61-A60A-AB848610B29E}"/>
            </c:ext>
          </c:extLst>
        </c:ser>
        <c:ser>
          <c:idx val="2"/>
          <c:order val="2"/>
          <c:tx>
            <c:strRef>
              <c:f>'SI2.11 - Nickel_inflow'!$E$3</c:f>
              <c:strCache>
                <c:ptCount val="1"/>
                <c:pt idx="0">
                  <c:v>1.5 ºC</c:v>
                </c:pt>
              </c:strCache>
            </c:strRef>
          </c:tx>
          <c:spPr>
            <a:ln w="28575" cap="rnd">
              <a:solidFill>
                <a:schemeClr val="accent2">
                  <a:lumMod val="60000"/>
                  <a:lumOff val="40000"/>
                </a:schemeClr>
              </a:solidFill>
              <a:round/>
            </a:ln>
            <a:effectLst/>
          </c:spPr>
          <c:marker>
            <c:symbol val="none"/>
          </c:marker>
          <c:cat>
            <c:numRef>
              <c:f>'SI2.11 - Nickel_inflow'!$B$4:$B$49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'SI2.11 - Nickel_inflow'!$E$4:$E$49</c:f>
              <c:numCache>
                <c:formatCode>0.00</c:formatCode>
                <c:ptCount val="46"/>
                <c:pt idx="0">
                  <c:v>0.38997057969045901</c:v>
                </c:pt>
                <c:pt idx="1">
                  <c:v>-5.7802589185977526E-2</c:v>
                </c:pt>
                <c:pt idx="2">
                  <c:v>-3.7435270093298437E-3</c:v>
                </c:pt>
                <c:pt idx="3">
                  <c:v>4.0584611585144238E-2</c:v>
                </c:pt>
                <c:pt idx="4">
                  <c:v>7.4653099926052166E-2</c:v>
                </c:pt>
                <c:pt idx="5">
                  <c:v>9.8335089852831598E-2</c:v>
                </c:pt>
                <c:pt idx="6">
                  <c:v>0.11189064839523995</c:v>
                </c:pt>
                <c:pt idx="7">
                  <c:v>0.1154366706267468</c:v>
                </c:pt>
                <c:pt idx="8">
                  <c:v>0.1090505685666214</c:v>
                </c:pt>
                <c:pt idx="9">
                  <c:v>9.2777129170362543E-2</c:v>
                </c:pt>
                <c:pt idx="10">
                  <c:v>6.6361197589834012E-2</c:v>
                </c:pt>
                <c:pt idx="11">
                  <c:v>4.4845023038241463E-2</c:v>
                </c:pt>
                <c:pt idx="12">
                  <c:v>8.9275053089992326E-2</c:v>
                </c:pt>
                <c:pt idx="13">
                  <c:v>0.21496459601376444</c:v>
                </c:pt>
                <c:pt idx="14">
                  <c:v>0.44756489852134074</c:v>
                </c:pt>
                <c:pt idx="15">
                  <c:v>0.74135273217981557</c:v>
                </c:pt>
                <c:pt idx="16">
                  <c:v>0.83951813837417688</c:v>
                </c:pt>
                <c:pt idx="17">
                  <c:v>1.0481013245134019</c:v>
                </c:pt>
                <c:pt idx="18">
                  <c:v>1.350054581589377</c:v>
                </c:pt>
                <c:pt idx="19">
                  <c:v>1.4782150191964616</c:v>
                </c:pt>
                <c:pt idx="20">
                  <c:v>1.8863960741990868</c:v>
                </c:pt>
                <c:pt idx="21">
                  <c:v>4.0688242246853825</c:v>
                </c:pt>
                <c:pt idx="22">
                  <c:v>5.3278390692293769</c:v>
                </c:pt>
                <c:pt idx="23">
                  <c:v>6.5141405664814478</c:v>
                </c:pt>
                <c:pt idx="24">
                  <c:v>7.6497563979776873</c:v>
                </c:pt>
                <c:pt idx="25">
                  <c:v>8.7494261446856143</c:v>
                </c:pt>
                <c:pt idx="26">
                  <c:v>9.8067393720548939</c:v>
                </c:pt>
                <c:pt idx="27">
                  <c:v>10.768183644955624</c:v>
                </c:pt>
                <c:pt idx="28">
                  <c:v>11.610017297106532</c:v>
                </c:pt>
                <c:pt idx="29">
                  <c:v>12.31360185185348</c:v>
                </c:pt>
                <c:pt idx="30">
                  <c:v>12.854300581354209</c:v>
                </c:pt>
                <c:pt idx="31">
                  <c:v>13.250978055720323</c:v>
                </c:pt>
                <c:pt idx="32">
                  <c:v>13.663386519525687</c:v>
                </c:pt>
                <c:pt idx="33">
                  <c:v>14.111186241201096</c:v>
                </c:pt>
                <c:pt idx="34">
                  <c:v>14.57230269651151</c:v>
                </c:pt>
                <c:pt idx="35">
                  <c:v>15.053681014051277</c:v>
                </c:pt>
                <c:pt idx="36">
                  <c:v>15.462825846065199</c:v>
                </c:pt>
                <c:pt idx="37">
                  <c:v>15.851832089734133</c:v>
                </c:pt>
                <c:pt idx="38">
                  <c:v>16.16049293904355</c:v>
                </c:pt>
                <c:pt idx="39">
                  <c:v>16.430100288519711</c:v>
                </c:pt>
                <c:pt idx="40">
                  <c:v>16.667778594595088</c:v>
                </c:pt>
                <c:pt idx="41">
                  <c:v>16.8802315824299</c:v>
                </c:pt>
                <c:pt idx="42">
                  <c:v>17.073283149378771</c:v>
                </c:pt>
                <c:pt idx="43">
                  <c:v>17.251384778528323</c:v>
                </c:pt>
                <c:pt idx="44">
                  <c:v>17.417949553091784</c:v>
                </c:pt>
                <c:pt idx="45">
                  <c:v>17.622051941120503</c:v>
                </c:pt>
              </c:numCache>
            </c:numRef>
          </c:val>
          <c:smooth val="0"/>
          <c:extLst>
            <c:ext xmlns:c16="http://schemas.microsoft.com/office/drawing/2014/chart" uri="{C3380CC4-5D6E-409C-BE32-E72D297353CC}">
              <c16:uniqueId val="{00000002-646F-4A61-A60A-AB848610B29E}"/>
            </c:ext>
          </c:extLst>
        </c:ser>
        <c:dLbls>
          <c:showLegendKey val="0"/>
          <c:showVal val="0"/>
          <c:showCatName val="0"/>
          <c:showSerName val="0"/>
          <c:showPercent val="0"/>
          <c:showBubbleSize val="0"/>
        </c:dLbls>
        <c:smooth val="0"/>
        <c:axId val="728554591"/>
        <c:axId val="728549791"/>
      </c:lineChart>
      <c:catAx>
        <c:axId val="72855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728549791"/>
        <c:crosses val="autoZero"/>
        <c:auto val="1"/>
        <c:lblAlgn val="ctr"/>
        <c:lblOffset val="100"/>
        <c:noMultiLvlLbl val="0"/>
      </c:catAx>
      <c:valAx>
        <c:axId val="72854979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728554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Stocks by cohorts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Nickel_outflow_NDC'!$F$4:$F$49</c:f>
              <c:numCache>
                <c:formatCode>General</c:formatCode>
                <c:ptCount val="46"/>
                <c:pt idx="0">
                  <c:v>0.38997057969045901</c:v>
                </c:pt>
                <c:pt idx="1">
                  <c:v>0.38714514808824868</c:v>
                </c:pt>
                <c:pt idx="2">
                  <c:v>0.37653240525119136</c:v>
                </c:pt>
                <c:pt idx="3">
                  <c:v>0.35711216307132154</c:v>
                </c:pt>
                <c:pt idx="4">
                  <c:v>0.32929720402053841</c:v>
                </c:pt>
                <c:pt idx="5">
                  <c:v>0.29454770170112027</c:v>
                </c:pt>
                <c:pt idx="6">
                  <c:v>0.25508337257255076</c:v>
                </c:pt>
                <c:pt idx="7">
                  <c:v>0.21352891909759494</c:v>
                </c:pt>
                <c:pt idx="8">
                  <c:v>0.17252459252989055</c:v>
                </c:pt>
                <c:pt idx="9">
                  <c:v>0.13436918120004887</c:v>
                </c:pt>
                <c:pt idx="10">
                  <c:v>0.10075972835392945</c:v>
                </c:pt>
                <c:pt idx="11">
                  <c:v>7.2667079458555009E-2</c:v>
                </c:pt>
                <c:pt idx="12">
                  <c:v>5.0351243964469876E-2</c:v>
                </c:pt>
                <c:pt idx="13">
                  <c:v>3.3488164686303237E-2</c:v>
                </c:pt>
                <c:pt idx="14">
                  <c:v>2.1359568325983031E-2</c:v>
                </c:pt>
                <c:pt idx="15">
                  <c:v>1.305407822317361E-2</c:v>
                </c:pt>
                <c:pt idx="16">
                  <c:v>7.6384267031260706E-3</c:v>
                </c:pt>
                <c:pt idx="17">
                  <c:v>4.2759590778550542E-3</c:v>
                </c:pt>
                <c:pt idx="18">
                  <c:v>2.2883259316496003E-3</c:v>
                </c:pt>
                <c:pt idx="19">
                  <c:v>1.1699117390713781E-3</c:v>
                </c:pt>
                <c:pt idx="20">
                  <c:v>5.7101490724424469E-4</c:v>
                </c:pt>
                <c:pt idx="21">
                  <c:v>2.6590113813954611E-4</c:v>
                </c:pt>
                <c:pt idx="22">
                  <c:v>1.1805943423431772E-4</c:v>
                </c:pt>
                <c:pt idx="23">
                  <c:v>4.994908763762187E-5</c:v>
                </c:pt>
                <c:pt idx="24">
                  <c:v>2.0125558206810417E-5</c:v>
                </c:pt>
                <c:pt idx="25">
                  <c:v>7.7182152073447355E-6</c:v>
                </c:pt>
                <c:pt idx="26">
                  <c:v>2.8157676476783458E-6</c:v>
                </c:pt>
                <c:pt idx="27">
                  <c:v>9.766905381772591E-7</c:v>
                </c:pt>
                <c:pt idx="28">
                  <c:v>3.2193858390621792E-7</c:v>
                </c:pt>
                <c:pt idx="29">
                  <c:v>1.0079212475254084E-7</c:v>
                </c:pt>
                <c:pt idx="30">
                  <c:v>2.9957457854541019E-8</c:v>
                </c:pt>
                <c:pt idx="31">
                  <c:v>8.4489094796442161E-9</c:v>
                </c:pt>
                <c:pt idx="32">
                  <c:v>2.2600146048544998E-9</c:v>
                </c:pt>
                <c:pt idx="33">
                  <c:v>5.7311132692610754E-10</c:v>
                </c:pt>
                <c:pt idx="34">
                  <c:v>1.3771796228534465E-10</c:v>
                </c:pt>
                <c:pt idx="35">
                  <c:v>3.1345632741920838E-11</c:v>
                </c:pt>
                <c:pt idx="36">
                  <c:v>6.754823359718814E-12</c:v>
                </c:pt>
                <c:pt idx="37">
                  <c:v>1.377574044235777E-12</c:v>
                </c:pt>
                <c:pt idx="38">
                  <c:v>2.6579065489859306E-13</c:v>
                </c:pt>
                <c:pt idx="39">
                  <c:v>4.849088344786191E-14</c:v>
                </c:pt>
                <c:pt idx="40">
                  <c:v>8.3560183084262043E-15</c:v>
                </c:pt>
                <c:pt idx="41">
                  <c:v>1.3421583811461778E-15</c:v>
                </c:pt>
                <c:pt idx="42">
                  <c:v>0</c:v>
                </c:pt>
                <c:pt idx="43">
                  <c:v>0</c:v>
                </c:pt>
                <c:pt idx="44">
                  <c:v>0</c:v>
                </c:pt>
                <c:pt idx="45">
                  <c:v>0</c:v>
                </c:pt>
              </c:numCache>
            </c:numRef>
          </c:val>
          <c:extLst>
            <c:ext xmlns:c16="http://schemas.microsoft.com/office/drawing/2014/chart" uri="{C3380CC4-5D6E-409C-BE32-E72D297353CC}">
              <c16:uniqueId val="{00000000-7070-493F-8C63-295C22C1F845}"/>
            </c:ext>
          </c:extLst>
        </c:ser>
        <c:ser>
          <c:idx val="1"/>
          <c:order val="1"/>
          <c:spPr>
            <a:solidFill>
              <a:schemeClr val="accent2"/>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Nickel_outflow_NDC'!$G$4:$G$49</c:f>
              <c:numCache>
                <c:formatCode>General</c:formatCode>
                <c:ptCount val="46"/>
                <c:pt idx="0">
                  <c:v>0</c:v>
                </c:pt>
                <c:pt idx="1">
                  <c:v>-5.7802589185977526E-2</c:v>
                </c:pt>
                <c:pt idx="2">
                  <c:v>-5.7383795382851981E-2</c:v>
                </c:pt>
                <c:pt idx="3">
                  <c:v>-5.5810743346891283E-2</c:v>
                </c:pt>
                <c:pt idx="4">
                  <c:v>-5.2932217788613962E-2</c:v>
                </c:pt>
                <c:pt idx="5">
                  <c:v>-4.8809402543132152E-2</c:v>
                </c:pt>
                <c:pt idx="6">
                  <c:v>-4.3658728847232209E-2</c:v>
                </c:pt>
                <c:pt idx="7">
                  <c:v>-3.7809209619577705E-2</c:v>
                </c:pt>
                <c:pt idx="8">
                  <c:v>-3.1649885998377231E-2</c:v>
                </c:pt>
                <c:pt idx="9">
                  <c:v>-2.5572103809469539E-2</c:v>
                </c:pt>
                <c:pt idx="10">
                  <c:v>-1.9916596237407453E-2</c:v>
                </c:pt>
                <c:pt idx="11">
                  <c:v>-1.4934904035980971E-2</c:v>
                </c:pt>
                <c:pt idx="12">
                  <c:v>-1.0770928782939691E-2</c:v>
                </c:pt>
                <c:pt idx="13">
                  <c:v>-7.4632098457051606E-3</c:v>
                </c:pt>
                <c:pt idx="14">
                  <c:v>-4.9637145127491896E-3</c:v>
                </c:pt>
                <c:pt idx="15">
                  <c:v>-3.1659781979364054E-3</c:v>
                </c:pt>
                <c:pt idx="16">
                  <c:v>-1.9349139653936326E-3</c:v>
                </c:pt>
                <c:pt idx="17">
                  <c:v>-1.1321901285436871E-3</c:v>
                </c:pt>
                <c:pt idx="18">
                  <c:v>-6.3379526257978901E-4</c:v>
                </c:pt>
                <c:pt idx="19">
                  <c:v>-3.3918241692937963E-4</c:v>
                </c:pt>
                <c:pt idx="20">
                  <c:v>-1.7340776755793273E-4</c:v>
                </c:pt>
                <c:pt idx="21">
                  <c:v>-8.4637513241914093E-5</c:v>
                </c:pt>
                <c:pt idx="22">
                  <c:v>-3.9412650729098266E-5</c:v>
                </c:pt>
                <c:pt idx="23">
                  <c:v>-1.749911745135208E-5</c:v>
                </c:pt>
                <c:pt idx="24">
                  <c:v>-7.4036010491446915E-6</c:v>
                </c:pt>
                <c:pt idx="25">
                  <c:v>-2.9830695794798761E-6</c:v>
                </c:pt>
                <c:pt idx="26">
                  <c:v>-1.1440166159027489E-6</c:v>
                </c:pt>
                <c:pt idx="27">
                  <c:v>-4.1736138328975532E-7</c:v>
                </c:pt>
                <c:pt idx="28">
                  <c:v>-1.447679514308567E-7</c:v>
                </c:pt>
                <c:pt idx="29">
                  <c:v>-4.7718686172216785E-8</c:v>
                </c:pt>
                <c:pt idx="30">
                  <c:v>-1.4939705925706925E-8</c:v>
                </c:pt>
                <c:pt idx="31">
                  <c:v>-4.440382735530333E-9</c:v>
                </c:pt>
                <c:pt idx="32">
                  <c:v>-1.2523222754624998E-9</c:v>
                </c:pt>
                <c:pt idx="33">
                  <c:v>-3.3498602859324903E-10</c:v>
                </c:pt>
                <c:pt idx="34">
                  <c:v>-8.4948250748646779E-11</c:v>
                </c:pt>
                <c:pt idx="35">
                  <c:v>-2.0412962444060197E-11</c:v>
                </c:pt>
                <c:pt idx="36">
                  <c:v>-4.6461421104995859E-12</c:v>
                </c:pt>
                <c:pt idx="37">
                  <c:v>-1.0012198355978281E-12</c:v>
                </c:pt>
                <c:pt idx="38">
                  <c:v>-2.0418808674087884E-13</c:v>
                </c:pt>
                <c:pt idx="39">
                  <c:v>-3.9396274577354179E-14</c:v>
                </c:pt>
                <c:pt idx="40">
                  <c:v>-7.1874617244887889E-15</c:v>
                </c:pt>
                <c:pt idx="41">
                  <c:v>-1.2385536721663717E-15</c:v>
                </c:pt>
                <c:pt idx="42">
                  <c:v>-1.9893867273138614E-16</c:v>
                </c:pt>
                <c:pt idx="43">
                  <c:v>0</c:v>
                </c:pt>
                <c:pt idx="44">
                  <c:v>0</c:v>
                </c:pt>
                <c:pt idx="45">
                  <c:v>0</c:v>
                </c:pt>
              </c:numCache>
            </c:numRef>
          </c:val>
          <c:extLst>
            <c:ext xmlns:c16="http://schemas.microsoft.com/office/drawing/2014/chart" uri="{C3380CC4-5D6E-409C-BE32-E72D297353CC}">
              <c16:uniqueId val="{00000001-7070-493F-8C63-295C22C1F845}"/>
            </c:ext>
          </c:extLst>
        </c:ser>
        <c:ser>
          <c:idx val="2"/>
          <c:order val="2"/>
          <c:spPr>
            <a:solidFill>
              <a:schemeClr val="accent3"/>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Nickel_outflow_NDC'!$H$4:$H$49</c:f>
              <c:numCache>
                <c:formatCode>General</c:formatCode>
                <c:ptCount val="46"/>
                <c:pt idx="0">
                  <c:v>0</c:v>
                </c:pt>
                <c:pt idx="1">
                  <c:v>0</c:v>
                </c:pt>
                <c:pt idx="2">
                  <c:v>-3.7435270093298437E-3</c:v>
                </c:pt>
                <c:pt idx="3">
                  <c:v>-3.7164042465709607E-3</c:v>
                </c:pt>
                <c:pt idx="4">
                  <c:v>-3.6145271011587838E-3</c:v>
                </c:pt>
                <c:pt idx="5">
                  <c:v>-3.4281022657628017E-3</c:v>
                </c:pt>
                <c:pt idx="6">
                  <c:v>-3.1610922504107185E-3</c:v>
                </c:pt>
                <c:pt idx="7">
                  <c:v>-2.8275140081833999E-3</c:v>
                </c:pt>
                <c:pt idx="8">
                  <c:v>-2.4486757324469364E-3</c:v>
                </c:pt>
                <c:pt idx="9">
                  <c:v>-2.0497732843060691E-3</c:v>
                </c:pt>
                <c:pt idx="10">
                  <c:v>-1.6561517856601335E-3</c:v>
                </c:pt>
                <c:pt idx="11">
                  <c:v>-1.2898784812002718E-3</c:v>
                </c:pt>
                <c:pt idx="12">
                  <c:v>-9.6724415684145879E-4</c:v>
                </c:pt>
                <c:pt idx="13">
                  <c:v>-6.975684546720026E-4</c:v>
                </c:pt>
                <c:pt idx="14">
                  <c:v>-4.8334733836579433E-4</c:v>
                </c:pt>
                <c:pt idx="15">
                  <c:v>-3.2147001729097147E-4</c:v>
                </c:pt>
                <c:pt idx="16">
                  <c:v>-2.0504141876398068E-4</c:v>
                </c:pt>
                <c:pt idx="17">
                  <c:v>-1.2531277218179993E-4</c:v>
                </c:pt>
                <c:pt idx="18">
                  <c:v>-7.3325163899891889E-5</c:v>
                </c:pt>
                <c:pt idx="19">
                  <c:v>-4.1047117737561883E-5</c:v>
                </c:pt>
                <c:pt idx="20">
                  <c:v>-2.1966810773468565E-5</c:v>
                </c:pt>
                <c:pt idx="21">
                  <c:v>-1.1230581027989542E-5</c:v>
                </c:pt>
                <c:pt idx="22">
                  <c:v>-5.481464088125682E-6</c:v>
                </c:pt>
                <c:pt idx="23">
                  <c:v>-2.5525209958839625E-6</c:v>
                </c:pt>
                <c:pt idx="24">
                  <c:v>-1.1333128799438552E-6</c:v>
                </c:pt>
                <c:pt idx="25">
                  <c:v>-4.7948683413821038E-7</c:v>
                </c:pt>
                <c:pt idx="26">
                  <c:v>-1.9319552460812974E-7</c:v>
                </c:pt>
                <c:pt idx="27">
                  <c:v>-7.409109455243929E-8</c:v>
                </c:pt>
                <c:pt idx="28">
                  <c:v>-2.7029993517582631E-8</c:v>
                </c:pt>
                <c:pt idx="29">
                  <c:v>-9.3757519152487084E-9</c:v>
                </c:pt>
                <c:pt idx="30">
                  <c:v>-3.0904530930383284E-9</c:v>
                </c:pt>
                <c:pt idx="31">
                  <c:v>-9.6755514643791256E-10</c:v>
                </c:pt>
                <c:pt idx="32">
                  <c:v>-2.8757695695493652E-10</c:v>
                </c:pt>
                <c:pt idx="33">
                  <c:v>-8.1105402519175995E-11</c:v>
                </c:pt>
                <c:pt idx="34">
                  <c:v>-2.1695035870316776E-11</c:v>
                </c:pt>
                <c:pt idx="35">
                  <c:v>-5.5015886926745005E-12</c:v>
                </c:pt>
                <c:pt idx="36">
                  <c:v>-1.3220251432666472E-12</c:v>
                </c:pt>
                <c:pt idx="37">
                  <c:v>-3.0090275755431669E-13</c:v>
                </c:pt>
                <c:pt idx="38">
                  <c:v>-6.4843003568195078E-14</c:v>
                </c:pt>
                <c:pt idx="39">
                  <c:v>-1.3224037685206299E-14</c:v>
                </c:pt>
                <c:pt idx="40">
                  <c:v>-2.551460410757479E-15</c:v>
                </c:pt>
                <c:pt idx="41">
                  <c:v>-4.6548878645518432E-16</c:v>
                </c:pt>
                <c:pt idx="42">
                  <c:v>-8.0213692665938015E-17</c:v>
                </c:pt>
                <c:pt idx="43">
                  <c:v>-1.2884064625098852E-17</c:v>
                </c:pt>
                <c:pt idx="44">
                  <c:v>0</c:v>
                </c:pt>
                <c:pt idx="45">
                  <c:v>0</c:v>
                </c:pt>
              </c:numCache>
            </c:numRef>
          </c:val>
          <c:extLst>
            <c:ext xmlns:c16="http://schemas.microsoft.com/office/drawing/2014/chart" uri="{C3380CC4-5D6E-409C-BE32-E72D297353CC}">
              <c16:uniqueId val="{00000002-7070-493F-8C63-295C22C1F845}"/>
            </c:ext>
          </c:extLst>
        </c:ser>
        <c:ser>
          <c:idx val="3"/>
          <c:order val="3"/>
          <c:spPr>
            <a:solidFill>
              <a:schemeClr val="accent4"/>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Nickel_outflow_NDC'!$I$4:$I$49</c:f>
              <c:numCache>
                <c:formatCode>General</c:formatCode>
                <c:ptCount val="46"/>
                <c:pt idx="0">
                  <c:v>0</c:v>
                </c:pt>
                <c:pt idx="1">
                  <c:v>0</c:v>
                </c:pt>
                <c:pt idx="2">
                  <c:v>0</c:v>
                </c:pt>
                <c:pt idx="3">
                  <c:v>4.0584611585144238E-2</c:v>
                </c:pt>
                <c:pt idx="4">
                  <c:v>4.0290566213241778E-2</c:v>
                </c:pt>
                <c:pt idx="5">
                  <c:v>3.9186087905578489E-2</c:v>
                </c:pt>
                <c:pt idx="6">
                  <c:v>3.7165004709033091E-2</c:v>
                </c:pt>
                <c:pt idx="7">
                  <c:v>3.4270275290652963E-2</c:v>
                </c:pt>
                <c:pt idx="8">
                  <c:v>3.0653861315193372E-2</c:v>
                </c:pt>
                <c:pt idx="9">
                  <c:v>2.6546770799743203E-2</c:v>
                </c:pt>
                <c:pt idx="10">
                  <c:v>2.2222159042485326E-2</c:v>
                </c:pt>
                <c:pt idx="11">
                  <c:v>1.7954799519155091E-2</c:v>
                </c:pt>
                <c:pt idx="12">
                  <c:v>1.3983929332172823E-2</c:v>
                </c:pt>
                <c:pt idx="13">
                  <c:v>1.0486161396879651E-2</c:v>
                </c:pt>
                <c:pt idx="14">
                  <c:v>7.5625325305134104E-3</c:v>
                </c:pt>
                <c:pt idx="15">
                  <c:v>5.2401021655245749E-3</c:v>
                </c:pt>
                <c:pt idx="16">
                  <c:v>3.4851453603801492E-3</c:v>
                </c:pt>
                <c:pt idx="17">
                  <c:v>2.2229107252768987E-3</c:v>
                </c:pt>
                <c:pt idx="18">
                  <c:v>1.3585504186241892E-3</c:v>
                </c:pt>
                <c:pt idx="19">
                  <c:v>7.9493838000300294E-4</c:v>
                </c:pt>
                <c:pt idx="20">
                  <c:v>4.4500315502381136E-4</c:v>
                </c:pt>
                <c:pt idx="21">
                  <c:v>2.3814827054371383E-4</c:v>
                </c:pt>
                <c:pt idx="22">
                  <c:v>1.2175383475543283E-4</c:v>
                </c:pt>
                <c:pt idx="23">
                  <c:v>5.9426068085006928E-5</c:v>
                </c:pt>
                <c:pt idx="24">
                  <c:v>2.7672586019199349E-5</c:v>
                </c:pt>
                <c:pt idx="25">
                  <c:v>1.228655835054239E-5</c:v>
                </c:pt>
                <c:pt idx="26">
                  <c:v>5.1982493715661442E-6</c:v>
                </c:pt>
                <c:pt idx="27">
                  <c:v>2.0944861107367177E-6</c:v>
                </c:pt>
                <c:pt idx="28">
                  <c:v>8.0324204602633346E-7</c:v>
                </c:pt>
                <c:pt idx="29">
                  <c:v>2.9303963490207059E-7</c:v>
                </c:pt>
                <c:pt idx="30">
                  <c:v>1.0164511938893667E-7</c:v>
                </c:pt>
                <c:pt idx="31">
                  <c:v>3.3504456650233014E-8</c:v>
                </c:pt>
                <c:pt idx="32">
                  <c:v>1.0489532921099362E-8</c:v>
                </c:pt>
                <c:pt idx="33">
                  <c:v>3.1177013201096657E-9</c:v>
                </c:pt>
                <c:pt idx="34">
                  <c:v>8.792860985092227E-10</c:v>
                </c:pt>
                <c:pt idx="35">
                  <c:v>2.352018836589615E-10</c:v>
                </c:pt>
                <c:pt idx="36">
                  <c:v>5.9644244488404819E-11</c:v>
                </c:pt>
                <c:pt idx="37">
                  <c:v>1.4332440185833337E-11</c:v>
                </c:pt>
                <c:pt idx="38">
                  <c:v>3.2621700096740946E-12</c:v>
                </c:pt>
                <c:pt idx="39">
                  <c:v>7.0298093409520407E-13</c:v>
                </c:pt>
                <c:pt idx="40">
                  <c:v>1.4336544966921043E-13</c:v>
                </c:pt>
                <c:pt idx="41">
                  <c:v>2.7661087922537016E-14</c:v>
                </c:pt>
                <c:pt idx="42">
                  <c:v>5.0464926654571528E-15</c:v>
                </c:pt>
                <c:pt idx="43">
                  <c:v>8.6961882538681285E-16</c:v>
                </c:pt>
                <c:pt idx="44">
                  <c:v>1.3967970770461761E-16</c:v>
                </c:pt>
                <c:pt idx="45">
                  <c:v>0</c:v>
                </c:pt>
              </c:numCache>
            </c:numRef>
          </c:val>
          <c:extLst>
            <c:ext xmlns:c16="http://schemas.microsoft.com/office/drawing/2014/chart" uri="{C3380CC4-5D6E-409C-BE32-E72D297353CC}">
              <c16:uniqueId val="{00000003-7070-493F-8C63-295C22C1F845}"/>
            </c:ext>
          </c:extLst>
        </c:ser>
        <c:ser>
          <c:idx val="4"/>
          <c:order val="4"/>
          <c:spPr>
            <a:solidFill>
              <a:schemeClr val="accent5"/>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Nickel_outflow_NDC'!$J$4:$J$49</c:f>
              <c:numCache>
                <c:formatCode>General</c:formatCode>
                <c:ptCount val="46"/>
                <c:pt idx="0">
                  <c:v>0</c:v>
                </c:pt>
                <c:pt idx="1">
                  <c:v>0</c:v>
                </c:pt>
                <c:pt idx="2">
                  <c:v>0</c:v>
                </c:pt>
                <c:pt idx="3">
                  <c:v>0</c:v>
                </c:pt>
                <c:pt idx="4">
                  <c:v>7.4653099926052166E-2</c:v>
                </c:pt>
                <c:pt idx="5">
                  <c:v>7.4112220078394284E-2</c:v>
                </c:pt>
                <c:pt idx="6">
                  <c:v>7.2080594635948847E-2</c:v>
                </c:pt>
                <c:pt idx="7">
                  <c:v>6.83629262898066E-2</c:v>
                </c:pt>
                <c:pt idx="8">
                  <c:v>6.3038235080779062E-2</c:v>
                </c:pt>
                <c:pt idx="9">
                  <c:v>5.6386045905146308E-2</c:v>
                </c:pt>
                <c:pt idx="10">
                  <c:v>4.8831284958081478E-2</c:v>
                </c:pt>
                <c:pt idx="11">
                  <c:v>4.0876405976952385E-2</c:v>
                </c:pt>
                <c:pt idx="12">
                  <c:v>3.302683924530541E-2</c:v>
                </c:pt>
                <c:pt idx="13">
                  <c:v>2.5722647895826584E-2</c:v>
                </c:pt>
                <c:pt idx="14">
                  <c:v>1.9288701407420044E-2</c:v>
                </c:pt>
                <c:pt idx="15">
                  <c:v>1.3910851296679504E-2</c:v>
                </c:pt>
                <c:pt idx="16">
                  <c:v>9.6388718607035087E-3</c:v>
                </c:pt>
                <c:pt idx="17">
                  <c:v>6.4107279750463993E-3</c:v>
                </c:pt>
                <c:pt idx="18">
                  <c:v>4.0889186817186004E-3</c:v>
                </c:pt>
                <c:pt idx="19">
                  <c:v>2.498976735144012E-3</c:v>
                </c:pt>
                <c:pt idx="20">
                  <c:v>1.4622442349341335E-3</c:v>
                </c:pt>
                <c:pt idx="21">
                  <c:v>8.1855816039302389E-4</c:v>
                </c:pt>
                <c:pt idx="22">
                  <c:v>4.3806028796944537E-4</c:v>
                </c:pt>
                <c:pt idx="23">
                  <c:v>2.239592997781567E-4</c:v>
                </c:pt>
                <c:pt idx="24">
                  <c:v>1.0931089459006424E-4</c:v>
                </c:pt>
                <c:pt idx="25">
                  <c:v>5.0902158444205816E-5</c:v>
                </c:pt>
                <c:pt idx="26">
                  <c:v>2.2600429878847438E-5</c:v>
                </c:pt>
                <c:pt idx="27">
                  <c:v>9.561886010955796E-6</c:v>
                </c:pt>
                <c:pt idx="28">
                  <c:v>3.852688859434377E-6</c:v>
                </c:pt>
                <c:pt idx="29">
                  <c:v>1.4775183594158168E-6</c:v>
                </c:pt>
                <c:pt idx="30">
                  <c:v>5.3902985127116057E-7</c:v>
                </c:pt>
                <c:pt idx="31">
                  <c:v>1.8697045403079279E-7</c:v>
                </c:pt>
                <c:pt idx="32">
                  <c:v>6.1629554961503733E-8</c:v>
                </c:pt>
                <c:pt idx="33">
                  <c:v>1.9294903135726575E-8</c:v>
                </c:pt>
                <c:pt idx="34">
                  <c:v>5.7348354240484336E-9</c:v>
                </c:pt>
                <c:pt idx="35">
                  <c:v>1.617397097367447E-9</c:v>
                </c:pt>
                <c:pt idx="36">
                  <c:v>4.3264057576974212E-10</c:v>
                </c:pt>
                <c:pt idx="37">
                  <c:v>1.0971221775685613E-10</c:v>
                </c:pt>
                <c:pt idx="38">
                  <c:v>2.6363713919805869E-11</c:v>
                </c:pt>
                <c:pt idx="39">
                  <c:v>6.0005774158280695E-12</c:v>
                </c:pt>
                <c:pt idx="40">
                  <c:v>1.2930937089053885E-12</c:v>
                </c:pt>
                <c:pt idx="41">
                  <c:v>2.6371264432691087E-13</c:v>
                </c:pt>
                <c:pt idx="42">
                  <c:v>5.0881008345053296E-14</c:v>
                </c:pt>
                <c:pt idx="43">
                  <c:v>9.2827381245251162E-15</c:v>
                </c:pt>
                <c:pt idx="44">
                  <c:v>1.5996146946726317E-15</c:v>
                </c:pt>
                <c:pt idx="45">
                  <c:v>2.5693293023239165E-16</c:v>
                </c:pt>
              </c:numCache>
            </c:numRef>
          </c:val>
          <c:extLst>
            <c:ext xmlns:c16="http://schemas.microsoft.com/office/drawing/2014/chart" uri="{C3380CC4-5D6E-409C-BE32-E72D297353CC}">
              <c16:uniqueId val="{00000004-7070-493F-8C63-295C22C1F845}"/>
            </c:ext>
          </c:extLst>
        </c:ser>
        <c:ser>
          <c:idx val="5"/>
          <c:order val="5"/>
          <c:spPr>
            <a:solidFill>
              <a:schemeClr val="accent6"/>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Nickel_outflow_NDC'!$K$4:$K$49</c:f>
              <c:numCache>
                <c:formatCode>General</c:formatCode>
                <c:ptCount val="46"/>
                <c:pt idx="0">
                  <c:v>0</c:v>
                </c:pt>
                <c:pt idx="1">
                  <c:v>0</c:v>
                </c:pt>
                <c:pt idx="2">
                  <c:v>0</c:v>
                </c:pt>
                <c:pt idx="3">
                  <c:v>0</c:v>
                </c:pt>
                <c:pt idx="4">
                  <c:v>0</c:v>
                </c:pt>
                <c:pt idx="5">
                  <c:v>9.8335089852831598E-2</c:v>
                </c:pt>
                <c:pt idx="6">
                  <c:v>9.7622628234068157E-2</c:v>
                </c:pt>
                <c:pt idx="7">
                  <c:v>9.4946516048129953E-2</c:v>
                </c:pt>
                <c:pt idx="8">
                  <c:v>9.0049502377926721E-2</c:v>
                </c:pt>
                <c:pt idx="9">
                  <c:v>8.3035674566396281E-2</c:v>
                </c:pt>
                <c:pt idx="10">
                  <c:v>7.4273230395265483E-2</c:v>
                </c:pt>
                <c:pt idx="11">
                  <c:v>6.432189418441607E-2</c:v>
                </c:pt>
                <c:pt idx="12">
                  <c:v>5.3843511636972159E-2</c:v>
                </c:pt>
                <c:pt idx="13">
                  <c:v>4.3503849243489524E-2</c:v>
                </c:pt>
                <c:pt idx="14">
                  <c:v>3.388257010886888E-2</c:v>
                </c:pt>
                <c:pt idx="15">
                  <c:v>2.5407601130052554E-2</c:v>
                </c:pt>
                <c:pt idx="16">
                  <c:v>1.8323750970065004E-2</c:v>
                </c:pt>
                <c:pt idx="17">
                  <c:v>1.2696583684282293E-2</c:v>
                </c:pt>
                <c:pt idx="18">
                  <c:v>8.4443849226983579E-3</c:v>
                </c:pt>
                <c:pt idx="19">
                  <c:v>5.3860346906693208E-3</c:v>
                </c:pt>
                <c:pt idx="20">
                  <c:v>3.2917199960073693E-3</c:v>
                </c:pt>
                <c:pt idx="21">
                  <c:v>1.9261078022408246E-3</c:v>
                </c:pt>
                <c:pt idx="22">
                  <c:v>1.0782270305151305E-3</c:v>
                </c:pt>
                <c:pt idx="23">
                  <c:v>5.7702490346820746E-4</c:v>
                </c:pt>
                <c:pt idx="24">
                  <c:v>2.9500526955849503E-4</c:v>
                </c:pt>
                <c:pt idx="25">
                  <c:v>1.4398727784988054E-4</c:v>
                </c:pt>
                <c:pt idx="26">
                  <c:v>6.704970495896661E-5</c:v>
                </c:pt>
                <c:pt idx="27">
                  <c:v>2.9769899777109085E-5</c:v>
                </c:pt>
                <c:pt idx="28">
                  <c:v>1.2595175833036506E-5</c:v>
                </c:pt>
                <c:pt idx="29">
                  <c:v>5.0748663557542569E-6</c:v>
                </c:pt>
                <c:pt idx="30">
                  <c:v>1.9462272936593651E-6</c:v>
                </c:pt>
                <c:pt idx="31">
                  <c:v>7.1002475330043664E-7</c:v>
                </c:pt>
                <c:pt idx="32">
                  <c:v>2.4628255779270776E-7</c:v>
                </c:pt>
                <c:pt idx="33">
                  <c:v>8.1180122871422449E-8</c:v>
                </c:pt>
                <c:pt idx="34">
                  <c:v>2.5415770214938108E-8</c:v>
                </c:pt>
                <c:pt idx="35">
                  <c:v>7.5540809058647555E-9</c:v>
                </c:pt>
                <c:pt idx="36">
                  <c:v>2.1304793646195704E-9</c:v>
                </c:pt>
                <c:pt idx="37">
                  <c:v>5.6988591142819543E-10</c:v>
                </c:pt>
                <c:pt idx="38">
                  <c:v>1.4451591162001996E-10</c:v>
                </c:pt>
                <c:pt idx="39">
                  <c:v>3.4726999678867237E-11</c:v>
                </c:pt>
                <c:pt idx="40">
                  <c:v>7.9041234716149504E-12</c:v>
                </c:pt>
                <c:pt idx="41">
                  <c:v>1.7032981373753784E-12</c:v>
                </c:pt>
                <c:pt idx="42">
                  <c:v>3.4736945419415694E-13</c:v>
                </c:pt>
                <c:pt idx="43">
                  <c:v>6.7021845474194782E-14</c:v>
                </c:pt>
                <c:pt idx="44">
                  <c:v>1.2227474658918091E-14</c:v>
                </c:pt>
                <c:pt idx="45">
                  <c:v>2.1070559010457068E-15</c:v>
                </c:pt>
              </c:numCache>
            </c:numRef>
          </c:val>
          <c:extLst>
            <c:ext xmlns:c16="http://schemas.microsoft.com/office/drawing/2014/chart" uri="{C3380CC4-5D6E-409C-BE32-E72D297353CC}">
              <c16:uniqueId val="{00000005-7070-493F-8C63-295C22C1F845}"/>
            </c:ext>
          </c:extLst>
        </c:ser>
        <c:ser>
          <c:idx val="6"/>
          <c:order val="6"/>
          <c:spPr>
            <a:solidFill>
              <a:schemeClr val="accent1">
                <a:lumMod val="6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Nickel_outflow_NDC'!$L$4:$L$49</c:f>
              <c:numCache>
                <c:formatCode>General</c:formatCode>
                <c:ptCount val="46"/>
                <c:pt idx="0">
                  <c:v>0</c:v>
                </c:pt>
                <c:pt idx="1">
                  <c:v>0</c:v>
                </c:pt>
                <c:pt idx="2">
                  <c:v>0</c:v>
                </c:pt>
                <c:pt idx="3">
                  <c:v>0</c:v>
                </c:pt>
                <c:pt idx="4">
                  <c:v>0</c:v>
                </c:pt>
                <c:pt idx="5">
                  <c:v>0</c:v>
                </c:pt>
                <c:pt idx="6">
                  <c:v>0.11189064839523995</c:v>
                </c:pt>
                <c:pt idx="7">
                  <c:v>0.11107997346120094</c:v>
                </c:pt>
                <c:pt idx="8">
                  <c:v>0.10803495740323873</c:v>
                </c:pt>
                <c:pt idx="9">
                  <c:v>0.1024628870916193</c:v>
                </c:pt>
                <c:pt idx="10">
                  <c:v>9.4482198379795143E-2</c:v>
                </c:pt>
                <c:pt idx="11">
                  <c:v>8.4511845362350027E-2</c:v>
                </c:pt>
                <c:pt idx="12">
                  <c:v>7.3188710734646126E-2</c:v>
                </c:pt>
                <c:pt idx="13">
                  <c:v>6.1265876076931063E-2</c:v>
                </c:pt>
                <c:pt idx="14">
                  <c:v>4.9500884240079285E-2</c:v>
                </c:pt>
                <c:pt idx="15">
                  <c:v>3.8553305279451548E-2</c:v>
                </c:pt>
                <c:pt idx="16">
                  <c:v>2.8910056103714943E-2</c:v>
                </c:pt>
                <c:pt idx="17">
                  <c:v>2.0849692415412405E-2</c:v>
                </c:pt>
                <c:pt idx="18">
                  <c:v>1.4446816319229333E-2</c:v>
                </c:pt>
                <c:pt idx="19">
                  <c:v>9.6084490868292034E-3</c:v>
                </c:pt>
                <c:pt idx="20">
                  <c:v>6.1285032099952109E-3</c:v>
                </c:pt>
                <c:pt idx="21">
                  <c:v>3.7454858203725483E-3</c:v>
                </c:pt>
                <c:pt idx="22">
                  <c:v>2.1916230634902978E-3</c:v>
                </c:pt>
                <c:pt idx="23">
                  <c:v>1.2268613548039398E-3</c:v>
                </c:pt>
                <c:pt idx="24">
                  <c:v>6.5656817607920596E-4</c:v>
                </c:pt>
                <c:pt idx="25">
                  <c:v>3.3567194518572012E-4</c:v>
                </c:pt>
                <c:pt idx="26">
                  <c:v>1.6383602133684112E-4</c:v>
                </c:pt>
                <c:pt idx="27">
                  <c:v>7.6292552066573209E-5</c:v>
                </c:pt>
                <c:pt idx="28">
                  <c:v>3.387370056515109E-5</c:v>
                </c:pt>
                <c:pt idx="29">
                  <c:v>1.4331429327208068E-5</c:v>
                </c:pt>
                <c:pt idx="30">
                  <c:v>5.7744401099785169E-6</c:v>
                </c:pt>
                <c:pt idx="31">
                  <c:v>2.2145160403876809E-6</c:v>
                </c:pt>
                <c:pt idx="32">
                  <c:v>8.0790214502629537E-7</c:v>
                </c:pt>
                <c:pt idx="33">
                  <c:v>2.8023277470031945E-7</c:v>
                </c:pt>
                <c:pt idx="34">
                  <c:v>9.2370857630605492E-8</c:v>
                </c:pt>
                <c:pt idx="35">
                  <c:v>2.8919351302468595E-8</c:v>
                </c:pt>
                <c:pt idx="36">
                  <c:v>8.5954160600481761E-9</c:v>
                </c:pt>
                <c:pt idx="37">
                  <c:v>2.4241673837561281E-9</c:v>
                </c:pt>
                <c:pt idx="38">
                  <c:v>6.4844506916547995E-10</c:v>
                </c:pt>
                <c:pt idx="39">
                  <c:v>1.6443752762918336E-10</c:v>
                </c:pt>
                <c:pt idx="40">
                  <c:v>3.9514140035921843E-11</c:v>
                </c:pt>
                <c:pt idx="41">
                  <c:v>8.9937122298725907E-12</c:v>
                </c:pt>
                <c:pt idx="42">
                  <c:v>1.9380989358586287E-12</c:v>
                </c:pt>
                <c:pt idx="43">
                  <c:v>3.9525456803521318E-13</c:v>
                </c:pt>
                <c:pt idx="44">
                  <c:v>7.6260852133011926E-14</c:v>
                </c:pt>
                <c:pt idx="45">
                  <c:v>1.391304029792692E-14</c:v>
                </c:pt>
              </c:numCache>
            </c:numRef>
          </c:val>
          <c:extLst>
            <c:ext xmlns:c16="http://schemas.microsoft.com/office/drawing/2014/chart" uri="{C3380CC4-5D6E-409C-BE32-E72D297353CC}">
              <c16:uniqueId val="{00000006-7070-493F-8C63-295C22C1F845}"/>
            </c:ext>
          </c:extLst>
        </c:ser>
        <c:ser>
          <c:idx val="7"/>
          <c:order val="7"/>
          <c:spPr>
            <a:solidFill>
              <a:schemeClr val="accent2">
                <a:lumMod val="6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Nickel_outflow_NDC'!$M$4:$M$49</c:f>
              <c:numCache>
                <c:formatCode>General</c:formatCode>
                <c:ptCount val="46"/>
                <c:pt idx="0">
                  <c:v>0</c:v>
                </c:pt>
                <c:pt idx="1">
                  <c:v>0</c:v>
                </c:pt>
                <c:pt idx="2">
                  <c:v>0</c:v>
                </c:pt>
                <c:pt idx="3">
                  <c:v>0</c:v>
                </c:pt>
                <c:pt idx="4">
                  <c:v>0</c:v>
                </c:pt>
                <c:pt idx="5">
                  <c:v>0</c:v>
                </c:pt>
                <c:pt idx="6">
                  <c:v>0</c:v>
                </c:pt>
                <c:pt idx="7">
                  <c:v>0.1154366706267468</c:v>
                </c:pt>
                <c:pt idx="8">
                  <c:v>0.11460030390005257</c:v>
                </c:pt>
                <c:pt idx="9">
                  <c:v>0.1114587856339819</c:v>
                </c:pt>
                <c:pt idx="10">
                  <c:v>0.10571012607666673</c:v>
                </c:pt>
                <c:pt idx="11">
                  <c:v>9.7476514533482272E-2</c:v>
                </c:pt>
                <c:pt idx="12">
                  <c:v>8.7190182531529492E-2</c:v>
                </c:pt>
                <c:pt idx="13">
                  <c:v>7.5508196760356028E-2</c:v>
                </c:pt>
                <c:pt idx="14">
                  <c:v>6.3207505352633642E-2</c:v>
                </c:pt>
                <c:pt idx="15">
                  <c:v>5.1069659097603796E-2</c:v>
                </c:pt>
                <c:pt idx="16">
                  <c:v>3.977513104934155E-2</c:v>
                </c:pt>
                <c:pt idx="17">
                  <c:v>2.9826269416696732E-2</c:v>
                </c:pt>
                <c:pt idx="18">
                  <c:v>2.1510457849213193E-2</c:v>
                </c:pt>
                <c:pt idx="19">
                  <c:v>1.4904662730678519E-2</c:v>
                </c:pt>
                <c:pt idx="20">
                  <c:v>9.9129586643574678E-3</c:v>
                </c:pt>
                <c:pt idx="21">
                  <c:v>6.3227268465563214E-3</c:v>
                </c:pt>
                <c:pt idx="22">
                  <c:v>3.8641872147904197E-3</c:v>
                </c:pt>
                <c:pt idx="23">
                  <c:v>2.2610796643562406E-3</c:v>
                </c:pt>
                <c:pt idx="24">
                  <c:v>1.2657428672583485E-3</c:v>
                </c:pt>
                <c:pt idx="25">
                  <c:v>6.7737603966984904E-4</c:v>
                </c:pt>
                <c:pt idx="26">
                  <c:v>3.4631001188024072E-4</c:v>
                </c:pt>
                <c:pt idx="27">
                  <c:v>1.6902828880793375E-4</c:v>
                </c:pt>
                <c:pt idx="28">
                  <c:v>7.8710404582458447E-5</c:v>
                </c:pt>
                <c:pt idx="29">
                  <c:v>3.4947220979861115E-5</c:v>
                </c:pt>
                <c:pt idx="30">
                  <c:v>1.4785618910809685E-5</c:v>
                </c:pt>
                <c:pt idx="31">
                  <c:v>5.9574428300285311E-6</c:v>
                </c:pt>
                <c:pt idx="32">
                  <c:v>2.2846981621634386E-6</c:v>
                </c:pt>
                <c:pt idx="33">
                  <c:v>8.3350606285350842E-7</c:v>
                </c:pt>
                <c:pt idx="34">
                  <c:v>2.8911387122926274E-7</c:v>
                </c:pt>
                <c:pt idx="35">
                  <c:v>9.5298261478909733E-8</c:v>
                </c:pt>
                <c:pt idx="36">
                  <c:v>2.9835859197543702E-8</c:v>
                </c:pt>
                <c:pt idx="37">
                  <c:v>8.8678207415396682E-9</c:v>
                </c:pt>
                <c:pt idx="38">
                  <c:v>2.5009937455565189E-9</c:v>
                </c:pt>
                <c:pt idx="39">
                  <c:v>6.6899549642772476E-10</c:v>
                </c:pt>
                <c:pt idx="40">
                  <c:v>1.696488579506181E-10</c:v>
                </c:pt>
                <c:pt idx="41">
                  <c:v>4.0766416441822217E-11</c:v>
                </c:pt>
                <c:pt idx="42">
                  <c:v>9.2787396559202903E-12</c:v>
                </c:pt>
                <c:pt idx="43">
                  <c:v>1.9995208867721498E-12</c:v>
                </c:pt>
                <c:pt idx="44">
                  <c:v>4.0778091858782224E-13</c:v>
                </c:pt>
                <c:pt idx="45">
                  <c:v>7.867770001919167E-14</c:v>
                </c:pt>
              </c:numCache>
            </c:numRef>
          </c:val>
          <c:extLst>
            <c:ext xmlns:c16="http://schemas.microsoft.com/office/drawing/2014/chart" uri="{C3380CC4-5D6E-409C-BE32-E72D297353CC}">
              <c16:uniqueId val="{00000007-7070-493F-8C63-295C22C1F845}"/>
            </c:ext>
          </c:extLst>
        </c:ser>
        <c:ser>
          <c:idx val="8"/>
          <c:order val="8"/>
          <c:spPr>
            <a:solidFill>
              <a:schemeClr val="accent3">
                <a:lumMod val="6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Nickel_outflow_NDC'!$N$4:$N$49</c:f>
              <c:numCache>
                <c:formatCode>General</c:formatCode>
                <c:ptCount val="46"/>
                <c:pt idx="0">
                  <c:v>0</c:v>
                </c:pt>
                <c:pt idx="1">
                  <c:v>0</c:v>
                </c:pt>
                <c:pt idx="2">
                  <c:v>0</c:v>
                </c:pt>
                <c:pt idx="3">
                  <c:v>0</c:v>
                </c:pt>
                <c:pt idx="4">
                  <c:v>0</c:v>
                </c:pt>
                <c:pt idx="5">
                  <c:v>0</c:v>
                </c:pt>
                <c:pt idx="6">
                  <c:v>0</c:v>
                </c:pt>
                <c:pt idx="7">
                  <c:v>0</c:v>
                </c:pt>
                <c:pt idx="8">
                  <c:v>0.1090505685666214</c:v>
                </c:pt>
                <c:pt idx="9">
                  <c:v>0.10826047070100368</c:v>
                </c:pt>
                <c:pt idx="10">
                  <c:v>0.10529274518347601</c:v>
                </c:pt>
                <c:pt idx="11">
                  <c:v>9.986210871572683E-2</c:v>
                </c:pt>
                <c:pt idx="12">
                  <c:v>9.2083990936809162E-2</c:v>
                </c:pt>
                <c:pt idx="13">
                  <c:v>8.2366711781167279E-2</c:v>
                </c:pt>
                <c:pt idx="14">
                  <c:v>7.1330988181231111E-2</c:v>
                </c:pt>
                <c:pt idx="15">
                  <c:v>5.9710786520079967E-2</c:v>
                </c:pt>
                <c:pt idx="16">
                  <c:v>4.8244421212602431E-2</c:v>
                </c:pt>
                <c:pt idx="17">
                  <c:v>3.7574720686180021E-2</c:v>
                </c:pt>
                <c:pt idx="18">
                  <c:v>2.8176242613830078E-2</c:v>
                </c:pt>
                <c:pt idx="19">
                  <c:v>2.0320472219523066E-2</c:v>
                </c:pt>
                <c:pt idx="20">
                  <c:v>1.4080118009723907E-2</c:v>
                </c:pt>
                <c:pt idx="21">
                  <c:v>9.364561301503144E-3</c:v>
                </c:pt>
                <c:pt idx="22">
                  <c:v>5.9729456312702326E-3</c:v>
                </c:pt>
                <c:pt idx="23">
                  <c:v>3.6504155094986561E-3</c:v>
                </c:pt>
                <c:pt idx="24">
                  <c:v>2.1359938885429229E-3</c:v>
                </c:pt>
                <c:pt idx="25">
                  <c:v>1.1957203771059456E-3</c:v>
                </c:pt>
                <c:pt idx="26">
                  <c:v>6.3990274371520197E-4</c:v>
                </c:pt>
                <c:pt idx="27">
                  <c:v>3.2715170569986451E-4</c:v>
                </c:pt>
                <c:pt idx="28">
                  <c:v>1.5967743090883465E-4</c:v>
                </c:pt>
                <c:pt idx="29">
                  <c:v>7.4356045832086828E-5</c:v>
                </c:pt>
                <c:pt idx="30">
                  <c:v>3.3013896684527205E-5</c:v>
                </c:pt>
                <c:pt idx="31">
                  <c:v>1.3967659843955995E-5</c:v>
                </c:pt>
                <c:pt idx="32">
                  <c:v>5.6278695867656631E-6</c:v>
                </c:pt>
                <c:pt idx="33">
                  <c:v>2.1583057812939923E-6</c:v>
                </c:pt>
                <c:pt idx="34">
                  <c:v>7.873954573048892E-7</c:v>
                </c:pt>
                <c:pt idx="35">
                  <c:v>2.7311972761230166E-7</c:v>
                </c:pt>
                <c:pt idx="36">
                  <c:v>9.0026241585641732E-8</c:v>
                </c:pt>
                <c:pt idx="37">
                  <c:v>2.8185301875918227E-8</c:v>
                </c:pt>
                <c:pt idx="38">
                  <c:v>8.3772417253665544E-9</c:v>
                </c:pt>
                <c:pt idx="39">
                  <c:v>2.3626356204984788E-9</c:v>
                </c:pt>
                <c:pt idx="40">
                  <c:v>6.3198582268405209E-10</c:v>
                </c:pt>
                <c:pt idx="41">
                  <c:v>1.6026366938467777E-10</c:v>
                </c:pt>
                <c:pt idx="42">
                  <c:v>3.851116692180765E-11</c:v>
                </c:pt>
                <c:pt idx="43">
                  <c:v>8.7654280876783837E-12</c:v>
                </c:pt>
                <c:pt idx="44">
                  <c:v>1.888904872078109E-12</c:v>
                </c:pt>
                <c:pt idx="45">
                  <c:v>3.8522196439991327E-13</c:v>
                </c:pt>
              </c:numCache>
            </c:numRef>
          </c:val>
          <c:extLst>
            <c:ext xmlns:c16="http://schemas.microsoft.com/office/drawing/2014/chart" uri="{C3380CC4-5D6E-409C-BE32-E72D297353CC}">
              <c16:uniqueId val="{00000008-7070-493F-8C63-295C22C1F845}"/>
            </c:ext>
          </c:extLst>
        </c:ser>
        <c:ser>
          <c:idx val="9"/>
          <c:order val="9"/>
          <c:spPr>
            <a:solidFill>
              <a:schemeClr val="accent4">
                <a:lumMod val="6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Nickel_outflow_NDC'!$O$4:$O$49</c:f>
              <c:numCache>
                <c:formatCode>General</c:formatCode>
                <c:ptCount val="46"/>
                <c:pt idx="0">
                  <c:v>0</c:v>
                </c:pt>
                <c:pt idx="1">
                  <c:v>0</c:v>
                </c:pt>
                <c:pt idx="2">
                  <c:v>0</c:v>
                </c:pt>
                <c:pt idx="3">
                  <c:v>0</c:v>
                </c:pt>
                <c:pt idx="4">
                  <c:v>0</c:v>
                </c:pt>
                <c:pt idx="5">
                  <c:v>0</c:v>
                </c:pt>
                <c:pt idx="6">
                  <c:v>0</c:v>
                </c:pt>
                <c:pt idx="7">
                  <c:v>0</c:v>
                </c:pt>
                <c:pt idx="8">
                  <c:v>0</c:v>
                </c:pt>
                <c:pt idx="9">
                  <c:v>9.2777129170362543E-2</c:v>
                </c:pt>
                <c:pt idx="10">
                  <c:v>9.2104936327178408E-2</c:v>
                </c:pt>
                <c:pt idx="11">
                  <c:v>8.9580079673050678E-2</c:v>
                </c:pt>
                <c:pt idx="12">
                  <c:v>8.4959848273359811E-2</c:v>
                </c:pt>
                <c:pt idx="13">
                  <c:v>7.8342446389424863E-2</c:v>
                </c:pt>
                <c:pt idx="14">
                  <c:v>7.0075261034433456E-2</c:v>
                </c:pt>
                <c:pt idx="15">
                  <c:v>6.0686380560195534E-2</c:v>
                </c:pt>
                <c:pt idx="16">
                  <c:v>5.0800242737414236E-2</c:v>
                </c:pt>
                <c:pt idx="17">
                  <c:v>4.1044984518870439E-2</c:v>
                </c:pt>
                <c:pt idx="18">
                  <c:v>3.1967506088813262E-2</c:v>
                </c:pt>
                <c:pt idx="19">
                  <c:v>2.3971547648756811E-2</c:v>
                </c:pt>
                <c:pt idx="20">
                  <c:v>1.7288081123224028E-2</c:v>
                </c:pt>
                <c:pt idx="21">
                  <c:v>1.1978964846240553E-2</c:v>
                </c:pt>
                <c:pt idx="22">
                  <c:v>7.9671030138880571E-3</c:v>
                </c:pt>
                <c:pt idx="23">
                  <c:v>5.0816126467178096E-3</c:v>
                </c:pt>
                <c:pt idx="24">
                  <c:v>3.1056699263640017E-3</c:v>
                </c:pt>
                <c:pt idx="25">
                  <c:v>1.8172429865267916E-3</c:v>
                </c:pt>
                <c:pt idx="26">
                  <c:v>1.0172849654664568E-3</c:v>
                </c:pt>
                <c:pt idx="27">
                  <c:v>5.4441109560896287E-4</c:v>
                </c:pt>
                <c:pt idx="28">
                  <c:v>2.7833138751108788E-4</c:v>
                </c:pt>
                <c:pt idx="29">
                  <c:v>1.3584902699494079E-4</c:v>
                </c:pt>
                <c:pt idx="30">
                  <c:v>6.3260013766424769E-5</c:v>
                </c:pt>
                <c:pt idx="31">
                  <c:v>2.8087286452304643E-5</c:v>
                </c:pt>
                <c:pt idx="32">
                  <c:v>1.1883288630069909E-5</c:v>
                </c:pt>
                <c:pt idx="33">
                  <c:v>4.7880317403969096E-6</c:v>
                </c:pt>
                <c:pt idx="34">
                  <c:v>1.8362253117270182E-6</c:v>
                </c:pt>
                <c:pt idx="35">
                  <c:v>6.6989371087875749E-7</c:v>
                </c:pt>
                <c:pt idx="36">
                  <c:v>2.3236251383852647E-7</c:v>
                </c:pt>
                <c:pt idx="37">
                  <c:v>7.6591771634924547E-8</c:v>
                </c:pt>
                <c:pt idx="38">
                  <c:v>2.3979255011863561E-8</c:v>
                </c:pt>
                <c:pt idx="39">
                  <c:v>7.1271195360239216E-9</c:v>
                </c:pt>
                <c:pt idx="40">
                  <c:v>2.0100633405828947E-9</c:v>
                </c:pt>
                <c:pt idx="41">
                  <c:v>5.376756038568972E-10</c:v>
                </c:pt>
                <c:pt idx="42">
                  <c:v>1.3634778205429389E-10</c:v>
                </c:pt>
                <c:pt idx="43">
                  <c:v>3.2764207972222943E-11</c:v>
                </c:pt>
                <c:pt idx="44">
                  <c:v>7.4573774773786742E-12</c:v>
                </c:pt>
                <c:pt idx="45">
                  <c:v>1.6070266630499545E-12</c:v>
                </c:pt>
              </c:numCache>
            </c:numRef>
          </c:val>
          <c:extLst>
            <c:ext xmlns:c16="http://schemas.microsoft.com/office/drawing/2014/chart" uri="{C3380CC4-5D6E-409C-BE32-E72D297353CC}">
              <c16:uniqueId val="{00000009-7070-493F-8C63-295C22C1F845}"/>
            </c:ext>
          </c:extLst>
        </c:ser>
        <c:ser>
          <c:idx val="10"/>
          <c:order val="10"/>
          <c:spPr>
            <a:solidFill>
              <a:schemeClr val="accent5">
                <a:lumMod val="6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Nickel_outflow_NDC'!$P$4:$P$49</c:f>
              <c:numCache>
                <c:formatCode>General</c:formatCode>
                <c:ptCount val="46"/>
                <c:pt idx="0">
                  <c:v>0</c:v>
                </c:pt>
                <c:pt idx="1">
                  <c:v>0</c:v>
                </c:pt>
                <c:pt idx="2">
                  <c:v>0</c:v>
                </c:pt>
                <c:pt idx="3">
                  <c:v>0</c:v>
                </c:pt>
                <c:pt idx="4">
                  <c:v>0</c:v>
                </c:pt>
                <c:pt idx="5">
                  <c:v>0</c:v>
                </c:pt>
                <c:pt idx="6">
                  <c:v>0</c:v>
                </c:pt>
                <c:pt idx="7">
                  <c:v>0</c:v>
                </c:pt>
                <c:pt idx="8">
                  <c:v>0</c:v>
                </c:pt>
                <c:pt idx="9">
                  <c:v>0</c:v>
                </c:pt>
                <c:pt idx="10">
                  <c:v>6.6361197589834012E-2</c:v>
                </c:pt>
                <c:pt idx="11">
                  <c:v>6.5880394589311081E-2</c:v>
                </c:pt>
                <c:pt idx="12">
                  <c:v>6.4074426752098651E-2</c:v>
                </c:pt>
                <c:pt idx="13">
                  <c:v>6.0769688918891528E-2</c:v>
                </c:pt>
                <c:pt idx="14">
                  <c:v>5.6036424181363634E-2</c:v>
                </c:pt>
                <c:pt idx="15">
                  <c:v>5.0123109922124605E-2</c:v>
                </c:pt>
                <c:pt idx="16">
                  <c:v>4.3407474744901725E-2</c:v>
                </c:pt>
                <c:pt idx="17">
                  <c:v>3.633616362194992E-2</c:v>
                </c:pt>
                <c:pt idx="18">
                  <c:v>2.935846745944096E-2</c:v>
                </c:pt>
                <c:pt idx="19">
                  <c:v>2.2865570501955517E-2</c:v>
                </c:pt>
                <c:pt idx="20">
                  <c:v>1.7146258181067357E-2</c:v>
                </c:pt>
                <c:pt idx="21">
                  <c:v>1.2365739031013673E-2</c:v>
                </c:pt>
                <c:pt idx="22">
                  <c:v>8.5682587960157139E-3</c:v>
                </c:pt>
                <c:pt idx="23">
                  <c:v>5.6986727445763816E-3</c:v>
                </c:pt>
                <c:pt idx="24">
                  <c:v>3.6347524863009533E-3</c:v>
                </c:pt>
                <c:pt idx="25">
                  <c:v>2.22140927915329E-3</c:v>
                </c:pt>
                <c:pt idx="26">
                  <c:v>1.2998291925610491E-3</c:v>
                </c:pt>
                <c:pt idx="27">
                  <c:v>7.2763890413686538E-4</c:v>
                </c:pt>
                <c:pt idx="28">
                  <c:v>3.8940386072374122E-4</c:v>
                </c:pt>
                <c:pt idx="29">
                  <c:v>1.990835927695022E-4</c:v>
                </c:pt>
                <c:pt idx="30">
                  <c:v>9.7169466261926723E-5</c:v>
                </c:pt>
                <c:pt idx="31">
                  <c:v>4.5248331249619854E-5</c:v>
                </c:pt>
                <c:pt idx="32">
                  <c:v>2.0090144873970482E-5</c:v>
                </c:pt>
                <c:pt idx="33">
                  <c:v>8.4998239528305039E-6</c:v>
                </c:pt>
                <c:pt idx="34">
                  <c:v>3.4247612879616599E-6</c:v>
                </c:pt>
                <c:pt idx="35">
                  <c:v>1.3134067826911942E-6</c:v>
                </c:pt>
                <c:pt idx="36">
                  <c:v>4.7915848775813808E-7</c:v>
                </c:pt>
                <c:pt idx="37">
                  <c:v>1.6620318855732427E-7</c:v>
                </c:pt>
                <c:pt idx="38">
                  <c:v>5.4784209607170475E-8</c:v>
                </c:pt>
                <c:pt idx="39">
                  <c:v>1.7151771068247605E-8</c:v>
                </c:pt>
                <c:pt idx="40">
                  <c:v>5.0978532317804999E-9</c:v>
                </c:pt>
                <c:pt idx="41">
                  <c:v>1.4377488472138942E-9</c:v>
                </c:pt>
                <c:pt idx="42">
                  <c:v>3.8458612920929902E-10</c:v>
                </c:pt>
                <c:pt idx="43">
                  <c:v>9.7526213483344667E-11</c:v>
                </c:pt>
                <c:pt idx="44">
                  <c:v>2.3435431755239824E-11</c:v>
                </c:pt>
                <c:pt idx="45">
                  <c:v>5.3340786107918577E-12</c:v>
                </c:pt>
              </c:numCache>
            </c:numRef>
          </c:val>
          <c:extLst>
            <c:ext xmlns:c16="http://schemas.microsoft.com/office/drawing/2014/chart" uri="{C3380CC4-5D6E-409C-BE32-E72D297353CC}">
              <c16:uniqueId val="{0000000A-7070-493F-8C63-295C22C1F845}"/>
            </c:ext>
          </c:extLst>
        </c:ser>
        <c:ser>
          <c:idx val="11"/>
          <c:order val="11"/>
          <c:spPr>
            <a:solidFill>
              <a:schemeClr val="accent6">
                <a:lumMod val="6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Nickel_outflow_NDC'!$Q$4:$Q$49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4.4845023038241463E-2</c:v>
                </c:pt>
                <c:pt idx="12">
                  <c:v>4.4520109950196021E-2</c:v>
                </c:pt>
                <c:pt idx="13">
                  <c:v>4.3299687893217934E-2</c:v>
                </c:pt>
                <c:pt idx="14">
                  <c:v>4.1066439403919658E-2</c:v>
                </c:pt>
                <c:pt idx="15">
                  <c:v>3.7867832779721979E-2</c:v>
                </c:pt>
                <c:pt idx="16">
                  <c:v>3.3871782017844826E-2</c:v>
                </c:pt>
                <c:pt idx="17">
                  <c:v>2.9333545440192701E-2</c:v>
                </c:pt>
                <c:pt idx="18">
                  <c:v>2.4554953104060331E-2</c:v>
                </c:pt>
                <c:pt idx="19">
                  <c:v>1.9839623114152199E-2</c:v>
                </c:pt>
                <c:pt idx="20">
                  <c:v>1.5451906734422972E-2</c:v>
                </c:pt>
                <c:pt idx="21">
                  <c:v>1.1586957003129712E-2</c:v>
                </c:pt>
                <c:pt idx="22">
                  <c:v>8.3564171815916875E-3</c:v>
                </c:pt>
                <c:pt idx="23">
                  <c:v>5.7901872940852826E-3</c:v>
                </c:pt>
                <c:pt idx="24">
                  <c:v>3.8510020885620033E-3</c:v>
                </c:pt>
                <c:pt idx="25">
                  <c:v>2.4562630709883699E-3</c:v>
                </c:pt>
                <c:pt idx="26">
                  <c:v>1.5011656497931178E-3</c:v>
                </c:pt>
                <c:pt idx="27">
                  <c:v>8.7838785620572828E-4</c:v>
                </c:pt>
                <c:pt idx="28">
                  <c:v>4.9171782012169855E-4</c:v>
                </c:pt>
                <c:pt idx="29">
                  <c:v>2.631481308289636E-4</c:v>
                </c:pt>
                <c:pt idx="30">
                  <c:v>1.3453506911472452E-4</c:v>
                </c:pt>
                <c:pt idx="31">
                  <c:v>6.5664380863995656E-5</c:v>
                </c:pt>
                <c:pt idx="32">
                  <c:v>3.0577544273282289E-5</c:v>
                </c:pt>
                <c:pt idx="33">
                  <c:v>1.3576352483621121E-5</c:v>
                </c:pt>
                <c:pt idx="34">
                  <c:v>5.7439409599213349E-6</c:v>
                </c:pt>
                <c:pt idx="35">
                  <c:v>2.3143569501019054E-6</c:v>
                </c:pt>
                <c:pt idx="36">
                  <c:v>8.8756320813282242E-7</c:v>
                </c:pt>
                <c:pt idx="37">
                  <c:v>3.2380177276629514E-7</c:v>
                </c:pt>
                <c:pt idx="38">
                  <c:v>1.1231542061598046E-7</c:v>
                </c:pt>
                <c:pt idx="39">
                  <c:v>3.7021621537791092E-8</c:v>
                </c:pt>
                <c:pt idx="40">
                  <c:v>1.1590682456581194E-8</c:v>
                </c:pt>
                <c:pt idx="41">
                  <c:v>3.4449852312459153E-9</c:v>
                </c:pt>
                <c:pt idx="42">
                  <c:v>9.7159006344378203E-10</c:v>
                </c:pt>
                <c:pt idx="43">
                  <c:v>2.5989244394259073E-10</c:v>
                </c:pt>
                <c:pt idx="44">
                  <c:v>6.5905460560329625E-11</c:v>
                </c:pt>
                <c:pt idx="45">
                  <c:v>1.5837002874340294E-11</c:v>
                </c:pt>
              </c:numCache>
            </c:numRef>
          </c:val>
          <c:extLst>
            <c:ext xmlns:c16="http://schemas.microsoft.com/office/drawing/2014/chart" uri="{C3380CC4-5D6E-409C-BE32-E72D297353CC}">
              <c16:uniqueId val="{0000000B-7070-493F-8C63-295C22C1F845}"/>
            </c:ext>
          </c:extLst>
        </c:ser>
        <c:ser>
          <c:idx val="12"/>
          <c:order val="12"/>
          <c:spPr>
            <a:solidFill>
              <a:schemeClr val="accent1">
                <a:lumMod val="80000"/>
                <a:lumOff val="2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Nickel_outflow_NDC'!$R$4:$R$49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8.9275053089992326E-2</c:v>
                </c:pt>
                <c:pt idx="13">
                  <c:v>8.8628233638920695E-2</c:v>
                </c:pt>
                <c:pt idx="14">
                  <c:v>8.6198683232936807E-2</c:v>
                </c:pt>
                <c:pt idx="15">
                  <c:v>8.1752852593598435E-2</c:v>
                </c:pt>
                <c:pt idx="16">
                  <c:v>7.538523904714664E-2</c:v>
                </c:pt>
                <c:pt idx="17">
                  <c:v>6.7430116722587433E-2</c:v>
                </c:pt>
                <c:pt idx="18">
                  <c:v>5.8395640119479279E-2</c:v>
                </c:pt>
                <c:pt idx="19">
                  <c:v>4.888267623628853E-2</c:v>
                </c:pt>
                <c:pt idx="20">
                  <c:v>3.9495651619824233E-2</c:v>
                </c:pt>
                <c:pt idx="21">
                  <c:v>3.0760822508238691E-2</c:v>
                </c:pt>
                <c:pt idx="22">
                  <c:v>2.3066689044261599E-2</c:v>
                </c:pt>
                <c:pt idx="23">
                  <c:v>1.6635504610903108E-2</c:v>
                </c:pt>
                <c:pt idx="24">
                  <c:v>1.1526792563796014E-2</c:v>
                </c:pt>
                <c:pt idx="25">
                  <c:v>7.6663672491119259E-3</c:v>
                </c:pt>
                <c:pt idx="26">
                  <c:v>4.8897960399860059E-3</c:v>
                </c:pt>
                <c:pt idx="27">
                  <c:v>2.9884396082898905E-3</c:v>
                </c:pt>
                <c:pt idx="28">
                  <c:v>1.7486471671449497E-3</c:v>
                </c:pt>
                <c:pt idx="29">
                  <c:v>9.7888531485926396E-4</c:v>
                </c:pt>
                <c:pt idx="30">
                  <c:v>5.2386110561822557E-4</c:v>
                </c:pt>
                <c:pt idx="31">
                  <c:v>2.6782515926997722E-4</c:v>
                </c:pt>
                <c:pt idx="32">
                  <c:v>1.3072110773041016E-4</c:v>
                </c:pt>
                <c:pt idx="33">
                  <c:v>6.0872125899701921E-5</c:v>
                </c:pt>
                <c:pt idx="34">
                  <c:v>2.7027070266195874E-5</c:v>
                </c:pt>
                <c:pt idx="35">
                  <c:v>1.14347278560985E-5</c:v>
                </c:pt>
                <c:pt idx="36">
                  <c:v>4.6072969884160952E-6</c:v>
                </c:pt>
                <c:pt idx="37">
                  <c:v>1.7669129628768904E-6</c:v>
                </c:pt>
                <c:pt idx="38">
                  <c:v>6.4460710455414217E-7</c:v>
                </c:pt>
                <c:pt idx="39">
                  <c:v>2.2359148148426658E-7</c:v>
                </c:pt>
                <c:pt idx="40">
                  <c:v>7.3700647348212594E-8</c:v>
                </c:pt>
                <c:pt idx="41">
                  <c:v>2.3074105476055643E-8</c:v>
                </c:pt>
                <c:pt idx="42">
                  <c:v>6.85809078861338E-9</c:v>
                </c:pt>
                <c:pt idx="43">
                  <c:v>1.9341890943324178E-9</c:v>
                </c:pt>
                <c:pt idx="44">
                  <c:v>5.1737985976453345E-10</c:v>
                </c:pt>
                <c:pt idx="45">
                  <c:v>1.3120103618692542E-10</c:v>
                </c:pt>
              </c:numCache>
            </c:numRef>
          </c:val>
          <c:extLst>
            <c:ext xmlns:c16="http://schemas.microsoft.com/office/drawing/2014/chart" uri="{C3380CC4-5D6E-409C-BE32-E72D297353CC}">
              <c16:uniqueId val="{0000000C-7070-493F-8C63-295C22C1F845}"/>
            </c:ext>
          </c:extLst>
        </c:ser>
        <c:ser>
          <c:idx val="13"/>
          <c:order val="13"/>
          <c:spPr>
            <a:solidFill>
              <a:schemeClr val="accent2">
                <a:lumMod val="80000"/>
                <a:lumOff val="2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Nickel_outflow_NDC'!$S$4:$S$49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0.21496459601376444</c:v>
                </c:pt>
                <c:pt idx="14">
                  <c:v>0.21340712528503467</c:v>
                </c:pt>
                <c:pt idx="15">
                  <c:v>0.20755703275144705</c:v>
                </c:pt>
                <c:pt idx="16">
                  <c:v>0.19685195720959758</c:v>
                </c:pt>
                <c:pt idx="17">
                  <c:v>0.18151943791997055</c:v>
                </c:pt>
                <c:pt idx="18">
                  <c:v>0.16236437054616415</c:v>
                </c:pt>
                <c:pt idx="19">
                  <c:v>0.14061033572945836</c:v>
                </c:pt>
                <c:pt idx="20">
                  <c:v>0.11770415570196231</c:v>
                </c:pt>
                <c:pt idx="21">
                  <c:v>9.5101223700169824E-2</c:v>
                </c:pt>
                <c:pt idx="22">
                  <c:v>7.4068707378633844E-2</c:v>
                </c:pt>
                <c:pt idx="23">
                  <c:v>5.5542072730849691E-2</c:v>
                </c:pt>
                <c:pt idx="24">
                  <c:v>4.0056481675380541E-2</c:v>
                </c:pt>
                <c:pt idx="25">
                  <c:v>2.7755259963980237E-2</c:v>
                </c:pt>
                <c:pt idx="26">
                  <c:v>1.8459776629169422E-2</c:v>
                </c:pt>
                <c:pt idx="27">
                  <c:v>1.1774095830172384E-2</c:v>
                </c:pt>
                <c:pt idx="28">
                  <c:v>7.1958368085202774E-3</c:v>
                </c:pt>
                <c:pt idx="29">
                  <c:v>4.2105517593701161E-3</c:v>
                </c:pt>
                <c:pt idx="30">
                  <c:v>2.3570491304038981E-3</c:v>
                </c:pt>
                <c:pt idx="31">
                  <c:v>1.2614004365030117E-3</c:v>
                </c:pt>
                <c:pt idx="32">
                  <c:v>6.448937880412939E-4</c:v>
                </c:pt>
                <c:pt idx="33">
                  <c:v>3.1476217757510843E-4</c:v>
                </c:pt>
                <c:pt idx="34">
                  <c:v>1.4657344352781224E-4</c:v>
                </c:pt>
                <c:pt idx="35">
                  <c:v>6.5078238994177682E-5</c:v>
                </c:pt>
                <c:pt idx="36">
                  <c:v>2.7533578183770357E-5</c:v>
                </c:pt>
                <c:pt idx="37">
                  <c:v>1.1093868909066191E-5</c:v>
                </c:pt>
                <c:pt idx="38">
                  <c:v>4.2545338043477713E-6</c:v>
                </c:pt>
                <c:pt idx="39">
                  <c:v>1.5521436394823822E-6</c:v>
                </c:pt>
                <c:pt idx="40">
                  <c:v>5.3838391382342877E-7</c:v>
                </c:pt>
                <c:pt idx="41">
                  <c:v>1.7746312474539914E-7</c:v>
                </c:pt>
                <c:pt idx="42">
                  <c:v>5.5559930690148383E-8</c:v>
                </c:pt>
                <c:pt idx="43">
                  <c:v>1.6513535022083974E-8</c:v>
                </c:pt>
                <c:pt idx="44">
                  <c:v>4.6573164942089068E-9</c:v>
                </c:pt>
                <c:pt idx="45">
                  <c:v>1.2457943030045483E-9</c:v>
                </c:pt>
              </c:numCache>
            </c:numRef>
          </c:val>
          <c:extLst>
            <c:ext xmlns:c16="http://schemas.microsoft.com/office/drawing/2014/chart" uri="{C3380CC4-5D6E-409C-BE32-E72D297353CC}">
              <c16:uniqueId val="{0000000D-7070-493F-8C63-295C22C1F845}"/>
            </c:ext>
          </c:extLst>
        </c:ser>
        <c:ser>
          <c:idx val="14"/>
          <c:order val="14"/>
          <c:spPr>
            <a:solidFill>
              <a:schemeClr val="accent3">
                <a:lumMod val="80000"/>
                <a:lumOff val="2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Nickel_outflow_NDC'!$T$4:$T$49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0.44756489852134074</c:v>
                </c:pt>
                <c:pt idx="15">
                  <c:v>0.44432218208533159</c:v>
                </c:pt>
                <c:pt idx="16">
                  <c:v>0.43214205512634185</c:v>
                </c:pt>
                <c:pt idx="17">
                  <c:v>0.40985365909556309</c:v>
                </c:pt>
                <c:pt idx="18">
                  <c:v>0.37793073984657655</c:v>
                </c:pt>
                <c:pt idx="19">
                  <c:v>0.33804912238814555</c:v>
                </c:pt>
                <c:pt idx="20">
                  <c:v>0.29275635062146255</c:v>
                </c:pt>
                <c:pt idx="21">
                  <c:v>0.24506476638095173</c:v>
                </c:pt>
                <c:pt idx="22">
                  <c:v>0.19800455667544628</c:v>
                </c:pt>
                <c:pt idx="23">
                  <c:v>0.1542140153134913</c:v>
                </c:pt>
                <c:pt idx="24">
                  <c:v>0.11564081996021307</c:v>
                </c:pt>
                <c:pt idx="25">
                  <c:v>8.3399199164013463E-2</c:v>
                </c:pt>
                <c:pt idx="26">
                  <c:v>5.7787562880432797E-2</c:v>
                </c:pt>
                <c:pt idx="27">
                  <c:v>3.8433994280768949E-2</c:v>
                </c:pt>
                <c:pt idx="28">
                  <c:v>2.4514139086764877E-2</c:v>
                </c:pt>
                <c:pt idx="29">
                  <c:v>1.4982020438264574E-2</c:v>
                </c:pt>
                <c:pt idx="30">
                  <c:v>8.7665374012596588E-3</c:v>
                </c:pt>
                <c:pt idx="31">
                  <c:v>4.9074706924831782E-3</c:v>
                </c:pt>
                <c:pt idx="32">
                  <c:v>2.6262862295803164E-3</c:v>
                </c:pt>
                <c:pt idx="33">
                  <c:v>1.3426946955640234E-3</c:v>
                </c:pt>
                <c:pt idx="34">
                  <c:v>6.5534746035918938E-4</c:v>
                </c:pt>
                <c:pt idx="35">
                  <c:v>3.0517177988810881E-4</c:v>
                </c:pt>
                <c:pt idx="36">
                  <c:v>1.354955000567241E-4</c:v>
                </c:pt>
                <c:pt idx="37">
                  <c:v>5.7326012535382894E-5</c:v>
                </c:pt>
                <c:pt idx="38">
                  <c:v>2.3097879393020317E-5</c:v>
                </c:pt>
                <c:pt idx="39">
                  <c:v>8.8581097804430883E-6</c:v>
                </c:pt>
                <c:pt idx="40">
                  <c:v>3.2316252228389992E-6</c:v>
                </c:pt>
                <c:pt idx="41">
                  <c:v>1.120936871578965E-6</c:v>
                </c:pt>
                <c:pt idx="42">
                  <c:v>3.6948533335633016E-7</c:v>
                </c:pt>
                <c:pt idx="43">
                  <c:v>1.1567800094670818E-7</c:v>
                </c:pt>
                <c:pt idx="44">
                  <c:v>3.4381841305227643E-8</c:v>
                </c:pt>
                <c:pt idx="45">
                  <c:v>9.6967194727214783E-9</c:v>
                </c:pt>
              </c:numCache>
            </c:numRef>
          </c:val>
          <c:extLst>
            <c:ext xmlns:c16="http://schemas.microsoft.com/office/drawing/2014/chart" uri="{C3380CC4-5D6E-409C-BE32-E72D297353CC}">
              <c16:uniqueId val="{0000000E-7070-493F-8C63-295C22C1F845}"/>
            </c:ext>
          </c:extLst>
        </c:ser>
        <c:ser>
          <c:idx val="15"/>
          <c:order val="15"/>
          <c:spPr>
            <a:solidFill>
              <a:schemeClr val="accent4">
                <a:lumMod val="80000"/>
                <a:lumOff val="2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Nickel_outflow_NDC'!$U$4:$U$49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0.74135273217981557</c:v>
                </c:pt>
                <c:pt idx="16">
                  <c:v>0.73598145150641592</c:v>
                </c:pt>
                <c:pt idx="17">
                  <c:v>0.7158061195508123</c:v>
                </c:pt>
                <c:pt idx="18">
                  <c:v>0.67888730990350987</c:v>
                </c:pt>
                <c:pt idx="19">
                  <c:v>0.62600974179533231</c:v>
                </c:pt>
                <c:pt idx="20">
                  <c:v>0.55994927511387671</c:v>
                </c:pt>
                <c:pt idx="21">
                  <c:v>0.48492569706260075</c:v>
                </c:pt>
                <c:pt idx="22">
                  <c:v>0.40592869261587983</c:v>
                </c:pt>
                <c:pt idx="23">
                  <c:v>0.32797750574355183</c:v>
                </c:pt>
                <c:pt idx="24">
                  <c:v>0.25544224305969643</c:v>
                </c:pt>
                <c:pt idx="25">
                  <c:v>0.1915490649786297</c:v>
                </c:pt>
                <c:pt idx="26">
                  <c:v>0.13814359518835656</c:v>
                </c:pt>
                <c:pt idx="27">
                  <c:v>9.5720124095877934E-2</c:v>
                </c:pt>
                <c:pt idx="28">
                  <c:v>6.3662603485587818E-2</c:v>
                </c:pt>
                <c:pt idx="29">
                  <c:v>4.0605561448297085E-2</c:v>
                </c:pt>
                <c:pt idx="30">
                  <c:v>2.4816427343110063E-2</c:v>
                </c:pt>
                <c:pt idx="31">
                  <c:v>1.4521014663241065E-2</c:v>
                </c:pt>
                <c:pt idx="32">
                  <c:v>8.1288028126971189E-3</c:v>
                </c:pt>
                <c:pt idx="33">
                  <c:v>4.3502170930251292E-3</c:v>
                </c:pt>
                <c:pt idx="34">
                  <c:v>2.2240581965394485E-3</c:v>
                </c:pt>
                <c:pt idx="35">
                  <c:v>1.0855266618752107E-3</c:v>
                </c:pt>
                <c:pt idx="36">
                  <c:v>5.0549078703820472E-4</c:v>
                </c:pt>
                <c:pt idx="37">
                  <c:v>2.2443663365243356E-4</c:v>
                </c:pt>
                <c:pt idx="38">
                  <c:v>9.4955605675260625E-5</c:v>
                </c:pt>
                <c:pt idx="39">
                  <c:v>3.8259649164061923E-5</c:v>
                </c:pt>
                <c:pt idx="40">
                  <c:v>1.467269642766032E-5</c:v>
                </c:pt>
                <c:pt idx="41">
                  <c:v>5.3529090334117479E-6</c:v>
                </c:pt>
                <c:pt idx="42">
                  <c:v>1.8567354479576926E-6</c:v>
                </c:pt>
                <c:pt idx="43">
                  <c:v>6.1202065284622486E-7</c:v>
                </c:pt>
                <c:pt idx="44">
                  <c:v>1.9161065208256561E-7</c:v>
                </c:pt>
                <c:pt idx="45">
                  <c:v>5.6950560853216649E-8</c:v>
                </c:pt>
              </c:numCache>
            </c:numRef>
          </c:val>
          <c:extLst>
            <c:ext xmlns:c16="http://schemas.microsoft.com/office/drawing/2014/chart" uri="{C3380CC4-5D6E-409C-BE32-E72D297353CC}">
              <c16:uniqueId val="{0000000F-7070-493F-8C63-295C22C1F845}"/>
            </c:ext>
          </c:extLst>
        </c:ser>
        <c:ser>
          <c:idx val="16"/>
          <c:order val="16"/>
          <c:spPr>
            <a:solidFill>
              <a:schemeClr val="accent5">
                <a:lumMod val="80000"/>
                <a:lumOff val="2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Nickel_outflow_NDC'!$V$4:$V$49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0.83951813837417688</c:v>
                </c:pt>
                <c:pt idx="17">
                  <c:v>0.83343562548134797</c:v>
                </c:pt>
                <c:pt idx="18">
                  <c:v>0.81058879914721205</c:v>
                </c:pt>
                <c:pt idx="19">
                  <c:v>0.76878142594854382</c:v>
                </c:pt>
                <c:pt idx="20">
                  <c:v>0.7089021328495555</c:v>
                </c:pt>
                <c:pt idx="21">
                  <c:v>0.63409434217010696</c:v>
                </c:pt>
                <c:pt idx="22">
                  <c:v>0.54913659959244787</c:v>
                </c:pt>
                <c:pt idx="23">
                  <c:v>0.45967929373583183</c:v>
                </c:pt>
                <c:pt idx="24">
                  <c:v>0.37140628623682997</c:v>
                </c:pt>
                <c:pt idx="25">
                  <c:v>0.28926634656764943</c:v>
                </c:pt>
                <c:pt idx="26">
                  <c:v>0.21691282362357187</c:v>
                </c:pt>
                <c:pt idx="27">
                  <c:v>0.1564357273221938</c:v>
                </c:pt>
                <c:pt idx="28">
                  <c:v>0.10839479899080692</c:v>
                </c:pt>
                <c:pt idx="29">
                  <c:v>7.2092417067279022E-2</c:v>
                </c:pt>
                <c:pt idx="30">
                  <c:v>4.5982302182227985E-2</c:v>
                </c:pt>
                <c:pt idx="31">
                  <c:v>2.8102467259987812E-2</c:v>
                </c:pt>
                <c:pt idx="32">
                  <c:v>1.6443798839917693E-2</c:v>
                </c:pt>
                <c:pt idx="33">
                  <c:v>9.2051692916281392E-3</c:v>
                </c:pt>
                <c:pt idx="34">
                  <c:v>4.9262463021100241E-3</c:v>
                </c:pt>
                <c:pt idx="35">
                  <c:v>2.5185544151225328E-3</c:v>
                </c:pt>
                <c:pt idx="36">
                  <c:v>1.2292654802167375E-3</c:v>
                </c:pt>
                <c:pt idx="37">
                  <c:v>5.72424793325885E-4</c:v>
                </c:pt>
                <c:pt idx="38">
                  <c:v>2.5415516351149985E-4</c:v>
                </c:pt>
                <c:pt idx="39">
                  <c:v>1.0752904770485398E-4</c:v>
                </c:pt>
                <c:pt idx="40">
                  <c:v>4.332575850448441E-5</c:v>
                </c:pt>
                <c:pt idx="41">
                  <c:v>1.6615565378251129E-5</c:v>
                </c:pt>
                <c:pt idx="42">
                  <c:v>6.0617085923494728E-6</c:v>
                </c:pt>
                <c:pt idx="43">
                  <c:v>2.1025930290153787E-6</c:v>
                </c:pt>
                <c:pt idx="44">
                  <c:v>6.9306069408183949E-7</c:v>
                </c:pt>
                <c:pt idx="45">
                  <c:v>2.1698256571610062E-7</c:v>
                </c:pt>
              </c:numCache>
            </c:numRef>
          </c:val>
          <c:extLst>
            <c:ext xmlns:c16="http://schemas.microsoft.com/office/drawing/2014/chart" uri="{C3380CC4-5D6E-409C-BE32-E72D297353CC}">
              <c16:uniqueId val="{00000010-7070-493F-8C63-295C22C1F845}"/>
            </c:ext>
          </c:extLst>
        </c:ser>
        <c:ser>
          <c:idx val="17"/>
          <c:order val="17"/>
          <c:spPr>
            <a:solidFill>
              <a:schemeClr val="accent6">
                <a:lumMod val="80000"/>
                <a:lumOff val="2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Nickel_outflow_NDC'!$W$4:$W$49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1.0481013245134019</c:v>
                </c:pt>
                <c:pt idx="18">
                  <c:v>1.0405075757568951</c:v>
                </c:pt>
                <c:pt idx="19">
                  <c:v>1.0119843219435716</c:v>
                </c:pt>
                <c:pt idx="20">
                  <c:v>0.9597896626252993</c:v>
                </c:pt>
                <c:pt idx="21">
                  <c:v>0.88503300932711448</c:v>
                </c:pt>
                <c:pt idx="22">
                  <c:v>0.79163878600885029</c:v>
                </c:pt>
                <c:pt idx="23">
                  <c:v>0.68557279594488607</c:v>
                </c:pt>
                <c:pt idx="24">
                  <c:v>0.57388929981781334</c:v>
                </c:pt>
                <c:pt idx="25">
                  <c:v>0.46368434789425028</c:v>
                </c:pt>
                <c:pt idx="26">
                  <c:v>0.36113626033363594</c:v>
                </c:pt>
                <c:pt idx="27">
                  <c:v>0.27080608190799832</c:v>
                </c:pt>
                <c:pt idx="28">
                  <c:v>0.19530309770928472</c:v>
                </c:pt>
                <c:pt idx="29">
                  <c:v>0.13532612006769149</c:v>
                </c:pt>
                <c:pt idx="30">
                  <c:v>9.0004199268307217E-2</c:v>
                </c:pt>
                <c:pt idx="31">
                  <c:v>5.7406873798703226E-2</c:v>
                </c:pt>
                <c:pt idx="32">
                  <c:v>3.5084689431879625E-2</c:v>
                </c:pt>
                <c:pt idx="33">
                  <c:v>2.0529356730191416E-2</c:v>
                </c:pt>
                <c:pt idx="34">
                  <c:v>1.1492247380872447E-2</c:v>
                </c:pt>
                <c:pt idx="35">
                  <c:v>6.1502009761455582E-3</c:v>
                </c:pt>
                <c:pt idx="36">
                  <c:v>3.1443039735402083E-3</c:v>
                </c:pt>
                <c:pt idx="37">
                  <c:v>1.5346836704313381E-3</c:v>
                </c:pt>
                <c:pt idx="38">
                  <c:v>7.1464707746643832E-4</c:v>
                </c:pt>
                <c:pt idx="39">
                  <c:v>3.1730149871949081E-4</c:v>
                </c:pt>
                <c:pt idx="40">
                  <c:v>1.3424526781682323E-4</c:v>
                </c:pt>
                <c:pt idx="41">
                  <c:v>5.4090296324078412E-5</c:v>
                </c:pt>
                <c:pt idx="42">
                  <c:v>2.0743799668473848E-5</c:v>
                </c:pt>
                <c:pt idx="43">
                  <c:v>7.5677755060297034E-6</c:v>
                </c:pt>
                <c:pt idx="44">
                  <c:v>2.6249945509115991E-6</c:v>
                </c:pt>
                <c:pt idx="45">
                  <c:v>8.6525567254819086E-7</c:v>
                </c:pt>
              </c:numCache>
            </c:numRef>
          </c:val>
          <c:extLst>
            <c:ext xmlns:c16="http://schemas.microsoft.com/office/drawing/2014/chart" uri="{C3380CC4-5D6E-409C-BE32-E72D297353CC}">
              <c16:uniqueId val="{00000011-7070-493F-8C63-295C22C1F845}"/>
            </c:ext>
          </c:extLst>
        </c:ser>
        <c:ser>
          <c:idx val="18"/>
          <c:order val="18"/>
          <c:spPr>
            <a:solidFill>
              <a:schemeClr val="accent1">
                <a:lumMod val="8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Nickel_outflow_NDC'!$X$4:$X$49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1.350054581589377</c:v>
                </c:pt>
                <c:pt idx="19">
                  <c:v>1.3402731081188417</c:v>
                </c:pt>
                <c:pt idx="20">
                  <c:v>1.3035324337280407</c:v>
                </c:pt>
                <c:pt idx="21">
                  <c:v>1.2363007288355343</c:v>
                </c:pt>
                <c:pt idx="22">
                  <c:v>1.1400070214152529</c:v>
                </c:pt>
                <c:pt idx="23">
                  <c:v>1.0197063442423258</c:v>
                </c:pt>
                <c:pt idx="24">
                  <c:v>0.88308322156556684</c:v>
                </c:pt>
                <c:pt idx="25">
                  <c:v>0.73922421470449295</c:v>
                </c:pt>
                <c:pt idx="26">
                  <c:v>0.59726971395303363</c:v>
                </c:pt>
                <c:pt idx="27">
                  <c:v>0.46517798559965939</c:v>
                </c:pt>
                <c:pt idx="28">
                  <c:v>0.34882409081192445</c:v>
                </c:pt>
                <c:pt idx="29">
                  <c:v>0.25156903793002133</c:v>
                </c:pt>
                <c:pt idx="30">
                  <c:v>0.17431296395977877</c:v>
                </c:pt>
                <c:pt idx="31">
                  <c:v>0.11593400250770093</c:v>
                </c:pt>
                <c:pt idx="32">
                  <c:v>7.3945534819970016E-2</c:v>
                </c:pt>
                <c:pt idx="33">
                  <c:v>4.5192429971539279E-2</c:v>
                </c:pt>
                <c:pt idx="34">
                  <c:v>2.6443771668302318E-2</c:v>
                </c:pt>
                <c:pt idx="35">
                  <c:v>1.4803111938159729E-2</c:v>
                </c:pt>
                <c:pt idx="36">
                  <c:v>7.9220460954914085E-3</c:v>
                </c:pt>
                <c:pt idx="37">
                  <c:v>4.0501637447681342E-3</c:v>
                </c:pt>
                <c:pt idx="38">
                  <c:v>1.976819103361162E-3</c:v>
                </c:pt>
                <c:pt idx="39">
                  <c:v>9.2053367225821737E-4</c:v>
                </c:pt>
                <c:pt idx="40">
                  <c:v>4.0871462717624574E-4</c:v>
                </c:pt>
                <c:pt idx="41">
                  <c:v>1.7292072305789521E-4</c:v>
                </c:pt>
                <c:pt idx="42">
                  <c:v>6.9673466356654095E-5</c:v>
                </c:pt>
                <c:pt idx="43">
                  <c:v>2.6719994648415524E-5</c:v>
                </c:pt>
                <c:pt idx="44">
                  <c:v>9.7480174439228326E-6</c:v>
                </c:pt>
                <c:pt idx="45">
                  <c:v>3.3812436233211139E-6</c:v>
                </c:pt>
              </c:numCache>
            </c:numRef>
          </c:val>
          <c:extLst>
            <c:ext xmlns:c16="http://schemas.microsoft.com/office/drawing/2014/chart" uri="{C3380CC4-5D6E-409C-BE32-E72D297353CC}">
              <c16:uniqueId val="{00000012-7070-493F-8C63-295C22C1F845}"/>
            </c:ext>
          </c:extLst>
        </c:ser>
        <c:ser>
          <c:idx val="19"/>
          <c:order val="19"/>
          <c:spPr>
            <a:solidFill>
              <a:schemeClr val="accent2">
                <a:lumMod val="8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Nickel_outflow_NDC'!$Y$4:$Y$49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1.4782150191964616</c:v>
                </c:pt>
                <c:pt idx="20">
                  <c:v>1.4675049922159267</c:v>
                </c:pt>
                <c:pt idx="21">
                  <c:v>1.4272765322406638</c:v>
                </c:pt>
                <c:pt idx="22">
                  <c:v>1.3536625337449237</c:v>
                </c:pt>
                <c:pt idx="23">
                  <c:v>1.2482276820701166</c:v>
                </c:pt>
                <c:pt idx="24">
                  <c:v>1.1165068833397633</c:v>
                </c:pt>
                <c:pt idx="25">
                  <c:v>0.96691415230177324</c:v>
                </c:pt>
                <c:pt idx="26">
                  <c:v>0.80939863590066985</c:v>
                </c:pt>
                <c:pt idx="27">
                  <c:v>0.65396842003020816</c:v>
                </c:pt>
                <c:pt idx="28">
                  <c:v>0.50933724776034084</c:v>
                </c:pt>
                <c:pt idx="29">
                  <c:v>0.38193789875420731</c:v>
                </c:pt>
                <c:pt idx="30">
                  <c:v>0.27545044126672813</c:v>
                </c:pt>
                <c:pt idx="31">
                  <c:v>0.19086046214712837</c:v>
                </c:pt>
                <c:pt idx="32">
                  <c:v>0.12693959642778954</c:v>
                </c:pt>
                <c:pt idx="33">
                  <c:v>8.096517108568338E-2</c:v>
                </c:pt>
                <c:pt idx="34">
                  <c:v>4.9482539186872926E-2</c:v>
                </c:pt>
                <c:pt idx="35">
                  <c:v>2.8954074136963721E-2</c:v>
                </c:pt>
                <c:pt idx="36">
                  <c:v>1.6208368680970621E-2</c:v>
                </c:pt>
                <c:pt idx="37">
                  <c:v>8.6740845005952999E-3</c:v>
                </c:pt>
                <c:pt idx="38">
                  <c:v>4.4346450575893891E-3</c:v>
                </c:pt>
                <c:pt idx="39">
                  <c:v>2.16447818382482E-3</c:v>
                </c:pt>
                <c:pt idx="40">
                  <c:v>1.007919767515033E-3</c:v>
                </c:pt>
                <c:pt idx="41">
                  <c:v>4.4751383291921469E-4</c:v>
                </c:pt>
                <c:pt idx="42">
                  <c:v>1.8933605606787115E-4</c:v>
                </c:pt>
                <c:pt idx="43">
                  <c:v>7.6287555934691006E-5</c:v>
                </c:pt>
                <c:pt idx="44">
                  <c:v>2.9256518914692519E-5</c:v>
                </c:pt>
                <c:pt idx="45">
                  <c:v>1.0673394979358378E-5</c:v>
                </c:pt>
              </c:numCache>
            </c:numRef>
          </c:val>
          <c:extLst>
            <c:ext xmlns:c16="http://schemas.microsoft.com/office/drawing/2014/chart" uri="{C3380CC4-5D6E-409C-BE32-E72D297353CC}">
              <c16:uniqueId val="{00000013-7070-493F-8C63-295C22C1F845}"/>
            </c:ext>
          </c:extLst>
        </c:ser>
        <c:ser>
          <c:idx val="20"/>
          <c:order val="20"/>
          <c:spPr>
            <a:solidFill>
              <a:schemeClr val="accent3">
                <a:lumMod val="8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Nickel_outflow_NDC'!$Z$4:$Z$49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1.8327622719734624</c:v>
                </c:pt>
                <c:pt idx="21">
                  <c:v>1.8194834640011202</c:v>
                </c:pt>
                <c:pt idx="22">
                  <c:v>1.7696062791905267</c:v>
                </c:pt>
                <c:pt idx="23">
                  <c:v>1.6783360936085656</c:v>
                </c:pt>
                <c:pt idx="24">
                  <c:v>1.54761287960297</c:v>
                </c:pt>
                <c:pt idx="25">
                  <c:v>1.3842990807224591</c:v>
                </c:pt>
                <c:pt idx="26">
                  <c:v>1.1988267982415681</c:v>
                </c:pt>
                <c:pt idx="27">
                  <c:v>1.003531464368363</c:v>
                </c:pt>
                <c:pt idx="28">
                  <c:v>0.81082158666266713</c:v>
                </c:pt>
                <c:pt idx="29">
                  <c:v>0.63150088402794602</c:v>
                </c:pt>
                <c:pt idx="30">
                  <c:v>0.4735450269298731</c:v>
                </c:pt>
                <c:pt idx="31">
                  <c:v>0.34151674147278194</c:v>
                </c:pt>
                <c:pt idx="32">
                  <c:v>0.23663800576510427</c:v>
                </c:pt>
                <c:pt idx="33">
                  <c:v>0.15738583367855072</c:v>
                </c:pt>
                <c:pt idx="34">
                  <c:v>0.10038452389042832</c:v>
                </c:pt>
                <c:pt idx="35">
                  <c:v>6.135083852175096E-2</c:v>
                </c:pt>
                <c:pt idx="36">
                  <c:v>3.5898657508564386E-2</c:v>
                </c:pt>
                <c:pt idx="37">
                  <c:v>2.009591718589564E-2</c:v>
                </c:pt>
                <c:pt idx="38">
                  <c:v>1.0754548296527612E-2</c:v>
                </c:pt>
                <c:pt idx="39">
                  <c:v>5.4982868159203918E-3</c:v>
                </c:pt>
                <c:pt idx="40">
                  <c:v>2.6836244404959205E-3</c:v>
                </c:pt>
                <c:pt idx="41">
                  <c:v>1.249667537596778E-3</c:v>
                </c:pt>
                <c:pt idx="42">
                  <c:v>5.5484923269580571E-4</c:v>
                </c:pt>
                <c:pt idx="43">
                  <c:v>2.3474797358917068E-4</c:v>
                </c:pt>
                <c:pt idx="44">
                  <c:v>9.4584991034774862E-5</c:v>
                </c:pt>
                <c:pt idx="45">
                  <c:v>3.6273643130262407E-5</c:v>
                </c:pt>
              </c:numCache>
            </c:numRef>
          </c:val>
          <c:extLst>
            <c:ext xmlns:c16="http://schemas.microsoft.com/office/drawing/2014/chart" uri="{C3380CC4-5D6E-409C-BE32-E72D297353CC}">
              <c16:uniqueId val="{00000014-7070-493F-8C63-295C22C1F845}"/>
            </c:ext>
          </c:extLst>
        </c:ser>
        <c:ser>
          <c:idx val="21"/>
          <c:order val="21"/>
          <c:spPr>
            <a:solidFill>
              <a:schemeClr val="accent4">
                <a:lumMod val="8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Nickel_outflow_NDC'!$AA$4:$AA$49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2.2158634728455038</c:v>
                </c:pt>
                <c:pt idx="22">
                  <c:v>2.1998090035895648</c:v>
                </c:pt>
                <c:pt idx="23">
                  <c:v>2.1395060206876129</c:v>
                </c:pt>
                <c:pt idx="24">
                  <c:v>2.029157682835192</c:v>
                </c:pt>
                <c:pt idx="25">
                  <c:v>1.8711094736388825</c:v>
                </c:pt>
                <c:pt idx="26">
                  <c:v>1.6736582891154808</c:v>
                </c:pt>
                <c:pt idx="27">
                  <c:v>1.449416846425722</c:v>
                </c:pt>
                <c:pt idx="28">
                  <c:v>1.2132990457898365</c:v>
                </c:pt>
                <c:pt idx="29">
                  <c:v>0.98030713767685751</c:v>
                </c:pt>
                <c:pt idx="30">
                  <c:v>0.76350313588702667</c:v>
                </c:pt>
                <c:pt idx="31">
                  <c:v>0.5725298605103214</c:v>
                </c:pt>
                <c:pt idx="32">
                  <c:v>0.41290378155804602</c:v>
                </c:pt>
                <c:pt idx="33">
                  <c:v>0.28610230649133023</c:v>
                </c:pt>
                <c:pt idx="34">
                  <c:v>0.19028410030293766</c:v>
                </c:pt>
                <c:pt idx="35">
                  <c:v>0.12136784084292179</c:v>
                </c:pt>
                <c:pt idx="36">
                  <c:v>7.4174967581807152E-2</c:v>
                </c:pt>
                <c:pt idx="37">
                  <c:v>4.3402532403597288E-2</c:v>
                </c:pt>
                <c:pt idx="38">
                  <c:v>2.4296554728620651E-2</c:v>
                </c:pt>
                <c:pt idx="39">
                  <c:v>1.3002565090762315E-2</c:v>
                </c:pt>
                <c:pt idx="40">
                  <c:v>6.6475904185365172E-3</c:v>
                </c:pt>
                <c:pt idx="41">
                  <c:v>3.244580851245538E-3</c:v>
                </c:pt>
                <c:pt idx="42">
                  <c:v>1.5108847951021008E-3</c:v>
                </c:pt>
                <c:pt idx="43">
                  <c:v>6.7082903575002941E-4</c:v>
                </c:pt>
                <c:pt idx="44">
                  <c:v>2.8381720202077366E-4</c:v>
                </c:pt>
                <c:pt idx="45">
                  <c:v>1.1435603510525112E-4</c:v>
                </c:pt>
              </c:numCache>
            </c:numRef>
          </c:val>
          <c:extLst>
            <c:ext xmlns:c16="http://schemas.microsoft.com/office/drawing/2014/chart" uri="{C3380CC4-5D6E-409C-BE32-E72D297353CC}">
              <c16:uniqueId val="{00000015-7070-493F-8C63-295C22C1F845}"/>
            </c:ext>
          </c:extLst>
        </c:ser>
        <c:ser>
          <c:idx val="22"/>
          <c:order val="22"/>
          <c:spPr>
            <a:solidFill>
              <a:schemeClr val="accent5">
                <a:lumMod val="8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Nickel_outflow_NDC'!$AB$4:$AB$49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2.5898540616504557</c:v>
                </c:pt>
                <c:pt idx="23">
                  <c:v>2.5710899397089793</c:v>
                </c:pt>
                <c:pt idx="24">
                  <c:v>2.5006090968627799</c:v>
                </c:pt>
                <c:pt idx="25">
                  <c:v>2.371636308382957</c:v>
                </c:pt>
                <c:pt idx="26">
                  <c:v>2.1869129255844619</c:v>
                </c:pt>
                <c:pt idx="27">
                  <c:v>1.9561361839294582</c:v>
                </c:pt>
                <c:pt idx="28">
                  <c:v>1.6940475587694184</c:v>
                </c:pt>
                <c:pt idx="29">
                  <c:v>1.4180780992342836</c:v>
                </c:pt>
                <c:pt idx="30">
                  <c:v>1.1457621163442311</c:v>
                </c:pt>
                <c:pt idx="31">
                  <c:v>0.89236621379955527</c:v>
                </c:pt>
                <c:pt idx="32">
                  <c:v>0.66916071447070036</c:v>
                </c:pt>
                <c:pt idx="33">
                  <c:v>0.4825931510869293</c:v>
                </c:pt>
                <c:pt idx="34">
                  <c:v>0.33439028604168758</c:v>
                </c:pt>
                <c:pt idx="35">
                  <c:v>0.22240000617196229</c:v>
                </c:pt>
                <c:pt idx="36">
                  <c:v>0.14185214902123292</c:v>
                </c:pt>
                <c:pt idx="37">
                  <c:v>8.6694123270079304E-2</c:v>
                </c:pt>
                <c:pt idx="38">
                  <c:v>5.0727956035587954E-2</c:v>
                </c:pt>
                <c:pt idx="39">
                  <c:v>2.8397296006340216E-2</c:v>
                </c:pt>
                <c:pt idx="40">
                  <c:v>1.5197121314040952E-2</c:v>
                </c:pt>
                <c:pt idx="41">
                  <c:v>7.7695621849513744E-3</c:v>
                </c:pt>
                <c:pt idx="42">
                  <c:v>3.7921970369234159E-3</c:v>
                </c:pt>
                <c:pt idx="43">
                  <c:v>1.7658899888160736E-3</c:v>
                </c:pt>
                <c:pt idx="44">
                  <c:v>7.8405069815932896E-4</c:v>
                </c:pt>
                <c:pt idx="45">
                  <c:v>3.3171950457573071E-4</c:v>
                </c:pt>
              </c:numCache>
            </c:numRef>
          </c:val>
          <c:extLst>
            <c:ext xmlns:c16="http://schemas.microsoft.com/office/drawing/2014/chart" uri="{C3380CC4-5D6E-409C-BE32-E72D297353CC}">
              <c16:uniqueId val="{00000016-7070-493F-8C63-295C22C1F845}"/>
            </c:ext>
          </c:extLst>
        </c:ser>
        <c:ser>
          <c:idx val="23"/>
          <c:order val="23"/>
          <c:spPr>
            <a:solidFill>
              <a:schemeClr val="accent6">
                <a:lumMod val="8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Nickel_outflow_NDC'!$AC$4:$AC$49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2.9478188496487596</c:v>
                </c:pt>
                <c:pt idx="24">
                  <c:v>2.9264611858424283</c:v>
                </c:pt>
                <c:pt idx="25">
                  <c:v>2.846238612625791</c:v>
                </c:pt>
                <c:pt idx="26">
                  <c:v>2.6994394463707247</c:v>
                </c:pt>
                <c:pt idx="27">
                  <c:v>2.4891839428473834</c:v>
                </c:pt>
                <c:pt idx="28">
                  <c:v>2.2265096712795063</c:v>
                </c:pt>
                <c:pt idx="29">
                  <c:v>1.9281956461900231</c:v>
                </c:pt>
                <c:pt idx="30">
                  <c:v>1.6140822037412155</c:v>
                </c:pt>
                <c:pt idx="31">
                  <c:v>1.3041272146510738</c:v>
                </c:pt>
                <c:pt idx="32">
                  <c:v>1.0157074040502667</c:v>
                </c:pt>
                <c:pt idx="33">
                  <c:v>0.76165085777230668</c:v>
                </c:pt>
                <c:pt idx="34">
                  <c:v>0.54929627446994167</c:v>
                </c:pt>
                <c:pt idx="35">
                  <c:v>0.3806090864073432</c:v>
                </c:pt>
                <c:pt idx="36">
                  <c:v>0.25313971936237789</c:v>
                </c:pt>
                <c:pt idx="37">
                  <c:v>0.16145868793915547</c:v>
                </c:pt>
                <c:pt idx="38">
                  <c:v>9.8676822958298743E-2</c:v>
                </c:pt>
                <c:pt idx="39">
                  <c:v>5.773947930894735E-2</c:v>
                </c:pt>
                <c:pt idx="40">
                  <c:v>3.2322317186165531E-2</c:v>
                </c:pt>
                <c:pt idx="41">
                  <c:v>1.7297639018848752E-2</c:v>
                </c:pt>
                <c:pt idx="42">
                  <c:v>8.8434565489462873E-3</c:v>
                </c:pt>
                <c:pt idx="43">
                  <c:v>4.3163474238008138E-3</c:v>
                </c:pt>
                <c:pt idx="44">
                  <c:v>2.0099680026451744E-3</c:v>
                </c:pt>
                <c:pt idx="45">
                  <c:v>8.9242072027851608E-4</c:v>
                </c:pt>
              </c:numCache>
            </c:numRef>
          </c:val>
          <c:extLst>
            <c:ext xmlns:c16="http://schemas.microsoft.com/office/drawing/2014/chart" uri="{C3380CC4-5D6E-409C-BE32-E72D297353CC}">
              <c16:uniqueId val="{00000017-7070-493F-8C63-295C22C1F845}"/>
            </c:ext>
          </c:extLst>
        </c:ser>
        <c:ser>
          <c:idx val="24"/>
          <c:order val="24"/>
          <c:spPr>
            <a:solidFill>
              <a:schemeClr val="accent1">
                <a:lumMod val="60000"/>
                <a:lumOff val="4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Nickel_outflow_NDC'!$AD$4:$AD$49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3.2914470118141868</c:v>
                </c:pt>
                <c:pt idx="25">
                  <c:v>3.2675996784805741</c:v>
                </c:pt>
                <c:pt idx="26">
                  <c:v>3.1780255348979698</c:v>
                </c:pt>
                <c:pt idx="27">
                  <c:v>3.0141139440739186</c:v>
                </c:pt>
                <c:pt idx="28">
                  <c:v>2.7793488909663138</c:v>
                </c:pt>
                <c:pt idx="29">
                  <c:v>2.4860545976838164</c:v>
                </c:pt>
                <c:pt idx="30">
                  <c:v>2.1529660137024651</c:v>
                </c:pt>
                <c:pt idx="31">
                  <c:v>1.8022362693553911</c:v>
                </c:pt>
                <c:pt idx="32">
                  <c:v>1.4561497305712305</c:v>
                </c:pt>
                <c:pt idx="33">
                  <c:v>1.1341087327456163</c:v>
                </c:pt>
                <c:pt idx="34">
                  <c:v>0.85043673567630484</c:v>
                </c:pt>
                <c:pt idx="35">
                  <c:v>0.61332791240553353</c:v>
                </c:pt>
                <c:pt idx="36">
                  <c:v>0.42497680624915146</c:v>
                </c:pt>
                <c:pt idx="37">
                  <c:v>0.28264829535439667</c:v>
                </c:pt>
                <c:pt idx="38">
                  <c:v>0.18027997752036024</c:v>
                </c:pt>
                <c:pt idx="39">
                  <c:v>0.11017961096900832</c:v>
                </c:pt>
                <c:pt idx="40">
                  <c:v>6.4470188409910714E-2</c:v>
                </c:pt>
                <c:pt idx="41">
                  <c:v>3.6090139775716269E-2</c:v>
                </c:pt>
                <c:pt idx="42">
                  <c:v>1.9314030191106918E-2</c:v>
                </c:pt>
                <c:pt idx="43">
                  <c:v>9.874341035442569E-3</c:v>
                </c:pt>
                <c:pt idx="44">
                  <c:v>4.8195053884379146E-3</c:v>
                </c:pt>
                <c:pt idx="45">
                  <c:v>2.2442705992387784E-3</c:v>
                </c:pt>
              </c:numCache>
            </c:numRef>
          </c:val>
          <c:extLst>
            <c:ext xmlns:c16="http://schemas.microsoft.com/office/drawing/2014/chart" uri="{C3380CC4-5D6E-409C-BE32-E72D297353CC}">
              <c16:uniqueId val="{00000018-7070-493F-8C63-295C22C1F845}"/>
            </c:ext>
          </c:extLst>
        </c:ser>
        <c:ser>
          <c:idx val="25"/>
          <c:order val="25"/>
          <c:spPr>
            <a:solidFill>
              <a:schemeClr val="accent2">
                <a:lumMod val="60000"/>
                <a:lumOff val="4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Nickel_outflow_NDC'!$AE$4:$AE$49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3.620747371764125</c:v>
                </c:pt>
                <c:pt idx="26">
                  <c:v>3.5945141773115523</c:v>
                </c:pt>
                <c:pt idx="27">
                  <c:v>3.4959783832396387</c:v>
                </c:pt>
                <c:pt idx="28">
                  <c:v>3.3156678816433387</c:v>
                </c:pt>
                <c:pt idx="29">
                  <c:v>3.0574152207405869</c:v>
                </c:pt>
                <c:pt idx="30">
                  <c:v>2.7347776276867362</c:v>
                </c:pt>
                <c:pt idx="31">
                  <c:v>2.368364432916704</c:v>
                </c:pt>
                <c:pt idx="32">
                  <c:v>1.9825451274604622</c:v>
                </c:pt>
                <c:pt idx="33">
                  <c:v>1.601833567709418</c:v>
                </c:pt>
                <c:pt idx="34">
                  <c:v>1.2475732401719881</c:v>
                </c:pt>
                <c:pt idx="35">
                  <c:v>0.93552062800926983</c:v>
                </c:pt>
                <c:pt idx="36">
                  <c:v>0.67468970908570081</c:v>
                </c:pt>
                <c:pt idx="37">
                  <c:v>0.46749458483282841</c:v>
                </c:pt>
                <c:pt idx="38">
                  <c:v>0.31092649186351728</c:v>
                </c:pt>
                <c:pt idx="39">
                  <c:v>0.1983165010542754</c:v>
                </c:pt>
                <c:pt idx="40">
                  <c:v>0.12120278266857049</c:v>
                </c:pt>
                <c:pt idx="41">
                  <c:v>7.0920256168322635E-2</c:v>
                </c:pt>
                <c:pt idx="42">
                  <c:v>3.9700860524411054E-2</c:v>
                </c:pt>
                <c:pt idx="43">
                  <c:v>2.1246346607317397E-2</c:v>
                </c:pt>
                <c:pt idx="44">
                  <c:v>1.0862242115292384E-2</c:v>
                </c:pt>
                <c:pt idx="45">
                  <c:v>5.3016838508274733E-3</c:v>
                </c:pt>
              </c:numCache>
            </c:numRef>
          </c:val>
          <c:extLst>
            <c:ext xmlns:c16="http://schemas.microsoft.com/office/drawing/2014/chart" uri="{C3380CC4-5D6E-409C-BE32-E72D297353CC}">
              <c16:uniqueId val="{00000019-7070-493F-8C63-295C22C1F845}"/>
            </c:ext>
          </c:extLst>
        </c:ser>
        <c:ser>
          <c:idx val="26"/>
          <c:order val="26"/>
          <c:spPr>
            <a:solidFill>
              <a:schemeClr val="accent3">
                <a:lumMod val="60000"/>
                <a:lumOff val="4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Nickel_outflow_NDC'!$AF$4:$AF$49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3.9321248401729196</c:v>
                </c:pt>
                <c:pt idx="27">
                  <c:v>3.9036356403053825</c:v>
                </c:pt>
                <c:pt idx="28">
                  <c:v>3.7966259531513309</c:v>
                </c:pt>
                <c:pt idx="29">
                  <c:v>3.6008090873296745</c:v>
                </c:pt>
                <c:pt idx="30">
                  <c:v>3.3203471830014264</c:v>
                </c:pt>
                <c:pt idx="31">
                  <c:v>2.9699633633751135</c:v>
                </c:pt>
                <c:pt idx="32">
                  <c:v>2.5720393225657228</c:v>
                </c:pt>
                <c:pt idx="33">
                  <c:v>2.1530402820268675</c:v>
                </c:pt>
                <c:pt idx="34">
                  <c:v>1.7395882437233288</c:v>
                </c:pt>
                <c:pt idx="35">
                  <c:v>1.3548621938859944</c:v>
                </c:pt>
                <c:pt idx="36">
                  <c:v>1.0159736436119029</c:v>
                </c:pt>
                <c:pt idx="37">
                  <c:v>0.73271175591914595</c:v>
                </c:pt>
                <c:pt idx="38">
                  <c:v>0.50769824042483458</c:v>
                </c:pt>
                <c:pt idx="39">
                  <c:v>0.33766558574581668</c:v>
                </c:pt>
                <c:pt idx="40">
                  <c:v>0.21537134738891031</c:v>
                </c:pt>
                <c:pt idx="41">
                  <c:v>0.13162599416511103</c:v>
                </c:pt>
                <c:pt idx="42">
                  <c:v>7.7019264896964229E-2</c:v>
                </c:pt>
                <c:pt idx="43">
                  <c:v>4.3115059907705422E-2</c:v>
                </c:pt>
                <c:pt idx="44">
                  <c:v>2.3073492480877464E-2</c:v>
                </c:pt>
                <c:pt idx="45">
                  <c:v>1.1796374520518769E-2</c:v>
                </c:pt>
              </c:numCache>
            </c:numRef>
          </c:val>
          <c:extLst>
            <c:ext xmlns:c16="http://schemas.microsoft.com/office/drawing/2014/chart" uri="{C3380CC4-5D6E-409C-BE32-E72D297353CC}">
              <c16:uniqueId val="{0000001A-7070-493F-8C63-295C22C1F845}"/>
            </c:ext>
          </c:extLst>
        </c:ser>
        <c:ser>
          <c:idx val="27"/>
          <c:order val="27"/>
          <c:spPr>
            <a:solidFill>
              <a:schemeClr val="accent4">
                <a:lumMod val="60000"/>
                <a:lumOff val="4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Nickel_outflow_NDC'!$AG$4:$AG$49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4.2145998727649516</c:v>
                </c:pt>
                <c:pt idx="28">
                  <c:v>4.1840640726524567</c:v>
                </c:pt>
                <c:pt idx="29">
                  <c:v>4.0693670494917544</c:v>
                </c:pt>
                <c:pt idx="30">
                  <c:v>3.8594831390559681</c:v>
                </c:pt>
                <c:pt idx="31">
                  <c:v>3.5588734803236508</c:v>
                </c:pt>
                <c:pt idx="32">
                  <c:v>3.183318872665005</c:v>
                </c:pt>
                <c:pt idx="33">
                  <c:v>2.7568088609198993</c:v>
                </c:pt>
                <c:pt idx="34">
                  <c:v>2.3077098687154609</c:v>
                </c:pt>
                <c:pt idx="35">
                  <c:v>1.8645563629504012</c:v>
                </c:pt>
                <c:pt idx="36">
                  <c:v>1.452192456258546</c:v>
                </c:pt>
                <c:pt idx="37">
                  <c:v>1.088958912329693</c:v>
                </c:pt>
                <c:pt idx="38">
                  <c:v>0.78534812570559553</c:v>
                </c:pt>
                <c:pt idx="39">
                  <c:v>0.54417014374431716</c:v>
                </c:pt>
                <c:pt idx="40">
                  <c:v>0.36192272437078532</c:v>
                </c:pt>
                <c:pt idx="41">
                  <c:v>0.2308431421171766</c:v>
                </c:pt>
                <c:pt idx="42">
                  <c:v>0.14108171047703599</c:v>
                </c:pt>
                <c:pt idx="43">
                  <c:v>8.2552156207970406E-2</c:v>
                </c:pt>
                <c:pt idx="44">
                  <c:v>4.621234914639117E-2</c:v>
                </c:pt>
                <c:pt idx="45">
                  <c:v>2.4731040449334447E-2</c:v>
                </c:pt>
              </c:numCache>
            </c:numRef>
          </c:val>
          <c:extLst>
            <c:ext xmlns:c16="http://schemas.microsoft.com/office/drawing/2014/chart" uri="{C3380CC4-5D6E-409C-BE32-E72D297353CC}">
              <c16:uniqueId val="{0000001B-7070-493F-8C63-295C22C1F845}"/>
            </c:ext>
          </c:extLst>
        </c:ser>
        <c:ser>
          <c:idx val="28"/>
          <c:order val="28"/>
          <c:spPr>
            <a:solidFill>
              <a:schemeClr val="accent5">
                <a:lumMod val="60000"/>
                <a:lumOff val="4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Nickel_outflow_NDC'!$AH$4:$AH$49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4.4639497059944944</c:v>
                </c:pt>
                <c:pt idx="29">
                  <c:v>4.4316073057549543</c:v>
                </c:pt>
                <c:pt idx="30">
                  <c:v>4.3101244228541953</c:v>
                </c:pt>
                <c:pt idx="31">
                  <c:v>4.087823077870727</c:v>
                </c:pt>
                <c:pt idx="32">
                  <c:v>3.7694283456949087</c:v>
                </c:pt>
                <c:pt idx="33">
                  <c:v>3.3716546706003698</c:v>
                </c:pt>
                <c:pt idx="34">
                  <c:v>2.9199108991841234</c:v>
                </c:pt>
                <c:pt idx="35">
                  <c:v>2.4442417076273397</c:v>
                </c:pt>
                <c:pt idx="36">
                  <c:v>1.9748697573851033</c:v>
                </c:pt>
                <c:pt idx="37">
                  <c:v>1.5381090219390061</c:v>
                </c:pt>
                <c:pt idx="38">
                  <c:v>1.1533853659387037</c:v>
                </c:pt>
                <c:pt idx="39">
                  <c:v>0.83181194910132727</c:v>
                </c:pt>
                <c:pt idx="40">
                  <c:v>0.57636507059086606</c:v>
                </c:pt>
                <c:pt idx="41">
                  <c:v>0.38333528397033567</c:v>
                </c:pt>
                <c:pt idx="42">
                  <c:v>0.24450059495417376</c:v>
                </c:pt>
                <c:pt idx="43">
                  <c:v>0.14942857661882913</c:v>
                </c:pt>
                <c:pt idx="44">
                  <c:v>8.7436218041743591E-2</c:v>
                </c:pt>
                <c:pt idx="45">
                  <c:v>4.8946426378078278E-2</c:v>
                </c:pt>
              </c:numCache>
            </c:numRef>
          </c:val>
          <c:extLst>
            <c:ext xmlns:c16="http://schemas.microsoft.com/office/drawing/2014/chart" uri="{C3380CC4-5D6E-409C-BE32-E72D297353CC}">
              <c16:uniqueId val="{0000001C-7070-493F-8C63-295C22C1F845}"/>
            </c:ext>
          </c:extLst>
        </c:ser>
        <c:ser>
          <c:idx val="29"/>
          <c:order val="29"/>
          <c:spPr>
            <a:solidFill>
              <a:schemeClr val="accent6">
                <a:lumMod val="60000"/>
                <a:lumOff val="4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Nickel_outflow_NDC'!$AI$4:$AI$49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4.6779877054850187</c:v>
                </c:pt>
                <c:pt idx="30">
                  <c:v>4.6440945479336975</c:v>
                </c:pt>
                <c:pt idx="31">
                  <c:v>4.5167867890954918</c:v>
                </c:pt>
                <c:pt idx="32">
                  <c:v>4.2838265123815829</c:v>
                </c:pt>
                <c:pt idx="33">
                  <c:v>3.9501653511436907</c:v>
                </c:pt>
                <c:pt idx="34">
                  <c:v>3.5333191758476152</c:v>
                </c:pt>
                <c:pt idx="35">
                  <c:v>3.059915139534926</c:v>
                </c:pt>
                <c:pt idx="36">
                  <c:v>2.5614385041479912</c:v>
                </c:pt>
                <c:pt idx="37">
                  <c:v>2.0695610509624971</c:v>
                </c:pt>
                <c:pt idx="38">
                  <c:v>1.6118584590377398</c:v>
                </c:pt>
                <c:pt idx="39">
                  <c:v>1.2086880267271205</c:v>
                </c:pt>
                <c:pt idx="40">
                  <c:v>0.87169576887171552</c:v>
                </c:pt>
                <c:pt idx="41">
                  <c:v>0.60400069258719413</c:v>
                </c:pt>
                <c:pt idx="42">
                  <c:v>0.40171549045092453</c:v>
                </c:pt>
                <c:pt idx="43">
                  <c:v>0.25622393900259771</c:v>
                </c:pt>
                <c:pt idx="44">
                  <c:v>0.15659339605289699</c:v>
                </c:pt>
                <c:pt idx="45">
                  <c:v>9.1628620381658116E-2</c:v>
                </c:pt>
              </c:numCache>
            </c:numRef>
          </c:val>
          <c:extLst>
            <c:ext xmlns:c16="http://schemas.microsoft.com/office/drawing/2014/chart" uri="{C3380CC4-5D6E-409C-BE32-E72D297353CC}">
              <c16:uniqueId val="{0000001D-7070-493F-8C63-295C22C1F845}"/>
            </c:ext>
          </c:extLst>
        </c:ser>
        <c:ser>
          <c:idx val="30"/>
          <c:order val="30"/>
          <c:spPr>
            <a:solidFill>
              <a:schemeClr val="accent1">
                <a:lumMod val="5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Nickel_outflow_NDC'!$AJ$4:$AJ$49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4.8543831347787592</c:v>
                </c:pt>
                <c:pt idx="31">
                  <c:v>4.819211949482864</c:v>
                </c:pt>
                <c:pt idx="32">
                  <c:v>4.6871037276707268</c:v>
                </c:pt>
                <c:pt idx="33">
                  <c:v>4.4453590909699034</c:v>
                </c:pt>
                <c:pt idx="34">
                  <c:v>4.0991163866667746</c:v>
                </c:pt>
                <c:pt idx="35">
                  <c:v>3.666551965691133</c:v>
                </c:pt>
                <c:pt idx="36">
                  <c:v>3.1752970256411692</c:v>
                </c:pt>
                <c:pt idx="37">
                  <c:v>2.6580240603731449</c:v>
                </c:pt>
                <c:pt idx="38">
                  <c:v>2.1475991162626888</c:v>
                </c:pt>
                <c:pt idx="39">
                  <c:v>1.6726376835126853</c:v>
                </c:pt>
                <c:pt idx="40">
                  <c:v>1.2542646842088718</c:v>
                </c:pt>
                <c:pt idx="41">
                  <c:v>0.90456527581449209</c:v>
                </c:pt>
                <c:pt idx="42">
                  <c:v>0.62677607554463788</c:v>
                </c:pt>
                <c:pt idx="43">
                  <c:v>0.41686319515928683</c:v>
                </c:pt>
                <c:pt idx="44">
                  <c:v>0.26588551456909659</c:v>
                </c:pt>
                <c:pt idx="45">
                  <c:v>0.16249814849355171</c:v>
                </c:pt>
              </c:numCache>
            </c:numRef>
          </c:val>
          <c:extLst>
            <c:ext xmlns:c16="http://schemas.microsoft.com/office/drawing/2014/chart" uri="{C3380CC4-5D6E-409C-BE32-E72D297353CC}">
              <c16:uniqueId val="{0000001E-7070-493F-8C63-295C22C1F845}"/>
            </c:ext>
          </c:extLst>
        </c:ser>
        <c:ser>
          <c:idx val="31"/>
          <c:order val="31"/>
          <c:spPr>
            <a:solidFill>
              <a:schemeClr val="accent2">
                <a:lumMod val="5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Nickel_outflow_NDC'!$AK$4:$AK$49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4.9936042807622112</c:v>
                </c:pt>
                <c:pt idx="32">
                  <c:v>4.9574244044366749</c:v>
                </c:pt>
                <c:pt idx="33">
                  <c:v>4.8215273885545455</c:v>
                </c:pt>
                <c:pt idx="34">
                  <c:v>4.5728496432748553</c:v>
                </c:pt>
                <c:pt idx="35">
                  <c:v>4.2166768809719493</c:v>
                </c:pt>
                <c:pt idx="36">
                  <c:v>3.7717067407261413</c:v>
                </c:pt>
                <c:pt idx="37">
                  <c:v>3.2663628682979744</c:v>
                </c:pt>
                <c:pt idx="38">
                  <c:v>2.7342547874217638</c:v>
                </c:pt>
                <c:pt idx="39">
                  <c:v>2.2091911253352827</c:v>
                </c:pt>
                <c:pt idx="40">
                  <c:v>1.7206080493961262</c:v>
                </c:pt>
                <c:pt idx="41">
                  <c:v>1.2902363333049398</c:v>
                </c:pt>
                <c:pt idx="42">
                  <c:v>0.93050773046202184</c:v>
                </c:pt>
                <c:pt idx="43">
                  <c:v>0.64475168255578741</c:v>
                </c:pt>
                <c:pt idx="44">
                  <c:v>0.42881861156072509</c:v>
                </c:pt>
                <c:pt idx="45">
                  <c:v>0.27351097078278225</c:v>
                </c:pt>
              </c:numCache>
            </c:numRef>
          </c:val>
          <c:extLst>
            <c:ext xmlns:c16="http://schemas.microsoft.com/office/drawing/2014/chart" uri="{C3380CC4-5D6E-409C-BE32-E72D297353CC}">
              <c16:uniqueId val="{0000001F-7070-493F-8C63-295C22C1F845}"/>
            </c:ext>
          </c:extLst>
        </c:ser>
        <c:ser>
          <c:idx val="32"/>
          <c:order val="32"/>
          <c:spPr>
            <a:solidFill>
              <a:schemeClr val="accent3">
                <a:lumMod val="5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Nickel_outflow_NDC'!$AL$4:$AL$49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5.1042655433583111</c:v>
                </c:pt>
                <c:pt idx="33">
                  <c:v>5.0672838992975588</c:v>
                </c:pt>
                <c:pt idx="34">
                  <c:v>4.9283753241257795</c:v>
                </c:pt>
                <c:pt idx="35">
                  <c:v>4.6741867310245642</c:v>
                </c:pt>
                <c:pt idx="36">
                  <c:v>4.3101209669212102</c:v>
                </c:pt>
                <c:pt idx="37">
                  <c:v>3.8552900217800552</c:v>
                </c:pt>
                <c:pt idx="38">
                  <c:v>3.3387474263806785</c:v>
                </c:pt>
                <c:pt idx="39">
                  <c:v>2.7948475116392579</c:v>
                </c:pt>
                <c:pt idx="40">
                  <c:v>2.2581481242283519</c:v>
                </c:pt>
                <c:pt idx="41">
                  <c:v>1.7587377546097971</c:v>
                </c:pt>
                <c:pt idx="42">
                  <c:v>1.3188287434486392</c:v>
                </c:pt>
                <c:pt idx="43">
                  <c:v>0.95112833924855578</c:v>
                </c:pt>
                <c:pt idx="44">
                  <c:v>0.6590397661204892</c:v>
                </c:pt>
                <c:pt idx="45">
                  <c:v>0.43832148890381589</c:v>
                </c:pt>
              </c:numCache>
            </c:numRef>
          </c:val>
          <c:extLst>
            <c:ext xmlns:c16="http://schemas.microsoft.com/office/drawing/2014/chart" uri="{C3380CC4-5D6E-409C-BE32-E72D297353CC}">
              <c16:uniqueId val="{00000020-7070-493F-8C63-295C22C1F845}"/>
            </c:ext>
          </c:extLst>
        </c:ser>
        <c:ser>
          <c:idx val="33"/>
          <c:order val="33"/>
          <c:spPr>
            <a:solidFill>
              <a:schemeClr val="accent4">
                <a:lumMod val="5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Nickel_outflow_NDC'!$AM$4:$AM$49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5.1862062163074194</c:v>
                </c:pt>
                <c:pt idx="34">
                  <c:v>5.1486308921617727</c:v>
                </c:pt>
                <c:pt idx="35">
                  <c:v>5.0074923659752422</c:v>
                </c:pt>
                <c:pt idx="36">
                  <c:v>4.7492231888609542</c:v>
                </c:pt>
                <c:pt idx="37">
                  <c:v>4.3793129416571519</c:v>
                </c:pt>
                <c:pt idx="38">
                  <c:v>3.9171804262104626</c:v>
                </c:pt>
                <c:pt idx="39">
                  <c:v>3.3923455804345397</c:v>
                </c:pt>
                <c:pt idx="40">
                  <c:v>2.8397142380954965</c:v>
                </c:pt>
                <c:pt idx="41">
                  <c:v>2.2943990158299465</c:v>
                </c:pt>
                <c:pt idx="42">
                  <c:v>1.7869714258264622</c:v>
                </c:pt>
                <c:pt idx="43">
                  <c:v>1.3400003917151413</c:v>
                </c:pt>
                <c:pt idx="44">
                  <c:v>0.96639715618548128</c:v>
                </c:pt>
                <c:pt idx="45">
                  <c:v>0.66961957657067306</c:v>
                </c:pt>
              </c:numCache>
            </c:numRef>
          </c:val>
          <c:extLst>
            <c:ext xmlns:c16="http://schemas.microsoft.com/office/drawing/2014/chart" uri="{C3380CC4-5D6E-409C-BE32-E72D297353CC}">
              <c16:uniqueId val="{00000021-7070-493F-8C63-295C22C1F845}"/>
            </c:ext>
          </c:extLst>
        </c:ser>
        <c:ser>
          <c:idx val="34"/>
          <c:order val="34"/>
          <c:spPr>
            <a:solidFill>
              <a:schemeClr val="accent5">
                <a:lumMod val="5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Nickel_outflow_NDC'!$AN$4:$AN$49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5.2371843588260196</c:v>
                </c:pt>
                <c:pt idx="35">
                  <c:v>5.1992396856515093</c:v>
                </c:pt>
                <c:pt idx="36">
                  <c:v>5.0567138293815397</c:v>
                </c:pt>
                <c:pt idx="37">
                  <c:v>4.7959059790309864</c:v>
                </c:pt>
                <c:pt idx="38">
                  <c:v>4.4223596756206742</c:v>
                </c:pt>
                <c:pt idx="39">
                  <c:v>3.9556845993400471</c:v>
                </c:pt>
                <c:pt idx="40">
                  <c:v>3.4256908562023951</c:v>
                </c:pt>
                <c:pt idx="41">
                  <c:v>2.8676273890779118</c:v>
                </c:pt>
                <c:pt idx="42">
                  <c:v>2.3169519562926175</c:v>
                </c:pt>
                <c:pt idx="43">
                  <c:v>1.8045365746506654</c:v>
                </c:pt>
                <c:pt idx="44">
                  <c:v>1.3531720104465832</c:v>
                </c:pt>
                <c:pt idx="45">
                  <c:v>0.97589641824773499</c:v>
                </c:pt>
              </c:numCache>
            </c:numRef>
          </c:val>
          <c:extLst>
            <c:ext xmlns:c16="http://schemas.microsoft.com/office/drawing/2014/chart" uri="{C3380CC4-5D6E-409C-BE32-E72D297353CC}">
              <c16:uniqueId val="{00000022-7070-493F-8C63-295C22C1F845}"/>
            </c:ext>
          </c:extLst>
        </c:ser>
        <c:ser>
          <c:idx val="35"/>
          <c:order val="35"/>
          <c:spPr>
            <a:solidFill>
              <a:schemeClr val="accent6">
                <a:lumMod val="5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Nickel_outflow_NDC'!$AO$4:$AO$49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5.2557427188544308</c:v>
                </c:pt>
                <c:pt idx="36">
                  <c:v>5.2176635858523328</c:v>
                </c:pt>
                <c:pt idx="37">
                  <c:v>5.0746326783997446</c:v>
                </c:pt>
                <c:pt idx="38">
                  <c:v>4.8129006356485773</c:v>
                </c:pt>
                <c:pt idx="39">
                  <c:v>4.4380306425777531</c:v>
                </c:pt>
                <c:pt idx="40">
                  <c:v>3.9697018677659099</c:v>
                </c:pt>
                <c:pt idx="41">
                  <c:v>3.4378300515981612</c:v>
                </c:pt>
                <c:pt idx="42">
                  <c:v>2.8777890442474789</c:v>
                </c:pt>
                <c:pt idx="43">
                  <c:v>2.3251622512960668</c:v>
                </c:pt>
                <c:pt idx="44">
                  <c:v>1.8109310868813384</c:v>
                </c:pt>
                <c:pt idx="45">
                  <c:v>1.3579670781069215</c:v>
                </c:pt>
              </c:numCache>
            </c:numRef>
          </c:val>
          <c:extLst>
            <c:ext xmlns:c16="http://schemas.microsoft.com/office/drawing/2014/chart" uri="{C3380CC4-5D6E-409C-BE32-E72D297353CC}">
              <c16:uniqueId val="{00000023-7070-493F-8C63-295C22C1F845}"/>
            </c:ext>
          </c:extLst>
        </c:ser>
        <c:ser>
          <c:idx val="36"/>
          <c:order val="36"/>
          <c:spPr>
            <a:solidFill>
              <a:schemeClr val="accent1">
                <a:lumMod val="70000"/>
                <a:lumOff val="3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Nickel_outflow_NDC'!$AP$4:$AP$49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5.445788846314354</c:v>
                </c:pt>
                <c:pt idx="37">
                  <c:v>5.4063327829427159</c:v>
                </c:pt>
                <c:pt idx="38">
                  <c:v>5.2581299194940838</c:v>
                </c:pt>
                <c:pt idx="39">
                  <c:v>4.9869337222327283</c:v>
                </c:pt>
                <c:pt idx="40">
                  <c:v>4.5985085392877005</c:v>
                </c:pt>
                <c:pt idx="41">
                  <c:v>4.1132451322474282</c:v>
                </c:pt>
                <c:pt idx="42">
                  <c:v>3.5621409859648239</c:v>
                </c:pt>
                <c:pt idx="43">
                  <c:v>2.9818490587424495</c:v>
                </c:pt>
                <c:pt idx="44">
                  <c:v>2.4092394417547216</c:v>
                </c:pt>
                <c:pt idx="45">
                  <c:v>1.8764138280596592</c:v>
                </c:pt>
              </c:numCache>
            </c:numRef>
          </c:val>
          <c:extLst>
            <c:ext xmlns:c16="http://schemas.microsoft.com/office/drawing/2014/chart" uri="{C3380CC4-5D6E-409C-BE32-E72D297353CC}">
              <c16:uniqueId val="{00000024-7070-493F-8C63-295C22C1F845}"/>
            </c:ext>
          </c:extLst>
        </c:ser>
        <c:ser>
          <c:idx val="37"/>
          <c:order val="37"/>
          <c:spPr>
            <a:solidFill>
              <a:schemeClr val="accent2">
                <a:lumMod val="70000"/>
                <a:lumOff val="3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Nickel_outflow_NDC'!$AQ$4:$AQ$49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5.6226018190789908</c:v>
                </c:pt>
                <c:pt idx="38">
                  <c:v>5.5818647027588808</c:v>
                </c:pt>
                <c:pt idx="39">
                  <c:v>5.4288500132189155</c:v>
                </c:pt>
                <c:pt idx="40">
                  <c:v>5.1488486626191783</c:v>
                </c:pt>
                <c:pt idx="41">
                  <c:v>4.7478121549916592</c:v>
                </c:pt>
                <c:pt idx="42">
                  <c:v>4.2467932958040358</c:v>
                </c:pt>
                <c:pt idx="43">
                  <c:v>3.6777959911274754</c:v>
                </c:pt>
                <c:pt idx="44">
                  <c:v>3.0786632414606263</c:v>
                </c:pt>
                <c:pt idx="45">
                  <c:v>2.4874622300082119</c:v>
                </c:pt>
              </c:numCache>
            </c:numRef>
          </c:val>
          <c:extLst>
            <c:ext xmlns:c16="http://schemas.microsoft.com/office/drawing/2014/chart" uri="{C3380CC4-5D6E-409C-BE32-E72D297353CC}">
              <c16:uniqueId val="{00000025-7070-493F-8C63-295C22C1F845}"/>
            </c:ext>
          </c:extLst>
        </c:ser>
        <c:ser>
          <c:idx val="38"/>
          <c:order val="38"/>
          <c:spPr>
            <a:solidFill>
              <a:schemeClr val="accent3">
                <a:lumMod val="70000"/>
                <a:lumOff val="3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Nickel_outflow_NDC'!$AR$4:$AR$49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5.7857691379691376</c:v>
                </c:pt>
                <c:pt idx="39">
                  <c:v>5.7438498347784019</c:v>
                </c:pt>
                <c:pt idx="40">
                  <c:v>5.586394674892782</c:v>
                </c:pt>
                <c:pt idx="41">
                  <c:v>5.2982677142759975</c:v>
                </c:pt>
                <c:pt idx="42">
                  <c:v>4.8855931689868735</c:v>
                </c:pt>
                <c:pt idx="43">
                  <c:v>4.3700347947139662</c:v>
                </c:pt>
                <c:pt idx="44">
                  <c:v>3.7845252475476814</c:v>
                </c:pt>
                <c:pt idx="45">
                  <c:v>3.1680057279177349</c:v>
                </c:pt>
              </c:numCache>
            </c:numRef>
          </c:val>
          <c:extLst>
            <c:ext xmlns:c16="http://schemas.microsoft.com/office/drawing/2014/chart" uri="{C3380CC4-5D6E-409C-BE32-E72D297353CC}">
              <c16:uniqueId val="{00000026-7070-493F-8C63-295C22C1F845}"/>
            </c:ext>
          </c:extLst>
        </c:ser>
        <c:ser>
          <c:idx val="39"/>
          <c:order val="39"/>
          <c:spPr>
            <a:solidFill>
              <a:schemeClr val="accent4">
                <a:lumMod val="70000"/>
                <a:lumOff val="3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Nickel_outflow_NDC'!$AS$4:$AS$49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5.9336928664016177</c:v>
                </c:pt>
                <c:pt idx="40">
                  <c:v>5.890701819856905</c:v>
                </c:pt>
                <c:pt idx="41">
                  <c:v>5.7292210319595549</c:v>
                </c:pt>
                <c:pt idx="42">
                  <c:v>5.4337275806895819</c:v>
                </c:pt>
                <c:pt idx="43">
                  <c:v>5.0105022588463539</c:v>
                </c:pt>
                <c:pt idx="44">
                  <c:v>4.481762695499282</c:v>
                </c:pt>
                <c:pt idx="45">
                  <c:v>3.8812835300879023</c:v>
                </c:pt>
              </c:numCache>
            </c:numRef>
          </c:val>
          <c:extLst>
            <c:ext xmlns:c16="http://schemas.microsoft.com/office/drawing/2014/chart" uri="{C3380CC4-5D6E-409C-BE32-E72D297353CC}">
              <c16:uniqueId val="{00000027-7070-493F-8C63-295C22C1F845}"/>
            </c:ext>
          </c:extLst>
        </c:ser>
        <c:ser>
          <c:idx val="40"/>
          <c:order val="40"/>
          <c:spPr>
            <a:solidFill>
              <a:schemeClr val="accent5">
                <a:lumMod val="70000"/>
                <a:lumOff val="3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Nickel_outflow_NDC'!$AT$4:$AT$49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6.0651825958380048</c:v>
                </c:pt>
                <c:pt idx="41">
                  <c:v>6.0212388742550607</c:v>
                </c:pt>
                <c:pt idx="42">
                  <c:v>5.8561796967127009</c:v>
                </c:pt>
                <c:pt idx="43">
                  <c:v>5.5541381556051643</c:v>
                </c:pt>
                <c:pt idx="44">
                  <c:v>5.1215342251428586</c:v>
                </c:pt>
                <c:pt idx="45">
                  <c:v>4.5810778736687015</c:v>
                </c:pt>
              </c:numCache>
            </c:numRef>
          </c:val>
          <c:extLst>
            <c:ext xmlns:c16="http://schemas.microsoft.com/office/drawing/2014/chart" uri="{C3380CC4-5D6E-409C-BE32-E72D297353CC}">
              <c16:uniqueId val="{00000028-7070-493F-8C63-295C22C1F845}"/>
            </c:ext>
          </c:extLst>
        </c:ser>
        <c:ser>
          <c:idx val="41"/>
          <c:order val="41"/>
          <c:spPr>
            <a:solidFill>
              <a:schemeClr val="accent6">
                <a:lumMod val="70000"/>
                <a:lumOff val="3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Nickel_outflow_NDC'!$AU$4:$AU$49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6.1791712913214747</c:v>
                </c:pt>
                <c:pt idx="42">
                  <c:v>6.1344016939435688</c:v>
                </c:pt>
                <c:pt idx="43">
                  <c:v>5.9662404036406569</c:v>
                </c:pt>
                <c:pt idx="44">
                  <c:v>5.6585223110511755</c:v>
                </c:pt>
                <c:pt idx="45">
                  <c:v>5.2177880470143689</c:v>
                </c:pt>
              </c:numCache>
            </c:numRef>
          </c:val>
          <c:extLst>
            <c:ext xmlns:c16="http://schemas.microsoft.com/office/drawing/2014/chart" uri="{C3380CC4-5D6E-409C-BE32-E72D297353CC}">
              <c16:uniqueId val="{00000029-7070-493F-8C63-295C22C1F845}"/>
            </c:ext>
          </c:extLst>
        </c:ser>
        <c:ser>
          <c:idx val="42"/>
          <c:order val="42"/>
          <c:spPr>
            <a:solidFill>
              <a:schemeClr val="accent1">
                <a:lumMod val="7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Nickel_outflow_NDC'!$AV$4:$AV$49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6.2748066242756453</c:v>
                </c:pt>
                <c:pt idx="43">
                  <c:v>6.2293441256736743</c:v>
                </c:pt>
                <c:pt idx="44">
                  <c:v>6.0585801949470044</c:v>
                </c:pt>
                <c:pt idx="45">
                  <c:v>5.7460995345545971</c:v>
                </c:pt>
              </c:numCache>
            </c:numRef>
          </c:val>
          <c:extLst>
            <c:ext xmlns:c16="http://schemas.microsoft.com/office/drawing/2014/chart" uri="{C3380CC4-5D6E-409C-BE32-E72D297353CC}">
              <c16:uniqueId val="{0000002A-7070-493F-8C63-295C22C1F845}"/>
            </c:ext>
          </c:extLst>
        </c:ser>
        <c:ser>
          <c:idx val="43"/>
          <c:order val="43"/>
          <c:spPr>
            <a:solidFill>
              <a:schemeClr val="accent2">
                <a:lumMod val="7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Nickel_outflow_NDC'!$AW$4:$AW$49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6.351391226653659</c:v>
                </c:pt>
                <c:pt idx="44">
                  <c:v>6.3053738539994626</c:v>
                </c:pt>
                <c:pt idx="45">
                  <c:v>6.1325257335091408</c:v>
                </c:pt>
              </c:numCache>
            </c:numRef>
          </c:val>
          <c:extLst>
            <c:ext xmlns:c16="http://schemas.microsoft.com/office/drawing/2014/chart" uri="{C3380CC4-5D6E-409C-BE32-E72D297353CC}">
              <c16:uniqueId val="{0000002B-7070-493F-8C63-295C22C1F845}"/>
            </c:ext>
          </c:extLst>
        </c:ser>
        <c:ser>
          <c:idx val="44"/>
          <c:order val="44"/>
          <c:spPr>
            <a:solidFill>
              <a:schemeClr val="accent3">
                <a:lumMod val="7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Nickel_outflow_NDC'!$AX$4:$AX$49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6.4081775439730766</c:v>
                </c:pt>
                <c:pt idx="45">
                  <c:v>6.361748740652355</c:v>
                </c:pt>
              </c:numCache>
            </c:numRef>
          </c:val>
          <c:extLst>
            <c:ext xmlns:c16="http://schemas.microsoft.com/office/drawing/2014/chart" uri="{C3380CC4-5D6E-409C-BE32-E72D297353CC}">
              <c16:uniqueId val="{0000002C-7070-493F-8C63-295C22C1F845}"/>
            </c:ext>
          </c:extLst>
        </c:ser>
        <c:ser>
          <c:idx val="45"/>
          <c:order val="45"/>
          <c:spPr>
            <a:solidFill>
              <a:schemeClr val="accent4">
                <a:lumMod val="70000"/>
              </a:schemeClr>
            </a:solidFill>
            <a:ln w="25400">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Nickel_outflow_NDC'!$AY$4:$AY$49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6.4445518498562144</c:v>
                </c:pt>
              </c:numCache>
            </c:numRef>
          </c:val>
          <c:extLst>
            <c:ext xmlns:c16="http://schemas.microsoft.com/office/drawing/2014/chart" uri="{C3380CC4-5D6E-409C-BE32-E72D297353CC}">
              <c16:uniqueId val="{0000002D-7070-493F-8C63-295C22C1F845}"/>
            </c:ext>
          </c:extLst>
        </c:ser>
        <c:ser>
          <c:idx val="46"/>
          <c:order val="46"/>
          <c:spPr>
            <a:solidFill>
              <a:schemeClr val="accent5">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2E-7070-493F-8C63-295C22C1F845}"/>
            </c:ext>
          </c:extLst>
        </c:ser>
        <c:ser>
          <c:idx val="47"/>
          <c:order val="47"/>
          <c:spPr>
            <a:solidFill>
              <a:schemeClr val="accent6">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2F-7070-493F-8C63-295C22C1F845}"/>
            </c:ext>
          </c:extLst>
        </c:ser>
        <c:ser>
          <c:idx val="48"/>
          <c:order val="48"/>
          <c:spPr>
            <a:solidFill>
              <a:schemeClr val="accent1">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0-7070-493F-8C63-295C22C1F845}"/>
            </c:ext>
          </c:extLst>
        </c:ser>
        <c:ser>
          <c:idx val="49"/>
          <c:order val="49"/>
          <c:spPr>
            <a:solidFill>
              <a:schemeClr val="accent2">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1-7070-493F-8C63-295C22C1F845}"/>
            </c:ext>
          </c:extLst>
        </c:ser>
        <c:ser>
          <c:idx val="50"/>
          <c:order val="50"/>
          <c:spPr>
            <a:solidFill>
              <a:schemeClr val="accent3">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2-7070-493F-8C63-295C22C1F845}"/>
            </c:ext>
          </c:extLst>
        </c:ser>
        <c:ser>
          <c:idx val="51"/>
          <c:order val="51"/>
          <c:spPr>
            <a:solidFill>
              <a:schemeClr val="accent4">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3-7070-493F-8C63-295C22C1F845}"/>
            </c:ext>
          </c:extLst>
        </c:ser>
        <c:ser>
          <c:idx val="52"/>
          <c:order val="52"/>
          <c:spPr>
            <a:solidFill>
              <a:schemeClr val="accent5">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4-7070-493F-8C63-295C22C1F845}"/>
            </c:ext>
          </c:extLst>
        </c:ser>
        <c:ser>
          <c:idx val="53"/>
          <c:order val="53"/>
          <c:spPr>
            <a:solidFill>
              <a:schemeClr val="accent6">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5-7070-493F-8C63-295C22C1F845}"/>
            </c:ext>
          </c:extLst>
        </c:ser>
        <c:ser>
          <c:idx val="54"/>
          <c:order val="54"/>
          <c:spPr>
            <a:solidFill>
              <a:schemeClr val="accent1"/>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6-7070-493F-8C63-295C22C1F845}"/>
            </c:ext>
          </c:extLst>
        </c:ser>
        <c:ser>
          <c:idx val="55"/>
          <c:order val="55"/>
          <c:spPr>
            <a:solidFill>
              <a:schemeClr val="accent2"/>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7-7070-493F-8C63-295C22C1F845}"/>
            </c:ext>
          </c:extLst>
        </c:ser>
        <c:ser>
          <c:idx val="56"/>
          <c:order val="56"/>
          <c:spPr>
            <a:solidFill>
              <a:schemeClr val="accent3"/>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8-7070-493F-8C63-295C22C1F845}"/>
            </c:ext>
          </c:extLst>
        </c:ser>
        <c:ser>
          <c:idx val="57"/>
          <c:order val="57"/>
          <c:spPr>
            <a:solidFill>
              <a:schemeClr val="accent4"/>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9-7070-493F-8C63-295C22C1F845}"/>
            </c:ext>
          </c:extLst>
        </c:ser>
        <c:ser>
          <c:idx val="58"/>
          <c:order val="58"/>
          <c:spPr>
            <a:solidFill>
              <a:schemeClr val="accent5"/>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A-7070-493F-8C63-295C22C1F845}"/>
            </c:ext>
          </c:extLst>
        </c:ser>
        <c:ser>
          <c:idx val="59"/>
          <c:order val="59"/>
          <c:spPr>
            <a:solidFill>
              <a:schemeClr val="accent6"/>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B-7070-493F-8C63-295C22C1F845}"/>
            </c:ext>
          </c:extLst>
        </c:ser>
        <c:ser>
          <c:idx val="60"/>
          <c:order val="60"/>
          <c:spPr>
            <a:solidFill>
              <a:schemeClr val="accent1">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C-7070-493F-8C63-295C22C1F845}"/>
            </c:ext>
          </c:extLst>
        </c:ser>
        <c:ser>
          <c:idx val="61"/>
          <c:order val="61"/>
          <c:spPr>
            <a:solidFill>
              <a:schemeClr val="accent2">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D-7070-493F-8C63-295C22C1F845}"/>
            </c:ext>
          </c:extLst>
        </c:ser>
        <c:ser>
          <c:idx val="62"/>
          <c:order val="62"/>
          <c:spPr>
            <a:solidFill>
              <a:schemeClr val="accent3">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E-7070-493F-8C63-295C22C1F845}"/>
            </c:ext>
          </c:extLst>
        </c:ser>
        <c:ser>
          <c:idx val="63"/>
          <c:order val="63"/>
          <c:spPr>
            <a:solidFill>
              <a:schemeClr val="accent4">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F-7070-493F-8C63-295C22C1F845}"/>
            </c:ext>
          </c:extLst>
        </c:ser>
        <c:ser>
          <c:idx val="64"/>
          <c:order val="64"/>
          <c:spPr>
            <a:solidFill>
              <a:schemeClr val="accent5">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0-7070-493F-8C63-295C22C1F845}"/>
            </c:ext>
          </c:extLst>
        </c:ser>
        <c:ser>
          <c:idx val="65"/>
          <c:order val="65"/>
          <c:spPr>
            <a:solidFill>
              <a:schemeClr val="accent6">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1-7070-493F-8C63-295C22C1F845}"/>
            </c:ext>
          </c:extLst>
        </c:ser>
        <c:ser>
          <c:idx val="66"/>
          <c:order val="66"/>
          <c:spPr>
            <a:solidFill>
              <a:schemeClr val="accent1">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2-7070-493F-8C63-295C22C1F845}"/>
            </c:ext>
          </c:extLst>
        </c:ser>
        <c:ser>
          <c:idx val="67"/>
          <c:order val="67"/>
          <c:spPr>
            <a:solidFill>
              <a:schemeClr val="accent2">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3-7070-493F-8C63-295C22C1F845}"/>
            </c:ext>
          </c:extLst>
        </c:ser>
        <c:ser>
          <c:idx val="68"/>
          <c:order val="68"/>
          <c:spPr>
            <a:solidFill>
              <a:schemeClr val="accent3">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4-7070-493F-8C63-295C22C1F845}"/>
            </c:ext>
          </c:extLst>
        </c:ser>
        <c:ser>
          <c:idx val="69"/>
          <c:order val="69"/>
          <c:spPr>
            <a:solidFill>
              <a:schemeClr val="accent4">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5-7070-493F-8C63-295C22C1F845}"/>
            </c:ext>
          </c:extLst>
        </c:ser>
        <c:ser>
          <c:idx val="70"/>
          <c:order val="70"/>
          <c:spPr>
            <a:solidFill>
              <a:schemeClr val="accent5">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6-7070-493F-8C63-295C22C1F845}"/>
            </c:ext>
          </c:extLst>
        </c:ser>
        <c:ser>
          <c:idx val="71"/>
          <c:order val="71"/>
          <c:spPr>
            <a:solidFill>
              <a:schemeClr val="accent6">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7-7070-493F-8C63-295C22C1F845}"/>
            </c:ext>
          </c:extLst>
        </c:ser>
        <c:ser>
          <c:idx val="72"/>
          <c:order val="72"/>
          <c:spPr>
            <a:solidFill>
              <a:schemeClr val="accent1">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8-7070-493F-8C63-295C22C1F845}"/>
            </c:ext>
          </c:extLst>
        </c:ser>
        <c:ser>
          <c:idx val="73"/>
          <c:order val="73"/>
          <c:spPr>
            <a:solidFill>
              <a:schemeClr val="accent2">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9-7070-493F-8C63-295C22C1F845}"/>
            </c:ext>
          </c:extLst>
        </c:ser>
        <c:ser>
          <c:idx val="74"/>
          <c:order val="74"/>
          <c:spPr>
            <a:solidFill>
              <a:schemeClr val="accent3">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A-7070-493F-8C63-295C22C1F845}"/>
            </c:ext>
          </c:extLst>
        </c:ser>
        <c:ser>
          <c:idx val="75"/>
          <c:order val="75"/>
          <c:spPr>
            <a:solidFill>
              <a:schemeClr val="accent4">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B-7070-493F-8C63-295C22C1F845}"/>
            </c:ext>
          </c:extLst>
        </c:ser>
        <c:ser>
          <c:idx val="76"/>
          <c:order val="76"/>
          <c:spPr>
            <a:solidFill>
              <a:schemeClr val="accent5">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C-7070-493F-8C63-295C22C1F845}"/>
            </c:ext>
          </c:extLst>
        </c:ser>
        <c:ser>
          <c:idx val="77"/>
          <c:order val="77"/>
          <c:spPr>
            <a:solidFill>
              <a:schemeClr val="accent6">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D-7070-493F-8C63-295C22C1F845}"/>
            </c:ext>
          </c:extLst>
        </c:ser>
        <c:ser>
          <c:idx val="78"/>
          <c:order val="78"/>
          <c:spPr>
            <a:solidFill>
              <a:schemeClr val="accent1">
                <a:lumMod val="60000"/>
                <a:lumOff val="4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E-7070-493F-8C63-295C22C1F845}"/>
            </c:ext>
          </c:extLst>
        </c:ser>
        <c:ser>
          <c:idx val="79"/>
          <c:order val="79"/>
          <c:spPr>
            <a:solidFill>
              <a:schemeClr val="accent2">
                <a:lumMod val="60000"/>
                <a:lumOff val="4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F-7070-493F-8C63-295C22C1F845}"/>
            </c:ext>
          </c:extLst>
        </c:ser>
        <c:ser>
          <c:idx val="80"/>
          <c:order val="80"/>
          <c:spPr>
            <a:solidFill>
              <a:schemeClr val="accent3">
                <a:lumMod val="60000"/>
                <a:lumOff val="4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0-7070-493F-8C63-295C22C1F845}"/>
            </c:ext>
          </c:extLst>
        </c:ser>
        <c:ser>
          <c:idx val="81"/>
          <c:order val="81"/>
          <c:spPr>
            <a:solidFill>
              <a:schemeClr val="accent4">
                <a:lumMod val="60000"/>
                <a:lumOff val="4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1-7070-493F-8C63-295C22C1F845}"/>
            </c:ext>
          </c:extLst>
        </c:ser>
        <c:ser>
          <c:idx val="82"/>
          <c:order val="82"/>
          <c:spPr>
            <a:solidFill>
              <a:schemeClr val="accent5">
                <a:lumMod val="60000"/>
                <a:lumOff val="4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2-7070-493F-8C63-295C22C1F845}"/>
            </c:ext>
          </c:extLst>
        </c:ser>
        <c:ser>
          <c:idx val="83"/>
          <c:order val="83"/>
          <c:spPr>
            <a:solidFill>
              <a:schemeClr val="accent6">
                <a:lumMod val="60000"/>
                <a:lumOff val="4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3-7070-493F-8C63-295C22C1F845}"/>
            </c:ext>
          </c:extLst>
        </c:ser>
        <c:ser>
          <c:idx val="84"/>
          <c:order val="84"/>
          <c:spPr>
            <a:solidFill>
              <a:schemeClr val="accent1">
                <a:lumMod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4-7070-493F-8C63-295C22C1F845}"/>
            </c:ext>
          </c:extLst>
        </c:ser>
        <c:ser>
          <c:idx val="85"/>
          <c:order val="85"/>
          <c:spPr>
            <a:solidFill>
              <a:schemeClr val="accent2">
                <a:lumMod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5-7070-493F-8C63-295C22C1F845}"/>
            </c:ext>
          </c:extLst>
        </c:ser>
        <c:ser>
          <c:idx val="86"/>
          <c:order val="86"/>
          <c:spPr>
            <a:solidFill>
              <a:schemeClr val="accent3">
                <a:lumMod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6-7070-493F-8C63-295C22C1F845}"/>
            </c:ext>
          </c:extLst>
        </c:ser>
        <c:ser>
          <c:idx val="87"/>
          <c:order val="87"/>
          <c:spPr>
            <a:solidFill>
              <a:schemeClr val="accent4">
                <a:lumMod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7-7070-493F-8C63-295C22C1F845}"/>
            </c:ext>
          </c:extLst>
        </c:ser>
        <c:ser>
          <c:idx val="88"/>
          <c:order val="88"/>
          <c:spPr>
            <a:solidFill>
              <a:schemeClr val="accent5">
                <a:lumMod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8-7070-493F-8C63-295C22C1F845}"/>
            </c:ext>
          </c:extLst>
        </c:ser>
        <c:ser>
          <c:idx val="89"/>
          <c:order val="89"/>
          <c:spPr>
            <a:solidFill>
              <a:schemeClr val="accent6">
                <a:lumMod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9-7070-493F-8C63-295C22C1F845}"/>
            </c:ext>
          </c:extLst>
        </c:ser>
        <c:ser>
          <c:idx val="90"/>
          <c:order val="90"/>
          <c:spPr>
            <a:solidFill>
              <a:schemeClr val="accent1">
                <a:lumMod val="70000"/>
                <a:lumOff val="3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A-7070-493F-8C63-295C22C1F845}"/>
            </c:ext>
          </c:extLst>
        </c:ser>
        <c:ser>
          <c:idx val="91"/>
          <c:order val="91"/>
          <c:spPr>
            <a:solidFill>
              <a:schemeClr val="accent2">
                <a:lumMod val="70000"/>
                <a:lumOff val="3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B-7070-493F-8C63-295C22C1F845}"/>
            </c:ext>
          </c:extLst>
        </c:ser>
        <c:ser>
          <c:idx val="92"/>
          <c:order val="92"/>
          <c:spPr>
            <a:solidFill>
              <a:schemeClr val="accent3">
                <a:lumMod val="70000"/>
                <a:lumOff val="3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C-7070-493F-8C63-295C22C1F845}"/>
            </c:ext>
          </c:extLst>
        </c:ser>
        <c:ser>
          <c:idx val="93"/>
          <c:order val="93"/>
          <c:spPr>
            <a:solidFill>
              <a:schemeClr val="accent4">
                <a:lumMod val="70000"/>
                <a:lumOff val="3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D-7070-493F-8C63-295C22C1F845}"/>
            </c:ext>
          </c:extLst>
        </c:ser>
        <c:ser>
          <c:idx val="94"/>
          <c:order val="94"/>
          <c:spPr>
            <a:solidFill>
              <a:schemeClr val="accent5">
                <a:lumMod val="70000"/>
                <a:lumOff val="3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E-7070-493F-8C63-295C22C1F845}"/>
            </c:ext>
          </c:extLst>
        </c:ser>
        <c:ser>
          <c:idx val="95"/>
          <c:order val="95"/>
          <c:spPr>
            <a:solidFill>
              <a:schemeClr val="accent6">
                <a:lumMod val="70000"/>
                <a:lumOff val="3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F-7070-493F-8C63-295C22C1F845}"/>
            </c:ext>
          </c:extLst>
        </c:ser>
        <c:ser>
          <c:idx val="96"/>
          <c:order val="96"/>
          <c:spPr>
            <a:solidFill>
              <a:schemeClr val="accent1">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0-7070-493F-8C63-295C22C1F845}"/>
            </c:ext>
          </c:extLst>
        </c:ser>
        <c:ser>
          <c:idx val="97"/>
          <c:order val="97"/>
          <c:spPr>
            <a:solidFill>
              <a:schemeClr val="accent2">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1-7070-493F-8C63-295C22C1F845}"/>
            </c:ext>
          </c:extLst>
        </c:ser>
        <c:ser>
          <c:idx val="98"/>
          <c:order val="98"/>
          <c:spPr>
            <a:solidFill>
              <a:schemeClr val="accent3">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2-7070-493F-8C63-295C22C1F845}"/>
            </c:ext>
          </c:extLst>
        </c:ser>
        <c:ser>
          <c:idx val="99"/>
          <c:order val="99"/>
          <c:spPr>
            <a:solidFill>
              <a:schemeClr val="accent4">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3-7070-493F-8C63-295C22C1F845}"/>
            </c:ext>
          </c:extLst>
        </c:ser>
        <c:ser>
          <c:idx val="100"/>
          <c:order val="100"/>
          <c:spPr>
            <a:solidFill>
              <a:schemeClr val="accent5">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4-7070-493F-8C63-295C22C1F845}"/>
            </c:ext>
          </c:extLst>
        </c:ser>
        <c:ser>
          <c:idx val="101"/>
          <c:order val="101"/>
          <c:spPr>
            <a:solidFill>
              <a:schemeClr val="accent6">
                <a:lumMod val="7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5-7070-493F-8C63-295C22C1F845}"/>
            </c:ext>
          </c:extLst>
        </c:ser>
        <c:ser>
          <c:idx val="102"/>
          <c:order val="102"/>
          <c:spPr>
            <a:solidFill>
              <a:schemeClr val="accent1">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6-7070-493F-8C63-295C22C1F845}"/>
            </c:ext>
          </c:extLst>
        </c:ser>
        <c:ser>
          <c:idx val="103"/>
          <c:order val="103"/>
          <c:spPr>
            <a:solidFill>
              <a:schemeClr val="accent2">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7-7070-493F-8C63-295C22C1F845}"/>
            </c:ext>
          </c:extLst>
        </c:ser>
        <c:ser>
          <c:idx val="104"/>
          <c:order val="104"/>
          <c:spPr>
            <a:solidFill>
              <a:schemeClr val="accent3">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8-7070-493F-8C63-295C22C1F845}"/>
            </c:ext>
          </c:extLst>
        </c:ser>
        <c:ser>
          <c:idx val="105"/>
          <c:order val="105"/>
          <c:spPr>
            <a:solidFill>
              <a:schemeClr val="accent4">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9-7070-493F-8C63-295C22C1F845}"/>
            </c:ext>
          </c:extLst>
        </c:ser>
        <c:ser>
          <c:idx val="106"/>
          <c:order val="106"/>
          <c:spPr>
            <a:solidFill>
              <a:schemeClr val="accent5">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A-7070-493F-8C63-295C22C1F845}"/>
            </c:ext>
          </c:extLst>
        </c:ser>
        <c:ser>
          <c:idx val="107"/>
          <c:order val="107"/>
          <c:spPr>
            <a:solidFill>
              <a:schemeClr val="accent6">
                <a:lumMod val="50000"/>
                <a:lumOff val="5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B-7070-493F-8C63-295C22C1F845}"/>
            </c:ext>
          </c:extLst>
        </c:ser>
        <c:ser>
          <c:idx val="108"/>
          <c:order val="108"/>
          <c:spPr>
            <a:solidFill>
              <a:schemeClr val="accent1"/>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C-7070-493F-8C63-295C22C1F845}"/>
            </c:ext>
          </c:extLst>
        </c:ser>
        <c:ser>
          <c:idx val="109"/>
          <c:order val="109"/>
          <c:spPr>
            <a:solidFill>
              <a:schemeClr val="accent2"/>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D-7070-493F-8C63-295C22C1F845}"/>
            </c:ext>
          </c:extLst>
        </c:ser>
        <c:ser>
          <c:idx val="110"/>
          <c:order val="110"/>
          <c:spPr>
            <a:solidFill>
              <a:schemeClr val="accent3"/>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E-7070-493F-8C63-295C22C1F845}"/>
            </c:ext>
          </c:extLst>
        </c:ser>
        <c:ser>
          <c:idx val="111"/>
          <c:order val="111"/>
          <c:spPr>
            <a:solidFill>
              <a:schemeClr val="accent4"/>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F-7070-493F-8C63-295C22C1F845}"/>
            </c:ext>
          </c:extLst>
        </c:ser>
        <c:ser>
          <c:idx val="112"/>
          <c:order val="112"/>
          <c:spPr>
            <a:solidFill>
              <a:schemeClr val="accent5"/>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0-7070-493F-8C63-295C22C1F845}"/>
            </c:ext>
          </c:extLst>
        </c:ser>
        <c:ser>
          <c:idx val="113"/>
          <c:order val="113"/>
          <c:spPr>
            <a:solidFill>
              <a:schemeClr val="accent6"/>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1-7070-493F-8C63-295C22C1F845}"/>
            </c:ext>
          </c:extLst>
        </c:ser>
        <c:ser>
          <c:idx val="114"/>
          <c:order val="114"/>
          <c:spPr>
            <a:solidFill>
              <a:schemeClr val="accent1">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2-7070-493F-8C63-295C22C1F845}"/>
            </c:ext>
          </c:extLst>
        </c:ser>
        <c:ser>
          <c:idx val="115"/>
          <c:order val="115"/>
          <c:spPr>
            <a:solidFill>
              <a:schemeClr val="accent2">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3-7070-493F-8C63-295C22C1F845}"/>
            </c:ext>
          </c:extLst>
        </c:ser>
        <c:ser>
          <c:idx val="116"/>
          <c:order val="116"/>
          <c:spPr>
            <a:solidFill>
              <a:schemeClr val="accent3">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4-7070-493F-8C63-295C22C1F845}"/>
            </c:ext>
          </c:extLst>
        </c:ser>
        <c:ser>
          <c:idx val="117"/>
          <c:order val="117"/>
          <c:spPr>
            <a:solidFill>
              <a:schemeClr val="accent4">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5-7070-493F-8C63-295C22C1F845}"/>
            </c:ext>
          </c:extLst>
        </c:ser>
        <c:ser>
          <c:idx val="118"/>
          <c:order val="118"/>
          <c:spPr>
            <a:solidFill>
              <a:schemeClr val="accent5">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6-7070-493F-8C63-295C22C1F845}"/>
            </c:ext>
          </c:extLst>
        </c:ser>
        <c:ser>
          <c:idx val="119"/>
          <c:order val="119"/>
          <c:spPr>
            <a:solidFill>
              <a:schemeClr val="accent6">
                <a:lumMod val="6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7-7070-493F-8C63-295C22C1F845}"/>
            </c:ext>
          </c:extLst>
        </c:ser>
        <c:ser>
          <c:idx val="120"/>
          <c:order val="120"/>
          <c:spPr>
            <a:solidFill>
              <a:schemeClr val="accent1">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8-7070-493F-8C63-295C22C1F845}"/>
            </c:ext>
          </c:extLst>
        </c:ser>
        <c:ser>
          <c:idx val="121"/>
          <c:order val="121"/>
          <c:spPr>
            <a:solidFill>
              <a:schemeClr val="accent2">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9-7070-493F-8C63-295C22C1F845}"/>
            </c:ext>
          </c:extLst>
        </c:ser>
        <c:ser>
          <c:idx val="122"/>
          <c:order val="122"/>
          <c:spPr>
            <a:solidFill>
              <a:schemeClr val="accent3">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A-7070-493F-8C63-295C22C1F845}"/>
            </c:ext>
          </c:extLst>
        </c:ser>
        <c:ser>
          <c:idx val="123"/>
          <c:order val="123"/>
          <c:spPr>
            <a:solidFill>
              <a:schemeClr val="accent4">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B-7070-493F-8C63-295C22C1F845}"/>
            </c:ext>
          </c:extLst>
        </c:ser>
        <c:ser>
          <c:idx val="124"/>
          <c:order val="124"/>
          <c:spPr>
            <a:solidFill>
              <a:schemeClr val="accent5">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C-7070-493F-8C63-295C22C1F845}"/>
            </c:ext>
          </c:extLst>
        </c:ser>
        <c:ser>
          <c:idx val="125"/>
          <c:order val="125"/>
          <c:spPr>
            <a:solidFill>
              <a:schemeClr val="accent6">
                <a:lumMod val="80000"/>
                <a:lumOff val="2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D-7070-493F-8C63-295C22C1F845}"/>
            </c:ext>
          </c:extLst>
        </c:ser>
        <c:ser>
          <c:idx val="126"/>
          <c:order val="126"/>
          <c:spPr>
            <a:solidFill>
              <a:schemeClr val="accent1">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E-7070-493F-8C63-295C22C1F845}"/>
            </c:ext>
          </c:extLst>
        </c:ser>
        <c:ser>
          <c:idx val="127"/>
          <c:order val="127"/>
          <c:spPr>
            <a:solidFill>
              <a:schemeClr val="accent2">
                <a:lumMod val="80000"/>
              </a:schemeClr>
            </a:solidFill>
            <a:ln>
              <a:noFill/>
            </a:ln>
            <a:effectLst/>
          </c:spPr>
          <c:invertIfNegative val="0"/>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F-7070-493F-8C63-295C22C1F845}"/>
            </c:ext>
          </c:extLst>
        </c:ser>
        <c:dLbls>
          <c:showLegendKey val="0"/>
          <c:showVal val="0"/>
          <c:showCatName val="0"/>
          <c:showSerName val="0"/>
          <c:showPercent val="0"/>
          <c:showBubbleSize val="0"/>
        </c:dLbls>
        <c:gapWidth val="0"/>
        <c:overlap val="100"/>
        <c:axId val="747921776"/>
        <c:axId val="747922104"/>
      </c:barChart>
      <c:catAx>
        <c:axId val="747921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922104"/>
        <c:crosses val="autoZero"/>
        <c:auto val="1"/>
        <c:lblAlgn val="ctr"/>
        <c:lblOffset val="100"/>
        <c:noMultiLvlLbl val="0"/>
      </c:catAx>
      <c:valAx>
        <c:axId val="74792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921776"/>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'SI2.12 - Nickel_outflow_NDC'!$C$3</c:f>
              <c:strCache>
                <c:ptCount val="1"/>
                <c:pt idx="0">
                  <c:v>stock (Mt)</c:v>
                </c:pt>
              </c:strCache>
            </c:strRef>
          </c:tx>
          <c:spPr>
            <a:ln w="28575" cap="rnd">
              <a:solidFill>
                <a:schemeClr val="accent4"/>
              </a:solidFill>
              <a:round/>
            </a:ln>
            <a:effectLst/>
          </c:spPr>
          <c:marker>
            <c:symbol val="none"/>
          </c:marker>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Nickel_outflow_NDC'!$C$4:$C$49</c:f>
              <c:numCache>
                <c:formatCode>0.00</c:formatCode>
                <c:ptCount val="46"/>
                <c:pt idx="0">
                  <c:v>0.38997057969045901</c:v>
                </c:pt>
                <c:pt idx="1">
                  <c:v>0.32934255890227115</c:v>
                </c:pt>
                <c:pt idx="2">
                  <c:v>0.31540508285900953</c:v>
                </c:pt>
                <c:pt idx="3">
                  <c:v>0.33816962706300357</c:v>
                </c:pt>
                <c:pt idx="4">
                  <c:v>0.38769412527005964</c:v>
                </c:pt>
                <c:pt idx="5">
                  <c:v>0.45394359472902968</c:v>
                </c:pt>
                <c:pt idx="6">
                  <c:v>0.52702242744919781</c:v>
                </c:pt>
                <c:pt idx="7">
                  <c:v>0.596988557186371</c:v>
                </c:pt>
                <c:pt idx="8">
                  <c:v>0.65385345944287832</c:v>
                </c:pt>
                <c:pt idx="9">
                  <c:v>0.68767506797452649</c:v>
                </c:pt>
                <c:pt idx="10">
                  <c:v>0.68846485828364457</c:v>
                </c:pt>
                <c:pt idx="11">
                  <c:v>0.66175136253405964</c:v>
                </c:pt>
                <c:pt idx="12">
                  <c:v>0.67475967350777066</c:v>
                </c:pt>
                <c:pt idx="13">
                  <c:v>0.8101854823947956</c:v>
                </c:pt>
                <c:pt idx="14">
                  <c:v>1.1750345199546435</c:v>
                </c:pt>
                <c:pt idx="15">
                  <c:v>1.8271210583695727</c:v>
                </c:pt>
                <c:pt idx="16">
                  <c:v>2.5618341886396157</c:v>
                </c:pt>
                <c:pt idx="17">
                  <c:v>3.4754603379447206</c:v>
                </c:pt>
                <c:pt idx="18">
                  <c:v>4.6442165198720122</c:v>
                </c:pt>
                <c:pt idx="19">
                  <c:v>5.8737857086687599</c:v>
                </c:pt>
                <c:pt idx="20">
                  <c:v>7.3679793600870793</c:v>
                </c:pt>
                <c:pt idx="21">
                  <c:v>9.132421341197869</c:v>
                </c:pt>
                <c:pt idx="22">
                  <c:v>11.133414672279947</c:v>
                </c:pt>
                <c:pt idx="23">
                  <c:v>13.328905254980434</c:v>
                </c:pt>
                <c:pt idx="24">
                  <c:v>15.67793319200417</c:v>
                </c:pt>
                <c:pt idx="25">
                  <c:v>18.140004593790756</c:v>
                </c:pt>
                <c:pt idx="26">
                  <c:v>20.672564831768</c:v>
                </c:pt>
                <c:pt idx="27">
                  <c:v>23.224665968542467</c:v>
                </c:pt>
                <c:pt idx="28">
                  <c:v>25.744763944581528</c:v>
                </c:pt>
                <c:pt idx="29">
                  <c:v>28.183753830963678</c:v>
                </c:pt>
                <c:pt idx="30">
                  <c:v>30.495633470907435</c:v>
                </c:pt>
                <c:pt idx="31">
                  <c:v>32.640827263438815</c:v>
                </c:pt>
                <c:pt idx="32">
                  <c:v>34.59452740667578</c:v>
                </c:pt>
                <c:pt idx="33">
                  <c:v>36.337711122478055</c:v>
                </c:pt>
                <c:pt idx="34">
                  <c:v>37.854459969656581</c:v>
                </c:pt>
                <c:pt idx="35">
                  <c:v>39.131939921808168</c:v>
                </c:pt>
                <c:pt idx="36">
                  <c:v>40.364899395467845</c:v>
                </c:pt>
                <c:pt idx="37">
                  <c:v>41.564724620602277</c:v>
                </c:pt>
                <c:pt idx="38">
                  <c:v>42.740261792084347</c:v>
                </c:pt>
                <c:pt idx="39">
                  <c:v>43.895091824469645</c:v>
                </c:pt>
                <c:pt idx="40">
                  <c:v>45.027255389428028</c:v>
                </c:pt>
                <c:pt idx="41">
                  <c:v>46.129426798096169</c:v>
                </c:pt>
                <c:pt idx="42">
                  <c:v>47.189789466519514</c:v>
                </c:pt>
                <c:pt idx="43">
                  <c:v>48.193280107897642</c:v>
                </c:pt>
                <c:pt idx="44">
                  <c:v>49.122835079117081</c:v>
                </c:pt>
                <c:pt idx="45">
                  <c:v>49.960809167441482</c:v>
                </c:pt>
              </c:numCache>
            </c:numRef>
          </c:val>
          <c:smooth val="0"/>
          <c:extLst>
            <c:ext xmlns:c16="http://schemas.microsoft.com/office/drawing/2014/chart" uri="{C3380CC4-5D6E-409C-BE32-E72D297353CC}">
              <c16:uniqueId val="{00000000-695D-4423-9F1F-679E721C5081}"/>
            </c:ext>
          </c:extLst>
        </c:ser>
        <c:dLbls>
          <c:showLegendKey val="0"/>
          <c:showVal val="0"/>
          <c:showCatName val="0"/>
          <c:showSerName val="0"/>
          <c:showPercent val="0"/>
          <c:showBubbleSize val="0"/>
        </c:dLbls>
        <c:smooth val="0"/>
        <c:axId val="747362944"/>
        <c:axId val="747353432"/>
      </c:lineChart>
      <c:catAx>
        <c:axId val="7473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53432"/>
        <c:crosses val="autoZero"/>
        <c:auto val="1"/>
        <c:lblAlgn val="ctr"/>
        <c:lblOffset val="100"/>
        <c:noMultiLvlLbl val="0"/>
      </c:catAx>
      <c:valAx>
        <c:axId val="74735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629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flows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687776766166069"/>
          <c:y val="9.2659472789487898E-2"/>
          <c:w val="0.74446502497643763"/>
          <c:h val="0.651434233195751"/>
        </c:manualLayout>
      </c:layout>
      <c:lineChart>
        <c:grouping val="standard"/>
        <c:varyColors val="0"/>
        <c:ser>
          <c:idx val="2"/>
          <c:order val="0"/>
          <c:tx>
            <c:v>inflows</c:v>
          </c:tx>
          <c:spPr>
            <a:ln w="28575" cap="rnd">
              <a:solidFill>
                <a:schemeClr val="accent1"/>
              </a:solidFill>
              <a:round/>
            </a:ln>
            <a:effectLst/>
          </c:spPr>
          <c:marker>
            <c:symbol val="none"/>
          </c:marker>
          <c:val>
            <c:numRef>
              <c:f>'SI2.12 - Nickel_outflow_NDC'!$F$1:$AY$1</c:f>
              <c:numCache>
                <c:formatCode>0.00</c:formatCode>
                <c:ptCount val="46"/>
                <c:pt idx="0">
                  <c:v>0.38997057969045901</c:v>
                </c:pt>
                <c:pt idx="1">
                  <c:v>-5.7802589185977526E-2</c:v>
                </c:pt>
                <c:pt idx="2">
                  <c:v>-3.7435270093298437E-3</c:v>
                </c:pt>
                <c:pt idx="3">
                  <c:v>4.0584611585144238E-2</c:v>
                </c:pt>
                <c:pt idx="4">
                  <c:v>7.4653099926052166E-2</c:v>
                </c:pt>
                <c:pt idx="5">
                  <c:v>9.8335089852831598E-2</c:v>
                </c:pt>
                <c:pt idx="6">
                  <c:v>0.11189064839523995</c:v>
                </c:pt>
                <c:pt idx="7">
                  <c:v>0.1154366706267468</c:v>
                </c:pt>
                <c:pt idx="8">
                  <c:v>0.1090505685666214</c:v>
                </c:pt>
                <c:pt idx="9">
                  <c:v>9.2777129170362543E-2</c:v>
                </c:pt>
                <c:pt idx="10">
                  <c:v>6.6361197589834012E-2</c:v>
                </c:pt>
                <c:pt idx="11">
                  <c:v>4.4845023038241463E-2</c:v>
                </c:pt>
                <c:pt idx="12">
                  <c:v>8.9275053089992326E-2</c:v>
                </c:pt>
                <c:pt idx="13">
                  <c:v>0.21496459601376444</c:v>
                </c:pt>
                <c:pt idx="14">
                  <c:v>0.44756489852134074</c:v>
                </c:pt>
                <c:pt idx="15">
                  <c:v>0.74135273217981557</c:v>
                </c:pt>
                <c:pt idx="16">
                  <c:v>0.83951813837417688</c:v>
                </c:pt>
                <c:pt idx="17">
                  <c:v>1.0481013245134019</c:v>
                </c:pt>
                <c:pt idx="18">
                  <c:v>1.350054581589377</c:v>
                </c:pt>
                <c:pt idx="19">
                  <c:v>1.4782150191964616</c:v>
                </c:pt>
                <c:pt idx="20">
                  <c:v>1.8327622719734624</c:v>
                </c:pt>
                <c:pt idx="21">
                  <c:v>2.2158634728455038</c:v>
                </c:pt>
                <c:pt idx="22">
                  <c:v>2.5898540616504557</c:v>
                </c:pt>
                <c:pt idx="23">
                  <c:v>2.9478188496487596</c:v>
                </c:pt>
                <c:pt idx="24">
                  <c:v>3.2914470118141868</c:v>
                </c:pt>
                <c:pt idx="25">
                  <c:v>3.620747371764125</c:v>
                </c:pt>
                <c:pt idx="26">
                  <c:v>3.9321248401729196</c:v>
                </c:pt>
                <c:pt idx="27">
                  <c:v>4.2145998727649516</c:v>
                </c:pt>
                <c:pt idx="28">
                  <c:v>4.4639497059944944</c:v>
                </c:pt>
                <c:pt idx="29">
                  <c:v>4.6779877054850187</c:v>
                </c:pt>
                <c:pt idx="30">
                  <c:v>4.8543831347787592</c:v>
                </c:pt>
                <c:pt idx="31">
                  <c:v>4.9936042807622112</c:v>
                </c:pt>
                <c:pt idx="32">
                  <c:v>5.1042655433583111</c:v>
                </c:pt>
                <c:pt idx="33">
                  <c:v>5.1862062163074194</c:v>
                </c:pt>
                <c:pt idx="34">
                  <c:v>5.2371843588260196</c:v>
                </c:pt>
                <c:pt idx="35">
                  <c:v>5.2557427188544308</c:v>
                </c:pt>
                <c:pt idx="36">
                  <c:v>5.445788846314354</c:v>
                </c:pt>
                <c:pt idx="37">
                  <c:v>5.6226018190789908</c:v>
                </c:pt>
                <c:pt idx="38">
                  <c:v>5.7857691379691376</c:v>
                </c:pt>
                <c:pt idx="39">
                  <c:v>5.9336928664016177</c:v>
                </c:pt>
                <c:pt idx="40">
                  <c:v>6.0651825958380048</c:v>
                </c:pt>
                <c:pt idx="41">
                  <c:v>6.1791712913214747</c:v>
                </c:pt>
                <c:pt idx="42">
                  <c:v>6.2748066242756453</c:v>
                </c:pt>
                <c:pt idx="43">
                  <c:v>6.351391226653659</c:v>
                </c:pt>
                <c:pt idx="44">
                  <c:v>6.4081775439730766</c:v>
                </c:pt>
                <c:pt idx="45">
                  <c:v>6.4445518498562144</c:v>
                </c:pt>
              </c:numCache>
            </c:numRef>
          </c:val>
          <c:smooth val="0"/>
          <c:extLst>
            <c:ext xmlns:c16="http://schemas.microsoft.com/office/drawing/2014/chart" uri="{C3380CC4-5D6E-409C-BE32-E72D297353CC}">
              <c16:uniqueId val="{00000000-51CC-4BFB-A029-52E7697376A0}"/>
            </c:ext>
          </c:extLst>
        </c:ser>
        <c:ser>
          <c:idx val="1"/>
          <c:order val="1"/>
          <c:tx>
            <c:v>net additions to stock</c:v>
          </c:tx>
          <c:spPr>
            <a:ln w="28575" cap="rnd">
              <a:solidFill>
                <a:schemeClr val="accent6"/>
              </a:solidFill>
              <a:round/>
            </a:ln>
            <a:effectLst/>
          </c:spPr>
          <c:marker>
            <c:symbol val="none"/>
          </c:marker>
          <c:val>
            <c:numRef>
              <c:f>'SI2.12 - Nickel_outflow_NDC'!$B$4:$B$49</c:f>
              <c:numCache>
                <c:formatCode>0.00</c:formatCode>
                <c:ptCount val="46"/>
                <c:pt idx="0">
                  <c:v>0.38997057969045901</c:v>
                </c:pt>
                <c:pt idx="1">
                  <c:v>-6.0628020788187853E-2</c:v>
                </c:pt>
                <c:pt idx="2">
                  <c:v>-1.3937476043261621E-2</c:v>
                </c:pt>
                <c:pt idx="3">
                  <c:v>2.2764544203994042E-2</c:v>
                </c:pt>
                <c:pt idx="4">
                  <c:v>4.9524498207056067E-2</c:v>
                </c:pt>
                <c:pt idx="5">
                  <c:v>6.6249469458970034E-2</c:v>
                </c:pt>
                <c:pt idx="6">
                  <c:v>7.307883272016813E-2</c:v>
                </c:pt>
                <c:pt idx="7">
                  <c:v>6.9966129737173199E-2</c:v>
                </c:pt>
                <c:pt idx="8">
                  <c:v>5.686490225650731E-2</c:v>
                </c:pt>
                <c:pt idx="9">
                  <c:v>3.3821608531648173E-2</c:v>
                </c:pt>
                <c:pt idx="10">
                  <c:v>7.8979030911807691E-4</c:v>
                </c:pt>
                <c:pt idx="11">
                  <c:v>-2.6713495749584926E-2</c:v>
                </c:pt>
                <c:pt idx="12">
                  <c:v>1.3008310973711024E-2</c:v>
                </c:pt>
                <c:pt idx="13">
                  <c:v>0.13542580888702493</c:v>
                </c:pt>
                <c:pt idx="14">
                  <c:v>0.36484903755984788</c:v>
                </c:pt>
                <c:pt idx="15">
                  <c:v>0.65208653841492925</c:v>
                </c:pt>
                <c:pt idx="16">
                  <c:v>0.73471313027004292</c:v>
                </c:pt>
                <c:pt idx="17">
                  <c:v>0.913626149305105</c:v>
                </c:pt>
                <c:pt idx="18">
                  <c:v>1.1687561819272916</c:v>
                </c:pt>
                <c:pt idx="19">
                  <c:v>1.2295691887967477</c:v>
                </c:pt>
                <c:pt idx="20">
                  <c:v>1.4941936514183194</c:v>
                </c:pt>
                <c:pt idx="21">
                  <c:v>1.7644419811107896</c:v>
                </c:pt>
                <c:pt idx="22">
                  <c:v>2.0009933310820784</c:v>
                </c:pt>
                <c:pt idx="23">
                  <c:v>2.1954905827004865</c:v>
                </c:pt>
                <c:pt idx="24">
                  <c:v>2.3490279370237364</c:v>
                </c:pt>
                <c:pt idx="25">
                  <c:v>2.4620714017865861</c:v>
                </c:pt>
                <c:pt idx="26">
                  <c:v>2.5325602379772434</c:v>
                </c:pt>
                <c:pt idx="27">
                  <c:v>2.5521011367744677</c:v>
                </c:pt>
                <c:pt idx="28">
                  <c:v>2.5200979760390609</c:v>
                </c:pt>
                <c:pt idx="29">
                  <c:v>2.4389898863821493</c:v>
                </c:pt>
                <c:pt idx="30">
                  <c:v>2.3118796399437578</c:v>
                </c:pt>
                <c:pt idx="31">
                  <c:v>2.14519379253138</c:v>
                </c:pt>
                <c:pt idx="32">
                  <c:v>1.9537001432369649</c:v>
                </c:pt>
                <c:pt idx="33">
                  <c:v>1.7431837158022745</c:v>
                </c:pt>
                <c:pt idx="34">
                  <c:v>1.5167488471785262</c:v>
                </c:pt>
                <c:pt idx="35">
                  <c:v>1.2774799521515874</c:v>
                </c:pt>
                <c:pt idx="36">
                  <c:v>1.2329594736596761</c:v>
                </c:pt>
                <c:pt idx="37">
                  <c:v>1.1998252251344326</c:v>
                </c:pt>
                <c:pt idx="38">
                  <c:v>1.1755371714820697</c:v>
                </c:pt>
                <c:pt idx="39">
                  <c:v>1.1548300323852985</c:v>
                </c:pt>
                <c:pt idx="40">
                  <c:v>1.1321635649583826</c:v>
                </c:pt>
                <c:pt idx="41">
                  <c:v>1.1021714086681413</c:v>
                </c:pt>
                <c:pt idx="42">
                  <c:v>1.0603626684233447</c:v>
                </c:pt>
                <c:pt idx="43">
                  <c:v>1.0034906413781286</c:v>
                </c:pt>
                <c:pt idx="44">
                  <c:v>0.92955497121943864</c:v>
                </c:pt>
                <c:pt idx="45">
                  <c:v>0.83797408832440112</c:v>
                </c:pt>
              </c:numCache>
            </c:numRef>
          </c:val>
          <c:smooth val="0"/>
          <c:extLst>
            <c:ext xmlns:c16="http://schemas.microsoft.com/office/drawing/2014/chart" uri="{C3380CC4-5D6E-409C-BE32-E72D297353CC}">
              <c16:uniqueId val="{00000001-51CC-4BFB-A029-52E7697376A0}"/>
            </c:ext>
          </c:extLst>
        </c:ser>
        <c:ser>
          <c:idx val="0"/>
          <c:order val="2"/>
          <c:tx>
            <c:v>outflows</c:v>
          </c:tx>
          <c:spPr>
            <a:ln w="28575" cap="rnd">
              <a:solidFill>
                <a:schemeClr val="accent3"/>
              </a:solidFill>
              <a:round/>
            </a:ln>
            <a:effectLst/>
          </c:spPr>
          <c:marker>
            <c:symbol val="none"/>
          </c:marker>
          <c:cat>
            <c:numRef>
              <c:f>'SI2.12 - Nickel_outflow_NDC'!$E$4:$E$49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'SI2.12 - Nickel_outflow_NDC'!$A$4:$A$49</c:f>
              <c:numCache>
                <c:formatCode>0.00</c:formatCode>
                <c:ptCount val="46"/>
                <c:pt idx="0">
                  <c:v>0</c:v>
                </c:pt>
                <c:pt idx="1">
                  <c:v>2.8254316022103265E-3</c:v>
                </c:pt>
                <c:pt idx="2">
                  <c:v>1.0193949033931777E-2</c:v>
                </c:pt>
                <c:pt idx="3">
                  <c:v>1.7820067381150197E-2</c:v>
                </c:pt>
                <c:pt idx="4">
                  <c:v>2.5128601718996099E-2</c:v>
                </c:pt>
                <c:pt idx="5">
                  <c:v>3.2085620393861564E-2</c:v>
                </c:pt>
                <c:pt idx="6">
                  <c:v>3.8811815675071817E-2</c:v>
                </c:pt>
                <c:pt idx="7">
                  <c:v>4.5470540889573599E-2</c:v>
                </c:pt>
                <c:pt idx="8">
                  <c:v>5.2185666310114093E-2</c:v>
                </c:pt>
                <c:pt idx="9">
                  <c:v>5.895552063871437E-2</c:v>
                </c:pt>
                <c:pt idx="10">
                  <c:v>6.5571407280715935E-2</c:v>
                </c:pt>
                <c:pt idx="11">
                  <c:v>7.1558518787826389E-2</c:v>
                </c:pt>
                <c:pt idx="12">
                  <c:v>7.6266742116281303E-2</c:v>
                </c:pt>
                <c:pt idx="13">
                  <c:v>7.9538787126739507E-2</c:v>
                </c:pt>
                <c:pt idx="14">
                  <c:v>8.271586096149286E-2</c:v>
                </c:pt>
                <c:pt idx="15">
                  <c:v>8.9266193764886315E-2</c:v>
                </c:pt>
                <c:pt idx="16">
                  <c:v>0.10480500810413396</c:v>
                </c:pt>
                <c:pt idx="17">
                  <c:v>0.13447517520829688</c:v>
                </c:pt>
                <c:pt idx="18">
                  <c:v>0.18129839966208539</c:v>
                </c:pt>
                <c:pt idx="19">
                  <c:v>0.24864583039971389</c:v>
                </c:pt>
                <c:pt idx="20">
                  <c:v>0.33856862055514303</c:v>
                </c:pt>
                <c:pt idx="21">
                  <c:v>0.45142149173471413</c:v>
                </c:pt>
                <c:pt idx="22">
                  <c:v>0.58886073056837729</c:v>
                </c:pt>
                <c:pt idx="23">
                  <c:v>0.75232826694827315</c:v>
                </c:pt>
                <c:pt idx="24">
                  <c:v>0.9424190747904504</c:v>
                </c:pt>
                <c:pt idx="25">
                  <c:v>1.1586759699775389</c:v>
                </c:pt>
                <c:pt idx="26">
                  <c:v>1.3995646021956762</c:v>
                </c:pt>
                <c:pt idx="27">
                  <c:v>1.6624987359904839</c:v>
                </c:pt>
                <c:pt idx="28">
                  <c:v>1.9438517299554334</c:v>
                </c:pt>
                <c:pt idx="29">
                  <c:v>2.2389978191028694</c:v>
                </c:pt>
                <c:pt idx="30">
                  <c:v>2.5425034948350014</c:v>
                </c:pt>
                <c:pt idx="31">
                  <c:v>2.8484104882308312</c:v>
                </c:pt>
                <c:pt idx="32">
                  <c:v>3.1505654001213461</c:v>
                </c:pt>
                <c:pt idx="33">
                  <c:v>3.4430225005051449</c:v>
                </c:pt>
                <c:pt idx="34">
                  <c:v>3.7204355116474934</c:v>
                </c:pt>
                <c:pt idx="35">
                  <c:v>3.9782627667028434</c:v>
                </c:pt>
                <c:pt idx="36">
                  <c:v>4.2128293726546779</c:v>
                </c:pt>
                <c:pt idx="37">
                  <c:v>4.4227765939445582</c:v>
                </c:pt>
                <c:pt idx="38">
                  <c:v>4.6102319664870679</c:v>
                </c:pt>
                <c:pt idx="39">
                  <c:v>4.7788628340163193</c:v>
                </c:pt>
                <c:pt idx="40">
                  <c:v>4.9330190308796222</c:v>
                </c:pt>
                <c:pt idx="41">
                  <c:v>5.0769998826533334</c:v>
                </c:pt>
                <c:pt idx="42">
                  <c:v>5.2144439558523006</c:v>
                </c:pt>
                <c:pt idx="43">
                  <c:v>5.3479005852755304</c:v>
                </c:pt>
                <c:pt idx="44">
                  <c:v>5.478622572753638</c:v>
                </c:pt>
                <c:pt idx="45">
                  <c:v>5.6065777615318133</c:v>
                </c:pt>
              </c:numCache>
            </c:numRef>
          </c:val>
          <c:smooth val="0"/>
          <c:extLst>
            <c:ext xmlns:c16="http://schemas.microsoft.com/office/drawing/2014/chart" uri="{C3380CC4-5D6E-409C-BE32-E72D297353CC}">
              <c16:uniqueId val="{00000002-51CC-4BFB-A029-52E7697376A0}"/>
            </c:ext>
          </c:extLst>
        </c:ser>
        <c:dLbls>
          <c:showLegendKey val="0"/>
          <c:showVal val="0"/>
          <c:showCatName val="0"/>
          <c:showSerName val="0"/>
          <c:showPercent val="0"/>
          <c:showBubbleSize val="0"/>
        </c:dLbls>
        <c:smooth val="0"/>
        <c:axId val="747362944"/>
        <c:axId val="747353432"/>
      </c:lineChart>
      <c:catAx>
        <c:axId val="7473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53432"/>
        <c:crosses val="autoZero"/>
        <c:auto val="1"/>
        <c:lblAlgn val="ctr"/>
        <c:lblOffset val="100"/>
        <c:noMultiLvlLbl val="0"/>
      </c:catAx>
      <c:valAx>
        <c:axId val="74735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62944"/>
        <c:crosses val="autoZero"/>
        <c:crossBetween val="between"/>
      </c:valAx>
      <c:spPr>
        <a:noFill/>
        <a:ln>
          <a:noFill/>
        </a:ln>
        <a:effectLst/>
      </c:spPr>
    </c:plotArea>
    <c:legend>
      <c:legendPos val="b"/>
      <c:layout>
        <c:manualLayout>
          <c:xMode val="edge"/>
          <c:yMode val="edge"/>
          <c:x val="4.9999843477973101E-2"/>
          <c:y val="0.7794296398806051"/>
          <c:w val="0.89999986583826264"/>
          <c:h val="0.220570360119394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Stocks by cohorts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Nickel_outlfow_2.0'!$F$4:$F$49</c:f>
              <c:numCache>
                <c:formatCode>General</c:formatCode>
                <c:ptCount val="46"/>
                <c:pt idx="0">
                  <c:v>0.38997057969045901</c:v>
                </c:pt>
                <c:pt idx="1">
                  <c:v>0.38714514808824868</c:v>
                </c:pt>
                <c:pt idx="2">
                  <c:v>0.37653240525119136</c:v>
                </c:pt>
                <c:pt idx="3">
                  <c:v>0.35711216307132154</c:v>
                </c:pt>
                <c:pt idx="4">
                  <c:v>0.32929720402053841</c:v>
                </c:pt>
                <c:pt idx="5">
                  <c:v>0.29454770170112027</c:v>
                </c:pt>
                <c:pt idx="6">
                  <c:v>0.25508337257255076</c:v>
                </c:pt>
                <c:pt idx="7">
                  <c:v>0.21352891909759494</c:v>
                </c:pt>
                <c:pt idx="8">
                  <c:v>0.17252459252989055</c:v>
                </c:pt>
                <c:pt idx="9">
                  <c:v>0.13436918120004887</c:v>
                </c:pt>
                <c:pt idx="10">
                  <c:v>0.10075972835392945</c:v>
                </c:pt>
                <c:pt idx="11">
                  <c:v>7.2667079458555009E-2</c:v>
                </c:pt>
                <c:pt idx="12">
                  <c:v>5.0351243964469876E-2</c:v>
                </c:pt>
                <c:pt idx="13">
                  <c:v>3.3488164686303237E-2</c:v>
                </c:pt>
                <c:pt idx="14">
                  <c:v>2.1359568325983031E-2</c:v>
                </c:pt>
                <c:pt idx="15">
                  <c:v>1.305407822317361E-2</c:v>
                </c:pt>
                <c:pt idx="16">
                  <c:v>7.6384267031260706E-3</c:v>
                </c:pt>
                <c:pt idx="17">
                  <c:v>4.2759590778550542E-3</c:v>
                </c:pt>
                <c:pt idx="18">
                  <c:v>2.2883259316496003E-3</c:v>
                </c:pt>
                <c:pt idx="19">
                  <c:v>1.1699117390713781E-3</c:v>
                </c:pt>
                <c:pt idx="20">
                  <c:v>5.7101490724424469E-4</c:v>
                </c:pt>
                <c:pt idx="21">
                  <c:v>2.6590113813954611E-4</c:v>
                </c:pt>
                <c:pt idx="22">
                  <c:v>1.1805943423431772E-4</c:v>
                </c:pt>
                <c:pt idx="23">
                  <c:v>4.994908763762187E-5</c:v>
                </c:pt>
                <c:pt idx="24">
                  <c:v>2.0125558206810417E-5</c:v>
                </c:pt>
                <c:pt idx="25">
                  <c:v>7.7182152073447355E-6</c:v>
                </c:pt>
                <c:pt idx="26">
                  <c:v>2.8157676476783458E-6</c:v>
                </c:pt>
                <c:pt idx="27">
                  <c:v>9.766905381772591E-7</c:v>
                </c:pt>
                <c:pt idx="28">
                  <c:v>3.2193858390621792E-7</c:v>
                </c:pt>
                <c:pt idx="29">
                  <c:v>1.0079212475254084E-7</c:v>
                </c:pt>
                <c:pt idx="30">
                  <c:v>2.9957457854541019E-8</c:v>
                </c:pt>
                <c:pt idx="31">
                  <c:v>8.4489094796442161E-9</c:v>
                </c:pt>
                <c:pt idx="32">
                  <c:v>2.2600146048544998E-9</c:v>
                </c:pt>
                <c:pt idx="33">
                  <c:v>5.7311132692610754E-10</c:v>
                </c:pt>
                <c:pt idx="34">
                  <c:v>1.3771796228534465E-10</c:v>
                </c:pt>
                <c:pt idx="35">
                  <c:v>3.1345632741920838E-11</c:v>
                </c:pt>
                <c:pt idx="36">
                  <c:v>6.754823359718814E-12</c:v>
                </c:pt>
                <c:pt idx="37">
                  <c:v>1.377574044235777E-12</c:v>
                </c:pt>
                <c:pt idx="38">
                  <c:v>2.6579065489859306E-13</c:v>
                </c:pt>
                <c:pt idx="39">
                  <c:v>4.849088344786191E-14</c:v>
                </c:pt>
                <c:pt idx="40">
                  <c:v>8.3560183084262043E-15</c:v>
                </c:pt>
                <c:pt idx="41">
                  <c:v>1.3421583811461778E-15</c:v>
                </c:pt>
                <c:pt idx="42">
                  <c:v>0</c:v>
                </c:pt>
                <c:pt idx="43">
                  <c:v>0</c:v>
                </c:pt>
                <c:pt idx="44">
                  <c:v>0</c:v>
                </c:pt>
                <c:pt idx="45">
                  <c:v>0</c:v>
                </c:pt>
              </c:numCache>
            </c:numRef>
          </c:val>
          <c:extLst>
            <c:ext xmlns:c16="http://schemas.microsoft.com/office/drawing/2014/chart" uri="{C3380CC4-5D6E-409C-BE32-E72D297353CC}">
              <c16:uniqueId val="{00000000-ADE1-44F0-914A-75A067A7D100}"/>
            </c:ext>
          </c:extLst>
        </c:ser>
        <c:ser>
          <c:idx val="1"/>
          <c:order val="1"/>
          <c:spPr>
            <a:solidFill>
              <a:schemeClr val="accent2"/>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Nickel_outlfow_2.0'!$G$4:$G$49</c:f>
              <c:numCache>
                <c:formatCode>General</c:formatCode>
                <c:ptCount val="46"/>
                <c:pt idx="0">
                  <c:v>0</c:v>
                </c:pt>
                <c:pt idx="1">
                  <c:v>-5.7802589185977526E-2</c:v>
                </c:pt>
                <c:pt idx="2">
                  <c:v>-5.7383795382851981E-2</c:v>
                </c:pt>
                <c:pt idx="3">
                  <c:v>-5.5810743346891283E-2</c:v>
                </c:pt>
                <c:pt idx="4">
                  <c:v>-5.2932217788613962E-2</c:v>
                </c:pt>
                <c:pt idx="5">
                  <c:v>-4.8809402543132152E-2</c:v>
                </c:pt>
                <c:pt idx="6">
                  <c:v>-4.3658728847232209E-2</c:v>
                </c:pt>
                <c:pt idx="7">
                  <c:v>-3.7809209619577705E-2</c:v>
                </c:pt>
                <c:pt idx="8">
                  <c:v>-3.1649885998377231E-2</c:v>
                </c:pt>
                <c:pt idx="9">
                  <c:v>-2.5572103809469539E-2</c:v>
                </c:pt>
                <c:pt idx="10">
                  <c:v>-1.9916596237407453E-2</c:v>
                </c:pt>
                <c:pt idx="11">
                  <c:v>-1.4934904035980971E-2</c:v>
                </c:pt>
                <c:pt idx="12">
                  <c:v>-1.0770928782939691E-2</c:v>
                </c:pt>
                <c:pt idx="13">
                  <c:v>-7.4632098457051606E-3</c:v>
                </c:pt>
                <c:pt idx="14">
                  <c:v>-4.9637145127491896E-3</c:v>
                </c:pt>
                <c:pt idx="15">
                  <c:v>-3.1659781979364054E-3</c:v>
                </c:pt>
                <c:pt idx="16">
                  <c:v>-1.9349139653936326E-3</c:v>
                </c:pt>
                <c:pt idx="17">
                  <c:v>-1.1321901285436871E-3</c:v>
                </c:pt>
                <c:pt idx="18">
                  <c:v>-6.3379526257978901E-4</c:v>
                </c:pt>
                <c:pt idx="19">
                  <c:v>-3.3918241692937963E-4</c:v>
                </c:pt>
                <c:pt idx="20">
                  <c:v>-1.7340776755793273E-4</c:v>
                </c:pt>
                <c:pt idx="21">
                  <c:v>-8.4637513241914093E-5</c:v>
                </c:pt>
                <c:pt idx="22">
                  <c:v>-3.9412650729098266E-5</c:v>
                </c:pt>
                <c:pt idx="23">
                  <c:v>-1.749911745135208E-5</c:v>
                </c:pt>
                <c:pt idx="24">
                  <c:v>-7.4036010491446915E-6</c:v>
                </c:pt>
                <c:pt idx="25">
                  <c:v>-2.9830695794798761E-6</c:v>
                </c:pt>
                <c:pt idx="26">
                  <c:v>-1.1440166159027489E-6</c:v>
                </c:pt>
                <c:pt idx="27">
                  <c:v>-4.1736138328975532E-7</c:v>
                </c:pt>
                <c:pt idx="28">
                  <c:v>-1.447679514308567E-7</c:v>
                </c:pt>
                <c:pt idx="29">
                  <c:v>-4.7718686172216785E-8</c:v>
                </c:pt>
                <c:pt idx="30">
                  <c:v>-1.4939705925706925E-8</c:v>
                </c:pt>
                <c:pt idx="31">
                  <c:v>-4.440382735530333E-9</c:v>
                </c:pt>
                <c:pt idx="32">
                  <c:v>-1.2523222754624998E-9</c:v>
                </c:pt>
                <c:pt idx="33">
                  <c:v>-3.3498602859324903E-10</c:v>
                </c:pt>
                <c:pt idx="34">
                  <c:v>-8.4948250748646779E-11</c:v>
                </c:pt>
                <c:pt idx="35">
                  <c:v>-2.0412962444060197E-11</c:v>
                </c:pt>
                <c:pt idx="36">
                  <c:v>-4.6461421104995859E-12</c:v>
                </c:pt>
                <c:pt idx="37">
                  <c:v>-1.0012198355978281E-12</c:v>
                </c:pt>
                <c:pt idx="38">
                  <c:v>-2.0418808674087884E-13</c:v>
                </c:pt>
                <c:pt idx="39">
                  <c:v>-3.9396274577354179E-14</c:v>
                </c:pt>
                <c:pt idx="40">
                  <c:v>-7.1874617244887889E-15</c:v>
                </c:pt>
                <c:pt idx="41">
                  <c:v>-1.2385536721663717E-15</c:v>
                </c:pt>
                <c:pt idx="42">
                  <c:v>-1.9893867273138614E-16</c:v>
                </c:pt>
                <c:pt idx="43">
                  <c:v>0</c:v>
                </c:pt>
                <c:pt idx="44">
                  <c:v>0</c:v>
                </c:pt>
                <c:pt idx="45">
                  <c:v>0</c:v>
                </c:pt>
              </c:numCache>
            </c:numRef>
          </c:val>
          <c:extLst>
            <c:ext xmlns:c16="http://schemas.microsoft.com/office/drawing/2014/chart" uri="{C3380CC4-5D6E-409C-BE32-E72D297353CC}">
              <c16:uniqueId val="{00000001-ADE1-44F0-914A-75A067A7D100}"/>
            </c:ext>
          </c:extLst>
        </c:ser>
        <c:ser>
          <c:idx val="2"/>
          <c:order val="2"/>
          <c:spPr>
            <a:solidFill>
              <a:schemeClr val="accent3"/>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Nickel_outlfow_2.0'!$H$4:$H$49</c:f>
              <c:numCache>
                <c:formatCode>General</c:formatCode>
                <c:ptCount val="46"/>
                <c:pt idx="0">
                  <c:v>0</c:v>
                </c:pt>
                <c:pt idx="1">
                  <c:v>0</c:v>
                </c:pt>
                <c:pt idx="2">
                  <c:v>-3.7435270093298437E-3</c:v>
                </c:pt>
                <c:pt idx="3">
                  <c:v>-3.7164042465709607E-3</c:v>
                </c:pt>
                <c:pt idx="4">
                  <c:v>-3.6145271011587838E-3</c:v>
                </c:pt>
                <c:pt idx="5">
                  <c:v>-3.4281022657628017E-3</c:v>
                </c:pt>
                <c:pt idx="6">
                  <c:v>-3.1610922504107185E-3</c:v>
                </c:pt>
                <c:pt idx="7">
                  <c:v>-2.8275140081833999E-3</c:v>
                </c:pt>
                <c:pt idx="8">
                  <c:v>-2.4486757324469364E-3</c:v>
                </c:pt>
                <c:pt idx="9">
                  <c:v>-2.0497732843060691E-3</c:v>
                </c:pt>
                <c:pt idx="10">
                  <c:v>-1.6561517856601335E-3</c:v>
                </c:pt>
                <c:pt idx="11">
                  <c:v>-1.2898784812002718E-3</c:v>
                </c:pt>
                <c:pt idx="12">
                  <c:v>-9.6724415684145879E-4</c:v>
                </c:pt>
                <c:pt idx="13">
                  <c:v>-6.975684546720026E-4</c:v>
                </c:pt>
                <c:pt idx="14">
                  <c:v>-4.8334733836579433E-4</c:v>
                </c:pt>
                <c:pt idx="15">
                  <c:v>-3.2147001729097147E-4</c:v>
                </c:pt>
                <c:pt idx="16">
                  <c:v>-2.0504141876398068E-4</c:v>
                </c:pt>
                <c:pt idx="17">
                  <c:v>-1.2531277218179993E-4</c:v>
                </c:pt>
                <c:pt idx="18">
                  <c:v>-7.3325163899891889E-5</c:v>
                </c:pt>
                <c:pt idx="19">
                  <c:v>-4.1047117737561883E-5</c:v>
                </c:pt>
                <c:pt idx="20">
                  <c:v>-2.1966810773468565E-5</c:v>
                </c:pt>
                <c:pt idx="21">
                  <c:v>-1.1230581027989542E-5</c:v>
                </c:pt>
                <c:pt idx="22">
                  <c:v>-5.481464088125682E-6</c:v>
                </c:pt>
                <c:pt idx="23">
                  <c:v>-2.5525209958839625E-6</c:v>
                </c:pt>
                <c:pt idx="24">
                  <c:v>-1.1333128799438552E-6</c:v>
                </c:pt>
                <c:pt idx="25">
                  <c:v>-4.7948683413821038E-7</c:v>
                </c:pt>
                <c:pt idx="26">
                  <c:v>-1.9319552460812974E-7</c:v>
                </c:pt>
                <c:pt idx="27">
                  <c:v>-7.409109455243929E-8</c:v>
                </c:pt>
                <c:pt idx="28">
                  <c:v>-2.7029993517582631E-8</c:v>
                </c:pt>
                <c:pt idx="29">
                  <c:v>-9.3757519152487084E-9</c:v>
                </c:pt>
                <c:pt idx="30">
                  <c:v>-3.0904530930383284E-9</c:v>
                </c:pt>
                <c:pt idx="31">
                  <c:v>-9.6755514643791256E-10</c:v>
                </c:pt>
                <c:pt idx="32">
                  <c:v>-2.8757695695493652E-10</c:v>
                </c:pt>
                <c:pt idx="33">
                  <c:v>-8.1105402519175995E-11</c:v>
                </c:pt>
                <c:pt idx="34">
                  <c:v>-2.1695035870316776E-11</c:v>
                </c:pt>
                <c:pt idx="35">
                  <c:v>-5.5015886926745005E-12</c:v>
                </c:pt>
                <c:pt idx="36">
                  <c:v>-1.3220251432666472E-12</c:v>
                </c:pt>
                <c:pt idx="37">
                  <c:v>-3.0090275755431669E-13</c:v>
                </c:pt>
                <c:pt idx="38">
                  <c:v>-6.4843003568195078E-14</c:v>
                </c:pt>
                <c:pt idx="39">
                  <c:v>-1.3224037685206299E-14</c:v>
                </c:pt>
                <c:pt idx="40">
                  <c:v>-2.551460410757479E-15</c:v>
                </c:pt>
                <c:pt idx="41">
                  <c:v>-4.6548878645518432E-16</c:v>
                </c:pt>
                <c:pt idx="42">
                  <c:v>-8.0213692665938015E-17</c:v>
                </c:pt>
                <c:pt idx="43">
                  <c:v>-1.2884064625098852E-17</c:v>
                </c:pt>
                <c:pt idx="44">
                  <c:v>0</c:v>
                </c:pt>
                <c:pt idx="45">
                  <c:v>0</c:v>
                </c:pt>
              </c:numCache>
            </c:numRef>
          </c:val>
          <c:extLst>
            <c:ext xmlns:c16="http://schemas.microsoft.com/office/drawing/2014/chart" uri="{C3380CC4-5D6E-409C-BE32-E72D297353CC}">
              <c16:uniqueId val="{00000002-ADE1-44F0-914A-75A067A7D100}"/>
            </c:ext>
          </c:extLst>
        </c:ser>
        <c:ser>
          <c:idx val="3"/>
          <c:order val="3"/>
          <c:spPr>
            <a:solidFill>
              <a:schemeClr val="accent4"/>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Nickel_outlfow_2.0'!$I$4:$I$49</c:f>
              <c:numCache>
                <c:formatCode>General</c:formatCode>
                <c:ptCount val="46"/>
                <c:pt idx="0">
                  <c:v>0</c:v>
                </c:pt>
                <c:pt idx="1">
                  <c:v>0</c:v>
                </c:pt>
                <c:pt idx="2">
                  <c:v>0</c:v>
                </c:pt>
                <c:pt idx="3">
                  <c:v>4.0584611585144238E-2</c:v>
                </c:pt>
                <c:pt idx="4">
                  <c:v>4.0290566213241778E-2</c:v>
                </c:pt>
                <c:pt idx="5">
                  <c:v>3.9186087905578489E-2</c:v>
                </c:pt>
                <c:pt idx="6">
                  <c:v>3.7165004709033091E-2</c:v>
                </c:pt>
                <c:pt idx="7">
                  <c:v>3.4270275290652963E-2</c:v>
                </c:pt>
                <c:pt idx="8">
                  <c:v>3.0653861315193372E-2</c:v>
                </c:pt>
                <c:pt idx="9">
                  <c:v>2.6546770799743203E-2</c:v>
                </c:pt>
                <c:pt idx="10">
                  <c:v>2.2222159042485326E-2</c:v>
                </c:pt>
                <c:pt idx="11">
                  <c:v>1.7954799519155091E-2</c:v>
                </c:pt>
                <c:pt idx="12">
                  <c:v>1.3983929332172823E-2</c:v>
                </c:pt>
                <c:pt idx="13">
                  <c:v>1.0486161396879651E-2</c:v>
                </c:pt>
                <c:pt idx="14">
                  <c:v>7.5625325305134104E-3</c:v>
                </c:pt>
                <c:pt idx="15">
                  <c:v>5.2401021655245749E-3</c:v>
                </c:pt>
                <c:pt idx="16">
                  <c:v>3.4851453603801492E-3</c:v>
                </c:pt>
                <c:pt idx="17">
                  <c:v>2.2229107252768987E-3</c:v>
                </c:pt>
                <c:pt idx="18">
                  <c:v>1.3585504186241892E-3</c:v>
                </c:pt>
                <c:pt idx="19">
                  <c:v>7.9493838000300294E-4</c:v>
                </c:pt>
                <c:pt idx="20">
                  <c:v>4.4500315502381136E-4</c:v>
                </c:pt>
                <c:pt idx="21">
                  <c:v>2.3814827054371383E-4</c:v>
                </c:pt>
                <c:pt idx="22">
                  <c:v>1.2175383475543283E-4</c:v>
                </c:pt>
                <c:pt idx="23">
                  <c:v>5.9426068085006928E-5</c:v>
                </c:pt>
                <c:pt idx="24">
                  <c:v>2.7672586019199349E-5</c:v>
                </c:pt>
                <c:pt idx="25">
                  <c:v>1.228655835054239E-5</c:v>
                </c:pt>
                <c:pt idx="26">
                  <c:v>5.1982493715661442E-6</c:v>
                </c:pt>
                <c:pt idx="27">
                  <c:v>2.0944861107367177E-6</c:v>
                </c:pt>
                <c:pt idx="28">
                  <c:v>8.0324204602633346E-7</c:v>
                </c:pt>
                <c:pt idx="29">
                  <c:v>2.9303963490207059E-7</c:v>
                </c:pt>
                <c:pt idx="30">
                  <c:v>1.0164511938893667E-7</c:v>
                </c:pt>
                <c:pt idx="31">
                  <c:v>3.3504456650233014E-8</c:v>
                </c:pt>
                <c:pt idx="32">
                  <c:v>1.0489532921099362E-8</c:v>
                </c:pt>
                <c:pt idx="33">
                  <c:v>3.1177013201096657E-9</c:v>
                </c:pt>
                <c:pt idx="34">
                  <c:v>8.792860985092227E-10</c:v>
                </c:pt>
                <c:pt idx="35">
                  <c:v>2.352018836589615E-10</c:v>
                </c:pt>
                <c:pt idx="36">
                  <c:v>5.9644244488404819E-11</c:v>
                </c:pt>
                <c:pt idx="37">
                  <c:v>1.4332440185833337E-11</c:v>
                </c:pt>
                <c:pt idx="38">
                  <c:v>3.2621700096740946E-12</c:v>
                </c:pt>
                <c:pt idx="39">
                  <c:v>7.0298093409520407E-13</c:v>
                </c:pt>
                <c:pt idx="40">
                  <c:v>1.4336544966921043E-13</c:v>
                </c:pt>
                <c:pt idx="41">
                  <c:v>2.7661087922537016E-14</c:v>
                </c:pt>
                <c:pt idx="42">
                  <c:v>5.0464926654571528E-15</c:v>
                </c:pt>
                <c:pt idx="43">
                  <c:v>8.6961882538681285E-16</c:v>
                </c:pt>
                <c:pt idx="44">
                  <c:v>1.3967970770461761E-16</c:v>
                </c:pt>
                <c:pt idx="45">
                  <c:v>0</c:v>
                </c:pt>
              </c:numCache>
            </c:numRef>
          </c:val>
          <c:extLst>
            <c:ext xmlns:c16="http://schemas.microsoft.com/office/drawing/2014/chart" uri="{C3380CC4-5D6E-409C-BE32-E72D297353CC}">
              <c16:uniqueId val="{00000003-ADE1-44F0-914A-75A067A7D100}"/>
            </c:ext>
          </c:extLst>
        </c:ser>
        <c:ser>
          <c:idx val="4"/>
          <c:order val="4"/>
          <c:spPr>
            <a:solidFill>
              <a:schemeClr val="accent5"/>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Nickel_outlfow_2.0'!$J$4:$J$49</c:f>
              <c:numCache>
                <c:formatCode>General</c:formatCode>
                <c:ptCount val="46"/>
                <c:pt idx="0">
                  <c:v>0</c:v>
                </c:pt>
                <c:pt idx="1">
                  <c:v>0</c:v>
                </c:pt>
                <c:pt idx="2">
                  <c:v>0</c:v>
                </c:pt>
                <c:pt idx="3">
                  <c:v>0</c:v>
                </c:pt>
                <c:pt idx="4">
                  <c:v>7.4653099926052166E-2</c:v>
                </c:pt>
                <c:pt idx="5">
                  <c:v>7.4112220078394284E-2</c:v>
                </c:pt>
                <c:pt idx="6">
                  <c:v>7.2080594635948847E-2</c:v>
                </c:pt>
                <c:pt idx="7">
                  <c:v>6.83629262898066E-2</c:v>
                </c:pt>
                <c:pt idx="8">
                  <c:v>6.3038235080779062E-2</c:v>
                </c:pt>
                <c:pt idx="9">
                  <c:v>5.6386045905146308E-2</c:v>
                </c:pt>
                <c:pt idx="10">
                  <c:v>4.8831284958081478E-2</c:v>
                </c:pt>
                <c:pt idx="11">
                  <c:v>4.0876405976952385E-2</c:v>
                </c:pt>
                <c:pt idx="12">
                  <c:v>3.302683924530541E-2</c:v>
                </c:pt>
                <c:pt idx="13">
                  <c:v>2.5722647895826584E-2</c:v>
                </c:pt>
                <c:pt idx="14">
                  <c:v>1.9288701407420044E-2</c:v>
                </c:pt>
                <c:pt idx="15">
                  <c:v>1.3910851296679504E-2</c:v>
                </c:pt>
                <c:pt idx="16">
                  <c:v>9.6388718607035087E-3</c:v>
                </c:pt>
                <c:pt idx="17">
                  <c:v>6.4107279750463993E-3</c:v>
                </c:pt>
                <c:pt idx="18">
                  <c:v>4.0889186817186004E-3</c:v>
                </c:pt>
                <c:pt idx="19">
                  <c:v>2.498976735144012E-3</c:v>
                </c:pt>
                <c:pt idx="20">
                  <c:v>1.4622442349341335E-3</c:v>
                </c:pt>
                <c:pt idx="21">
                  <c:v>8.1855816039302389E-4</c:v>
                </c:pt>
                <c:pt idx="22">
                  <c:v>4.3806028796944537E-4</c:v>
                </c:pt>
                <c:pt idx="23">
                  <c:v>2.239592997781567E-4</c:v>
                </c:pt>
                <c:pt idx="24">
                  <c:v>1.0931089459006424E-4</c:v>
                </c:pt>
                <c:pt idx="25">
                  <c:v>5.0902158444205816E-5</c:v>
                </c:pt>
                <c:pt idx="26">
                  <c:v>2.2600429878847438E-5</c:v>
                </c:pt>
                <c:pt idx="27">
                  <c:v>9.561886010955796E-6</c:v>
                </c:pt>
                <c:pt idx="28">
                  <c:v>3.852688859434377E-6</c:v>
                </c:pt>
                <c:pt idx="29">
                  <c:v>1.4775183594158168E-6</c:v>
                </c:pt>
                <c:pt idx="30">
                  <c:v>5.3902985127116057E-7</c:v>
                </c:pt>
                <c:pt idx="31">
                  <c:v>1.8697045403079279E-7</c:v>
                </c:pt>
                <c:pt idx="32">
                  <c:v>6.1629554961503733E-8</c:v>
                </c:pt>
                <c:pt idx="33">
                  <c:v>1.9294903135726575E-8</c:v>
                </c:pt>
                <c:pt idx="34">
                  <c:v>5.7348354240484336E-9</c:v>
                </c:pt>
                <c:pt idx="35">
                  <c:v>1.617397097367447E-9</c:v>
                </c:pt>
                <c:pt idx="36">
                  <c:v>4.3264057576974212E-10</c:v>
                </c:pt>
                <c:pt idx="37">
                  <c:v>1.0971221775685613E-10</c:v>
                </c:pt>
                <c:pt idx="38">
                  <c:v>2.6363713919805869E-11</c:v>
                </c:pt>
                <c:pt idx="39">
                  <c:v>6.0005774158280695E-12</c:v>
                </c:pt>
                <c:pt idx="40">
                  <c:v>1.2930937089053885E-12</c:v>
                </c:pt>
                <c:pt idx="41">
                  <c:v>2.6371264432691087E-13</c:v>
                </c:pt>
                <c:pt idx="42">
                  <c:v>5.0881008345053296E-14</c:v>
                </c:pt>
                <c:pt idx="43">
                  <c:v>9.2827381245251162E-15</c:v>
                </c:pt>
                <c:pt idx="44">
                  <c:v>1.5996146946726317E-15</c:v>
                </c:pt>
                <c:pt idx="45">
                  <c:v>2.5693293023239165E-16</c:v>
                </c:pt>
              </c:numCache>
            </c:numRef>
          </c:val>
          <c:extLst>
            <c:ext xmlns:c16="http://schemas.microsoft.com/office/drawing/2014/chart" uri="{C3380CC4-5D6E-409C-BE32-E72D297353CC}">
              <c16:uniqueId val="{00000004-ADE1-44F0-914A-75A067A7D100}"/>
            </c:ext>
          </c:extLst>
        </c:ser>
        <c:ser>
          <c:idx val="5"/>
          <c:order val="5"/>
          <c:spPr>
            <a:solidFill>
              <a:schemeClr val="accent6"/>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Nickel_outlfow_2.0'!$K$4:$K$49</c:f>
              <c:numCache>
                <c:formatCode>General</c:formatCode>
                <c:ptCount val="46"/>
                <c:pt idx="0">
                  <c:v>0</c:v>
                </c:pt>
                <c:pt idx="1">
                  <c:v>0</c:v>
                </c:pt>
                <c:pt idx="2">
                  <c:v>0</c:v>
                </c:pt>
                <c:pt idx="3">
                  <c:v>0</c:v>
                </c:pt>
                <c:pt idx="4">
                  <c:v>0</c:v>
                </c:pt>
                <c:pt idx="5">
                  <c:v>9.8335089852831598E-2</c:v>
                </c:pt>
                <c:pt idx="6">
                  <c:v>9.7622628234068157E-2</c:v>
                </c:pt>
                <c:pt idx="7">
                  <c:v>9.4946516048129953E-2</c:v>
                </c:pt>
                <c:pt idx="8">
                  <c:v>9.0049502377926721E-2</c:v>
                </c:pt>
                <c:pt idx="9">
                  <c:v>8.3035674566396281E-2</c:v>
                </c:pt>
                <c:pt idx="10">
                  <c:v>7.4273230395265483E-2</c:v>
                </c:pt>
                <c:pt idx="11">
                  <c:v>6.432189418441607E-2</c:v>
                </c:pt>
                <c:pt idx="12">
                  <c:v>5.3843511636972159E-2</c:v>
                </c:pt>
                <c:pt idx="13">
                  <c:v>4.3503849243489524E-2</c:v>
                </c:pt>
                <c:pt idx="14">
                  <c:v>3.388257010886888E-2</c:v>
                </c:pt>
                <c:pt idx="15">
                  <c:v>2.5407601130052554E-2</c:v>
                </c:pt>
                <c:pt idx="16">
                  <c:v>1.8323750970065004E-2</c:v>
                </c:pt>
                <c:pt idx="17">
                  <c:v>1.2696583684282293E-2</c:v>
                </c:pt>
                <c:pt idx="18">
                  <c:v>8.4443849226983579E-3</c:v>
                </c:pt>
                <c:pt idx="19">
                  <c:v>5.3860346906693208E-3</c:v>
                </c:pt>
                <c:pt idx="20">
                  <c:v>3.2917199960073693E-3</c:v>
                </c:pt>
                <c:pt idx="21">
                  <c:v>1.9261078022408246E-3</c:v>
                </c:pt>
                <c:pt idx="22">
                  <c:v>1.0782270305151305E-3</c:v>
                </c:pt>
                <c:pt idx="23">
                  <c:v>5.7702490346820746E-4</c:v>
                </c:pt>
                <c:pt idx="24">
                  <c:v>2.9500526955849503E-4</c:v>
                </c:pt>
                <c:pt idx="25">
                  <c:v>1.4398727784988054E-4</c:v>
                </c:pt>
                <c:pt idx="26">
                  <c:v>6.704970495896661E-5</c:v>
                </c:pt>
                <c:pt idx="27">
                  <c:v>2.9769899777109085E-5</c:v>
                </c:pt>
                <c:pt idx="28">
                  <c:v>1.2595175833036506E-5</c:v>
                </c:pt>
                <c:pt idx="29">
                  <c:v>5.0748663557542569E-6</c:v>
                </c:pt>
                <c:pt idx="30">
                  <c:v>1.9462272936593651E-6</c:v>
                </c:pt>
                <c:pt idx="31">
                  <c:v>7.1002475330043664E-7</c:v>
                </c:pt>
                <c:pt idx="32">
                  <c:v>2.4628255779270776E-7</c:v>
                </c:pt>
                <c:pt idx="33">
                  <c:v>8.1180122871422449E-8</c:v>
                </c:pt>
                <c:pt idx="34">
                  <c:v>2.5415770214938108E-8</c:v>
                </c:pt>
                <c:pt idx="35">
                  <c:v>7.5540809058647555E-9</c:v>
                </c:pt>
                <c:pt idx="36">
                  <c:v>2.1304793646195704E-9</c:v>
                </c:pt>
                <c:pt idx="37">
                  <c:v>5.6988591142819543E-10</c:v>
                </c:pt>
                <c:pt idx="38">
                  <c:v>1.4451591162001996E-10</c:v>
                </c:pt>
                <c:pt idx="39">
                  <c:v>3.4726999678867237E-11</c:v>
                </c:pt>
                <c:pt idx="40">
                  <c:v>7.9041234716149504E-12</c:v>
                </c:pt>
                <c:pt idx="41">
                  <c:v>1.7032981373753784E-12</c:v>
                </c:pt>
                <c:pt idx="42">
                  <c:v>3.4736945419415694E-13</c:v>
                </c:pt>
                <c:pt idx="43">
                  <c:v>6.7021845474194782E-14</c:v>
                </c:pt>
                <c:pt idx="44">
                  <c:v>1.2227474658918091E-14</c:v>
                </c:pt>
                <c:pt idx="45">
                  <c:v>2.1070559010457068E-15</c:v>
                </c:pt>
              </c:numCache>
            </c:numRef>
          </c:val>
          <c:extLst>
            <c:ext xmlns:c16="http://schemas.microsoft.com/office/drawing/2014/chart" uri="{C3380CC4-5D6E-409C-BE32-E72D297353CC}">
              <c16:uniqueId val="{00000005-ADE1-44F0-914A-75A067A7D100}"/>
            </c:ext>
          </c:extLst>
        </c:ser>
        <c:ser>
          <c:idx val="6"/>
          <c:order val="6"/>
          <c:spPr>
            <a:solidFill>
              <a:schemeClr val="accent1">
                <a:lumMod val="6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Nickel_outlfow_2.0'!$L$4:$L$49</c:f>
              <c:numCache>
                <c:formatCode>General</c:formatCode>
                <c:ptCount val="46"/>
                <c:pt idx="0">
                  <c:v>0</c:v>
                </c:pt>
                <c:pt idx="1">
                  <c:v>0</c:v>
                </c:pt>
                <c:pt idx="2">
                  <c:v>0</c:v>
                </c:pt>
                <c:pt idx="3">
                  <c:v>0</c:v>
                </c:pt>
                <c:pt idx="4">
                  <c:v>0</c:v>
                </c:pt>
                <c:pt idx="5">
                  <c:v>0</c:v>
                </c:pt>
                <c:pt idx="6">
                  <c:v>0.11189064839523995</c:v>
                </c:pt>
                <c:pt idx="7">
                  <c:v>0.11107997346120094</c:v>
                </c:pt>
                <c:pt idx="8">
                  <c:v>0.10803495740323873</c:v>
                </c:pt>
                <c:pt idx="9">
                  <c:v>0.1024628870916193</c:v>
                </c:pt>
                <c:pt idx="10">
                  <c:v>9.4482198379795143E-2</c:v>
                </c:pt>
                <c:pt idx="11">
                  <c:v>8.4511845362350027E-2</c:v>
                </c:pt>
                <c:pt idx="12">
                  <c:v>7.3188710734646126E-2</c:v>
                </c:pt>
                <c:pt idx="13">
                  <c:v>6.1265876076931063E-2</c:v>
                </c:pt>
                <c:pt idx="14">
                  <c:v>4.9500884240079285E-2</c:v>
                </c:pt>
                <c:pt idx="15">
                  <c:v>3.8553305279451548E-2</c:v>
                </c:pt>
                <c:pt idx="16">
                  <c:v>2.8910056103714943E-2</c:v>
                </c:pt>
                <c:pt idx="17">
                  <c:v>2.0849692415412405E-2</c:v>
                </c:pt>
                <c:pt idx="18">
                  <c:v>1.4446816319229333E-2</c:v>
                </c:pt>
                <c:pt idx="19">
                  <c:v>9.6084490868292034E-3</c:v>
                </c:pt>
                <c:pt idx="20">
                  <c:v>6.1285032099952109E-3</c:v>
                </c:pt>
                <c:pt idx="21">
                  <c:v>3.7454858203725483E-3</c:v>
                </c:pt>
                <c:pt idx="22">
                  <c:v>2.1916230634902978E-3</c:v>
                </c:pt>
                <c:pt idx="23">
                  <c:v>1.2268613548039398E-3</c:v>
                </c:pt>
                <c:pt idx="24">
                  <c:v>6.5656817607920596E-4</c:v>
                </c:pt>
                <c:pt idx="25">
                  <c:v>3.3567194518572012E-4</c:v>
                </c:pt>
                <c:pt idx="26">
                  <c:v>1.6383602133684112E-4</c:v>
                </c:pt>
                <c:pt idx="27">
                  <c:v>7.6292552066573209E-5</c:v>
                </c:pt>
                <c:pt idx="28">
                  <c:v>3.387370056515109E-5</c:v>
                </c:pt>
                <c:pt idx="29">
                  <c:v>1.4331429327208068E-5</c:v>
                </c:pt>
                <c:pt idx="30">
                  <c:v>5.7744401099785169E-6</c:v>
                </c:pt>
                <c:pt idx="31">
                  <c:v>2.2145160403876809E-6</c:v>
                </c:pt>
                <c:pt idx="32">
                  <c:v>8.0790214502629537E-7</c:v>
                </c:pt>
                <c:pt idx="33">
                  <c:v>2.8023277470031945E-7</c:v>
                </c:pt>
                <c:pt idx="34">
                  <c:v>9.2370857630605492E-8</c:v>
                </c:pt>
                <c:pt idx="35">
                  <c:v>2.8919351302468595E-8</c:v>
                </c:pt>
                <c:pt idx="36">
                  <c:v>8.5954160600481761E-9</c:v>
                </c:pt>
                <c:pt idx="37">
                  <c:v>2.4241673837561281E-9</c:v>
                </c:pt>
                <c:pt idx="38">
                  <c:v>6.4844506916547995E-10</c:v>
                </c:pt>
                <c:pt idx="39">
                  <c:v>1.6443752762918336E-10</c:v>
                </c:pt>
                <c:pt idx="40">
                  <c:v>3.9514140035921843E-11</c:v>
                </c:pt>
                <c:pt idx="41">
                  <c:v>8.9937122298725907E-12</c:v>
                </c:pt>
                <c:pt idx="42">
                  <c:v>1.9380989358586287E-12</c:v>
                </c:pt>
                <c:pt idx="43">
                  <c:v>3.9525456803521318E-13</c:v>
                </c:pt>
                <c:pt idx="44">
                  <c:v>7.6260852133011926E-14</c:v>
                </c:pt>
                <c:pt idx="45">
                  <c:v>1.391304029792692E-14</c:v>
                </c:pt>
              </c:numCache>
            </c:numRef>
          </c:val>
          <c:extLst>
            <c:ext xmlns:c16="http://schemas.microsoft.com/office/drawing/2014/chart" uri="{C3380CC4-5D6E-409C-BE32-E72D297353CC}">
              <c16:uniqueId val="{00000006-ADE1-44F0-914A-75A067A7D100}"/>
            </c:ext>
          </c:extLst>
        </c:ser>
        <c:ser>
          <c:idx val="7"/>
          <c:order val="7"/>
          <c:spPr>
            <a:solidFill>
              <a:schemeClr val="accent2">
                <a:lumMod val="6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Nickel_outlfow_2.0'!$M$4:$M$49</c:f>
              <c:numCache>
                <c:formatCode>General</c:formatCode>
                <c:ptCount val="46"/>
                <c:pt idx="0">
                  <c:v>0</c:v>
                </c:pt>
                <c:pt idx="1">
                  <c:v>0</c:v>
                </c:pt>
                <c:pt idx="2">
                  <c:v>0</c:v>
                </c:pt>
                <c:pt idx="3">
                  <c:v>0</c:v>
                </c:pt>
                <c:pt idx="4">
                  <c:v>0</c:v>
                </c:pt>
                <c:pt idx="5">
                  <c:v>0</c:v>
                </c:pt>
                <c:pt idx="6">
                  <c:v>0</c:v>
                </c:pt>
                <c:pt idx="7">
                  <c:v>0.1154366706267468</c:v>
                </c:pt>
                <c:pt idx="8">
                  <c:v>0.11460030390005257</c:v>
                </c:pt>
                <c:pt idx="9">
                  <c:v>0.1114587856339819</c:v>
                </c:pt>
                <c:pt idx="10">
                  <c:v>0.10571012607666673</c:v>
                </c:pt>
                <c:pt idx="11">
                  <c:v>9.7476514533482272E-2</c:v>
                </c:pt>
                <c:pt idx="12">
                  <c:v>8.7190182531529492E-2</c:v>
                </c:pt>
                <c:pt idx="13">
                  <c:v>7.5508196760356028E-2</c:v>
                </c:pt>
                <c:pt idx="14">
                  <c:v>6.3207505352633642E-2</c:v>
                </c:pt>
                <c:pt idx="15">
                  <c:v>5.1069659097603796E-2</c:v>
                </c:pt>
                <c:pt idx="16">
                  <c:v>3.977513104934155E-2</c:v>
                </c:pt>
                <c:pt idx="17">
                  <c:v>2.9826269416696732E-2</c:v>
                </c:pt>
                <c:pt idx="18">
                  <c:v>2.1510457849213193E-2</c:v>
                </c:pt>
                <c:pt idx="19">
                  <c:v>1.4904662730678519E-2</c:v>
                </c:pt>
                <c:pt idx="20">
                  <c:v>9.9129586643574678E-3</c:v>
                </c:pt>
                <c:pt idx="21">
                  <c:v>6.3227268465563214E-3</c:v>
                </c:pt>
                <c:pt idx="22">
                  <c:v>3.8641872147904197E-3</c:v>
                </c:pt>
                <c:pt idx="23">
                  <c:v>2.2610796643562406E-3</c:v>
                </c:pt>
                <c:pt idx="24">
                  <c:v>1.2657428672583485E-3</c:v>
                </c:pt>
                <c:pt idx="25">
                  <c:v>6.7737603966984904E-4</c:v>
                </c:pt>
                <c:pt idx="26">
                  <c:v>3.4631001188024072E-4</c:v>
                </c:pt>
                <c:pt idx="27">
                  <c:v>1.6902828880793375E-4</c:v>
                </c:pt>
                <c:pt idx="28">
                  <c:v>7.8710404582458447E-5</c:v>
                </c:pt>
                <c:pt idx="29">
                  <c:v>3.4947220979861115E-5</c:v>
                </c:pt>
                <c:pt idx="30">
                  <c:v>1.4785618910809685E-5</c:v>
                </c:pt>
                <c:pt idx="31">
                  <c:v>5.9574428300285311E-6</c:v>
                </c:pt>
                <c:pt idx="32">
                  <c:v>2.2846981621634386E-6</c:v>
                </c:pt>
                <c:pt idx="33">
                  <c:v>8.3350606285350842E-7</c:v>
                </c:pt>
                <c:pt idx="34">
                  <c:v>2.8911387122926274E-7</c:v>
                </c:pt>
                <c:pt idx="35">
                  <c:v>9.5298261478909733E-8</c:v>
                </c:pt>
                <c:pt idx="36">
                  <c:v>2.9835859197543702E-8</c:v>
                </c:pt>
                <c:pt idx="37">
                  <c:v>8.8678207415396682E-9</c:v>
                </c:pt>
                <c:pt idx="38">
                  <c:v>2.5009937455565189E-9</c:v>
                </c:pt>
                <c:pt idx="39">
                  <c:v>6.6899549642772476E-10</c:v>
                </c:pt>
                <c:pt idx="40">
                  <c:v>1.696488579506181E-10</c:v>
                </c:pt>
                <c:pt idx="41">
                  <c:v>4.0766416441822217E-11</c:v>
                </c:pt>
                <c:pt idx="42">
                  <c:v>9.2787396559202903E-12</c:v>
                </c:pt>
                <c:pt idx="43">
                  <c:v>1.9995208867721498E-12</c:v>
                </c:pt>
                <c:pt idx="44">
                  <c:v>4.0778091858782224E-13</c:v>
                </c:pt>
                <c:pt idx="45">
                  <c:v>7.867770001919167E-14</c:v>
                </c:pt>
              </c:numCache>
            </c:numRef>
          </c:val>
          <c:extLst>
            <c:ext xmlns:c16="http://schemas.microsoft.com/office/drawing/2014/chart" uri="{C3380CC4-5D6E-409C-BE32-E72D297353CC}">
              <c16:uniqueId val="{00000007-ADE1-44F0-914A-75A067A7D100}"/>
            </c:ext>
          </c:extLst>
        </c:ser>
        <c:ser>
          <c:idx val="8"/>
          <c:order val="8"/>
          <c:spPr>
            <a:solidFill>
              <a:schemeClr val="accent3">
                <a:lumMod val="6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Nickel_outlfow_2.0'!$N$4:$N$49</c:f>
              <c:numCache>
                <c:formatCode>General</c:formatCode>
                <c:ptCount val="46"/>
                <c:pt idx="0">
                  <c:v>0</c:v>
                </c:pt>
                <c:pt idx="1">
                  <c:v>0</c:v>
                </c:pt>
                <c:pt idx="2">
                  <c:v>0</c:v>
                </c:pt>
                <c:pt idx="3">
                  <c:v>0</c:v>
                </c:pt>
                <c:pt idx="4">
                  <c:v>0</c:v>
                </c:pt>
                <c:pt idx="5">
                  <c:v>0</c:v>
                </c:pt>
                <c:pt idx="6">
                  <c:v>0</c:v>
                </c:pt>
                <c:pt idx="7">
                  <c:v>0</c:v>
                </c:pt>
                <c:pt idx="8">
                  <c:v>0.1090505685666214</c:v>
                </c:pt>
                <c:pt idx="9">
                  <c:v>0.10826047070100368</c:v>
                </c:pt>
                <c:pt idx="10">
                  <c:v>0.10529274518347601</c:v>
                </c:pt>
                <c:pt idx="11">
                  <c:v>9.986210871572683E-2</c:v>
                </c:pt>
                <c:pt idx="12">
                  <c:v>9.2083990936809162E-2</c:v>
                </c:pt>
                <c:pt idx="13">
                  <c:v>8.2366711781167279E-2</c:v>
                </c:pt>
                <c:pt idx="14">
                  <c:v>7.1330988181231111E-2</c:v>
                </c:pt>
                <c:pt idx="15">
                  <c:v>5.9710786520079967E-2</c:v>
                </c:pt>
                <c:pt idx="16">
                  <c:v>4.8244421212602431E-2</c:v>
                </c:pt>
                <c:pt idx="17">
                  <c:v>3.7574720686180021E-2</c:v>
                </c:pt>
                <c:pt idx="18">
                  <c:v>2.8176242613830078E-2</c:v>
                </c:pt>
                <c:pt idx="19">
                  <c:v>2.0320472219523066E-2</c:v>
                </c:pt>
                <c:pt idx="20">
                  <c:v>1.4080118009723907E-2</c:v>
                </c:pt>
                <c:pt idx="21">
                  <c:v>9.364561301503144E-3</c:v>
                </c:pt>
                <c:pt idx="22">
                  <c:v>5.9729456312702326E-3</c:v>
                </c:pt>
                <c:pt idx="23">
                  <c:v>3.6504155094986561E-3</c:v>
                </c:pt>
                <c:pt idx="24">
                  <c:v>2.1359938885429229E-3</c:v>
                </c:pt>
                <c:pt idx="25">
                  <c:v>1.1957203771059456E-3</c:v>
                </c:pt>
                <c:pt idx="26">
                  <c:v>6.3990274371520197E-4</c:v>
                </c:pt>
                <c:pt idx="27">
                  <c:v>3.2715170569986451E-4</c:v>
                </c:pt>
                <c:pt idx="28">
                  <c:v>1.5967743090883465E-4</c:v>
                </c:pt>
                <c:pt idx="29">
                  <c:v>7.4356045832086828E-5</c:v>
                </c:pt>
                <c:pt idx="30">
                  <c:v>3.3013896684527205E-5</c:v>
                </c:pt>
                <c:pt idx="31">
                  <c:v>1.3967659843955995E-5</c:v>
                </c:pt>
                <c:pt idx="32">
                  <c:v>5.6278695867656631E-6</c:v>
                </c:pt>
                <c:pt idx="33">
                  <c:v>2.1583057812939923E-6</c:v>
                </c:pt>
                <c:pt idx="34">
                  <c:v>7.873954573048892E-7</c:v>
                </c:pt>
                <c:pt idx="35">
                  <c:v>2.7311972761230166E-7</c:v>
                </c:pt>
                <c:pt idx="36">
                  <c:v>9.0026241585641732E-8</c:v>
                </c:pt>
                <c:pt idx="37">
                  <c:v>2.8185301875918227E-8</c:v>
                </c:pt>
                <c:pt idx="38">
                  <c:v>8.3772417253665544E-9</c:v>
                </c:pt>
                <c:pt idx="39">
                  <c:v>2.3626356204984788E-9</c:v>
                </c:pt>
                <c:pt idx="40">
                  <c:v>6.3198582268405209E-10</c:v>
                </c:pt>
                <c:pt idx="41">
                  <c:v>1.6026366938467777E-10</c:v>
                </c:pt>
                <c:pt idx="42">
                  <c:v>3.851116692180765E-11</c:v>
                </c:pt>
                <c:pt idx="43">
                  <c:v>8.7654280876783837E-12</c:v>
                </c:pt>
                <c:pt idx="44">
                  <c:v>1.888904872078109E-12</c:v>
                </c:pt>
                <c:pt idx="45">
                  <c:v>3.8522196439991327E-13</c:v>
                </c:pt>
              </c:numCache>
            </c:numRef>
          </c:val>
          <c:extLst>
            <c:ext xmlns:c16="http://schemas.microsoft.com/office/drawing/2014/chart" uri="{C3380CC4-5D6E-409C-BE32-E72D297353CC}">
              <c16:uniqueId val="{00000008-ADE1-44F0-914A-75A067A7D100}"/>
            </c:ext>
          </c:extLst>
        </c:ser>
        <c:ser>
          <c:idx val="9"/>
          <c:order val="9"/>
          <c:spPr>
            <a:solidFill>
              <a:schemeClr val="accent4">
                <a:lumMod val="6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Nickel_outlfow_2.0'!$O$4:$O$49</c:f>
              <c:numCache>
                <c:formatCode>General</c:formatCode>
                <c:ptCount val="46"/>
                <c:pt idx="0">
                  <c:v>0</c:v>
                </c:pt>
                <c:pt idx="1">
                  <c:v>0</c:v>
                </c:pt>
                <c:pt idx="2">
                  <c:v>0</c:v>
                </c:pt>
                <c:pt idx="3">
                  <c:v>0</c:v>
                </c:pt>
                <c:pt idx="4">
                  <c:v>0</c:v>
                </c:pt>
                <c:pt idx="5">
                  <c:v>0</c:v>
                </c:pt>
                <c:pt idx="6">
                  <c:v>0</c:v>
                </c:pt>
                <c:pt idx="7">
                  <c:v>0</c:v>
                </c:pt>
                <c:pt idx="8">
                  <c:v>0</c:v>
                </c:pt>
                <c:pt idx="9">
                  <c:v>9.2777129170362543E-2</c:v>
                </c:pt>
                <c:pt idx="10">
                  <c:v>9.2104936327178408E-2</c:v>
                </c:pt>
                <c:pt idx="11">
                  <c:v>8.9580079673050678E-2</c:v>
                </c:pt>
                <c:pt idx="12">
                  <c:v>8.4959848273359811E-2</c:v>
                </c:pt>
                <c:pt idx="13">
                  <c:v>7.8342446389424863E-2</c:v>
                </c:pt>
                <c:pt idx="14">
                  <c:v>7.0075261034433456E-2</c:v>
                </c:pt>
                <c:pt idx="15">
                  <c:v>6.0686380560195534E-2</c:v>
                </c:pt>
                <c:pt idx="16">
                  <c:v>5.0800242737414236E-2</c:v>
                </c:pt>
                <c:pt idx="17">
                  <c:v>4.1044984518870439E-2</c:v>
                </c:pt>
                <c:pt idx="18">
                  <c:v>3.1967506088813262E-2</c:v>
                </c:pt>
                <c:pt idx="19">
                  <c:v>2.3971547648756811E-2</c:v>
                </c:pt>
                <c:pt idx="20">
                  <c:v>1.7288081123224028E-2</c:v>
                </c:pt>
                <c:pt idx="21">
                  <c:v>1.1978964846240553E-2</c:v>
                </c:pt>
                <c:pt idx="22">
                  <c:v>7.9671030138880571E-3</c:v>
                </c:pt>
                <c:pt idx="23">
                  <c:v>5.0816126467178096E-3</c:v>
                </c:pt>
                <c:pt idx="24">
                  <c:v>3.1056699263640017E-3</c:v>
                </c:pt>
                <c:pt idx="25">
                  <c:v>1.8172429865267916E-3</c:v>
                </c:pt>
                <c:pt idx="26">
                  <c:v>1.0172849654664568E-3</c:v>
                </c:pt>
                <c:pt idx="27">
                  <c:v>5.4441109560896287E-4</c:v>
                </c:pt>
                <c:pt idx="28">
                  <c:v>2.7833138751108788E-4</c:v>
                </c:pt>
                <c:pt idx="29">
                  <c:v>1.3584902699494079E-4</c:v>
                </c:pt>
                <c:pt idx="30">
                  <c:v>6.3260013766424769E-5</c:v>
                </c:pt>
                <c:pt idx="31">
                  <c:v>2.8087286452304643E-5</c:v>
                </c:pt>
                <c:pt idx="32">
                  <c:v>1.1883288630069909E-5</c:v>
                </c:pt>
                <c:pt idx="33">
                  <c:v>4.7880317403969096E-6</c:v>
                </c:pt>
                <c:pt idx="34">
                  <c:v>1.8362253117270182E-6</c:v>
                </c:pt>
                <c:pt idx="35">
                  <c:v>6.6989371087875749E-7</c:v>
                </c:pt>
                <c:pt idx="36">
                  <c:v>2.3236251383852647E-7</c:v>
                </c:pt>
                <c:pt idx="37">
                  <c:v>7.6591771634924547E-8</c:v>
                </c:pt>
                <c:pt idx="38">
                  <c:v>2.3979255011863561E-8</c:v>
                </c:pt>
                <c:pt idx="39">
                  <c:v>7.1271195360239216E-9</c:v>
                </c:pt>
                <c:pt idx="40">
                  <c:v>2.0100633405828947E-9</c:v>
                </c:pt>
                <c:pt idx="41">
                  <c:v>5.376756038568972E-10</c:v>
                </c:pt>
                <c:pt idx="42">
                  <c:v>1.3634778205429389E-10</c:v>
                </c:pt>
                <c:pt idx="43">
                  <c:v>3.2764207972222943E-11</c:v>
                </c:pt>
                <c:pt idx="44">
                  <c:v>7.4573774773786742E-12</c:v>
                </c:pt>
                <c:pt idx="45">
                  <c:v>1.6070266630499545E-12</c:v>
                </c:pt>
              </c:numCache>
            </c:numRef>
          </c:val>
          <c:extLst>
            <c:ext xmlns:c16="http://schemas.microsoft.com/office/drawing/2014/chart" uri="{C3380CC4-5D6E-409C-BE32-E72D297353CC}">
              <c16:uniqueId val="{00000009-ADE1-44F0-914A-75A067A7D100}"/>
            </c:ext>
          </c:extLst>
        </c:ser>
        <c:ser>
          <c:idx val="10"/>
          <c:order val="10"/>
          <c:spPr>
            <a:solidFill>
              <a:schemeClr val="accent5">
                <a:lumMod val="6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Nickel_outlfow_2.0'!$P$4:$P$49</c:f>
              <c:numCache>
                <c:formatCode>General</c:formatCode>
                <c:ptCount val="46"/>
                <c:pt idx="0">
                  <c:v>0</c:v>
                </c:pt>
                <c:pt idx="1">
                  <c:v>0</c:v>
                </c:pt>
                <c:pt idx="2">
                  <c:v>0</c:v>
                </c:pt>
                <c:pt idx="3">
                  <c:v>0</c:v>
                </c:pt>
                <c:pt idx="4">
                  <c:v>0</c:v>
                </c:pt>
                <c:pt idx="5">
                  <c:v>0</c:v>
                </c:pt>
                <c:pt idx="6">
                  <c:v>0</c:v>
                </c:pt>
                <c:pt idx="7">
                  <c:v>0</c:v>
                </c:pt>
                <c:pt idx="8">
                  <c:v>0</c:v>
                </c:pt>
                <c:pt idx="9">
                  <c:v>0</c:v>
                </c:pt>
                <c:pt idx="10">
                  <c:v>6.6361197589834012E-2</c:v>
                </c:pt>
                <c:pt idx="11">
                  <c:v>6.5880394589311081E-2</c:v>
                </c:pt>
                <c:pt idx="12">
                  <c:v>6.4074426752098651E-2</c:v>
                </c:pt>
                <c:pt idx="13">
                  <c:v>6.0769688918891528E-2</c:v>
                </c:pt>
                <c:pt idx="14">
                  <c:v>5.6036424181363634E-2</c:v>
                </c:pt>
                <c:pt idx="15">
                  <c:v>5.0123109922124605E-2</c:v>
                </c:pt>
                <c:pt idx="16">
                  <c:v>4.3407474744901725E-2</c:v>
                </c:pt>
                <c:pt idx="17">
                  <c:v>3.633616362194992E-2</c:v>
                </c:pt>
                <c:pt idx="18">
                  <c:v>2.935846745944096E-2</c:v>
                </c:pt>
                <c:pt idx="19">
                  <c:v>2.2865570501955517E-2</c:v>
                </c:pt>
                <c:pt idx="20">
                  <c:v>1.7146258181067357E-2</c:v>
                </c:pt>
                <c:pt idx="21">
                  <c:v>1.2365739031013673E-2</c:v>
                </c:pt>
                <c:pt idx="22">
                  <c:v>8.5682587960157139E-3</c:v>
                </c:pt>
                <c:pt idx="23">
                  <c:v>5.6986727445763816E-3</c:v>
                </c:pt>
                <c:pt idx="24">
                  <c:v>3.6347524863009533E-3</c:v>
                </c:pt>
                <c:pt idx="25">
                  <c:v>2.22140927915329E-3</c:v>
                </c:pt>
                <c:pt idx="26">
                  <c:v>1.2998291925610491E-3</c:v>
                </c:pt>
                <c:pt idx="27">
                  <c:v>7.2763890413686538E-4</c:v>
                </c:pt>
                <c:pt idx="28">
                  <c:v>3.8940386072374122E-4</c:v>
                </c:pt>
                <c:pt idx="29">
                  <c:v>1.990835927695022E-4</c:v>
                </c:pt>
                <c:pt idx="30">
                  <c:v>9.7169466261926723E-5</c:v>
                </c:pt>
                <c:pt idx="31">
                  <c:v>4.5248331249619854E-5</c:v>
                </c:pt>
                <c:pt idx="32">
                  <c:v>2.0090144873970482E-5</c:v>
                </c:pt>
                <c:pt idx="33">
                  <c:v>8.4998239528305039E-6</c:v>
                </c:pt>
                <c:pt idx="34">
                  <c:v>3.4247612879616599E-6</c:v>
                </c:pt>
                <c:pt idx="35">
                  <c:v>1.3134067826911942E-6</c:v>
                </c:pt>
                <c:pt idx="36">
                  <c:v>4.7915848775813808E-7</c:v>
                </c:pt>
                <c:pt idx="37">
                  <c:v>1.6620318855732427E-7</c:v>
                </c:pt>
                <c:pt idx="38">
                  <c:v>5.4784209607170475E-8</c:v>
                </c:pt>
                <c:pt idx="39">
                  <c:v>1.7151771068247605E-8</c:v>
                </c:pt>
                <c:pt idx="40">
                  <c:v>5.0978532317804999E-9</c:v>
                </c:pt>
                <c:pt idx="41">
                  <c:v>1.4377488472138942E-9</c:v>
                </c:pt>
                <c:pt idx="42">
                  <c:v>3.8458612920929902E-10</c:v>
                </c:pt>
                <c:pt idx="43">
                  <c:v>9.7526213483344667E-11</c:v>
                </c:pt>
                <c:pt idx="44">
                  <c:v>2.3435431755239824E-11</c:v>
                </c:pt>
                <c:pt idx="45">
                  <c:v>5.3340786107918577E-12</c:v>
                </c:pt>
              </c:numCache>
            </c:numRef>
          </c:val>
          <c:extLst>
            <c:ext xmlns:c16="http://schemas.microsoft.com/office/drawing/2014/chart" uri="{C3380CC4-5D6E-409C-BE32-E72D297353CC}">
              <c16:uniqueId val="{0000000A-ADE1-44F0-914A-75A067A7D100}"/>
            </c:ext>
          </c:extLst>
        </c:ser>
        <c:ser>
          <c:idx val="11"/>
          <c:order val="11"/>
          <c:spPr>
            <a:solidFill>
              <a:schemeClr val="accent6">
                <a:lumMod val="6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Nickel_outlfow_2.0'!$Q$4:$Q$49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4.4845023038241463E-2</c:v>
                </c:pt>
                <c:pt idx="12">
                  <c:v>4.4520109950196021E-2</c:v>
                </c:pt>
                <c:pt idx="13">
                  <c:v>4.3299687893217934E-2</c:v>
                </c:pt>
                <c:pt idx="14">
                  <c:v>4.1066439403919658E-2</c:v>
                </c:pt>
                <c:pt idx="15">
                  <c:v>3.7867832779721979E-2</c:v>
                </c:pt>
                <c:pt idx="16">
                  <c:v>3.3871782017844826E-2</c:v>
                </c:pt>
                <c:pt idx="17">
                  <c:v>2.9333545440192701E-2</c:v>
                </c:pt>
                <c:pt idx="18">
                  <c:v>2.4554953104060331E-2</c:v>
                </c:pt>
                <c:pt idx="19">
                  <c:v>1.9839623114152199E-2</c:v>
                </c:pt>
                <c:pt idx="20">
                  <c:v>1.5451906734422972E-2</c:v>
                </c:pt>
                <c:pt idx="21">
                  <c:v>1.1586957003129712E-2</c:v>
                </c:pt>
                <c:pt idx="22">
                  <c:v>8.3564171815916875E-3</c:v>
                </c:pt>
                <c:pt idx="23">
                  <c:v>5.7901872940852826E-3</c:v>
                </c:pt>
                <c:pt idx="24">
                  <c:v>3.8510020885620033E-3</c:v>
                </c:pt>
                <c:pt idx="25">
                  <c:v>2.4562630709883699E-3</c:v>
                </c:pt>
                <c:pt idx="26">
                  <c:v>1.5011656497931178E-3</c:v>
                </c:pt>
                <c:pt idx="27">
                  <c:v>8.7838785620572828E-4</c:v>
                </c:pt>
                <c:pt idx="28">
                  <c:v>4.9171782012169855E-4</c:v>
                </c:pt>
                <c:pt idx="29">
                  <c:v>2.631481308289636E-4</c:v>
                </c:pt>
                <c:pt idx="30">
                  <c:v>1.3453506911472452E-4</c:v>
                </c:pt>
                <c:pt idx="31">
                  <c:v>6.5664380863995656E-5</c:v>
                </c:pt>
                <c:pt idx="32">
                  <c:v>3.0577544273282289E-5</c:v>
                </c:pt>
                <c:pt idx="33">
                  <c:v>1.3576352483621121E-5</c:v>
                </c:pt>
                <c:pt idx="34">
                  <c:v>5.7439409599213349E-6</c:v>
                </c:pt>
                <c:pt idx="35">
                  <c:v>2.3143569501019054E-6</c:v>
                </c:pt>
                <c:pt idx="36">
                  <c:v>8.8756320813282242E-7</c:v>
                </c:pt>
                <c:pt idx="37">
                  <c:v>3.2380177276629514E-7</c:v>
                </c:pt>
                <c:pt idx="38">
                  <c:v>1.1231542061598046E-7</c:v>
                </c:pt>
                <c:pt idx="39">
                  <c:v>3.7021621537791092E-8</c:v>
                </c:pt>
                <c:pt idx="40">
                  <c:v>1.1590682456581194E-8</c:v>
                </c:pt>
                <c:pt idx="41">
                  <c:v>3.4449852312459153E-9</c:v>
                </c:pt>
                <c:pt idx="42">
                  <c:v>9.7159006344378203E-10</c:v>
                </c:pt>
                <c:pt idx="43">
                  <c:v>2.5989244394259073E-10</c:v>
                </c:pt>
                <c:pt idx="44">
                  <c:v>6.5905460560329625E-11</c:v>
                </c:pt>
                <c:pt idx="45">
                  <c:v>1.5837002874340294E-11</c:v>
                </c:pt>
              </c:numCache>
            </c:numRef>
          </c:val>
          <c:extLst>
            <c:ext xmlns:c16="http://schemas.microsoft.com/office/drawing/2014/chart" uri="{C3380CC4-5D6E-409C-BE32-E72D297353CC}">
              <c16:uniqueId val="{0000000B-ADE1-44F0-914A-75A067A7D100}"/>
            </c:ext>
          </c:extLst>
        </c:ser>
        <c:ser>
          <c:idx val="12"/>
          <c:order val="12"/>
          <c:spPr>
            <a:solidFill>
              <a:schemeClr val="accent1">
                <a:lumMod val="80000"/>
                <a:lumOff val="2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Nickel_outlfow_2.0'!$R$4:$R$49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8.9275053089992326E-2</c:v>
                </c:pt>
                <c:pt idx="13">
                  <c:v>8.8628233638920695E-2</c:v>
                </c:pt>
                <c:pt idx="14">
                  <c:v>8.6198683232936807E-2</c:v>
                </c:pt>
                <c:pt idx="15">
                  <c:v>8.1752852593598435E-2</c:v>
                </c:pt>
                <c:pt idx="16">
                  <c:v>7.538523904714664E-2</c:v>
                </c:pt>
                <c:pt idx="17">
                  <c:v>6.7430116722587433E-2</c:v>
                </c:pt>
                <c:pt idx="18">
                  <c:v>5.8395640119479279E-2</c:v>
                </c:pt>
                <c:pt idx="19">
                  <c:v>4.888267623628853E-2</c:v>
                </c:pt>
                <c:pt idx="20">
                  <c:v>3.9495651619824233E-2</c:v>
                </c:pt>
                <c:pt idx="21">
                  <c:v>3.0760822508238691E-2</c:v>
                </c:pt>
                <c:pt idx="22">
                  <c:v>2.3066689044261599E-2</c:v>
                </c:pt>
                <c:pt idx="23">
                  <c:v>1.6635504610903108E-2</c:v>
                </c:pt>
                <c:pt idx="24">
                  <c:v>1.1526792563796014E-2</c:v>
                </c:pt>
                <c:pt idx="25">
                  <c:v>7.6663672491119259E-3</c:v>
                </c:pt>
                <c:pt idx="26">
                  <c:v>4.8897960399860059E-3</c:v>
                </c:pt>
                <c:pt idx="27">
                  <c:v>2.9884396082898905E-3</c:v>
                </c:pt>
                <c:pt idx="28">
                  <c:v>1.7486471671449497E-3</c:v>
                </c:pt>
                <c:pt idx="29">
                  <c:v>9.7888531485926396E-4</c:v>
                </c:pt>
                <c:pt idx="30">
                  <c:v>5.2386110561822557E-4</c:v>
                </c:pt>
                <c:pt idx="31">
                  <c:v>2.6782515926997722E-4</c:v>
                </c:pt>
                <c:pt idx="32">
                  <c:v>1.3072110773041016E-4</c:v>
                </c:pt>
                <c:pt idx="33">
                  <c:v>6.0872125899701921E-5</c:v>
                </c:pt>
                <c:pt idx="34">
                  <c:v>2.7027070266195874E-5</c:v>
                </c:pt>
                <c:pt idx="35">
                  <c:v>1.14347278560985E-5</c:v>
                </c:pt>
                <c:pt idx="36">
                  <c:v>4.6072969884160952E-6</c:v>
                </c:pt>
                <c:pt idx="37">
                  <c:v>1.7669129628768904E-6</c:v>
                </c:pt>
                <c:pt idx="38">
                  <c:v>6.4460710455414217E-7</c:v>
                </c:pt>
                <c:pt idx="39">
                  <c:v>2.2359148148426658E-7</c:v>
                </c:pt>
                <c:pt idx="40">
                  <c:v>7.3700647348212594E-8</c:v>
                </c:pt>
                <c:pt idx="41">
                  <c:v>2.3074105476055643E-8</c:v>
                </c:pt>
                <c:pt idx="42">
                  <c:v>6.85809078861338E-9</c:v>
                </c:pt>
                <c:pt idx="43">
                  <c:v>1.9341890943324178E-9</c:v>
                </c:pt>
                <c:pt idx="44">
                  <c:v>5.1737985976453345E-10</c:v>
                </c:pt>
                <c:pt idx="45">
                  <c:v>1.3120103618692542E-10</c:v>
                </c:pt>
              </c:numCache>
            </c:numRef>
          </c:val>
          <c:extLst>
            <c:ext xmlns:c16="http://schemas.microsoft.com/office/drawing/2014/chart" uri="{C3380CC4-5D6E-409C-BE32-E72D297353CC}">
              <c16:uniqueId val="{0000000C-ADE1-44F0-914A-75A067A7D100}"/>
            </c:ext>
          </c:extLst>
        </c:ser>
        <c:ser>
          <c:idx val="13"/>
          <c:order val="13"/>
          <c:spPr>
            <a:solidFill>
              <a:schemeClr val="accent2">
                <a:lumMod val="80000"/>
                <a:lumOff val="2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Nickel_outlfow_2.0'!$S$4:$S$49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0.21496459601376444</c:v>
                </c:pt>
                <c:pt idx="14">
                  <c:v>0.21340712528503467</c:v>
                </c:pt>
                <c:pt idx="15">
                  <c:v>0.20755703275144705</c:v>
                </c:pt>
                <c:pt idx="16">
                  <c:v>0.19685195720959758</c:v>
                </c:pt>
                <c:pt idx="17">
                  <c:v>0.18151943791997055</c:v>
                </c:pt>
                <c:pt idx="18">
                  <c:v>0.16236437054616415</c:v>
                </c:pt>
                <c:pt idx="19">
                  <c:v>0.14061033572945836</c:v>
                </c:pt>
                <c:pt idx="20">
                  <c:v>0.11770415570196231</c:v>
                </c:pt>
                <c:pt idx="21">
                  <c:v>9.5101223700169824E-2</c:v>
                </c:pt>
                <c:pt idx="22">
                  <c:v>7.4068707378633844E-2</c:v>
                </c:pt>
                <c:pt idx="23">
                  <c:v>5.5542072730849691E-2</c:v>
                </c:pt>
                <c:pt idx="24">
                  <c:v>4.0056481675380541E-2</c:v>
                </c:pt>
                <c:pt idx="25">
                  <c:v>2.7755259963980237E-2</c:v>
                </c:pt>
                <c:pt idx="26">
                  <c:v>1.8459776629169422E-2</c:v>
                </c:pt>
                <c:pt idx="27">
                  <c:v>1.1774095830172384E-2</c:v>
                </c:pt>
                <c:pt idx="28">
                  <c:v>7.1958368085202774E-3</c:v>
                </c:pt>
                <c:pt idx="29">
                  <c:v>4.2105517593701161E-3</c:v>
                </c:pt>
                <c:pt idx="30">
                  <c:v>2.3570491304038981E-3</c:v>
                </c:pt>
                <c:pt idx="31">
                  <c:v>1.2614004365030117E-3</c:v>
                </c:pt>
                <c:pt idx="32">
                  <c:v>6.448937880412939E-4</c:v>
                </c:pt>
                <c:pt idx="33">
                  <c:v>3.1476217757510843E-4</c:v>
                </c:pt>
                <c:pt idx="34">
                  <c:v>1.4657344352781224E-4</c:v>
                </c:pt>
                <c:pt idx="35">
                  <c:v>6.5078238994177682E-5</c:v>
                </c:pt>
                <c:pt idx="36">
                  <c:v>2.7533578183770357E-5</c:v>
                </c:pt>
                <c:pt idx="37">
                  <c:v>1.1093868909066191E-5</c:v>
                </c:pt>
                <c:pt idx="38">
                  <c:v>4.2545338043477713E-6</c:v>
                </c:pt>
                <c:pt idx="39">
                  <c:v>1.5521436394823822E-6</c:v>
                </c:pt>
                <c:pt idx="40">
                  <c:v>5.3838391382342877E-7</c:v>
                </c:pt>
                <c:pt idx="41">
                  <c:v>1.7746312474539914E-7</c:v>
                </c:pt>
                <c:pt idx="42">
                  <c:v>5.5559930690148383E-8</c:v>
                </c:pt>
                <c:pt idx="43">
                  <c:v>1.6513535022083974E-8</c:v>
                </c:pt>
                <c:pt idx="44">
                  <c:v>4.6573164942089068E-9</c:v>
                </c:pt>
                <c:pt idx="45">
                  <c:v>1.2457943030045483E-9</c:v>
                </c:pt>
              </c:numCache>
            </c:numRef>
          </c:val>
          <c:extLst>
            <c:ext xmlns:c16="http://schemas.microsoft.com/office/drawing/2014/chart" uri="{C3380CC4-5D6E-409C-BE32-E72D297353CC}">
              <c16:uniqueId val="{0000000D-ADE1-44F0-914A-75A067A7D100}"/>
            </c:ext>
          </c:extLst>
        </c:ser>
        <c:ser>
          <c:idx val="14"/>
          <c:order val="14"/>
          <c:spPr>
            <a:solidFill>
              <a:schemeClr val="accent3">
                <a:lumMod val="80000"/>
                <a:lumOff val="2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Nickel_outlfow_2.0'!$T$4:$T$49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0.44756489852134074</c:v>
                </c:pt>
                <c:pt idx="15">
                  <c:v>0.44432218208533159</c:v>
                </c:pt>
                <c:pt idx="16">
                  <c:v>0.43214205512634185</c:v>
                </c:pt>
                <c:pt idx="17">
                  <c:v>0.40985365909556309</c:v>
                </c:pt>
                <c:pt idx="18">
                  <c:v>0.37793073984657655</c:v>
                </c:pt>
                <c:pt idx="19">
                  <c:v>0.33804912238814555</c:v>
                </c:pt>
                <c:pt idx="20">
                  <c:v>0.29275635062146255</c:v>
                </c:pt>
                <c:pt idx="21">
                  <c:v>0.24506476638095173</c:v>
                </c:pt>
                <c:pt idx="22">
                  <c:v>0.19800455667544628</c:v>
                </c:pt>
                <c:pt idx="23">
                  <c:v>0.1542140153134913</c:v>
                </c:pt>
                <c:pt idx="24">
                  <c:v>0.11564081996021307</c:v>
                </c:pt>
                <c:pt idx="25">
                  <c:v>8.3399199164013463E-2</c:v>
                </c:pt>
                <c:pt idx="26">
                  <c:v>5.7787562880432797E-2</c:v>
                </c:pt>
                <c:pt idx="27">
                  <c:v>3.8433994280768949E-2</c:v>
                </c:pt>
                <c:pt idx="28">
                  <c:v>2.4514139086764877E-2</c:v>
                </c:pt>
                <c:pt idx="29">
                  <c:v>1.4982020438264574E-2</c:v>
                </c:pt>
                <c:pt idx="30">
                  <c:v>8.7665374012596588E-3</c:v>
                </c:pt>
                <c:pt idx="31">
                  <c:v>4.9074706924831782E-3</c:v>
                </c:pt>
                <c:pt idx="32">
                  <c:v>2.6262862295803164E-3</c:v>
                </c:pt>
                <c:pt idx="33">
                  <c:v>1.3426946955640234E-3</c:v>
                </c:pt>
                <c:pt idx="34">
                  <c:v>6.5534746035918938E-4</c:v>
                </c:pt>
                <c:pt idx="35">
                  <c:v>3.0517177988810881E-4</c:v>
                </c:pt>
                <c:pt idx="36">
                  <c:v>1.354955000567241E-4</c:v>
                </c:pt>
                <c:pt idx="37">
                  <c:v>5.7326012535382894E-5</c:v>
                </c:pt>
                <c:pt idx="38">
                  <c:v>2.3097879393020317E-5</c:v>
                </c:pt>
                <c:pt idx="39">
                  <c:v>8.8581097804430883E-6</c:v>
                </c:pt>
                <c:pt idx="40">
                  <c:v>3.2316252228389992E-6</c:v>
                </c:pt>
                <c:pt idx="41">
                  <c:v>1.120936871578965E-6</c:v>
                </c:pt>
                <c:pt idx="42">
                  <c:v>3.6948533335633016E-7</c:v>
                </c:pt>
                <c:pt idx="43">
                  <c:v>1.1567800094670818E-7</c:v>
                </c:pt>
                <c:pt idx="44">
                  <c:v>3.4381841305227643E-8</c:v>
                </c:pt>
                <c:pt idx="45">
                  <c:v>9.6967194727214783E-9</c:v>
                </c:pt>
              </c:numCache>
            </c:numRef>
          </c:val>
          <c:extLst>
            <c:ext xmlns:c16="http://schemas.microsoft.com/office/drawing/2014/chart" uri="{C3380CC4-5D6E-409C-BE32-E72D297353CC}">
              <c16:uniqueId val="{0000000E-ADE1-44F0-914A-75A067A7D100}"/>
            </c:ext>
          </c:extLst>
        </c:ser>
        <c:ser>
          <c:idx val="15"/>
          <c:order val="15"/>
          <c:spPr>
            <a:solidFill>
              <a:schemeClr val="accent4">
                <a:lumMod val="80000"/>
                <a:lumOff val="2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Nickel_outlfow_2.0'!$U$4:$U$49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0.74135273217981557</c:v>
                </c:pt>
                <c:pt idx="16">
                  <c:v>0.73598145150641592</c:v>
                </c:pt>
                <c:pt idx="17">
                  <c:v>0.7158061195508123</c:v>
                </c:pt>
                <c:pt idx="18">
                  <c:v>0.67888730990350987</c:v>
                </c:pt>
                <c:pt idx="19">
                  <c:v>0.62600974179533231</c:v>
                </c:pt>
                <c:pt idx="20">
                  <c:v>0.55994927511387671</c:v>
                </c:pt>
                <c:pt idx="21">
                  <c:v>0.48492569706260075</c:v>
                </c:pt>
                <c:pt idx="22">
                  <c:v>0.40592869261587983</c:v>
                </c:pt>
                <c:pt idx="23">
                  <c:v>0.32797750574355183</c:v>
                </c:pt>
                <c:pt idx="24">
                  <c:v>0.25544224305969643</c:v>
                </c:pt>
                <c:pt idx="25">
                  <c:v>0.1915490649786297</c:v>
                </c:pt>
                <c:pt idx="26">
                  <c:v>0.13814359518835656</c:v>
                </c:pt>
                <c:pt idx="27">
                  <c:v>9.5720124095877934E-2</c:v>
                </c:pt>
                <c:pt idx="28">
                  <c:v>6.3662603485587818E-2</c:v>
                </c:pt>
                <c:pt idx="29">
                  <c:v>4.0605561448297085E-2</c:v>
                </c:pt>
                <c:pt idx="30">
                  <c:v>2.4816427343110063E-2</c:v>
                </c:pt>
                <c:pt idx="31">
                  <c:v>1.4521014663241065E-2</c:v>
                </c:pt>
                <c:pt idx="32">
                  <c:v>8.1288028126971189E-3</c:v>
                </c:pt>
                <c:pt idx="33">
                  <c:v>4.3502170930251292E-3</c:v>
                </c:pt>
                <c:pt idx="34">
                  <c:v>2.2240581965394485E-3</c:v>
                </c:pt>
                <c:pt idx="35">
                  <c:v>1.0855266618752107E-3</c:v>
                </c:pt>
                <c:pt idx="36">
                  <c:v>5.0549078703820472E-4</c:v>
                </c:pt>
                <c:pt idx="37">
                  <c:v>2.2443663365243356E-4</c:v>
                </c:pt>
                <c:pt idx="38">
                  <c:v>9.4955605675260625E-5</c:v>
                </c:pt>
                <c:pt idx="39">
                  <c:v>3.8259649164061923E-5</c:v>
                </c:pt>
                <c:pt idx="40">
                  <c:v>1.467269642766032E-5</c:v>
                </c:pt>
                <c:pt idx="41">
                  <c:v>5.3529090334117479E-6</c:v>
                </c:pt>
                <c:pt idx="42">
                  <c:v>1.8567354479576926E-6</c:v>
                </c:pt>
                <c:pt idx="43">
                  <c:v>6.1202065284622486E-7</c:v>
                </c:pt>
                <c:pt idx="44">
                  <c:v>1.9161065208256561E-7</c:v>
                </c:pt>
                <c:pt idx="45">
                  <c:v>5.6950560853216649E-8</c:v>
                </c:pt>
              </c:numCache>
            </c:numRef>
          </c:val>
          <c:extLst>
            <c:ext xmlns:c16="http://schemas.microsoft.com/office/drawing/2014/chart" uri="{C3380CC4-5D6E-409C-BE32-E72D297353CC}">
              <c16:uniqueId val="{0000000F-ADE1-44F0-914A-75A067A7D100}"/>
            </c:ext>
          </c:extLst>
        </c:ser>
        <c:ser>
          <c:idx val="16"/>
          <c:order val="16"/>
          <c:spPr>
            <a:solidFill>
              <a:schemeClr val="accent5">
                <a:lumMod val="80000"/>
                <a:lumOff val="2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Nickel_outlfow_2.0'!$V$4:$V$49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0.83951813837417688</c:v>
                </c:pt>
                <c:pt idx="17">
                  <c:v>0.83343562548134797</c:v>
                </c:pt>
                <c:pt idx="18">
                  <c:v>0.81058879914721205</c:v>
                </c:pt>
                <c:pt idx="19">
                  <c:v>0.76878142594854382</c:v>
                </c:pt>
                <c:pt idx="20">
                  <c:v>0.7089021328495555</c:v>
                </c:pt>
                <c:pt idx="21">
                  <c:v>0.63409434217010696</c:v>
                </c:pt>
                <c:pt idx="22">
                  <c:v>0.54913659959244787</c:v>
                </c:pt>
                <c:pt idx="23">
                  <c:v>0.45967929373583183</c:v>
                </c:pt>
                <c:pt idx="24">
                  <c:v>0.37140628623682997</c:v>
                </c:pt>
                <c:pt idx="25">
                  <c:v>0.28926634656764943</c:v>
                </c:pt>
                <c:pt idx="26">
                  <c:v>0.21691282362357187</c:v>
                </c:pt>
                <c:pt idx="27">
                  <c:v>0.1564357273221938</c:v>
                </c:pt>
                <c:pt idx="28">
                  <c:v>0.10839479899080692</c:v>
                </c:pt>
                <c:pt idx="29">
                  <c:v>7.2092417067279022E-2</c:v>
                </c:pt>
                <c:pt idx="30">
                  <c:v>4.5982302182227985E-2</c:v>
                </c:pt>
                <c:pt idx="31">
                  <c:v>2.8102467259987812E-2</c:v>
                </c:pt>
                <c:pt idx="32">
                  <c:v>1.6443798839917693E-2</c:v>
                </c:pt>
                <c:pt idx="33">
                  <c:v>9.2051692916281392E-3</c:v>
                </c:pt>
                <c:pt idx="34">
                  <c:v>4.9262463021100241E-3</c:v>
                </c:pt>
                <c:pt idx="35">
                  <c:v>2.5185544151225328E-3</c:v>
                </c:pt>
                <c:pt idx="36">
                  <c:v>1.2292654802167375E-3</c:v>
                </c:pt>
                <c:pt idx="37">
                  <c:v>5.72424793325885E-4</c:v>
                </c:pt>
                <c:pt idx="38">
                  <c:v>2.5415516351149985E-4</c:v>
                </c:pt>
                <c:pt idx="39">
                  <c:v>1.0752904770485398E-4</c:v>
                </c:pt>
                <c:pt idx="40">
                  <c:v>4.332575850448441E-5</c:v>
                </c:pt>
                <c:pt idx="41">
                  <c:v>1.6615565378251129E-5</c:v>
                </c:pt>
                <c:pt idx="42">
                  <c:v>6.0617085923494728E-6</c:v>
                </c:pt>
                <c:pt idx="43">
                  <c:v>2.1025930290153787E-6</c:v>
                </c:pt>
                <c:pt idx="44">
                  <c:v>6.9306069408183949E-7</c:v>
                </c:pt>
                <c:pt idx="45">
                  <c:v>2.1698256571610062E-7</c:v>
                </c:pt>
              </c:numCache>
            </c:numRef>
          </c:val>
          <c:extLst>
            <c:ext xmlns:c16="http://schemas.microsoft.com/office/drawing/2014/chart" uri="{C3380CC4-5D6E-409C-BE32-E72D297353CC}">
              <c16:uniqueId val="{00000010-ADE1-44F0-914A-75A067A7D100}"/>
            </c:ext>
          </c:extLst>
        </c:ser>
        <c:ser>
          <c:idx val="17"/>
          <c:order val="17"/>
          <c:spPr>
            <a:solidFill>
              <a:schemeClr val="accent6">
                <a:lumMod val="80000"/>
                <a:lumOff val="2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Nickel_outlfow_2.0'!$W$4:$W$49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1.0481013245134019</c:v>
                </c:pt>
                <c:pt idx="18">
                  <c:v>1.0405075757568951</c:v>
                </c:pt>
                <c:pt idx="19">
                  <c:v>1.0119843219435716</c:v>
                </c:pt>
                <c:pt idx="20">
                  <c:v>0.9597896626252993</c:v>
                </c:pt>
                <c:pt idx="21">
                  <c:v>0.88503300932711448</c:v>
                </c:pt>
                <c:pt idx="22">
                  <c:v>0.79163878600885029</c:v>
                </c:pt>
                <c:pt idx="23">
                  <c:v>0.68557279594488607</c:v>
                </c:pt>
                <c:pt idx="24">
                  <c:v>0.57388929981781334</c:v>
                </c:pt>
                <c:pt idx="25">
                  <c:v>0.46368434789425028</c:v>
                </c:pt>
                <c:pt idx="26">
                  <c:v>0.36113626033363594</c:v>
                </c:pt>
                <c:pt idx="27">
                  <c:v>0.27080608190799832</c:v>
                </c:pt>
                <c:pt idx="28">
                  <c:v>0.19530309770928472</c:v>
                </c:pt>
                <c:pt idx="29">
                  <c:v>0.13532612006769149</c:v>
                </c:pt>
                <c:pt idx="30">
                  <c:v>9.0004199268307217E-2</c:v>
                </c:pt>
                <c:pt idx="31">
                  <c:v>5.7406873798703226E-2</c:v>
                </c:pt>
                <c:pt idx="32">
                  <c:v>3.5084689431879625E-2</c:v>
                </c:pt>
                <c:pt idx="33">
                  <c:v>2.0529356730191416E-2</c:v>
                </c:pt>
                <c:pt idx="34">
                  <c:v>1.1492247380872447E-2</c:v>
                </c:pt>
                <c:pt idx="35">
                  <c:v>6.1502009761455582E-3</c:v>
                </c:pt>
                <c:pt idx="36">
                  <c:v>3.1443039735402083E-3</c:v>
                </c:pt>
                <c:pt idx="37">
                  <c:v>1.5346836704313381E-3</c:v>
                </c:pt>
                <c:pt idx="38">
                  <c:v>7.1464707746643832E-4</c:v>
                </c:pt>
                <c:pt idx="39">
                  <c:v>3.1730149871949081E-4</c:v>
                </c:pt>
                <c:pt idx="40">
                  <c:v>1.3424526781682323E-4</c:v>
                </c:pt>
                <c:pt idx="41">
                  <c:v>5.4090296324078412E-5</c:v>
                </c:pt>
                <c:pt idx="42">
                  <c:v>2.0743799668473848E-5</c:v>
                </c:pt>
                <c:pt idx="43">
                  <c:v>7.5677755060297034E-6</c:v>
                </c:pt>
                <c:pt idx="44">
                  <c:v>2.6249945509115991E-6</c:v>
                </c:pt>
                <c:pt idx="45">
                  <c:v>8.6525567254819086E-7</c:v>
                </c:pt>
              </c:numCache>
            </c:numRef>
          </c:val>
          <c:extLst>
            <c:ext xmlns:c16="http://schemas.microsoft.com/office/drawing/2014/chart" uri="{C3380CC4-5D6E-409C-BE32-E72D297353CC}">
              <c16:uniqueId val="{00000011-ADE1-44F0-914A-75A067A7D100}"/>
            </c:ext>
          </c:extLst>
        </c:ser>
        <c:ser>
          <c:idx val="18"/>
          <c:order val="18"/>
          <c:spPr>
            <a:solidFill>
              <a:schemeClr val="accent1">
                <a:lumMod val="8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Nickel_outlfow_2.0'!$X$4:$X$49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1.350054581589377</c:v>
                </c:pt>
                <c:pt idx="19">
                  <c:v>1.3402731081188417</c:v>
                </c:pt>
                <c:pt idx="20">
                  <c:v>1.3035324337280407</c:v>
                </c:pt>
                <c:pt idx="21">
                  <c:v>1.2363007288355343</c:v>
                </c:pt>
                <c:pt idx="22">
                  <c:v>1.1400070214152529</c:v>
                </c:pt>
                <c:pt idx="23">
                  <c:v>1.0197063442423258</c:v>
                </c:pt>
                <c:pt idx="24">
                  <c:v>0.88308322156556684</c:v>
                </c:pt>
                <c:pt idx="25">
                  <c:v>0.73922421470449295</c:v>
                </c:pt>
                <c:pt idx="26">
                  <c:v>0.59726971395303363</c:v>
                </c:pt>
                <c:pt idx="27">
                  <c:v>0.46517798559965939</c:v>
                </c:pt>
                <c:pt idx="28">
                  <c:v>0.34882409081192445</c:v>
                </c:pt>
                <c:pt idx="29">
                  <c:v>0.25156903793002133</c:v>
                </c:pt>
                <c:pt idx="30">
                  <c:v>0.17431296395977877</c:v>
                </c:pt>
                <c:pt idx="31">
                  <c:v>0.11593400250770093</c:v>
                </c:pt>
                <c:pt idx="32">
                  <c:v>7.3945534819970016E-2</c:v>
                </c:pt>
                <c:pt idx="33">
                  <c:v>4.5192429971539279E-2</c:v>
                </c:pt>
                <c:pt idx="34">
                  <c:v>2.6443771668302318E-2</c:v>
                </c:pt>
                <c:pt idx="35">
                  <c:v>1.4803111938159729E-2</c:v>
                </c:pt>
                <c:pt idx="36">
                  <c:v>7.9220460954914085E-3</c:v>
                </c:pt>
                <c:pt idx="37">
                  <c:v>4.0501637447681342E-3</c:v>
                </c:pt>
                <c:pt idx="38">
                  <c:v>1.976819103361162E-3</c:v>
                </c:pt>
                <c:pt idx="39">
                  <c:v>9.2053367225821737E-4</c:v>
                </c:pt>
                <c:pt idx="40">
                  <c:v>4.0871462717624574E-4</c:v>
                </c:pt>
                <c:pt idx="41">
                  <c:v>1.7292072305789521E-4</c:v>
                </c:pt>
                <c:pt idx="42">
                  <c:v>6.9673466356654095E-5</c:v>
                </c:pt>
                <c:pt idx="43">
                  <c:v>2.6719994648415524E-5</c:v>
                </c:pt>
                <c:pt idx="44">
                  <c:v>9.7480174439228326E-6</c:v>
                </c:pt>
                <c:pt idx="45">
                  <c:v>3.3812436233211139E-6</c:v>
                </c:pt>
              </c:numCache>
            </c:numRef>
          </c:val>
          <c:extLst>
            <c:ext xmlns:c16="http://schemas.microsoft.com/office/drawing/2014/chart" uri="{C3380CC4-5D6E-409C-BE32-E72D297353CC}">
              <c16:uniqueId val="{00000012-ADE1-44F0-914A-75A067A7D100}"/>
            </c:ext>
          </c:extLst>
        </c:ser>
        <c:ser>
          <c:idx val="19"/>
          <c:order val="19"/>
          <c:spPr>
            <a:solidFill>
              <a:schemeClr val="accent2">
                <a:lumMod val="8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Nickel_outlfow_2.0'!$Y$4:$Y$49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1.4782150191964616</c:v>
                </c:pt>
                <c:pt idx="20">
                  <c:v>1.4675049922159267</c:v>
                </c:pt>
                <c:pt idx="21">
                  <c:v>1.4272765322406638</c:v>
                </c:pt>
                <c:pt idx="22">
                  <c:v>1.3536625337449237</c:v>
                </c:pt>
                <c:pt idx="23">
                  <c:v>1.2482276820701166</c:v>
                </c:pt>
                <c:pt idx="24">
                  <c:v>1.1165068833397633</c:v>
                </c:pt>
                <c:pt idx="25">
                  <c:v>0.96691415230177324</c:v>
                </c:pt>
                <c:pt idx="26">
                  <c:v>0.80939863590066985</c:v>
                </c:pt>
                <c:pt idx="27">
                  <c:v>0.65396842003020816</c:v>
                </c:pt>
                <c:pt idx="28">
                  <c:v>0.50933724776034084</c:v>
                </c:pt>
                <c:pt idx="29">
                  <c:v>0.38193789875420731</c:v>
                </c:pt>
                <c:pt idx="30">
                  <c:v>0.27545044126672813</c:v>
                </c:pt>
                <c:pt idx="31">
                  <c:v>0.19086046214712837</c:v>
                </c:pt>
                <c:pt idx="32">
                  <c:v>0.12693959642778954</c:v>
                </c:pt>
                <c:pt idx="33">
                  <c:v>8.096517108568338E-2</c:v>
                </c:pt>
                <c:pt idx="34">
                  <c:v>4.9482539186872926E-2</c:v>
                </c:pt>
                <c:pt idx="35">
                  <c:v>2.8954074136963721E-2</c:v>
                </c:pt>
                <c:pt idx="36">
                  <c:v>1.6208368680970621E-2</c:v>
                </c:pt>
                <c:pt idx="37">
                  <c:v>8.6740845005952999E-3</c:v>
                </c:pt>
                <c:pt idx="38">
                  <c:v>4.4346450575893891E-3</c:v>
                </c:pt>
                <c:pt idx="39">
                  <c:v>2.16447818382482E-3</c:v>
                </c:pt>
                <c:pt idx="40">
                  <c:v>1.007919767515033E-3</c:v>
                </c:pt>
                <c:pt idx="41">
                  <c:v>4.4751383291921469E-4</c:v>
                </c:pt>
                <c:pt idx="42">
                  <c:v>1.8933605606787115E-4</c:v>
                </c:pt>
                <c:pt idx="43">
                  <c:v>7.6287555934691006E-5</c:v>
                </c:pt>
                <c:pt idx="44">
                  <c:v>2.9256518914692519E-5</c:v>
                </c:pt>
                <c:pt idx="45">
                  <c:v>1.0673394979358378E-5</c:v>
                </c:pt>
              </c:numCache>
            </c:numRef>
          </c:val>
          <c:extLst>
            <c:ext xmlns:c16="http://schemas.microsoft.com/office/drawing/2014/chart" uri="{C3380CC4-5D6E-409C-BE32-E72D297353CC}">
              <c16:uniqueId val="{00000013-ADE1-44F0-914A-75A067A7D100}"/>
            </c:ext>
          </c:extLst>
        </c:ser>
        <c:ser>
          <c:idx val="20"/>
          <c:order val="20"/>
          <c:spPr>
            <a:solidFill>
              <a:schemeClr val="accent3">
                <a:lumMod val="8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Nickel_outlfow_2.0'!$Z$4:$Z$49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1.8863960741990868</c:v>
                </c:pt>
                <c:pt idx="21">
                  <c:v>1.8727286762980497</c:v>
                </c:pt>
                <c:pt idx="22">
                  <c:v>1.821391889712251</c:v>
                </c:pt>
                <c:pt idx="23">
                  <c:v>1.7274507810337945</c:v>
                </c:pt>
                <c:pt idx="24">
                  <c:v>1.5929020937993525</c:v>
                </c:pt>
                <c:pt idx="25">
                  <c:v>1.4248090935331423</c:v>
                </c:pt>
                <c:pt idx="26">
                  <c:v>1.2339091656510812</c:v>
                </c:pt>
                <c:pt idx="27">
                  <c:v>1.0328987254202664</c:v>
                </c:pt>
                <c:pt idx="28">
                  <c:v>0.83454940193055049</c:v>
                </c:pt>
                <c:pt idx="29">
                  <c:v>0.64998107321407095</c:v>
                </c:pt>
                <c:pt idx="30">
                  <c:v>0.48740280909162448</c:v>
                </c:pt>
                <c:pt idx="31">
                  <c:v>0.35151085890360828</c:v>
                </c:pt>
                <c:pt idx="32">
                  <c:v>0.24356296062387361</c:v>
                </c:pt>
                <c:pt idx="33">
                  <c:v>0.16199155958513062</c:v>
                </c:pt>
                <c:pt idx="34">
                  <c:v>0.10332216822280285</c:v>
                </c:pt>
                <c:pt idx="35">
                  <c:v>6.3146204341950174E-2</c:v>
                </c:pt>
                <c:pt idx="36">
                  <c:v>3.6949192826986547E-2</c:v>
                </c:pt>
                <c:pt idx="37">
                  <c:v>2.0684002429886553E-2</c:v>
                </c:pt>
                <c:pt idx="38">
                  <c:v>1.1069268500660142E-2</c:v>
                </c:pt>
                <c:pt idx="39">
                  <c:v>5.6591882225972652E-3</c:v>
                </c:pt>
                <c:pt idx="40">
                  <c:v>2.7621578022365176E-3</c:v>
                </c:pt>
                <c:pt idx="41">
                  <c:v>1.2862377041613039E-3</c:v>
                </c:pt>
                <c:pt idx="42">
                  <c:v>5.7108629435214536E-4</c:v>
                </c:pt>
                <c:pt idx="43">
                  <c:v>2.4161761870402274E-4</c:v>
                </c:pt>
                <c:pt idx="44">
                  <c:v>9.7352918321497742E-5</c:v>
                </c:pt>
                <c:pt idx="45">
                  <c:v>3.7335151996634104E-5</c:v>
                </c:pt>
              </c:numCache>
            </c:numRef>
          </c:val>
          <c:extLst>
            <c:ext xmlns:c16="http://schemas.microsoft.com/office/drawing/2014/chart" uri="{C3380CC4-5D6E-409C-BE32-E72D297353CC}">
              <c16:uniqueId val="{00000014-ADE1-44F0-914A-75A067A7D100}"/>
            </c:ext>
          </c:extLst>
        </c:ser>
        <c:ser>
          <c:idx val="21"/>
          <c:order val="21"/>
          <c:spPr>
            <a:solidFill>
              <a:schemeClr val="accent4">
                <a:lumMod val="8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Nickel_outlfow_2.0'!$AA$4:$AA$49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4.9711815953906813</c:v>
                </c:pt>
                <c:pt idx="22">
                  <c:v>4.9351641768687706</c:v>
                </c:pt>
                <c:pt idx="23">
                  <c:v>4.7998773767463865</c:v>
                </c:pt>
                <c:pt idx="24">
                  <c:v>4.5523162643690656</c:v>
                </c:pt>
                <c:pt idx="25">
                  <c:v>4.1977428177784191</c:v>
                </c:pt>
                <c:pt idx="26">
                  <c:v>3.7547707184051911</c:v>
                </c:pt>
                <c:pt idx="27">
                  <c:v>3.2516959818594047</c:v>
                </c:pt>
                <c:pt idx="28">
                  <c:v>2.7219772156766116</c:v>
                </c:pt>
                <c:pt idx="29">
                  <c:v>2.1992712368651839</c:v>
                </c:pt>
                <c:pt idx="30">
                  <c:v>1.7128820361259194</c:v>
                </c:pt>
                <c:pt idx="31">
                  <c:v>1.2844428098837772</c:v>
                </c:pt>
                <c:pt idx="32">
                  <c:v>0.92632948947558513</c:v>
                </c:pt>
                <c:pt idx="33">
                  <c:v>0.64185656646170508</c:v>
                </c:pt>
                <c:pt idx="34">
                  <c:v>0.42689309558711763</c:v>
                </c:pt>
                <c:pt idx="35">
                  <c:v>0.27228282972499945</c:v>
                </c:pt>
                <c:pt idx="36">
                  <c:v>0.16640792097532336</c:v>
                </c:pt>
                <c:pt idx="37">
                  <c:v>9.737146395623357E-2</c:v>
                </c:pt>
                <c:pt idx="38">
                  <c:v>5.4508135170989715E-2</c:v>
                </c:pt>
                <c:pt idx="39">
                  <c:v>2.9170620421420584E-2</c:v>
                </c:pt>
                <c:pt idx="40">
                  <c:v>1.4913544786172057E-2</c:v>
                </c:pt>
                <c:pt idx="41">
                  <c:v>7.2790588455146372E-3</c:v>
                </c:pt>
                <c:pt idx="42">
                  <c:v>3.3895963258612116E-3</c:v>
                </c:pt>
                <c:pt idx="43">
                  <c:v>1.5049722137852742E-3</c:v>
                </c:pt>
                <c:pt idx="44">
                  <c:v>6.3673004606602909E-4</c:v>
                </c:pt>
                <c:pt idx="45">
                  <c:v>2.5655218563942246E-4</c:v>
                </c:pt>
              </c:numCache>
            </c:numRef>
          </c:val>
          <c:extLst>
            <c:ext xmlns:c16="http://schemas.microsoft.com/office/drawing/2014/chart" uri="{C3380CC4-5D6E-409C-BE32-E72D297353CC}">
              <c16:uniqueId val="{00000015-ADE1-44F0-914A-75A067A7D100}"/>
            </c:ext>
          </c:extLst>
        </c:ser>
        <c:ser>
          <c:idx val="22"/>
          <c:order val="22"/>
          <c:spPr>
            <a:solidFill>
              <a:schemeClr val="accent5">
                <a:lumMod val="8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Nickel_outlfow_2.0'!$AB$4:$AB$49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6.4496097575029401</c:v>
                </c:pt>
                <c:pt idx="23">
                  <c:v>6.4028807677282824</c:v>
                </c:pt>
                <c:pt idx="24">
                  <c:v>6.2273597071136964</c:v>
                </c:pt>
                <c:pt idx="25">
                  <c:v>5.9061739818834011</c:v>
                </c:pt>
                <c:pt idx="26">
                  <c:v>5.4461504810314354</c:v>
                </c:pt>
                <c:pt idx="27">
                  <c:v>4.8714385901867789</c:v>
                </c:pt>
                <c:pt idx="28">
                  <c:v>4.2187495529189842</c:v>
                </c:pt>
                <c:pt idx="29">
                  <c:v>3.5314925582695134</c:v>
                </c:pt>
                <c:pt idx="30">
                  <c:v>2.8533339522002525</c:v>
                </c:pt>
                <c:pt idx="31">
                  <c:v>2.2222927249112141</c:v>
                </c:pt>
                <c:pt idx="32">
                  <c:v>1.6664357800290452</c:v>
                </c:pt>
                <c:pt idx="33">
                  <c:v>1.2018196477722762</c:v>
                </c:pt>
                <c:pt idx="34">
                  <c:v>0.8327445486616567</c:v>
                </c:pt>
                <c:pt idx="35">
                  <c:v>0.55385099535735827</c:v>
                </c:pt>
                <c:pt idx="36">
                  <c:v>0.35325967512897827</c:v>
                </c:pt>
                <c:pt idx="37">
                  <c:v>0.21589759501913278</c:v>
                </c:pt>
                <c:pt idx="38">
                  <c:v>0.12632971296336545</c:v>
                </c:pt>
                <c:pt idx="39">
                  <c:v>7.0718840926686344E-2</c:v>
                </c:pt>
                <c:pt idx="40">
                  <c:v>3.7845955632932984E-2</c:v>
                </c:pt>
                <c:pt idx="41">
                  <c:v>1.9348829272508836E-2</c:v>
                </c:pt>
                <c:pt idx="42">
                  <c:v>9.4438491241195053E-3</c:v>
                </c:pt>
                <c:pt idx="43">
                  <c:v>4.3976614247085259E-3</c:v>
                </c:pt>
                <c:pt idx="44">
                  <c:v>1.9525505734492245E-3</c:v>
                </c:pt>
                <c:pt idx="45">
                  <c:v>8.2609340238354713E-4</c:v>
                </c:pt>
              </c:numCache>
            </c:numRef>
          </c:val>
          <c:extLst>
            <c:ext xmlns:c16="http://schemas.microsoft.com/office/drawing/2014/chart" uri="{C3380CC4-5D6E-409C-BE32-E72D297353CC}">
              <c16:uniqueId val="{00000016-ADE1-44F0-914A-75A067A7D100}"/>
            </c:ext>
          </c:extLst>
        </c:ser>
        <c:ser>
          <c:idx val="23"/>
          <c:order val="23"/>
          <c:spPr>
            <a:solidFill>
              <a:schemeClr val="accent6">
                <a:lumMod val="8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Nickel_outlfow_2.0'!$AC$4:$AC$49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7.5947963327763004</c:v>
                </c:pt>
                <c:pt idx="24">
                  <c:v>7.5397701880142769</c:v>
                </c:pt>
                <c:pt idx="25">
                  <c:v>7.3330837747890572</c:v>
                </c:pt>
                <c:pt idx="26">
                  <c:v>6.9548686176190566</c:v>
                </c:pt>
                <c:pt idx="27">
                  <c:v>6.4131637814160527</c:v>
                </c:pt>
                <c:pt idx="28">
                  <c:v>5.7364065937564028</c:v>
                </c:pt>
                <c:pt idx="29">
                  <c:v>4.9678267117072394</c:v>
                </c:pt>
                <c:pt idx="30">
                  <c:v>4.1585410186361758</c:v>
                </c:pt>
                <c:pt idx="31">
                  <c:v>3.3599692153694942</c:v>
                </c:pt>
                <c:pt idx="32">
                  <c:v>2.6168809078528881</c:v>
                </c:pt>
                <c:pt idx="33">
                  <c:v>1.9623265324306773</c:v>
                </c:pt>
                <c:pt idx="34">
                  <c:v>1.4152136015580052</c:v>
                </c:pt>
                <c:pt idx="35">
                  <c:v>0.9806058788219828</c:v>
                </c:pt>
                <c:pt idx="36">
                  <c:v>0.6521922514073365</c:v>
                </c:pt>
                <c:pt idx="37">
                  <c:v>0.41598412711190902</c:v>
                </c:pt>
                <c:pt idx="38">
                  <c:v>0.25423216668249482</c:v>
                </c:pt>
                <c:pt idx="39">
                  <c:v>0.14876069666365596</c:v>
                </c:pt>
                <c:pt idx="40">
                  <c:v>8.3275611071410349E-2</c:v>
                </c:pt>
                <c:pt idx="41">
                  <c:v>4.4565847525431919E-2</c:v>
                </c:pt>
                <c:pt idx="42">
                  <c:v>2.2784388998328922E-2</c:v>
                </c:pt>
                <c:pt idx="43">
                  <c:v>1.1120689993951591E-2</c:v>
                </c:pt>
                <c:pt idx="44">
                  <c:v>5.1785060053151418E-3</c:v>
                </c:pt>
                <c:pt idx="45">
                  <c:v>2.2992435964891279E-3</c:v>
                </c:pt>
              </c:numCache>
            </c:numRef>
          </c:val>
          <c:extLst>
            <c:ext xmlns:c16="http://schemas.microsoft.com/office/drawing/2014/chart" uri="{C3380CC4-5D6E-409C-BE32-E72D297353CC}">
              <c16:uniqueId val="{00000017-ADE1-44F0-914A-75A067A7D100}"/>
            </c:ext>
          </c:extLst>
        </c:ser>
        <c:ser>
          <c:idx val="24"/>
          <c:order val="24"/>
          <c:spPr>
            <a:solidFill>
              <a:schemeClr val="accent1">
                <a:lumMod val="60000"/>
                <a:lumOff val="4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Nickel_outlfow_2.0'!$AD$4:$AD$49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8.4318291456825882</c:v>
                </c:pt>
                <c:pt idx="25">
                  <c:v>8.3707384948146188</c:v>
                </c:pt>
                <c:pt idx="26">
                  <c:v>8.141272891434582</c:v>
                </c:pt>
                <c:pt idx="27">
                  <c:v>7.7213741284088764</c:v>
                </c:pt>
                <c:pt idx="28">
                  <c:v>7.1199672669053218</c:v>
                </c:pt>
                <c:pt idx="29">
                  <c:v>6.3686237509728985</c:v>
                </c:pt>
                <c:pt idx="30">
                  <c:v>5.5153376368634452</c:v>
                </c:pt>
                <c:pt idx="31">
                  <c:v>4.6168594690458642</c:v>
                </c:pt>
                <c:pt idx="32">
                  <c:v>3.7302759833708921</c:v>
                </c:pt>
                <c:pt idx="33">
                  <c:v>2.9052909048251374</c:v>
                </c:pt>
                <c:pt idx="34">
                  <c:v>2.1785972032046308</c:v>
                </c:pt>
                <c:pt idx="35">
                  <c:v>1.5711862135769914</c:v>
                </c:pt>
                <c:pt idx="36">
                  <c:v>1.0886797837877478</c:v>
                </c:pt>
                <c:pt idx="37">
                  <c:v>0.72407124471163886</c:v>
                </c:pt>
                <c:pt idx="38">
                  <c:v>0.46183030241198647</c:v>
                </c:pt>
                <c:pt idx="39">
                  <c:v>0.28225143886378307</c:v>
                </c:pt>
                <c:pt idx="40">
                  <c:v>0.16515581496866008</c:v>
                </c:pt>
                <c:pt idx="41">
                  <c:v>9.2453529204747822E-2</c:v>
                </c:pt>
                <c:pt idx="42">
                  <c:v>4.9477510074271959E-2</c:v>
                </c:pt>
                <c:pt idx="43">
                  <c:v>2.5295487437047789E-2</c:v>
                </c:pt>
                <c:pt idx="44">
                  <c:v>1.2346316333255071E-2</c:v>
                </c:pt>
                <c:pt idx="45">
                  <c:v>5.74923618139302E-3</c:v>
                </c:pt>
              </c:numCache>
            </c:numRef>
          </c:val>
          <c:extLst>
            <c:ext xmlns:c16="http://schemas.microsoft.com/office/drawing/2014/chart" uri="{C3380CC4-5D6E-409C-BE32-E72D297353CC}">
              <c16:uniqueId val="{00000018-ADE1-44F0-914A-75A067A7D100}"/>
            </c:ext>
          </c:extLst>
        </c:ser>
        <c:ser>
          <c:idx val="25"/>
          <c:order val="25"/>
          <c:spPr>
            <a:solidFill>
              <a:schemeClr val="accent2">
                <a:lumMod val="60000"/>
                <a:lumOff val="4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Nickel_outlfow_2.0'!$AE$4:$AE$49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8.9706522973352598</c:v>
                </c:pt>
                <c:pt idx="26">
                  <c:v>8.9056577418140446</c:v>
                </c:pt>
                <c:pt idx="27">
                  <c:v>8.6615284898385649</c:v>
                </c:pt>
                <c:pt idx="28">
                  <c:v>8.2147967382691558</c:v>
                </c:pt>
                <c:pt idx="29">
                  <c:v>7.5749578906636508</c:v>
                </c:pt>
                <c:pt idx="30">
                  <c:v>6.7756009159390986</c:v>
                </c:pt>
                <c:pt idx="31">
                  <c:v>5.8677868571426561</c:v>
                </c:pt>
                <c:pt idx="32">
                  <c:v>4.9118928155318464</c:v>
                </c:pt>
                <c:pt idx="33">
                  <c:v>3.9686535675423342</c:v>
                </c:pt>
                <c:pt idx="34">
                  <c:v>3.090949078722943</c:v>
                </c:pt>
                <c:pt idx="35">
                  <c:v>2.3178171270112564</c:v>
                </c:pt>
                <c:pt idx="36">
                  <c:v>1.6715904666525259</c:v>
                </c:pt>
                <c:pt idx="37">
                  <c:v>1.1582502010846196</c:v>
                </c:pt>
                <c:pt idx="38">
                  <c:v>0.7703419107030588</c:v>
                </c:pt>
                <c:pt idx="39">
                  <c:v>0.49134286187860599</c:v>
                </c:pt>
                <c:pt idx="40">
                  <c:v>0.30028828558107656</c:v>
                </c:pt>
                <c:pt idx="41">
                  <c:v>0.1757098448473069</c:v>
                </c:pt>
                <c:pt idx="42">
                  <c:v>9.8361630653058391E-2</c:v>
                </c:pt>
                <c:pt idx="43">
                  <c:v>5.263929471833069E-2</c:v>
                </c:pt>
                <c:pt idx="44">
                  <c:v>2.6911956892005803E-2</c:v>
                </c:pt>
                <c:pt idx="45">
                  <c:v>1.3135288804476416E-2</c:v>
                </c:pt>
              </c:numCache>
            </c:numRef>
          </c:val>
          <c:extLst>
            <c:ext xmlns:c16="http://schemas.microsoft.com/office/drawing/2014/chart" uri="{C3380CC4-5D6E-409C-BE32-E72D297353CC}">
              <c16:uniqueId val="{00000019-ADE1-44F0-914A-75A067A7D100}"/>
            </c:ext>
          </c:extLst>
        </c:ser>
        <c:ser>
          <c:idx val="26"/>
          <c:order val="26"/>
          <c:spPr>
            <a:solidFill>
              <a:schemeClr val="accent3">
                <a:lumMod val="60000"/>
                <a:lumOff val="4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Nickel_outlfow_2.0'!$AF$4:$AF$49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9.2863716190611232</c:v>
                </c:pt>
                <c:pt idx="27">
                  <c:v>9.2190896003427092</c:v>
                </c:pt>
                <c:pt idx="28">
                  <c:v>8.9663682951594552</c:v>
                </c:pt>
                <c:pt idx="29">
                  <c:v>8.5039139583282353</c:v>
                </c:pt>
                <c:pt idx="30">
                  <c:v>7.8415561811862613</c:v>
                </c:pt>
                <c:pt idx="31">
                  <c:v>7.0140660859803985</c:v>
                </c:pt>
                <c:pt idx="32">
                  <c:v>6.0743017933106005</c:v>
                </c:pt>
                <c:pt idx="33">
                  <c:v>5.084765357762751</c:v>
                </c:pt>
                <c:pt idx="34">
                  <c:v>4.1083290973676956</c:v>
                </c:pt>
                <c:pt idx="35">
                  <c:v>3.1997340716396199</c:v>
                </c:pt>
                <c:pt idx="36">
                  <c:v>2.399391980987255</c:v>
                </c:pt>
                <c:pt idx="37">
                  <c:v>1.7304215740059703</c:v>
                </c:pt>
                <c:pt idx="38">
                  <c:v>1.1990144572116692</c:v>
                </c:pt>
                <c:pt idx="39">
                  <c:v>0.7974538550168988</c:v>
                </c:pt>
                <c:pt idx="40">
                  <c:v>0.50863552131355461</c:v>
                </c:pt>
                <c:pt idx="41">
                  <c:v>0.31085683853614343</c:v>
                </c:pt>
                <c:pt idx="42">
                  <c:v>0.1818938982691776</c:v>
                </c:pt>
                <c:pt idx="43">
                  <c:v>0.10182343769721931</c:v>
                </c:pt>
                <c:pt idx="44">
                  <c:v>5.4491918348558328E-2</c:v>
                </c:pt>
                <c:pt idx="45">
                  <c:v>2.7859114857183395E-2</c:v>
                </c:pt>
              </c:numCache>
            </c:numRef>
          </c:val>
          <c:extLst>
            <c:ext xmlns:c16="http://schemas.microsoft.com/office/drawing/2014/chart" uri="{C3380CC4-5D6E-409C-BE32-E72D297353CC}">
              <c16:uniqueId val="{0000001A-ADE1-44F0-914A-75A067A7D100}"/>
            </c:ext>
          </c:extLst>
        </c:ser>
        <c:ser>
          <c:idx val="27"/>
          <c:order val="27"/>
          <c:spPr>
            <a:solidFill>
              <a:schemeClr val="accent4">
                <a:lumMod val="60000"/>
                <a:lumOff val="4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Nickel_outlfow_2.0'!$AG$4:$AG$49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9.6849541574360565</c:v>
                </c:pt>
                <c:pt idx="28">
                  <c:v>9.6147843113822891</c:v>
                </c:pt>
                <c:pt idx="29">
                  <c:v>9.351215895674768</c:v>
                </c:pt>
                <c:pt idx="30">
                  <c:v>8.8689124475848153</c:v>
                </c:pt>
                <c:pt idx="31">
                  <c:v>8.1781254566491857</c:v>
                </c:pt>
                <c:pt idx="32">
                  <c:v>7.315118464623227</c:v>
                </c:pt>
                <c:pt idx="33">
                  <c:v>6.3350183279217722</c:v>
                </c:pt>
                <c:pt idx="34">
                  <c:v>5.3030097665023304</c:v>
                </c:pt>
                <c:pt idx="35">
                  <c:v>4.2846636559316966</c:v>
                </c:pt>
                <c:pt idx="36">
                  <c:v>3.3370706096025304</c:v>
                </c:pt>
                <c:pt idx="37">
                  <c:v>2.5023768480127524</c:v>
                </c:pt>
                <c:pt idx="38">
                  <c:v>1.8046934049986416</c:v>
                </c:pt>
                <c:pt idx="39">
                  <c:v>1.250477638474276</c:v>
                </c:pt>
                <c:pt idx="40">
                  <c:v>0.83168155931392407</c:v>
                </c:pt>
                <c:pt idx="41">
                  <c:v>0.53046678604311659</c:v>
                </c:pt>
                <c:pt idx="42">
                  <c:v>0.324199197948147</c:v>
                </c:pt>
                <c:pt idx="43">
                  <c:v>0.18970100901824868</c:v>
                </c:pt>
                <c:pt idx="44">
                  <c:v>0.10619382539311067</c:v>
                </c:pt>
                <c:pt idx="45">
                  <c:v>5.6830778780517212E-2</c:v>
                </c:pt>
              </c:numCache>
            </c:numRef>
          </c:val>
          <c:extLst>
            <c:ext xmlns:c16="http://schemas.microsoft.com/office/drawing/2014/chart" uri="{C3380CC4-5D6E-409C-BE32-E72D297353CC}">
              <c16:uniqueId val="{0000001B-ADE1-44F0-914A-75A067A7D100}"/>
            </c:ext>
          </c:extLst>
        </c:ser>
        <c:ser>
          <c:idx val="28"/>
          <c:order val="28"/>
          <c:spPr>
            <a:solidFill>
              <a:schemeClr val="accent5">
                <a:lumMod val="60000"/>
                <a:lumOff val="4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Nickel_outlfow_2.0'!$AH$4:$AH$49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10.216192633763722</c:v>
                </c:pt>
                <c:pt idx="29">
                  <c:v>10.142173835872311</c:v>
                </c:pt>
                <c:pt idx="30">
                  <c:v>9.8641481825473001</c:v>
                </c:pt>
                <c:pt idx="31">
                  <c:v>9.3553894570522225</c:v>
                </c:pt>
                <c:pt idx="32">
                  <c:v>8.6267114629619872</c:v>
                </c:pt>
                <c:pt idx="33">
                  <c:v>7.7163668674686967</c:v>
                </c:pt>
                <c:pt idx="34">
                  <c:v>6.6825063417343165</c:v>
                </c:pt>
                <c:pt idx="35">
                  <c:v>5.5938901137411889</c:v>
                </c:pt>
                <c:pt idx="36">
                  <c:v>4.5196857484633419</c:v>
                </c:pt>
                <c:pt idx="37">
                  <c:v>3.5201153899107518</c:v>
                </c:pt>
                <c:pt idx="38">
                  <c:v>2.6396370603303549</c:v>
                </c:pt>
                <c:pt idx="39">
                  <c:v>1.9036843304202105</c:v>
                </c:pt>
                <c:pt idx="40">
                  <c:v>1.3190687566712418</c:v>
                </c:pt>
                <c:pt idx="41">
                  <c:v>0.87730090218097501</c:v>
                </c:pt>
                <c:pt idx="42">
                  <c:v>0.5595639157330502</c:v>
                </c:pt>
                <c:pt idx="43">
                  <c:v>0.34198215129464166</c:v>
                </c:pt>
                <c:pt idx="44">
                  <c:v>0.20010647644230453</c:v>
                </c:pt>
                <c:pt idx="45">
                  <c:v>0.11201876220542668</c:v>
                </c:pt>
              </c:numCache>
            </c:numRef>
          </c:val>
          <c:extLst>
            <c:ext xmlns:c16="http://schemas.microsoft.com/office/drawing/2014/chart" uri="{C3380CC4-5D6E-409C-BE32-E72D297353CC}">
              <c16:uniqueId val="{0000001C-ADE1-44F0-914A-75A067A7D100}"/>
            </c:ext>
          </c:extLst>
        </c:ser>
        <c:ser>
          <c:idx val="29"/>
          <c:order val="29"/>
          <c:spPr>
            <a:solidFill>
              <a:schemeClr val="accent6">
                <a:lumMod val="60000"/>
                <a:lumOff val="4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Nickel_outlfow_2.0'!$AI$4:$AI$49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10.84494188006501</c:v>
                </c:pt>
                <c:pt idx="30">
                  <c:v>10.766367641115005</c:v>
                </c:pt>
                <c:pt idx="31">
                  <c:v>10.471231071204219</c:v>
                </c:pt>
                <c:pt idx="32">
                  <c:v>9.9311611051451152</c:v>
                </c:pt>
                <c:pt idx="33">
                  <c:v>9.1576370753540246</c:v>
                </c:pt>
                <c:pt idx="34">
                  <c:v>8.1912658857263221</c:v>
                </c:pt>
                <c:pt idx="35">
                  <c:v>7.0937770544539456</c:v>
                </c:pt>
                <c:pt idx="36">
                  <c:v>5.9381626151506746</c:v>
                </c:pt>
                <c:pt idx="37">
                  <c:v>4.7978470077247657</c:v>
                </c:pt>
                <c:pt idx="38">
                  <c:v>3.7367587107292399</c:v>
                </c:pt>
                <c:pt idx="39">
                  <c:v>2.8020918878466818</c:v>
                </c:pt>
                <c:pt idx="40">
                  <c:v>2.0208454031266396</c:v>
                </c:pt>
                <c:pt idx="41">
                  <c:v>1.4002500260842361</c:v>
                </c:pt>
                <c:pt idx="42">
                  <c:v>0.93129384268238302</c:v>
                </c:pt>
                <c:pt idx="43">
                  <c:v>0.59400193025440884</c:v>
                </c:pt>
                <c:pt idx="44">
                  <c:v>0.36302923092432393</c:v>
                </c:pt>
                <c:pt idx="45">
                  <c:v>0.21242190556090695</c:v>
                </c:pt>
              </c:numCache>
            </c:numRef>
          </c:val>
          <c:extLst>
            <c:ext xmlns:c16="http://schemas.microsoft.com/office/drawing/2014/chart" uri="{C3380CC4-5D6E-409C-BE32-E72D297353CC}">
              <c16:uniqueId val="{0000001D-ADE1-44F0-914A-75A067A7D100}"/>
            </c:ext>
          </c:extLst>
        </c:ser>
        <c:ser>
          <c:idx val="30"/>
          <c:order val="30"/>
          <c:spPr>
            <a:solidFill>
              <a:schemeClr val="accent1">
                <a:lumMod val="5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Nickel_outlfow_2.0'!$AJ$4:$AJ$49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11.538915613825974</c:v>
                </c:pt>
                <c:pt idx="31">
                  <c:v>11.455313366557936</c:v>
                </c:pt>
                <c:pt idx="32">
                  <c:v>11.141290846896982</c:v>
                </c:pt>
                <c:pt idx="33">
                  <c:v>10.566661509751977</c:v>
                </c:pt>
                <c:pt idx="34">
                  <c:v>9.7436392562687271</c:v>
                </c:pt>
                <c:pt idx="35">
                  <c:v>8.7154294482250307</c:v>
                </c:pt>
                <c:pt idx="36">
                  <c:v>7.5477117092810442</c:v>
                </c:pt>
                <c:pt idx="37">
                  <c:v>6.3181488730107471</c:v>
                </c:pt>
                <c:pt idx="38">
                  <c:v>5.1048638491967342</c:v>
                </c:pt>
                <c:pt idx="39">
                  <c:v>3.9758759345306309</c:v>
                </c:pt>
                <c:pt idx="40">
                  <c:v>2.981399272916653</c:v>
                </c:pt>
                <c:pt idx="41">
                  <c:v>2.1501604004102459</c:v>
                </c:pt>
                <c:pt idx="42">
                  <c:v>1.4898527874034826</c:v>
                </c:pt>
                <c:pt idx="43">
                  <c:v>0.99088784257489482</c:v>
                </c:pt>
                <c:pt idx="44">
                  <c:v>0.63201243708410537</c:v>
                </c:pt>
                <c:pt idx="45">
                  <c:v>0.38625966900643327</c:v>
                </c:pt>
              </c:numCache>
            </c:numRef>
          </c:val>
          <c:extLst>
            <c:ext xmlns:c16="http://schemas.microsoft.com/office/drawing/2014/chart" uri="{C3380CC4-5D6E-409C-BE32-E72D297353CC}">
              <c16:uniqueId val="{0000001E-ADE1-44F0-914A-75A067A7D100}"/>
            </c:ext>
          </c:extLst>
        </c:ser>
        <c:ser>
          <c:idx val="31"/>
          <c:order val="31"/>
          <c:spPr>
            <a:solidFill>
              <a:schemeClr val="accent2">
                <a:lumMod val="5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Nickel_outlfow_2.0'!$AK$4:$AK$49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12.25646017358638</c:v>
                </c:pt>
                <c:pt idx="32">
                  <c:v>12.167659141638865</c:v>
                </c:pt>
                <c:pt idx="33">
                  <c:v>11.834109210723168</c:v>
                </c:pt>
                <c:pt idx="34">
                  <c:v>11.22374669304835</c:v>
                </c:pt>
                <c:pt idx="35">
                  <c:v>10.349545008125192</c:v>
                </c:pt>
                <c:pt idx="36">
                  <c:v>9.2573962322663554</c:v>
                </c:pt>
                <c:pt idx="37">
                  <c:v>8.0170642599787261</c:v>
                </c:pt>
                <c:pt idx="38">
                  <c:v>6.7110413685718617</c:v>
                </c:pt>
                <c:pt idx="39">
                  <c:v>5.4223085212870377</c:v>
                </c:pt>
                <c:pt idx="40">
                  <c:v>4.2231147776405029</c:v>
                </c:pt>
                <c:pt idx="41">
                  <c:v>3.1667968354217182</c:v>
                </c:pt>
                <c:pt idx="42">
                  <c:v>2.2838675830919528</c:v>
                </c:pt>
                <c:pt idx="43">
                  <c:v>1.5824989075609366</c:v>
                </c:pt>
                <c:pt idx="44">
                  <c:v>1.0525059533721008</c:v>
                </c:pt>
                <c:pt idx="45">
                  <c:v>0.67131397122369407</c:v>
                </c:pt>
              </c:numCache>
            </c:numRef>
          </c:val>
          <c:extLst>
            <c:ext xmlns:c16="http://schemas.microsoft.com/office/drawing/2014/chart" uri="{C3380CC4-5D6E-409C-BE32-E72D297353CC}">
              <c16:uniqueId val="{0000001F-ADE1-44F0-914A-75A067A7D100}"/>
            </c:ext>
          </c:extLst>
        </c:ser>
        <c:ser>
          <c:idx val="32"/>
          <c:order val="32"/>
          <c:spPr>
            <a:solidFill>
              <a:schemeClr val="accent3">
                <a:lumMod val="5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Nickel_outlfow_2.0'!$AL$4:$AL$49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12.91530521456877</c:v>
                </c:pt>
                <c:pt idx="33">
                  <c:v>12.821730690217729</c:v>
                </c:pt>
                <c:pt idx="34">
                  <c:v>12.470250809317172</c:v>
                </c:pt>
                <c:pt idx="35">
                  <c:v>11.827078303091319</c:v>
                </c:pt>
                <c:pt idx="36">
                  <c:v>10.905883976184034</c:v>
                </c:pt>
                <c:pt idx="37">
                  <c:v>9.7550268298170231</c:v>
                </c:pt>
                <c:pt idx="38">
                  <c:v>8.4480209110929891</c:v>
                </c:pt>
                <c:pt idx="39">
                  <c:v>7.0717928631216509</c:v>
                </c:pt>
                <c:pt idx="40">
                  <c:v>5.7137842842177946</c:v>
                </c:pt>
                <c:pt idx="41">
                  <c:v>4.4501279763407391</c:v>
                </c:pt>
                <c:pt idx="42">
                  <c:v>3.3370277472238663</c:v>
                </c:pt>
                <c:pt idx="43">
                  <c:v>2.4066367032187692</c:v>
                </c:pt>
                <c:pt idx="44">
                  <c:v>1.6675660103655052</c:v>
                </c:pt>
                <c:pt idx="45">
                  <c:v>1.1090833271131804</c:v>
                </c:pt>
              </c:numCache>
            </c:numRef>
          </c:val>
          <c:extLst>
            <c:ext xmlns:c16="http://schemas.microsoft.com/office/drawing/2014/chart" uri="{C3380CC4-5D6E-409C-BE32-E72D297353CC}">
              <c16:uniqueId val="{00000020-ADE1-44F0-914A-75A067A7D100}"/>
            </c:ext>
          </c:extLst>
        </c:ser>
        <c:ser>
          <c:idx val="33"/>
          <c:order val="33"/>
          <c:spPr>
            <a:solidFill>
              <a:schemeClr val="accent4">
                <a:lumMod val="5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Nickel_outlfow_2.0'!$AM$4:$AM$49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13.490990240652081</c:v>
                </c:pt>
                <c:pt idx="34">
                  <c:v>13.393244738411102</c:v>
                </c:pt>
                <c:pt idx="35">
                  <c:v>13.026098041973292</c:v>
                </c:pt>
                <c:pt idx="36">
                  <c:v>12.354256853523417</c:v>
                </c:pt>
                <c:pt idx="37">
                  <c:v>11.392001338258369</c:v>
                </c:pt>
                <c:pt idx="38">
                  <c:v>10.189846044823405</c:v>
                </c:pt>
                <c:pt idx="39">
                  <c:v>8.8245818252763346</c:v>
                </c:pt>
                <c:pt idx="40">
                  <c:v>7.3870099788789796</c:v>
                </c:pt>
                <c:pt idx="41">
                  <c:v>5.9684697136402356</c:v>
                </c:pt>
                <c:pt idx="42">
                  <c:v>4.6484873644908493</c:v>
                </c:pt>
                <c:pt idx="43">
                  <c:v>3.4857719599068377</c:v>
                </c:pt>
                <c:pt idx="44">
                  <c:v>2.5139097943496482</c:v>
                </c:pt>
                <c:pt idx="45">
                  <c:v>1.7418958667819076</c:v>
                </c:pt>
              </c:numCache>
            </c:numRef>
          </c:val>
          <c:extLst>
            <c:ext xmlns:c16="http://schemas.microsoft.com/office/drawing/2014/chart" uri="{C3380CC4-5D6E-409C-BE32-E72D297353CC}">
              <c16:uniqueId val="{00000021-ADE1-44F0-914A-75A067A7D100}"/>
            </c:ext>
          </c:extLst>
        </c:ser>
        <c:ser>
          <c:idx val="34"/>
          <c:order val="34"/>
          <c:spPr>
            <a:solidFill>
              <a:schemeClr val="accent5">
                <a:lumMod val="5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Nickel_outlfow_2.0'!$AN$4:$AN$49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13.982004840598169</c:v>
                </c:pt>
                <c:pt idx="35">
                  <c:v>13.880701818277251</c:v>
                </c:pt>
                <c:pt idx="36">
                  <c:v>13.500192545404559</c:v>
                </c:pt>
                <c:pt idx="37">
                  <c:v>12.803899198403714</c:v>
                </c:pt>
                <c:pt idx="38">
                  <c:v>11.806621679679642</c:v>
                </c:pt>
                <c:pt idx="39">
                  <c:v>10.560713052356675</c:v>
                </c:pt>
                <c:pt idx="40">
                  <c:v>9.1457590285310708</c:v>
                </c:pt>
                <c:pt idx="41">
                  <c:v>7.6558656881246563</c:v>
                </c:pt>
                <c:pt idx="42">
                  <c:v>6.1856965973943039</c:v>
                </c:pt>
                <c:pt idx="43">
                  <c:v>4.8176725112380607</c:v>
                </c:pt>
                <c:pt idx="44">
                  <c:v>3.6126392167846557</c:v>
                </c:pt>
                <c:pt idx="45">
                  <c:v>2.605405406603051</c:v>
                </c:pt>
              </c:numCache>
            </c:numRef>
          </c:val>
          <c:extLst>
            <c:ext xmlns:c16="http://schemas.microsoft.com/office/drawing/2014/chart" uri="{C3380CC4-5D6E-409C-BE32-E72D297353CC}">
              <c16:uniqueId val="{00000022-ADE1-44F0-914A-75A067A7D100}"/>
            </c:ext>
          </c:extLst>
        </c:ser>
        <c:ser>
          <c:idx val="35"/>
          <c:order val="35"/>
          <c:spPr>
            <a:solidFill>
              <a:schemeClr val="accent6">
                <a:lumMod val="5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Nickel_outlfow_2.0'!$AO$4:$AO$49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14.411024160705812</c:v>
                </c:pt>
                <c:pt idx="36">
                  <c:v>14.306612789170568</c:v>
                </c:pt>
                <c:pt idx="37">
                  <c:v>13.914428092679907</c:v>
                </c:pt>
                <c:pt idx="38">
                  <c:v>13.196769905534078</c:v>
                </c:pt>
                <c:pt idx="39">
                  <c:v>12.168892245562784</c:v>
                </c:pt>
                <c:pt idx="40">
                  <c:v>10.88475456036835</c:v>
                </c:pt>
                <c:pt idx="41">
                  <c:v>9.4263845443294816</c:v>
                </c:pt>
                <c:pt idx="42">
                  <c:v>7.8907757979264899</c:v>
                </c:pt>
                <c:pt idx="43">
                  <c:v>6.3754965137053565</c:v>
                </c:pt>
                <c:pt idx="44">
                  <c:v>4.9654964183841415</c:v>
                </c:pt>
                <c:pt idx="45">
                  <c:v>3.7234882715696247</c:v>
                </c:pt>
              </c:numCache>
            </c:numRef>
          </c:val>
          <c:extLst>
            <c:ext xmlns:c16="http://schemas.microsoft.com/office/drawing/2014/chart" uri="{C3380CC4-5D6E-409C-BE32-E72D297353CC}">
              <c16:uniqueId val="{00000023-ADE1-44F0-914A-75A067A7D100}"/>
            </c:ext>
          </c:extLst>
        </c:ser>
        <c:ser>
          <c:idx val="36"/>
          <c:order val="36"/>
          <c:spPr>
            <a:solidFill>
              <a:schemeClr val="accent1">
                <a:lumMod val="70000"/>
                <a:lumOff val="3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Nickel_outlfow_2.0'!$AP$4:$AP$49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14.718025631463469</c:v>
                </c:pt>
                <c:pt idx="37">
                  <c:v>14.611389959679492</c:v>
                </c:pt>
                <c:pt idx="38">
                  <c:v>14.210850459443545</c:v>
                </c:pt>
                <c:pt idx="39">
                  <c:v>13.477903829471023</c:v>
                </c:pt>
                <c:pt idx="40">
                  <c:v>12.428129047556753</c:v>
                </c:pt>
                <c:pt idx="41">
                  <c:v>11.116635072232368</c:v>
                </c:pt>
                <c:pt idx="42">
                  <c:v>9.6271970533340223</c:v>
                </c:pt>
                <c:pt idx="43">
                  <c:v>8.0588748690520298</c:v>
                </c:pt>
                <c:pt idx="44">
                  <c:v>6.5113152303136284</c:v>
                </c:pt>
                <c:pt idx="45">
                  <c:v>5.07127756804333</c:v>
                </c:pt>
              </c:numCache>
            </c:numRef>
          </c:val>
          <c:extLst>
            <c:ext xmlns:c16="http://schemas.microsoft.com/office/drawing/2014/chart" uri="{C3380CC4-5D6E-409C-BE32-E72D297353CC}">
              <c16:uniqueId val="{00000024-ADE1-44F0-914A-75A067A7D100}"/>
            </c:ext>
          </c:extLst>
        </c:ser>
        <c:ser>
          <c:idx val="37"/>
          <c:order val="37"/>
          <c:spPr>
            <a:solidFill>
              <a:schemeClr val="accent2">
                <a:lumMod val="70000"/>
                <a:lumOff val="3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Nickel_outlfow_2.0'!$AQ$4:$AQ$49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15.021563672773972</c:v>
                </c:pt>
                <c:pt idx="38">
                  <c:v>14.912728794129128</c:v>
                </c:pt>
                <c:pt idx="39">
                  <c:v>14.503928744658289</c:v>
                </c:pt>
                <c:pt idx="40">
                  <c:v>13.755866148046097</c:v>
                </c:pt>
                <c:pt idx="41">
                  <c:v>12.684441276024755</c:v>
                </c:pt>
                <c:pt idx="42">
                  <c:v>11.345899629876268</c:v>
                </c:pt>
                <c:pt idx="43">
                  <c:v>9.8257441010190245</c:v>
                </c:pt>
                <c:pt idx="44">
                  <c:v>8.2250775346928044</c:v>
                </c:pt>
                <c:pt idx="45">
                  <c:v>6.645601711452751</c:v>
                </c:pt>
              </c:numCache>
            </c:numRef>
          </c:val>
          <c:extLst>
            <c:ext xmlns:c16="http://schemas.microsoft.com/office/drawing/2014/chart" uri="{C3380CC4-5D6E-409C-BE32-E72D297353CC}">
              <c16:uniqueId val="{00000025-ADE1-44F0-914A-75A067A7D100}"/>
            </c:ext>
          </c:extLst>
        </c:ser>
        <c:ser>
          <c:idx val="38"/>
          <c:order val="38"/>
          <c:spPr>
            <a:solidFill>
              <a:schemeClr val="accent3">
                <a:lumMod val="70000"/>
                <a:lumOff val="3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Nickel_outlfow_2.0'!$AR$4:$AR$49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15.280050303935846</c:v>
                </c:pt>
                <c:pt idx="39">
                  <c:v>15.169342626842942</c:v>
                </c:pt>
                <c:pt idx="40">
                  <c:v>14.753508066857192</c:v>
                </c:pt>
                <c:pt idx="41">
                  <c:v>13.992573030017825</c:v>
                </c:pt>
                <c:pt idx="42">
                  <c:v>12.90271139523697</c:v>
                </c:pt>
                <c:pt idx="43">
                  <c:v>11.54113651977096</c:v>
                </c:pt>
                <c:pt idx="44">
                  <c:v>9.9948226035409959</c:v>
                </c:pt>
                <c:pt idx="45">
                  <c:v>8.3666122396876901</c:v>
                </c:pt>
              </c:numCache>
            </c:numRef>
          </c:val>
          <c:extLst>
            <c:ext xmlns:c16="http://schemas.microsoft.com/office/drawing/2014/chart" uri="{C3380CC4-5D6E-409C-BE32-E72D297353CC}">
              <c16:uniqueId val="{00000026-ADE1-44F0-914A-75A067A7D100}"/>
            </c:ext>
          </c:extLst>
        </c:ser>
        <c:ser>
          <c:idx val="39"/>
          <c:order val="39"/>
          <c:spPr>
            <a:solidFill>
              <a:schemeClr val="accent4">
                <a:lumMod val="70000"/>
                <a:lumOff val="3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Nickel_outlfow_2.0'!$AS$4:$AS$49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15.52617852696876</c:v>
                </c:pt>
                <c:pt idx="40">
                  <c:v>15.41368759109745</c:v>
                </c:pt>
                <c:pt idx="41">
                  <c:v>14.991154844961185</c:v>
                </c:pt>
                <c:pt idx="42">
                  <c:v>14.217962807343982</c:v>
                </c:pt>
                <c:pt idx="43">
                  <c:v>13.11054588300683</c:v>
                </c:pt>
                <c:pt idx="44">
                  <c:v>11.727039011378583</c:v>
                </c:pt>
                <c:pt idx="45">
                  <c:v>10.155817356699963</c:v>
                </c:pt>
              </c:numCache>
            </c:numRef>
          </c:val>
          <c:extLst>
            <c:ext xmlns:c16="http://schemas.microsoft.com/office/drawing/2014/chart" uri="{C3380CC4-5D6E-409C-BE32-E72D297353CC}">
              <c16:uniqueId val="{00000027-ADE1-44F0-914A-75A067A7D100}"/>
            </c:ext>
          </c:extLst>
        </c:ser>
        <c:ser>
          <c:idx val="40"/>
          <c:order val="40"/>
          <c:spPr>
            <a:solidFill>
              <a:schemeClr val="accent5">
                <a:lumMod val="70000"/>
                <a:lumOff val="3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Nickel_outlfow_2.0'!$AT$4:$AT$49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15.758845850572548</c:v>
                </c:pt>
                <c:pt idx="41">
                  <c:v>15.644669183409832</c:v>
                </c:pt>
                <c:pt idx="42">
                  <c:v>15.215804578921707</c:v>
                </c:pt>
                <c:pt idx="43">
                  <c:v>14.431025883215284</c:v>
                </c:pt>
                <c:pt idx="44">
                  <c:v>13.307013778586246</c:v>
                </c:pt>
                <c:pt idx="45">
                  <c:v>11.902774384756862</c:v>
                </c:pt>
              </c:numCache>
            </c:numRef>
          </c:val>
          <c:extLst>
            <c:ext xmlns:c16="http://schemas.microsoft.com/office/drawing/2014/chart" uri="{C3380CC4-5D6E-409C-BE32-E72D297353CC}">
              <c16:uniqueId val="{00000028-ADE1-44F0-914A-75A067A7D100}"/>
            </c:ext>
          </c:extLst>
        </c:ser>
        <c:ser>
          <c:idx val="41"/>
          <c:order val="41"/>
          <c:spPr>
            <a:solidFill>
              <a:schemeClr val="accent6">
                <a:lumMod val="70000"/>
                <a:lumOff val="3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Nickel_outlfow_2.0'!$AU$4:$AU$49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15.976735362013864</c:v>
                </c:pt>
                <c:pt idx="42">
                  <c:v>15.860980032399469</c:v>
                </c:pt>
                <c:pt idx="43">
                  <c:v>15.426185736103172</c:v>
                </c:pt>
                <c:pt idx="44">
                  <c:v>14.630556306261875</c:v>
                </c:pt>
                <c:pt idx="45">
                  <c:v>13.491003060444324</c:v>
                </c:pt>
              </c:numCache>
            </c:numRef>
          </c:val>
          <c:extLst>
            <c:ext xmlns:c16="http://schemas.microsoft.com/office/drawing/2014/chart" uri="{C3380CC4-5D6E-409C-BE32-E72D297353CC}">
              <c16:uniqueId val="{00000029-ADE1-44F0-914A-75A067A7D100}"/>
            </c:ext>
          </c:extLst>
        </c:ser>
        <c:ser>
          <c:idx val="42"/>
          <c:order val="42"/>
          <c:spPr>
            <a:solidFill>
              <a:schemeClr val="accent1">
                <a:lumMod val="7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Nickel_outlfow_2.0'!$AV$4:$AV$49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16.179179318790013</c:v>
                </c:pt>
                <c:pt idx="43">
                  <c:v>16.061957233520342</c:v>
                </c:pt>
                <c:pt idx="44">
                  <c:v>15.621653584046975</c:v>
                </c:pt>
                <c:pt idx="45">
                  <c:v>14.815942597100616</c:v>
                </c:pt>
              </c:numCache>
            </c:numRef>
          </c:val>
          <c:extLst>
            <c:ext xmlns:c16="http://schemas.microsoft.com/office/drawing/2014/chart" uri="{C3380CC4-5D6E-409C-BE32-E72D297353CC}">
              <c16:uniqueId val="{0000002A-ADE1-44F0-914A-75A067A7D100}"/>
            </c:ext>
          </c:extLst>
        </c:ser>
        <c:ser>
          <c:idx val="43"/>
          <c:order val="43"/>
          <c:spPr>
            <a:solidFill>
              <a:schemeClr val="accent2">
                <a:lumMod val="7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Nickel_outlfow_2.0'!$AW$4:$AW$49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16.366274646732265</c:v>
                </c:pt>
                <c:pt idx="44">
                  <c:v>16.247697010352525</c:v>
                </c:pt>
                <c:pt idx="45">
                  <c:v>15.802301708572868</c:v>
                </c:pt>
              </c:numCache>
            </c:numRef>
          </c:val>
          <c:extLst>
            <c:ext xmlns:c16="http://schemas.microsoft.com/office/drawing/2014/chart" uri="{C3380CC4-5D6E-409C-BE32-E72D297353CC}">
              <c16:uniqueId val="{0000002B-ADE1-44F0-914A-75A067A7D100}"/>
            </c:ext>
          </c:extLst>
        </c:ser>
        <c:ser>
          <c:idx val="44"/>
          <c:order val="44"/>
          <c:spPr>
            <a:solidFill>
              <a:schemeClr val="accent3">
                <a:lumMod val="7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Nickel_outlfow_2.0'!$AX$4:$AX$49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16.539309790388234</c:v>
                </c:pt>
                <c:pt idx="45">
                  <c:v>16.419478472349827</c:v>
                </c:pt>
              </c:numCache>
            </c:numRef>
          </c:val>
          <c:extLst>
            <c:ext xmlns:c16="http://schemas.microsoft.com/office/drawing/2014/chart" uri="{C3380CC4-5D6E-409C-BE32-E72D297353CC}">
              <c16:uniqueId val="{0000002C-ADE1-44F0-914A-75A067A7D100}"/>
            </c:ext>
          </c:extLst>
        </c:ser>
        <c:ser>
          <c:idx val="45"/>
          <c:order val="45"/>
          <c:spPr>
            <a:solidFill>
              <a:schemeClr val="accent4">
                <a:lumMod val="70000"/>
              </a:schemeClr>
            </a:solidFill>
            <a:ln w="25400">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Nickel_outlfow_2.0'!$AY$4:$AY$49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16.724942766644617</c:v>
                </c:pt>
              </c:numCache>
            </c:numRef>
          </c:val>
          <c:extLst>
            <c:ext xmlns:c16="http://schemas.microsoft.com/office/drawing/2014/chart" uri="{C3380CC4-5D6E-409C-BE32-E72D297353CC}">
              <c16:uniqueId val="{0000002D-ADE1-44F0-914A-75A067A7D100}"/>
            </c:ext>
          </c:extLst>
        </c:ser>
        <c:ser>
          <c:idx val="46"/>
          <c:order val="46"/>
          <c:spPr>
            <a:solidFill>
              <a:schemeClr val="accent5">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2E-ADE1-44F0-914A-75A067A7D100}"/>
            </c:ext>
          </c:extLst>
        </c:ser>
        <c:ser>
          <c:idx val="47"/>
          <c:order val="47"/>
          <c:spPr>
            <a:solidFill>
              <a:schemeClr val="accent6">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2F-ADE1-44F0-914A-75A067A7D100}"/>
            </c:ext>
          </c:extLst>
        </c:ser>
        <c:ser>
          <c:idx val="48"/>
          <c:order val="48"/>
          <c:spPr>
            <a:solidFill>
              <a:schemeClr val="accent1">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0-ADE1-44F0-914A-75A067A7D100}"/>
            </c:ext>
          </c:extLst>
        </c:ser>
        <c:ser>
          <c:idx val="49"/>
          <c:order val="49"/>
          <c:spPr>
            <a:solidFill>
              <a:schemeClr val="accent2">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1-ADE1-44F0-914A-75A067A7D100}"/>
            </c:ext>
          </c:extLst>
        </c:ser>
        <c:ser>
          <c:idx val="50"/>
          <c:order val="50"/>
          <c:spPr>
            <a:solidFill>
              <a:schemeClr val="accent3">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2-ADE1-44F0-914A-75A067A7D100}"/>
            </c:ext>
          </c:extLst>
        </c:ser>
        <c:ser>
          <c:idx val="51"/>
          <c:order val="51"/>
          <c:spPr>
            <a:solidFill>
              <a:schemeClr val="accent4">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3-ADE1-44F0-914A-75A067A7D100}"/>
            </c:ext>
          </c:extLst>
        </c:ser>
        <c:ser>
          <c:idx val="52"/>
          <c:order val="52"/>
          <c:spPr>
            <a:solidFill>
              <a:schemeClr val="accent5">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4-ADE1-44F0-914A-75A067A7D100}"/>
            </c:ext>
          </c:extLst>
        </c:ser>
        <c:ser>
          <c:idx val="53"/>
          <c:order val="53"/>
          <c:spPr>
            <a:solidFill>
              <a:schemeClr val="accent6">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5-ADE1-44F0-914A-75A067A7D100}"/>
            </c:ext>
          </c:extLst>
        </c:ser>
        <c:ser>
          <c:idx val="54"/>
          <c:order val="54"/>
          <c:spPr>
            <a:solidFill>
              <a:schemeClr val="accent1"/>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6-ADE1-44F0-914A-75A067A7D100}"/>
            </c:ext>
          </c:extLst>
        </c:ser>
        <c:ser>
          <c:idx val="55"/>
          <c:order val="55"/>
          <c:spPr>
            <a:solidFill>
              <a:schemeClr val="accent2"/>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7-ADE1-44F0-914A-75A067A7D100}"/>
            </c:ext>
          </c:extLst>
        </c:ser>
        <c:ser>
          <c:idx val="56"/>
          <c:order val="56"/>
          <c:spPr>
            <a:solidFill>
              <a:schemeClr val="accent3"/>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8-ADE1-44F0-914A-75A067A7D100}"/>
            </c:ext>
          </c:extLst>
        </c:ser>
        <c:ser>
          <c:idx val="57"/>
          <c:order val="57"/>
          <c:spPr>
            <a:solidFill>
              <a:schemeClr val="accent4"/>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9-ADE1-44F0-914A-75A067A7D100}"/>
            </c:ext>
          </c:extLst>
        </c:ser>
        <c:ser>
          <c:idx val="58"/>
          <c:order val="58"/>
          <c:spPr>
            <a:solidFill>
              <a:schemeClr val="accent5"/>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A-ADE1-44F0-914A-75A067A7D100}"/>
            </c:ext>
          </c:extLst>
        </c:ser>
        <c:ser>
          <c:idx val="59"/>
          <c:order val="59"/>
          <c:spPr>
            <a:solidFill>
              <a:schemeClr val="accent6"/>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B-ADE1-44F0-914A-75A067A7D100}"/>
            </c:ext>
          </c:extLst>
        </c:ser>
        <c:ser>
          <c:idx val="60"/>
          <c:order val="60"/>
          <c:spPr>
            <a:solidFill>
              <a:schemeClr val="accent1">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C-ADE1-44F0-914A-75A067A7D100}"/>
            </c:ext>
          </c:extLst>
        </c:ser>
        <c:ser>
          <c:idx val="61"/>
          <c:order val="61"/>
          <c:spPr>
            <a:solidFill>
              <a:schemeClr val="accent2">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D-ADE1-44F0-914A-75A067A7D100}"/>
            </c:ext>
          </c:extLst>
        </c:ser>
        <c:ser>
          <c:idx val="62"/>
          <c:order val="62"/>
          <c:spPr>
            <a:solidFill>
              <a:schemeClr val="accent3">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E-ADE1-44F0-914A-75A067A7D100}"/>
            </c:ext>
          </c:extLst>
        </c:ser>
        <c:ser>
          <c:idx val="63"/>
          <c:order val="63"/>
          <c:spPr>
            <a:solidFill>
              <a:schemeClr val="accent4">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F-ADE1-44F0-914A-75A067A7D100}"/>
            </c:ext>
          </c:extLst>
        </c:ser>
        <c:ser>
          <c:idx val="64"/>
          <c:order val="64"/>
          <c:spPr>
            <a:solidFill>
              <a:schemeClr val="accent5">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0-ADE1-44F0-914A-75A067A7D100}"/>
            </c:ext>
          </c:extLst>
        </c:ser>
        <c:ser>
          <c:idx val="65"/>
          <c:order val="65"/>
          <c:spPr>
            <a:solidFill>
              <a:schemeClr val="accent6">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1-ADE1-44F0-914A-75A067A7D100}"/>
            </c:ext>
          </c:extLst>
        </c:ser>
        <c:ser>
          <c:idx val="66"/>
          <c:order val="66"/>
          <c:spPr>
            <a:solidFill>
              <a:schemeClr val="accent1">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2-ADE1-44F0-914A-75A067A7D100}"/>
            </c:ext>
          </c:extLst>
        </c:ser>
        <c:ser>
          <c:idx val="67"/>
          <c:order val="67"/>
          <c:spPr>
            <a:solidFill>
              <a:schemeClr val="accent2">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3-ADE1-44F0-914A-75A067A7D100}"/>
            </c:ext>
          </c:extLst>
        </c:ser>
        <c:ser>
          <c:idx val="68"/>
          <c:order val="68"/>
          <c:spPr>
            <a:solidFill>
              <a:schemeClr val="accent3">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4-ADE1-44F0-914A-75A067A7D100}"/>
            </c:ext>
          </c:extLst>
        </c:ser>
        <c:ser>
          <c:idx val="69"/>
          <c:order val="69"/>
          <c:spPr>
            <a:solidFill>
              <a:schemeClr val="accent4">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5-ADE1-44F0-914A-75A067A7D100}"/>
            </c:ext>
          </c:extLst>
        </c:ser>
        <c:ser>
          <c:idx val="70"/>
          <c:order val="70"/>
          <c:spPr>
            <a:solidFill>
              <a:schemeClr val="accent5">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6-ADE1-44F0-914A-75A067A7D100}"/>
            </c:ext>
          </c:extLst>
        </c:ser>
        <c:ser>
          <c:idx val="71"/>
          <c:order val="71"/>
          <c:spPr>
            <a:solidFill>
              <a:schemeClr val="accent6">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7-ADE1-44F0-914A-75A067A7D100}"/>
            </c:ext>
          </c:extLst>
        </c:ser>
        <c:ser>
          <c:idx val="72"/>
          <c:order val="72"/>
          <c:spPr>
            <a:solidFill>
              <a:schemeClr val="accent1">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8-ADE1-44F0-914A-75A067A7D100}"/>
            </c:ext>
          </c:extLst>
        </c:ser>
        <c:ser>
          <c:idx val="73"/>
          <c:order val="73"/>
          <c:spPr>
            <a:solidFill>
              <a:schemeClr val="accent2">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9-ADE1-44F0-914A-75A067A7D100}"/>
            </c:ext>
          </c:extLst>
        </c:ser>
        <c:ser>
          <c:idx val="74"/>
          <c:order val="74"/>
          <c:spPr>
            <a:solidFill>
              <a:schemeClr val="accent3">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A-ADE1-44F0-914A-75A067A7D100}"/>
            </c:ext>
          </c:extLst>
        </c:ser>
        <c:ser>
          <c:idx val="75"/>
          <c:order val="75"/>
          <c:spPr>
            <a:solidFill>
              <a:schemeClr val="accent4">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B-ADE1-44F0-914A-75A067A7D100}"/>
            </c:ext>
          </c:extLst>
        </c:ser>
        <c:ser>
          <c:idx val="76"/>
          <c:order val="76"/>
          <c:spPr>
            <a:solidFill>
              <a:schemeClr val="accent5">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C-ADE1-44F0-914A-75A067A7D100}"/>
            </c:ext>
          </c:extLst>
        </c:ser>
        <c:ser>
          <c:idx val="77"/>
          <c:order val="77"/>
          <c:spPr>
            <a:solidFill>
              <a:schemeClr val="accent6">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D-ADE1-44F0-914A-75A067A7D100}"/>
            </c:ext>
          </c:extLst>
        </c:ser>
        <c:ser>
          <c:idx val="78"/>
          <c:order val="78"/>
          <c:spPr>
            <a:solidFill>
              <a:schemeClr val="accent1">
                <a:lumMod val="60000"/>
                <a:lumOff val="4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E-ADE1-44F0-914A-75A067A7D100}"/>
            </c:ext>
          </c:extLst>
        </c:ser>
        <c:ser>
          <c:idx val="79"/>
          <c:order val="79"/>
          <c:spPr>
            <a:solidFill>
              <a:schemeClr val="accent2">
                <a:lumMod val="60000"/>
                <a:lumOff val="4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F-ADE1-44F0-914A-75A067A7D100}"/>
            </c:ext>
          </c:extLst>
        </c:ser>
        <c:ser>
          <c:idx val="80"/>
          <c:order val="80"/>
          <c:spPr>
            <a:solidFill>
              <a:schemeClr val="accent3">
                <a:lumMod val="60000"/>
                <a:lumOff val="4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0-ADE1-44F0-914A-75A067A7D100}"/>
            </c:ext>
          </c:extLst>
        </c:ser>
        <c:ser>
          <c:idx val="81"/>
          <c:order val="81"/>
          <c:spPr>
            <a:solidFill>
              <a:schemeClr val="accent4">
                <a:lumMod val="60000"/>
                <a:lumOff val="4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1-ADE1-44F0-914A-75A067A7D100}"/>
            </c:ext>
          </c:extLst>
        </c:ser>
        <c:ser>
          <c:idx val="82"/>
          <c:order val="82"/>
          <c:spPr>
            <a:solidFill>
              <a:schemeClr val="accent5">
                <a:lumMod val="60000"/>
                <a:lumOff val="4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2-ADE1-44F0-914A-75A067A7D100}"/>
            </c:ext>
          </c:extLst>
        </c:ser>
        <c:ser>
          <c:idx val="83"/>
          <c:order val="83"/>
          <c:spPr>
            <a:solidFill>
              <a:schemeClr val="accent6">
                <a:lumMod val="60000"/>
                <a:lumOff val="4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3-ADE1-44F0-914A-75A067A7D100}"/>
            </c:ext>
          </c:extLst>
        </c:ser>
        <c:ser>
          <c:idx val="84"/>
          <c:order val="84"/>
          <c:spPr>
            <a:solidFill>
              <a:schemeClr val="accent1">
                <a:lumMod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4-ADE1-44F0-914A-75A067A7D100}"/>
            </c:ext>
          </c:extLst>
        </c:ser>
        <c:ser>
          <c:idx val="85"/>
          <c:order val="85"/>
          <c:spPr>
            <a:solidFill>
              <a:schemeClr val="accent2">
                <a:lumMod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5-ADE1-44F0-914A-75A067A7D100}"/>
            </c:ext>
          </c:extLst>
        </c:ser>
        <c:ser>
          <c:idx val="86"/>
          <c:order val="86"/>
          <c:spPr>
            <a:solidFill>
              <a:schemeClr val="accent3">
                <a:lumMod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6-ADE1-44F0-914A-75A067A7D100}"/>
            </c:ext>
          </c:extLst>
        </c:ser>
        <c:ser>
          <c:idx val="87"/>
          <c:order val="87"/>
          <c:spPr>
            <a:solidFill>
              <a:schemeClr val="accent4">
                <a:lumMod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7-ADE1-44F0-914A-75A067A7D100}"/>
            </c:ext>
          </c:extLst>
        </c:ser>
        <c:ser>
          <c:idx val="88"/>
          <c:order val="88"/>
          <c:spPr>
            <a:solidFill>
              <a:schemeClr val="accent5">
                <a:lumMod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8-ADE1-44F0-914A-75A067A7D100}"/>
            </c:ext>
          </c:extLst>
        </c:ser>
        <c:ser>
          <c:idx val="89"/>
          <c:order val="89"/>
          <c:spPr>
            <a:solidFill>
              <a:schemeClr val="accent6">
                <a:lumMod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9-ADE1-44F0-914A-75A067A7D100}"/>
            </c:ext>
          </c:extLst>
        </c:ser>
        <c:ser>
          <c:idx val="90"/>
          <c:order val="90"/>
          <c:spPr>
            <a:solidFill>
              <a:schemeClr val="accent1">
                <a:lumMod val="70000"/>
                <a:lumOff val="3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A-ADE1-44F0-914A-75A067A7D100}"/>
            </c:ext>
          </c:extLst>
        </c:ser>
        <c:ser>
          <c:idx val="91"/>
          <c:order val="91"/>
          <c:spPr>
            <a:solidFill>
              <a:schemeClr val="accent2">
                <a:lumMod val="70000"/>
                <a:lumOff val="3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B-ADE1-44F0-914A-75A067A7D100}"/>
            </c:ext>
          </c:extLst>
        </c:ser>
        <c:ser>
          <c:idx val="92"/>
          <c:order val="92"/>
          <c:spPr>
            <a:solidFill>
              <a:schemeClr val="accent3">
                <a:lumMod val="70000"/>
                <a:lumOff val="3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C-ADE1-44F0-914A-75A067A7D100}"/>
            </c:ext>
          </c:extLst>
        </c:ser>
        <c:ser>
          <c:idx val="93"/>
          <c:order val="93"/>
          <c:spPr>
            <a:solidFill>
              <a:schemeClr val="accent4">
                <a:lumMod val="70000"/>
                <a:lumOff val="3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D-ADE1-44F0-914A-75A067A7D100}"/>
            </c:ext>
          </c:extLst>
        </c:ser>
        <c:ser>
          <c:idx val="94"/>
          <c:order val="94"/>
          <c:spPr>
            <a:solidFill>
              <a:schemeClr val="accent5">
                <a:lumMod val="70000"/>
                <a:lumOff val="3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E-ADE1-44F0-914A-75A067A7D100}"/>
            </c:ext>
          </c:extLst>
        </c:ser>
        <c:ser>
          <c:idx val="95"/>
          <c:order val="95"/>
          <c:spPr>
            <a:solidFill>
              <a:schemeClr val="accent6">
                <a:lumMod val="70000"/>
                <a:lumOff val="3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F-ADE1-44F0-914A-75A067A7D100}"/>
            </c:ext>
          </c:extLst>
        </c:ser>
        <c:ser>
          <c:idx val="96"/>
          <c:order val="96"/>
          <c:spPr>
            <a:solidFill>
              <a:schemeClr val="accent1">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0-ADE1-44F0-914A-75A067A7D100}"/>
            </c:ext>
          </c:extLst>
        </c:ser>
        <c:ser>
          <c:idx val="97"/>
          <c:order val="97"/>
          <c:spPr>
            <a:solidFill>
              <a:schemeClr val="accent2">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1-ADE1-44F0-914A-75A067A7D100}"/>
            </c:ext>
          </c:extLst>
        </c:ser>
        <c:ser>
          <c:idx val="98"/>
          <c:order val="98"/>
          <c:spPr>
            <a:solidFill>
              <a:schemeClr val="accent3">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2-ADE1-44F0-914A-75A067A7D100}"/>
            </c:ext>
          </c:extLst>
        </c:ser>
        <c:ser>
          <c:idx val="99"/>
          <c:order val="99"/>
          <c:spPr>
            <a:solidFill>
              <a:schemeClr val="accent4">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3-ADE1-44F0-914A-75A067A7D100}"/>
            </c:ext>
          </c:extLst>
        </c:ser>
        <c:ser>
          <c:idx val="100"/>
          <c:order val="100"/>
          <c:spPr>
            <a:solidFill>
              <a:schemeClr val="accent5">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4-ADE1-44F0-914A-75A067A7D100}"/>
            </c:ext>
          </c:extLst>
        </c:ser>
        <c:ser>
          <c:idx val="101"/>
          <c:order val="101"/>
          <c:spPr>
            <a:solidFill>
              <a:schemeClr val="accent6">
                <a:lumMod val="7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5-ADE1-44F0-914A-75A067A7D100}"/>
            </c:ext>
          </c:extLst>
        </c:ser>
        <c:ser>
          <c:idx val="102"/>
          <c:order val="102"/>
          <c:spPr>
            <a:solidFill>
              <a:schemeClr val="accent1">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6-ADE1-44F0-914A-75A067A7D100}"/>
            </c:ext>
          </c:extLst>
        </c:ser>
        <c:ser>
          <c:idx val="103"/>
          <c:order val="103"/>
          <c:spPr>
            <a:solidFill>
              <a:schemeClr val="accent2">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7-ADE1-44F0-914A-75A067A7D100}"/>
            </c:ext>
          </c:extLst>
        </c:ser>
        <c:ser>
          <c:idx val="104"/>
          <c:order val="104"/>
          <c:spPr>
            <a:solidFill>
              <a:schemeClr val="accent3">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8-ADE1-44F0-914A-75A067A7D100}"/>
            </c:ext>
          </c:extLst>
        </c:ser>
        <c:ser>
          <c:idx val="105"/>
          <c:order val="105"/>
          <c:spPr>
            <a:solidFill>
              <a:schemeClr val="accent4">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9-ADE1-44F0-914A-75A067A7D100}"/>
            </c:ext>
          </c:extLst>
        </c:ser>
        <c:ser>
          <c:idx val="106"/>
          <c:order val="106"/>
          <c:spPr>
            <a:solidFill>
              <a:schemeClr val="accent5">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A-ADE1-44F0-914A-75A067A7D100}"/>
            </c:ext>
          </c:extLst>
        </c:ser>
        <c:ser>
          <c:idx val="107"/>
          <c:order val="107"/>
          <c:spPr>
            <a:solidFill>
              <a:schemeClr val="accent6">
                <a:lumMod val="50000"/>
                <a:lumOff val="5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B-ADE1-44F0-914A-75A067A7D100}"/>
            </c:ext>
          </c:extLst>
        </c:ser>
        <c:ser>
          <c:idx val="108"/>
          <c:order val="108"/>
          <c:spPr>
            <a:solidFill>
              <a:schemeClr val="accent1"/>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C-ADE1-44F0-914A-75A067A7D100}"/>
            </c:ext>
          </c:extLst>
        </c:ser>
        <c:ser>
          <c:idx val="109"/>
          <c:order val="109"/>
          <c:spPr>
            <a:solidFill>
              <a:schemeClr val="accent2"/>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D-ADE1-44F0-914A-75A067A7D100}"/>
            </c:ext>
          </c:extLst>
        </c:ser>
        <c:ser>
          <c:idx val="110"/>
          <c:order val="110"/>
          <c:spPr>
            <a:solidFill>
              <a:schemeClr val="accent3"/>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E-ADE1-44F0-914A-75A067A7D100}"/>
            </c:ext>
          </c:extLst>
        </c:ser>
        <c:ser>
          <c:idx val="111"/>
          <c:order val="111"/>
          <c:spPr>
            <a:solidFill>
              <a:schemeClr val="accent4"/>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F-ADE1-44F0-914A-75A067A7D100}"/>
            </c:ext>
          </c:extLst>
        </c:ser>
        <c:ser>
          <c:idx val="112"/>
          <c:order val="112"/>
          <c:spPr>
            <a:solidFill>
              <a:schemeClr val="accent5"/>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0-ADE1-44F0-914A-75A067A7D100}"/>
            </c:ext>
          </c:extLst>
        </c:ser>
        <c:ser>
          <c:idx val="113"/>
          <c:order val="113"/>
          <c:spPr>
            <a:solidFill>
              <a:schemeClr val="accent6"/>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1-ADE1-44F0-914A-75A067A7D100}"/>
            </c:ext>
          </c:extLst>
        </c:ser>
        <c:ser>
          <c:idx val="114"/>
          <c:order val="114"/>
          <c:spPr>
            <a:solidFill>
              <a:schemeClr val="accent1">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2-ADE1-44F0-914A-75A067A7D100}"/>
            </c:ext>
          </c:extLst>
        </c:ser>
        <c:ser>
          <c:idx val="115"/>
          <c:order val="115"/>
          <c:spPr>
            <a:solidFill>
              <a:schemeClr val="accent2">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3-ADE1-44F0-914A-75A067A7D100}"/>
            </c:ext>
          </c:extLst>
        </c:ser>
        <c:ser>
          <c:idx val="116"/>
          <c:order val="116"/>
          <c:spPr>
            <a:solidFill>
              <a:schemeClr val="accent3">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4-ADE1-44F0-914A-75A067A7D100}"/>
            </c:ext>
          </c:extLst>
        </c:ser>
        <c:ser>
          <c:idx val="117"/>
          <c:order val="117"/>
          <c:spPr>
            <a:solidFill>
              <a:schemeClr val="accent4">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5-ADE1-44F0-914A-75A067A7D100}"/>
            </c:ext>
          </c:extLst>
        </c:ser>
        <c:ser>
          <c:idx val="118"/>
          <c:order val="118"/>
          <c:spPr>
            <a:solidFill>
              <a:schemeClr val="accent5">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6-ADE1-44F0-914A-75A067A7D100}"/>
            </c:ext>
          </c:extLst>
        </c:ser>
        <c:ser>
          <c:idx val="119"/>
          <c:order val="119"/>
          <c:spPr>
            <a:solidFill>
              <a:schemeClr val="accent6">
                <a:lumMod val="6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7-ADE1-44F0-914A-75A067A7D100}"/>
            </c:ext>
          </c:extLst>
        </c:ser>
        <c:ser>
          <c:idx val="120"/>
          <c:order val="120"/>
          <c:spPr>
            <a:solidFill>
              <a:schemeClr val="accent1">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8-ADE1-44F0-914A-75A067A7D100}"/>
            </c:ext>
          </c:extLst>
        </c:ser>
        <c:ser>
          <c:idx val="121"/>
          <c:order val="121"/>
          <c:spPr>
            <a:solidFill>
              <a:schemeClr val="accent2">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9-ADE1-44F0-914A-75A067A7D100}"/>
            </c:ext>
          </c:extLst>
        </c:ser>
        <c:ser>
          <c:idx val="122"/>
          <c:order val="122"/>
          <c:spPr>
            <a:solidFill>
              <a:schemeClr val="accent3">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A-ADE1-44F0-914A-75A067A7D100}"/>
            </c:ext>
          </c:extLst>
        </c:ser>
        <c:ser>
          <c:idx val="123"/>
          <c:order val="123"/>
          <c:spPr>
            <a:solidFill>
              <a:schemeClr val="accent4">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B-ADE1-44F0-914A-75A067A7D100}"/>
            </c:ext>
          </c:extLst>
        </c:ser>
        <c:ser>
          <c:idx val="124"/>
          <c:order val="124"/>
          <c:spPr>
            <a:solidFill>
              <a:schemeClr val="accent5">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C-ADE1-44F0-914A-75A067A7D100}"/>
            </c:ext>
          </c:extLst>
        </c:ser>
        <c:ser>
          <c:idx val="125"/>
          <c:order val="125"/>
          <c:spPr>
            <a:solidFill>
              <a:schemeClr val="accent6">
                <a:lumMod val="80000"/>
                <a:lumOff val="2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D-ADE1-44F0-914A-75A067A7D100}"/>
            </c:ext>
          </c:extLst>
        </c:ser>
        <c:ser>
          <c:idx val="126"/>
          <c:order val="126"/>
          <c:spPr>
            <a:solidFill>
              <a:schemeClr val="accent1">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E-ADE1-44F0-914A-75A067A7D100}"/>
            </c:ext>
          </c:extLst>
        </c:ser>
        <c:ser>
          <c:idx val="127"/>
          <c:order val="127"/>
          <c:spPr>
            <a:solidFill>
              <a:schemeClr val="accent2">
                <a:lumMod val="80000"/>
              </a:schemeClr>
            </a:solidFill>
            <a:ln>
              <a:noFill/>
            </a:ln>
            <a:effectLst/>
          </c:spPr>
          <c:invertIfNegative val="0"/>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F-ADE1-44F0-914A-75A067A7D100}"/>
            </c:ext>
          </c:extLst>
        </c:ser>
        <c:dLbls>
          <c:showLegendKey val="0"/>
          <c:showVal val="0"/>
          <c:showCatName val="0"/>
          <c:showSerName val="0"/>
          <c:showPercent val="0"/>
          <c:showBubbleSize val="0"/>
        </c:dLbls>
        <c:gapWidth val="0"/>
        <c:overlap val="100"/>
        <c:axId val="747921776"/>
        <c:axId val="747922104"/>
      </c:barChart>
      <c:catAx>
        <c:axId val="747921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922104"/>
        <c:crosses val="autoZero"/>
        <c:auto val="1"/>
        <c:lblAlgn val="ctr"/>
        <c:lblOffset val="100"/>
        <c:noMultiLvlLbl val="0"/>
      </c:catAx>
      <c:valAx>
        <c:axId val="74792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921776"/>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'SI2.13 - Nickel_outlfow_2.0'!$C$3</c:f>
              <c:strCache>
                <c:ptCount val="1"/>
                <c:pt idx="0">
                  <c:v>stock (Mt)</c:v>
                </c:pt>
              </c:strCache>
            </c:strRef>
          </c:tx>
          <c:spPr>
            <a:ln w="28575" cap="rnd">
              <a:solidFill>
                <a:schemeClr val="accent4"/>
              </a:solidFill>
              <a:round/>
            </a:ln>
            <a:effectLst/>
          </c:spPr>
          <c:marker>
            <c:symbol val="none"/>
          </c:marker>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Nickel_outlfow_2.0'!$C$4:$C$49</c:f>
              <c:numCache>
                <c:formatCode>0.00</c:formatCode>
                <c:ptCount val="46"/>
                <c:pt idx="0">
                  <c:v>0.38997057969045901</c:v>
                </c:pt>
                <c:pt idx="1">
                  <c:v>0.32934255890227115</c:v>
                </c:pt>
                <c:pt idx="2">
                  <c:v>0.31540508285900953</c:v>
                </c:pt>
                <c:pt idx="3">
                  <c:v>0.33816962706300357</c:v>
                </c:pt>
                <c:pt idx="4">
                  <c:v>0.38769412527005964</c:v>
                </c:pt>
                <c:pt idx="5">
                  <c:v>0.45394359472902968</c:v>
                </c:pt>
                <c:pt idx="6">
                  <c:v>0.52702242744919781</c:v>
                </c:pt>
                <c:pt idx="7">
                  <c:v>0.596988557186371</c:v>
                </c:pt>
                <c:pt idx="8">
                  <c:v>0.65385345944287832</c:v>
                </c:pt>
                <c:pt idx="9">
                  <c:v>0.68767506797452649</c:v>
                </c:pt>
                <c:pt idx="10">
                  <c:v>0.68846485828364457</c:v>
                </c:pt>
                <c:pt idx="11">
                  <c:v>0.66175136253405964</c:v>
                </c:pt>
                <c:pt idx="12">
                  <c:v>0.67475967350777066</c:v>
                </c:pt>
                <c:pt idx="13">
                  <c:v>0.8101854823947956</c:v>
                </c:pt>
                <c:pt idx="14">
                  <c:v>1.1750345199546435</c:v>
                </c:pt>
                <c:pt idx="15">
                  <c:v>1.8271210583695727</c:v>
                </c:pt>
                <c:pt idx="16">
                  <c:v>2.5618341886396157</c:v>
                </c:pt>
                <c:pt idx="17">
                  <c:v>3.4754603379447206</c:v>
                </c:pt>
                <c:pt idx="18">
                  <c:v>4.6442165198720122</c:v>
                </c:pt>
                <c:pt idx="19">
                  <c:v>5.8737857086687599</c:v>
                </c:pt>
                <c:pt idx="20">
                  <c:v>7.4216131623127044</c:v>
                </c:pt>
                <c:pt idx="21">
                  <c:v>11.940984676039974</c:v>
                </c:pt>
                <c:pt idx="22">
                  <c:v>17.780311151933361</c:v>
                </c:pt>
                <c:pt idx="23">
                  <c:v>24.51715960961128</c:v>
                </c:pt>
                <c:pt idx="24">
                  <c:v>31.726822734025593</c:v>
                </c:pt>
                <c:pt idx="25">
                  <c:v>38.981574528309864</c:v>
                </c:pt>
                <c:pt idx="26">
                  <c:v>45.932064055089839</c:v>
                </c:pt>
                <c:pt idx="27">
                  <c:v>52.554213145496362</c:v>
                </c:pt>
                <c:pt idx="28">
                  <c:v>58.904221587434662</c:v>
                </c:pt>
                <c:pt idx="29">
                  <c:v>65.036829888981643</c:v>
                </c:pt>
                <c:pt idx="30">
                  <c:v>71.005563354107707</c:v>
                </c:pt>
                <c:pt idx="31">
                  <c:v>76.846871136109883</c:v>
                </c:pt>
                <c:pt idx="32">
                  <c:v>82.530941880056716</c:v>
                </c:pt>
                <c:pt idx="33">
                  <c:v>88.011208971643114</c:v>
                </c:pt>
                <c:pt idx="34">
                  <c:v>93.241127141508898</c:v>
                </c:pt>
                <c:pt idx="35">
                  <c:v>98.194728782280777</c:v>
                </c:pt>
                <c:pt idx="36">
                  <c:v>102.78264882383391</c:v>
                </c:pt>
                <c:pt idx="37">
                  <c:v>107.03166826547482</c:v>
                </c:pt>
                <c:pt idx="38">
                  <c:v>110.92671186791731</c:v>
                </c:pt>
                <c:pt idx="39">
                  <c:v>114.48668832924554</c:v>
                </c:pt>
                <c:pt idx="40">
                  <c:v>117.73194395832755</c:v>
                </c:pt>
                <c:pt idx="41">
                  <c:v>120.6842296476043</c:v>
                </c:pt>
                <c:pt idx="42">
                  <c:v>123.36670971474828</c:v>
                </c:pt>
                <c:pt idx="43">
                  <c:v>125.80353098676272</c:v>
                </c:pt>
                <c:pt idx="44">
                  <c:v>128.01960209763669</c:v>
                </c:pt>
                <c:pt idx="45">
                  <c:v>130.06464789370153</c:v>
                </c:pt>
              </c:numCache>
            </c:numRef>
          </c:val>
          <c:smooth val="0"/>
          <c:extLst>
            <c:ext xmlns:c16="http://schemas.microsoft.com/office/drawing/2014/chart" uri="{C3380CC4-5D6E-409C-BE32-E72D297353CC}">
              <c16:uniqueId val="{00000000-F589-44D6-8438-9AF7EEA9A1BE}"/>
            </c:ext>
          </c:extLst>
        </c:ser>
        <c:dLbls>
          <c:showLegendKey val="0"/>
          <c:showVal val="0"/>
          <c:showCatName val="0"/>
          <c:showSerName val="0"/>
          <c:showPercent val="0"/>
          <c:showBubbleSize val="0"/>
        </c:dLbls>
        <c:smooth val="0"/>
        <c:axId val="747362944"/>
        <c:axId val="747353432"/>
      </c:lineChart>
      <c:catAx>
        <c:axId val="7473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53432"/>
        <c:crosses val="autoZero"/>
        <c:auto val="1"/>
        <c:lblAlgn val="ctr"/>
        <c:lblOffset val="100"/>
        <c:noMultiLvlLbl val="0"/>
      </c:catAx>
      <c:valAx>
        <c:axId val="74735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629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flows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687776766166069"/>
          <c:y val="9.2659472789487898E-2"/>
          <c:w val="0.74446502497643763"/>
          <c:h val="0.651434233195751"/>
        </c:manualLayout>
      </c:layout>
      <c:lineChart>
        <c:grouping val="standard"/>
        <c:varyColors val="0"/>
        <c:ser>
          <c:idx val="2"/>
          <c:order val="0"/>
          <c:tx>
            <c:v>inflows</c:v>
          </c:tx>
          <c:spPr>
            <a:ln w="28575" cap="rnd">
              <a:solidFill>
                <a:schemeClr val="accent1"/>
              </a:solidFill>
              <a:round/>
            </a:ln>
            <a:effectLst/>
          </c:spPr>
          <c:marker>
            <c:symbol val="none"/>
          </c:marker>
          <c:val>
            <c:numRef>
              <c:f>'SI2.13 - Nickel_outlfow_2.0'!$F$1:$AY$1</c:f>
              <c:numCache>
                <c:formatCode>0.00</c:formatCode>
                <c:ptCount val="46"/>
                <c:pt idx="0">
                  <c:v>0.38997057969045901</c:v>
                </c:pt>
                <c:pt idx="1">
                  <c:v>-5.7802589185977526E-2</c:v>
                </c:pt>
                <c:pt idx="2">
                  <c:v>-3.7435270093298437E-3</c:v>
                </c:pt>
                <c:pt idx="3">
                  <c:v>4.0584611585144238E-2</c:v>
                </c:pt>
                <c:pt idx="4">
                  <c:v>7.4653099926052166E-2</c:v>
                </c:pt>
                <c:pt idx="5">
                  <c:v>9.8335089852831598E-2</c:v>
                </c:pt>
                <c:pt idx="6">
                  <c:v>0.11189064839523995</c:v>
                </c:pt>
                <c:pt idx="7">
                  <c:v>0.1154366706267468</c:v>
                </c:pt>
                <c:pt idx="8">
                  <c:v>0.1090505685666214</c:v>
                </c:pt>
                <c:pt idx="9">
                  <c:v>9.2777129170362543E-2</c:v>
                </c:pt>
                <c:pt idx="10">
                  <c:v>6.6361197589834012E-2</c:v>
                </c:pt>
                <c:pt idx="11">
                  <c:v>4.4845023038241463E-2</c:v>
                </c:pt>
                <c:pt idx="12">
                  <c:v>8.9275053089992326E-2</c:v>
                </c:pt>
                <c:pt idx="13">
                  <c:v>0.21496459601376444</c:v>
                </c:pt>
                <c:pt idx="14">
                  <c:v>0.44756489852134074</c:v>
                </c:pt>
                <c:pt idx="15">
                  <c:v>0.74135273217981557</c:v>
                </c:pt>
                <c:pt idx="16">
                  <c:v>0.83951813837417688</c:v>
                </c:pt>
                <c:pt idx="17">
                  <c:v>1.0481013245134019</c:v>
                </c:pt>
                <c:pt idx="18">
                  <c:v>1.350054581589377</c:v>
                </c:pt>
                <c:pt idx="19">
                  <c:v>1.4782150191964616</c:v>
                </c:pt>
                <c:pt idx="20">
                  <c:v>1.8863960741990868</c:v>
                </c:pt>
                <c:pt idx="21">
                  <c:v>4.9711815953906813</c:v>
                </c:pt>
                <c:pt idx="22">
                  <c:v>6.4496097575029401</c:v>
                </c:pt>
                <c:pt idx="23">
                  <c:v>7.5947963327763004</c:v>
                </c:pt>
                <c:pt idx="24">
                  <c:v>8.4318291456825882</c:v>
                </c:pt>
                <c:pt idx="25">
                  <c:v>8.9706522973352598</c:v>
                </c:pt>
                <c:pt idx="26">
                  <c:v>9.2863716190611232</c:v>
                </c:pt>
                <c:pt idx="27">
                  <c:v>9.6849541574360565</c:v>
                </c:pt>
                <c:pt idx="28">
                  <c:v>10.216192633763722</c:v>
                </c:pt>
                <c:pt idx="29">
                  <c:v>10.84494188006501</c:v>
                </c:pt>
                <c:pt idx="30">
                  <c:v>11.538915613825974</c:v>
                </c:pt>
                <c:pt idx="31">
                  <c:v>12.25646017358638</c:v>
                </c:pt>
                <c:pt idx="32">
                  <c:v>12.91530521456877</c:v>
                </c:pt>
                <c:pt idx="33">
                  <c:v>13.490990240652081</c:v>
                </c:pt>
                <c:pt idx="34">
                  <c:v>13.982004840598169</c:v>
                </c:pt>
                <c:pt idx="35">
                  <c:v>14.411024160705812</c:v>
                </c:pt>
                <c:pt idx="36">
                  <c:v>14.718025631463469</c:v>
                </c:pt>
                <c:pt idx="37">
                  <c:v>15.021563672773972</c:v>
                </c:pt>
                <c:pt idx="38">
                  <c:v>15.280050303935846</c:v>
                </c:pt>
                <c:pt idx="39">
                  <c:v>15.52617852696876</c:v>
                </c:pt>
                <c:pt idx="40">
                  <c:v>15.758845850572548</c:v>
                </c:pt>
                <c:pt idx="41">
                  <c:v>15.976735362013864</c:v>
                </c:pt>
                <c:pt idx="42">
                  <c:v>16.179179318790013</c:v>
                </c:pt>
                <c:pt idx="43">
                  <c:v>16.366274646732265</c:v>
                </c:pt>
                <c:pt idx="44">
                  <c:v>16.539309790388234</c:v>
                </c:pt>
                <c:pt idx="45">
                  <c:v>16.724942766644617</c:v>
                </c:pt>
              </c:numCache>
            </c:numRef>
          </c:val>
          <c:smooth val="0"/>
          <c:extLst>
            <c:ext xmlns:c16="http://schemas.microsoft.com/office/drawing/2014/chart" uri="{C3380CC4-5D6E-409C-BE32-E72D297353CC}">
              <c16:uniqueId val="{00000000-77BE-4C42-80FD-C94A7A7F544D}"/>
            </c:ext>
          </c:extLst>
        </c:ser>
        <c:ser>
          <c:idx val="1"/>
          <c:order val="1"/>
          <c:tx>
            <c:v>net additions to stock</c:v>
          </c:tx>
          <c:spPr>
            <a:ln w="28575" cap="rnd">
              <a:solidFill>
                <a:schemeClr val="accent6"/>
              </a:solidFill>
              <a:round/>
            </a:ln>
            <a:effectLst/>
          </c:spPr>
          <c:marker>
            <c:symbol val="none"/>
          </c:marker>
          <c:val>
            <c:numRef>
              <c:f>'SI2.13 - Nickel_outlfow_2.0'!$B$4:$B$49</c:f>
              <c:numCache>
                <c:formatCode>0.00</c:formatCode>
                <c:ptCount val="46"/>
                <c:pt idx="0">
                  <c:v>0.38997057969045901</c:v>
                </c:pt>
                <c:pt idx="1">
                  <c:v>-6.0628020788187853E-2</c:v>
                </c:pt>
                <c:pt idx="2">
                  <c:v>-1.3937476043261621E-2</c:v>
                </c:pt>
                <c:pt idx="3">
                  <c:v>2.2764544203994042E-2</c:v>
                </c:pt>
                <c:pt idx="4">
                  <c:v>4.9524498207056067E-2</c:v>
                </c:pt>
                <c:pt idx="5">
                  <c:v>6.6249469458970034E-2</c:v>
                </c:pt>
                <c:pt idx="6">
                  <c:v>7.307883272016813E-2</c:v>
                </c:pt>
                <c:pt idx="7">
                  <c:v>6.9966129737173199E-2</c:v>
                </c:pt>
                <c:pt idx="8">
                  <c:v>5.686490225650731E-2</c:v>
                </c:pt>
                <c:pt idx="9">
                  <c:v>3.3821608531648173E-2</c:v>
                </c:pt>
                <c:pt idx="10">
                  <c:v>7.8979030911807691E-4</c:v>
                </c:pt>
                <c:pt idx="11">
                  <c:v>-2.6713495749584926E-2</c:v>
                </c:pt>
                <c:pt idx="12">
                  <c:v>1.3008310973711024E-2</c:v>
                </c:pt>
                <c:pt idx="13">
                  <c:v>0.13542580888702493</c:v>
                </c:pt>
                <c:pt idx="14">
                  <c:v>0.36484903755984788</c:v>
                </c:pt>
                <c:pt idx="15">
                  <c:v>0.65208653841492925</c:v>
                </c:pt>
                <c:pt idx="16">
                  <c:v>0.73471313027004292</c:v>
                </c:pt>
                <c:pt idx="17">
                  <c:v>0.913626149305105</c:v>
                </c:pt>
                <c:pt idx="18">
                  <c:v>1.1687561819272916</c:v>
                </c:pt>
                <c:pt idx="19">
                  <c:v>1.2295691887967477</c:v>
                </c:pt>
                <c:pt idx="20">
                  <c:v>1.5478274536439445</c:v>
                </c:pt>
                <c:pt idx="21">
                  <c:v>4.5193715137272701</c:v>
                </c:pt>
                <c:pt idx="22">
                  <c:v>5.8393264758933867</c:v>
                </c:pt>
                <c:pt idx="23">
                  <c:v>6.7368484576779188</c:v>
                </c:pt>
                <c:pt idx="24">
                  <c:v>7.2096631244143126</c:v>
                </c:pt>
                <c:pt idx="25">
                  <c:v>7.254751794284271</c:v>
                </c:pt>
                <c:pt idx="26">
                  <c:v>6.9504895267799753</c:v>
                </c:pt>
                <c:pt idx="27">
                  <c:v>6.6221490904065234</c:v>
                </c:pt>
                <c:pt idx="28">
                  <c:v>6.3500084419383001</c:v>
                </c:pt>
                <c:pt idx="29">
                  <c:v>6.1326083015469806</c:v>
                </c:pt>
                <c:pt idx="30">
                  <c:v>5.9687334651260642</c:v>
                </c:pt>
                <c:pt idx="31">
                  <c:v>5.8413077820021755</c:v>
                </c:pt>
                <c:pt idx="32">
                  <c:v>5.6840707439468332</c:v>
                </c:pt>
                <c:pt idx="33">
                  <c:v>5.4802670915863985</c:v>
                </c:pt>
                <c:pt idx="34">
                  <c:v>5.2299181698657833</c:v>
                </c:pt>
                <c:pt idx="35">
                  <c:v>4.953601640771879</c:v>
                </c:pt>
                <c:pt idx="36">
                  <c:v>4.5879200415531329</c:v>
                </c:pt>
                <c:pt idx="37">
                  <c:v>4.2490194416409111</c:v>
                </c:pt>
                <c:pt idx="38">
                  <c:v>3.8950436024424846</c:v>
                </c:pt>
                <c:pt idx="39">
                  <c:v>3.5599764613282332</c:v>
                </c:pt>
                <c:pt idx="40">
                  <c:v>3.2452556290820098</c:v>
                </c:pt>
                <c:pt idx="41">
                  <c:v>2.9522856892767493</c:v>
                </c:pt>
                <c:pt idx="42">
                  <c:v>2.6824800671439846</c:v>
                </c:pt>
                <c:pt idx="43">
                  <c:v>2.4368212720144413</c:v>
                </c:pt>
                <c:pt idx="44">
                  <c:v>2.216071110873969</c:v>
                </c:pt>
                <c:pt idx="45">
                  <c:v>2.0450457960648407</c:v>
                </c:pt>
              </c:numCache>
            </c:numRef>
          </c:val>
          <c:smooth val="0"/>
          <c:extLst>
            <c:ext xmlns:c16="http://schemas.microsoft.com/office/drawing/2014/chart" uri="{C3380CC4-5D6E-409C-BE32-E72D297353CC}">
              <c16:uniqueId val="{00000001-77BE-4C42-80FD-C94A7A7F544D}"/>
            </c:ext>
          </c:extLst>
        </c:ser>
        <c:ser>
          <c:idx val="0"/>
          <c:order val="2"/>
          <c:tx>
            <c:v>outflows</c:v>
          </c:tx>
          <c:spPr>
            <a:ln w="28575" cap="rnd">
              <a:solidFill>
                <a:schemeClr val="accent3"/>
              </a:solidFill>
              <a:round/>
            </a:ln>
            <a:effectLst/>
          </c:spPr>
          <c:marker>
            <c:symbol val="none"/>
          </c:marker>
          <c:cat>
            <c:numRef>
              <c:f>'SI2.13 - Nickel_outlfow_2.0'!$E$4:$E$49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'SI2.13 - Nickel_outlfow_2.0'!$A$4:$A$49</c:f>
              <c:numCache>
                <c:formatCode>0.00</c:formatCode>
                <c:ptCount val="46"/>
                <c:pt idx="0">
                  <c:v>0</c:v>
                </c:pt>
                <c:pt idx="1">
                  <c:v>2.8254316022103265E-3</c:v>
                </c:pt>
                <c:pt idx="2">
                  <c:v>1.0193949033931777E-2</c:v>
                </c:pt>
                <c:pt idx="3">
                  <c:v>1.7820067381150197E-2</c:v>
                </c:pt>
                <c:pt idx="4">
                  <c:v>2.5128601718996099E-2</c:v>
                </c:pt>
                <c:pt idx="5">
                  <c:v>3.2085620393861564E-2</c:v>
                </c:pt>
                <c:pt idx="6">
                  <c:v>3.8811815675071817E-2</c:v>
                </c:pt>
                <c:pt idx="7">
                  <c:v>4.5470540889573599E-2</c:v>
                </c:pt>
                <c:pt idx="8">
                  <c:v>5.2185666310114093E-2</c:v>
                </c:pt>
                <c:pt idx="9">
                  <c:v>5.895552063871437E-2</c:v>
                </c:pt>
                <c:pt idx="10">
                  <c:v>6.5571407280715935E-2</c:v>
                </c:pt>
                <c:pt idx="11">
                  <c:v>7.1558518787826389E-2</c:v>
                </c:pt>
                <c:pt idx="12">
                  <c:v>7.6266742116281303E-2</c:v>
                </c:pt>
                <c:pt idx="13">
                  <c:v>7.9538787126739507E-2</c:v>
                </c:pt>
                <c:pt idx="14">
                  <c:v>8.271586096149286E-2</c:v>
                </c:pt>
                <c:pt idx="15">
                  <c:v>8.9266193764886315E-2</c:v>
                </c:pt>
                <c:pt idx="16">
                  <c:v>0.10480500810413396</c:v>
                </c:pt>
                <c:pt idx="17">
                  <c:v>0.13447517520829688</c:v>
                </c:pt>
                <c:pt idx="18">
                  <c:v>0.18129839966208539</c:v>
                </c:pt>
                <c:pt idx="19">
                  <c:v>0.24864583039971389</c:v>
                </c:pt>
                <c:pt idx="20">
                  <c:v>0.33856862055514236</c:v>
                </c:pt>
                <c:pt idx="21">
                  <c:v>0.45181008166341119</c:v>
                </c:pt>
                <c:pt idx="22">
                  <c:v>0.61028328160955336</c:v>
                </c:pt>
                <c:pt idx="23">
                  <c:v>0.85794787509838155</c:v>
                </c:pt>
                <c:pt idx="24">
                  <c:v>1.2221660212682757</c:v>
                </c:pt>
                <c:pt idx="25">
                  <c:v>1.7159005030509888</c:v>
                </c:pt>
                <c:pt idx="26">
                  <c:v>2.3358820922811478</c:v>
                </c:pt>
                <c:pt idx="27">
                  <c:v>3.062805067029533</c:v>
                </c:pt>
                <c:pt idx="28">
                  <c:v>3.8661841918254218</c:v>
                </c:pt>
                <c:pt idx="29">
                  <c:v>4.7123335785180291</c:v>
                </c:pt>
                <c:pt idx="30">
                  <c:v>5.5701821486999101</c:v>
                </c:pt>
                <c:pt idx="31">
                  <c:v>6.4151523915842041</c:v>
                </c:pt>
                <c:pt idx="32">
                  <c:v>7.2312344706219367</c:v>
                </c:pt>
                <c:pt idx="33">
                  <c:v>8.0107231490656829</c:v>
                </c:pt>
                <c:pt idx="34">
                  <c:v>8.7520866707323854</c:v>
                </c:pt>
                <c:pt idx="35">
                  <c:v>9.4574225199339335</c:v>
                </c:pt>
                <c:pt idx="36">
                  <c:v>10.130105589910336</c:v>
                </c:pt>
                <c:pt idx="37">
                  <c:v>10.772544231133061</c:v>
                </c:pt>
                <c:pt idx="38">
                  <c:v>11.385006701493362</c:v>
                </c:pt>
                <c:pt idx="39">
                  <c:v>11.966202065640527</c:v>
                </c:pt>
                <c:pt idx="40">
                  <c:v>12.513590221490539</c:v>
                </c:pt>
                <c:pt idx="41">
                  <c:v>13.024449672737115</c:v>
                </c:pt>
                <c:pt idx="42">
                  <c:v>13.496699251646028</c:v>
                </c:pt>
                <c:pt idx="43">
                  <c:v>13.929453374717824</c:v>
                </c:pt>
                <c:pt idx="44">
                  <c:v>14.323238679514265</c:v>
                </c:pt>
                <c:pt idx="45">
                  <c:v>14.679896970579776</c:v>
                </c:pt>
              </c:numCache>
            </c:numRef>
          </c:val>
          <c:smooth val="0"/>
          <c:extLst>
            <c:ext xmlns:c16="http://schemas.microsoft.com/office/drawing/2014/chart" uri="{C3380CC4-5D6E-409C-BE32-E72D297353CC}">
              <c16:uniqueId val="{00000002-77BE-4C42-80FD-C94A7A7F544D}"/>
            </c:ext>
          </c:extLst>
        </c:ser>
        <c:dLbls>
          <c:showLegendKey val="0"/>
          <c:showVal val="0"/>
          <c:showCatName val="0"/>
          <c:showSerName val="0"/>
          <c:showPercent val="0"/>
          <c:showBubbleSize val="0"/>
        </c:dLbls>
        <c:smooth val="0"/>
        <c:axId val="747362944"/>
        <c:axId val="747353432"/>
      </c:lineChart>
      <c:catAx>
        <c:axId val="7473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53432"/>
        <c:crosses val="autoZero"/>
        <c:auto val="1"/>
        <c:lblAlgn val="ctr"/>
        <c:lblOffset val="100"/>
        <c:noMultiLvlLbl val="0"/>
      </c:catAx>
      <c:valAx>
        <c:axId val="74735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62944"/>
        <c:crosses val="autoZero"/>
        <c:crossBetween val="between"/>
      </c:valAx>
      <c:spPr>
        <a:noFill/>
        <a:ln>
          <a:noFill/>
        </a:ln>
        <a:effectLst/>
      </c:spPr>
    </c:plotArea>
    <c:legend>
      <c:legendPos val="b"/>
      <c:layout>
        <c:manualLayout>
          <c:xMode val="edge"/>
          <c:yMode val="edge"/>
          <c:x val="4.9999843477973101E-2"/>
          <c:y val="0.7794296398806051"/>
          <c:w val="0.89999986583826264"/>
          <c:h val="0.220570360119394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Stocks by cohorts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Nickel_outflow_1.5'!$F$4:$F$49</c:f>
              <c:numCache>
                <c:formatCode>General</c:formatCode>
                <c:ptCount val="46"/>
                <c:pt idx="0">
                  <c:v>0.38997057969045901</c:v>
                </c:pt>
                <c:pt idx="1">
                  <c:v>0.38714514808824868</c:v>
                </c:pt>
                <c:pt idx="2">
                  <c:v>0.37653240525119136</c:v>
                </c:pt>
                <c:pt idx="3">
                  <c:v>0.35711216307132154</c:v>
                </c:pt>
                <c:pt idx="4">
                  <c:v>0.32929720402053841</c:v>
                </c:pt>
                <c:pt idx="5">
                  <c:v>0.29454770170112027</c:v>
                </c:pt>
                <c:pt idx="6">
                  <c:v>0.25508337257255076</c:v>
                </c:pt>
                <c:pt idx="7">
                  <c:v>0.21352891909759494</c:v>
                </c:pt>
                <c:pt idx="8">
                  <c:v>0.17252459252989055</c:v>
                </c:pt>
                <c:pt idx="9">
                  <c:v>0.13436918120004887</c:v>
                </c:pt>
                <c:pt idx="10">
                  <c:v>0.10075972835392945</c:v>
                </c:pt>
                <c:pt idx="11">
                  <c:v>7.2667079458555009E-2</c:v>
                </c:pt>
                <c:pt idx="12">
                  <c:v>5.0351243964469876E-2</c:v>
                </c:pt>
                <c:pt idx="13">
                  <c:v>3.3488164686303237E-2</c:v>
                </c:pt>
                <c:pt idx="14">
                  <c:v>2.1359568325983031E-2</c:v>
                </c:pt>
                <c:pt idx="15">
                  <c:v>1.305407822317361E-2</c:v>
                </c:pt>
                <c:pt idx="16">
                  <c:v>7.6384267031260706E-3</c:v>
                </c:pt>
                <c:pt idx="17">
                  <c:v>4.2759590778550542E-3</c:v>
                </c:pt>
                <c:pt idx="18">
                  <c:v>2.2883259316496003E-3</c:v>
                </c:pt>
                <c:pt idx="19">
                  <c:v>1.1699117390713781E-3</c:v>
                </c:pt>
                <c:pt idx="20">
                  <c:v>5.7101490724424469E-4</c:v>
                </c:pt>
                <c:pt idx="21">
                  <c:v>2.6590113813954611E-4</c:v>
                </c:pt>
                <c:pt idx="22">
                  <c:v>1.1805943423431772E-4</c:v>
                </c:pt>
                <c:pt idx="23">
                  <c:v>4.994908763762187E-5</c:v>
                </c:pt>
                <c:pt idx="24">
                  <c:v>2.0125558206810417E-5</c:v>
                </c:pt>
                <c:pt idx="25">
                  <c:v>7.7182152073447355E-6</c:v>
                </c:pt>
                <c:pt idx="26">
                  <c:v>2.8157676476783458E-6</c:v>
                </c:pt>
                <c:pt idx="27">
                  <c:v>9.766905381772591E-7</c:v>
                </c:pt>
                <c:pt idx="28">
                  <c:v>3.2193858390621792E-7</c:v>
                </c:pt>
                <c:pt idx="29">
                  <c:v>1.0079212475254084E-7</c:v>
                </c:pt>
                <c:pt idx="30">
                  <c:v>2.9957457854541019E-8</c:v>
                </c:pt>
                <c:pt idx="31">
                  <c:v>8.4489094796442161E-9</c:v>
                </c:pt>
                <c:pt idx="32">
                  <c:v>2.2600146048544998E-9</c:v>
                </c:pt>
                <c:pt idx="33">
                  <c:v>5.7311132692610754E-10</c:v>
                </c:pt>
                <c:pt idx="34">
                  <c:v>1.3771796228534465E-10</c:v>
                </c:pt>
                <c:pt idx="35">
                  <c:v>3.1345632741920838E-11</c:v>
                </c:pt>
                <c:pt idx="36">
                  <c:v>6.754823359718814E-12</c:v>
                </c:pt>
                <c:pt idx="37">
                  <c:v>1.377574044235777E-12</c:v>
                </c:pt>
                <c:pt idx="38">
                  <c:v>2.6579065489859306E-13</c:v>
                </c:pt>
                <c:pt idx="39">
                  <c:v>4.849088344786191E-14</c:v>
                </c:pt>
                <c:pt idx="40">
                  <c:v>8.3560183084262043E-15</c:v>
                </c:pt>
                <c:pt idx="41">
                  <c:v>1.3421583811461778E-15</c:v>
                </c:pt>
                <c:pt idx="42">
                  <c:v>0</c:v>
                </c:pt>
                <c:pt idx="43">
                  <c:v>0</c:v>
                </c:pt>
                <c:pt idx="44">
                  <c:v>0</c:v>
                </c:pt>
                <c:pt idx="45">
                  <c:v>0</c:v>
                </c:pt>
              </c:numCache>
            </c:numRef>
          </c:val>
          <c:extLst>
            <c:ext xmlns:c16="http://schemas.microsoft.com/office/drawing/2014/chart" uri="{C3380CC4-5D6E-409C-BE32-E72D297353CC}">
              <c16:uniqueId val="{00000000-58D0-4D19-A66D-EF29A3ACF797}"/>
            </c:ext>
          </c:extLst>
        </c:ser>
        <c:ser>
          <c:idx val="1"/>
          <c:order val="1"/>
          <c:spPr>
            <a:solidFill>
              <a:schemeClr val="accent2"/>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Nickel_outflow_1.5'!$G$4:$G$49</c:f>
              <c:numCache>
                <c:formatCode>General</c:formatCode>
                <c:ptCount val="46"/>
                <c:pt idx="0">
                  <c:v>0</c:v>
                </c:pt>
                <c:pt idx="1">
                  <c:v>-5.7802589185977526E-2</c:v>
                </c:pt>
                <c:pt idx="2">
                  <c:v>-5.7383795382851981E-2</c:v>
                </c:pt>
                <c:pt idx="3">
                  <c:v>-5.5810743346891283E-2</c:v>
                </c:pt>
                <c:pt idx="4">
                  <c:v>-5.2932217788613962E-2</c:v>
                </c:pt>
                <c:pt idx="5">
                  <c:v>-4.8809402543132152E-2</c:v>
                </c:pt>
                <c:pt idx="6">
                  <c:v>-4.3658728847232209E-2</c:v>
                </c:pt>
                <c:pt idx="7">
                  <c:v>-3.7809209619577705E-2</c:v>
                </c:pt>
                <c:pt idx="8">
                  <c:v>-3.1649885998377231E-2</c:v>
                </c:pt>
                <c:pt idx="9">
                  <c:v>-2.5572103809469539E-2</c:v>
                </c:pt>
                <c:pt idx="10">
                  <c:v>-1.9916596237407453E-2</c:v>
                </c:pt>
                <c:pt idx="11">
                  <c:v>-1.4934904035980971E-2</c:v>
                </c:pt>
                <c:pt idx="12">
                  <c:v>-1.0770928782939691E-2</c:v>
                </c:pt>
                <c:pt idx="13">
                  <c:v>-7.4632098457051606E-3</c:v>
                </c:pt>
                <c:pt idx="14">
                  <c:v>-4.9637145127491896E-3</c:v>
                </c:pt>
                <c:pt idx="15">
                  <c:v>-3.1659781979364054E-3</c:v>
                </c:pt>
                <c:pt idx="16">
                  <c:v>-1.9349139653936326E-3</c:v>
                </c:pt>
                <c:pt idx="17">
                  <c:v>-1.1321901285436871E-3</c:v>
                </c:pt>
                <c:pt idx="18">
                  <c:v>-6.3379526257978901E-4</c:v>
                </c:pt>
                <c:pt idx="19">
                  <c:v>-3.3918241692937963E-4</c:v>
                </c:pt>
                <c:pt idx="20">
                  <c:v>-1.7340776755793273E-4</c:v>
                </c:pt>
                <c:pt idx="21">
                  <c:v>-8.4637513241914093E-5</c:v>
                </c:pt>
                <c:pt idx="22">
                  <c:v>-3.9412650729098266E-5</c:v>
                </c:pt>
                <c:pt idx="23">
                  <c:v>-1.749911745135208E-5</c:v>
                </c:pt>
                <c:pt idx="24">
                  <c:v>-7.4036010491446915E-6</c:v>
                </c:pt>
                <c:pt idx="25">
                  <c:v>-2.9830695794798761E-6</c:v>
                </c:pt>
                <c:pt idx="26">
                  <c:v>-1.1440166159027489E-6</c:v>
                </c:pt>
                <c:pt idx="27">
                  <c:v>-4.1736138328975532E-7</c:v>
                </c:pt>
                <c:pt idx="28">
                  <c:v>-1.447679514308567E-7</c:v>
                </c:pt>
                <c:pt idx="29">
                  <c:v>-4.7718686172216785E-8</c:v>
                </c:pt>
                <c:pt idx="30">
                  <c:v>-1.4939705925706925E-8</c:v>
                </c:pt>
                <c:pt idx="31">
                  <c:v>-4.440382735530333E-9</c:v>
                </c:pt>
                <c:pt idx="32">
                  <c:v>-1.2523222754624998E-9</c:v>
                </c:pt>
                <c:pt idx="33">
                  <c:v>-3.3498602859324903E-10</c:v>
                </c:pt>
                <c:pt idx="34">
                  <c:v>-8.4948250748646779E-11</c:v>
                </c:pt>
                <c:pt idx="35">
                  <c:v>-2.0412962444060197E-11</c:v>
                </c:pt>
                <c:pt idx="36">
                  <c:v>-4.6461421104995859E-12</c:v>
                </c:pt>
                <c:pt idx="37">
                  <c:v>-1.0012198355978281E-12</c:v>
                </c:pt>
                <c:pt idx="38">
                  <c:v>-2.0418808674087884E-13</c:v>
                </c:pt>
                <c:pt idx="39">
                  <c:v>-3.9396274577354179E-14</c:v>
                </c:pt>
                <c:pt idx="40">
                  <c:v>-7.1874617244887889E-15</c:v>
                </c:pt>
                <c:pt idx="41">
                  <c:v>-1.2385536721663717E-15</c:v>
                </c:pt>
                <c:pt idx="42">
                  <c:v>-1.9893867273138614E-16</c:v>
                </c:pt>
                <c:pt idx="43">
                  <c:v>0</c:v>
                </c:pt>
                <c:pt idx="44">
                  <c:v>0</c:v>
                </c:pt>
                <c:pt idx="45">
                  <c:v>0</c:v>
                </c:pt>
              </c:numCache>
            </c:numRef>
          </c:val>
          <c:extLst>
            <c:ext xmlns:c16="http://schemas.microsoft.com/office/drawing/2014/chart" uri="{C3380CC4-5D6E-409C-BE32-E72D297353CC}">
              <c16:uniqueId val="{00000001-58D0-4D19-A66D-EF29A3ACF797}"/>
            </c:ext>
          </c:extLst>
        </c:ser>
        <c:ser>
          <c:idx val="2"/>
          <c:order val="2"/>
          <c:spPr>
            <a:solidFill>
              <a:schemeClr val="accent3"/>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Nickel_outflow_1.5'!$H$4:$H$49</c:f>
              <c:numCache>
                <c:formatCode>General</c:formatCode>
                <c:ptCount val="46"/>
                <c:pt idx="0">
                  <c:v>0</c:v>
                </c:pt>
                <c:pt idx="1">
                  <c:v>0</c:v>
                </c:pt>
                <c:pt idx="2">
                  <c:v>-3.7435270093298437E-3</c:v>
                </c:pt>
                <c:pt idx="3">
                  <c:v>-3.7164042465709607E-3</c:v>
                </c:pt>
                <c:pt idx="4">
                  <c:v>-3.6145271011587838E-3</c:v>
                </c:pt>
                <c:pt idx="5">
                  <c:v>-3.4281022657628017E-3</c:v>
                </c:pt>
                <c:pt idx="6">
                  <c:v>-3.1610922504107185E-3</c:v>
                </c:pt>
                <c:pt idx="7">
                  <c:v>-2.8275140081833999E-3</c:v>
                </c:pt>
                <c:pt idx="8">
                  <c:v>-2.4486757324469364E-3</c:v>
                </c:pt>
                <c:pt idx="9">
                  <c:v>-2.0497732843060691E-3</c:v>
                </c:pt>
                <c:pt idx="10">
                  <c:v>-1.6561517856601335E-3</c:v>
                </c:pt>
                <c:pt idx="11">
                  <c:v>-1.2898784812002718E-3</c:v>
                </c:pt>
                <c:pt idx="12">
                  <c:v>-9.6724415684145879E-4</c:v>
                </c:pt>
                <c:pt idx="13">
                  <c:v>-6.975684546720026E-4</c:v>
                </c:pt>
                <c:pt idx="14">
                  <c:v>-4.8334733836579433E-4</c:v>
                </c:pt>
                <c:pt idx="15">
                  <c:v>-3.2147001729097147E-4</c:v>
                </c:pt>
                <c:pt idx="16">
                  <c:v>-2.0504141876398068E-4</c:v>
                </c:pt>
                <c:pt idx="17">
                  <c:v>-1.2531277218179993E-4</c:v>
                </c:pt>
                <c:pt idx="18">
                  <c:v>-7.3325163899891889E-5</c:v>
                </c:pt>
                <c:pt idx="19">
                  <c:v>-4.1047117737561883E-5</c:v>
                </c:pt>
                <c:pt idx="20">
                  <c:v>-2.1966810773468565E-5</c:v>
                </c:pt>
                <c:pt idx="21">
                  <c:v>-1.1230581027989542E-5</c:v>
                </c:pt>
                <c:pt idx="22">
                  <c:v>-5.481464088125682E-6</c:v>
                </c:pt>
                <c:pt idx="23">
                  <c:v>-2.5525209958839625E-6</c:v>
                </c:pt>
                <c:pt idx="24">
                  <c:v>-1.1333128799438552E-6</c:v>
                </c:pt>
                <c:pt idx="25">
                  <c:v>-4.7948683413821038E-7</c:v>
                </c:pt>
                <c:pt idx="26">
                  <c:v>-1.9319552460812974E-7</c:v>
                </c:pt>
                <c:pt idx="27">
                  <c:v>-7.409109455243929E-8</c:v>
                </c:pt>
                <c:pt idx="28">
                  <c:v>-2.7029993517582631E-8</c:v>
                </c:pt>
                <c:pt idx="29">
                  <c:v>-9.3757519152487084E-9</c:v>
                </c:pt>
                <c:pt idx="30">
                  <c:v>-3.0904530930383284E-9</c:v>
                </c:pt>
                <c:pt idx="31">
                  <c:v>-9.6755514643791256E-10</c:v>
                </c:pt>
                <c:pt idx="32">
                  <c:v>-2.8757695695493652E-10</c:v>
                </c:pt>
                <c:pt idx="33">
                  <c:v>-8.1105402519175995E-11</c:v>
                </c:pt>
                <c:pt idx="34">
                  <c:v>-2.1695035870316776E-11</c:v>
                </c:pt>
                <c:pt idx="35">
                  <c:v>-5.5015886926745005E-12</c:v>
                </c:pt>
                <c:pt idx="36">
                  <c:v>-1.3220251432666472E-12</c:v>
                </c:pt>
                <c:pt idx="37">
                  <c:v>-3.0090275755431669E-13</c:v>
                </c:pt>
                <c:pt idx="38">
                  <c:v>-6.4843003568195078E-14</c:v>
                </c:pt>
                <c:pt idx="39">
                  <c:v>-1.3224037685206299E-14</c:v>
                </c:pt>
                <c:pt idx="40">
                  <c:v>-2.551460410757479E-15</c:v>
                </c:pt>
                <c:pt idx="41">
                  <c:v>-4.6548878645518432E-16</c:v>
                </c:pt>
                <c:pt idx="42">
                  <c:v>-8.0213692665938015E-17</c:v>
                </c:pt>
                <c:pt idx="43">
                  <c:v>-1.2884064625098852E-17</c:v>
                </c:pt>
                <c:pt idx="44">
                  <c:v>0</c:v>
                </c:pt>
                <c:pt idx="45">
                  <c:v>0</c:v>
                </c:pt>
              </c:numCache>
            </c:numRef>
          </c:val>
          <c:extLst>
            <c:ext xmlns:c16="http://schemas.microsoft.com/office/drawing/2014/chart" uri="{C3380CC4-5D6E-409C-BE32-E72D297353CC}">
              <c16:uniqueId val="{00000002-58D0-4D19-A66D-EF29A3ACF797}"/>
            </c:ext>
          </c:extLst>
        </c:ser>
        <c:ser>
          <c:idx val="3"/>
          <c:order val="3"/>
          <c:spPr>
            <a:solidFill>
              <a:schemeClr val="accent4"/>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Nickel_outflow_1.5'!$I$4:$I$49</c:f>
              <c:numCache>
                <c:formatCode>General</c:formatCode>
                <c:ptCount val="46"/>
                <c:pt idx="0">
                  <c:v>0</c:v>
                </c:pt>
                <c:pt idx="1">
                  <c:v>0</c:v>
                </c:pt>
                <c:pt idx="2">
                  <c:v>0</c:v>
                </c:pt>
                <c:pt idx="3">
                  <c:v>4.0584611585144238E-2</c:v>
                </c:pt>
                <c:pt idx="4">
                  <c:v>4.0290566213241778E-2</c:v>
                </c:pt>
                <c:pt idx="5">
                  <c:v>3.9186087905578489E-2</c:v>
                </c:pt>
                <c:pt idx="6">
                  <c:v>3.7165004709033091E-2</c:v>
                </c:pt>
                <c:pt idx="7">
                  <c:v>3.4270275290652963E-2</c:v>
                </c:pt>
                <c:pt idx="8">
                  <c:v>3.0653861315193372E-2</c:v>
                </c:pt>
                <c:pt idx="9">
                  <c:v>2.6546770799743203E-2</c:v>
                </c:pt>
                <c:pt idx="10">
                  <c:v>2.2222159042485326E-2</c:v>
                </c:pt>
                <c:pt idx="11">
                  <c:v>1.7954799519155091E-2</c:v>
                </c:pt>
                <c:pt idx="12">
                  <c:v>1.3983929332172823E-2</c:v>
                </c:pt>
                <c:pt idx="13">
                  <c:v>1.0486161396879651E-2</c:v>
                </c:pt>
                <c:pt idx="14">
                  <c:v>7.5625325305134104E-3</c:v>
                </c:pt>
                <c:pt idx="15">
                  <c:v>5.2401021655245749E-3</c:v>
                </c:pt>
                <c:pt idx="16">
                  <c:v>3.4851453603801492E-3</c:v>
                </c:pt>
                <c:pt idx="17">
                  <c:v>2.2229107252768987E-3</c:v>
                </c:pt>
                <c:pt idx="18">
                  <c:v>1.3585504186241892E-3</c:v>
                </c:pt>
                <c:pt idx="19">
                  <c:v>7.9493838000300294E-4</c:v>
                </c:pt>
                <c:pt idx="20">
                  <c:v>4.4500315502381136E-4</c:v>
                </c:pt>
                <c:pt idx="21">
                  <c:v>2.3814827054371383E-4</c:v>
                </c:pt>
                <c:pt idx="22">
                  <c:v>1.2175383475543283E-4</c:v>
                </c:pt>
                <c:pt idx="23">
                  <c:v>5.9426068085006928E-5</c:v>
                </c:pt>
                <c:pt idx="24">
                  <c:v>2.7672586019199349E-5</c:v>
                </c:pt>
                <c:pt idx="25">
                  <c:v>1.228655835054239E-5</c:v>
                </c:pt>
                <c:pt idx="26">
                  <c:v>5.1982493715661442E-6</c:v>
                </c:pt>
                <c:pt idx="27">
                  <c:v>2.0944861107367177E-6</c:v>
                </c:pt>
                <c:pt idx="28">
                  <c:v>8.0324204602633346E-7</c:v>
                </c:pt>
                <c:pt idx="29">
                  <c:v>2.9303963490207059E-7</c:v>
                </c:pt>
                <c:pt idx="30">
                  <c:v>1.0164511938893667E-7</c:v>
                </c:pt>
                <c:pt idx="31">
                  <c:v>3.3504456650233014E-8</c:v>
                </c:pt>
                <c:pt idx="32">
                  <c:v>1.0489532921099362E-8</c:v>
                </c:pt>
                <c:pt idx="33">
                  <c:v>3.1177013201096657E-9</c:v>
                </c:pt>
                <c:pt idx="34">
                  <c:v>8.792860985092227E-10</c:v>
                </c:pt>
                <c:pt idx="35">
                  <c:v>2.352018836589615E-10</c:v>
                </c:pt>
                <c:pt idx="36">
                  <c:v>5.9644244488404819E-11</c:v>
                </c:pt>
                <c:pt idx="37">
                  <c:v>1.4332440185833337E-11</c:v>
                </c:pt>
                <c:pt idx="38">
                  <c:v>3.2621700096740946E-12</c:v>
                </c:pt>
                <c:pt idx="39">
                  <c:v>7.0298093409520407E-13</c:v>
                </c:pt>
                <c:pt idx="40">
                  <c:v>1.4336544966921043E-13</c:v>
                </c:pt>
                <c:pt idx="41">
                  <c:v>2.7661087922537016E-14</c:v>
                </c:pt>
                <c:pt idx="42">
                  <c:v>5.0464926654571528E-15</c:v>
                </c:pt>
                <c:pt idx="43">
                  <c:v>8.6961882538681285E-16</c:v>
                </c:pt>
                <c:pt idx="44">
                  <c:v>1.3967970770461761E-16</c:v>
                </c:pt>
                <c:pt idx="45">
                  <c:v>0</c:v>
                </c:pt>
              </c:numCache>
            </c:numRef>
          </c:val>
          <c:extLst>
            <c:ext xmlns:c16="http://schemas.microsoft.com/office/drawing/2014/chart" uri="{C3380CC4-5D6E-409C-BE32-E72D297353CC}">
              <c16:uniqueId val="{00000003-58D0-4D19-A66D-EF29A3ACF797}"/>
            </c:ext>
          </c:extLst>
        </c:ser>
        <c:ser>
          <c:idx val="4"/>
          <c:order val="4"/>
          <c:spPr>
            <a:solidFill>
              <a:schemeClr val="accent5"/>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Nickel_outflow_1.5'!$J$4:$J$49</c:f>
              <c:numCache>
                <c:formatCode>General</c:formatCode>
                <c:ptCount val="46"/>
                <c:pt idx="0">
                  <c:v>0</c:v>
                </c:pt>
                <c:pt idx="1">
                  <c:v>0</c:v>
                </c:pt>
                <c:pt idx="2">
                  <c:v>0</c:v>
                </c:pt>
                <c:pt idx="3">
                  <c:v>0</c:v>
                </c:pt>
                <c:pt idx="4">
                  <c:v>7.4653099926052166E-2</c:v>
                </c:pt>
                <c:pt idx="5">
                  <c:v>7.4112220078394284E-2</c:v>
                </c:pt>
                <c:pt idx="6">
                  <c:v>7.2080594635948847E-2</c:v>
                </c:pt>
                <c:pt idx="7">
                  <c:v>6.83629262898066E-2</c:v>
                </c:pt>
                <c:pt idx="8">
                  <c:v>6.3038235080779062E-2</c:v>
                </c:pt>
                <c:pt idx="9">
                  <c:v>5.6386045905146308E-2</c:v>
                </c:pt>
                <c:pt idx="10">
                  <c:v>4.8831284958081478E-2</c:v>
                </c:pt>
                <c:pt idx="11">
                  <c:v>4.0876405976952385E-2</c:v>
                </c:pt>
                <c:pt idx="12">
                  <c:v>3.302683924530541E-2</c:v>
                </c:pt>
                <c:pt idx="13">
                  <c:v>2.5722647895826584E-2</c:v>
                </c:pt>
                <c:pt idx="14">
                  <c:v>1.9288701407420044E-2</c:v>
                </c:pt>
                <c:pt idx="15">
                  <c:v>1.3910851296679504E-2</c:v>
                </c:pt>
                <c:pt idx="16">
                  <c:v>9.6388718607035087E-3</c:v>
                </c:pt>
                <c:pt idx="17">
                  <c:v>6.4107279750463993E-3</c:v>
                </c:pt>
                <c:pt idx="18">
                  <c:v>4.0889186817186004E-3</c:v>
                </c:pt>
                <c:pt idx="19">
                  <c:v>2.498976735144012E-3</c:v>
                </c:pt>
                <c:pt idx="20">
                  <c:v>1.4622442349341335E-3</c:v>
                </c:pt>
                <c:pt idx="21">
                  <c:v>8.1855816039302389E-4</c:v>
                </c:pt>
                <c:pt idx="22">
                  <c:v>4.3806028796944537E-4</c:v>
                </c:pt>
                <c:pt idx="23">
                  <c:v>2.239592997781567E-4</c:v>
                </c:pt>
                <c:pt idx="24">
                  <c:v>1.0931089459006424E-4</c:v>
                </c:pt>
                <c:pt idx="25">
                  <c:v>5.0902158444205816E-5</c:v>
                </c:pt>
                <c:pt idx="26">
                  <c:v>2.2600429878847438E-5</c:v>
                </c:pt>
                <c:pt idx="27">
                  <c:v>9.561886010955796E-6</c:v>
                </c:pt>
                <c:pt idx="28">
                  <c:v>3.852688859434377E-6</c:v>
                </c:pt>
                <c:pt idx="29">
                  <c:v>1.4775183594158168E-6</c:v>
                </c:pt>
                <c:pt idx="30">
                  <c:v>5.3902985127116057E-7</c:v>
                </c:pt>
                <c:pt idx="31">
                  <c:v>1.8697045403079279E-7</c:v>
                </c:pt>
                <c:pt idx="32">
                  <c:v>6.1629554961503733E-8</c:v>
                </c:pt>
                <c:pt idx="33">
                  <c:v>1.9294903135726575E-8</c:v>
                </c:pt>
                <c:pt idx="34">
                  <c:v>5.7348354240484336E-9</c:v>
                </c:pt>
                <c:pt idx="35">
                  <c:v>1.617397097367447E-9</c:v>
                </c:pt>
                <c:pt idx="36">
                  <c:v>4.3264057576974212E-10</c:v>
                </c:pt>
                <c:pt idx="37">
                  <c:v>1.0971221775685613E-10</c:v>
                </c:pt>
                <c:pt idx="38">
                  <c:v>2.6363713919805869E-11</c:v>
                </c:pt>
                <c:pt idx="39">
                  <c:v>6.0005774158280695E-12</c:v>
                </c:pt>
                <c:pt idx="40">
                  <c:v>1.2930937089053885E-12</c:v>
                </c:pt>
                <c:pt idx="41">
                  <c:v>2.6371264432691087E-13</c:v>
                </c:pt>
                <c:pt idx="42">
                  <c:v>5.0881008345053296E-14</c:v>
                </c:pt>
                <c:pt idx="43">
                  <c:v>9.2827381245251162E-15</c:v>
                </c:pt>
                <c:pt idx="44">
                  <c:v>1.5996146946726317E-15</c:v>
                </c:pt>
                <c:pt idx="45">
                  <c:v>2.5693293023239165E-16</c:v>
                </c:pt>
              </c:numCache>
            </c:numRef>
          </c:val>
          <c:extLst>
            <c:ext xmlns:c16="http://schemas.microsoft.com/office/drawing/2014/chart" uri="{C3380CC4-5D6E-409C-BE32-E72D297353CC}">
              <c16:uniqueId val="{00000004-58D0-4D19-A66D-EF29A3ACF797}"/>
            </c:ext>
          </c:extLst>
        </c:ser>
        <c:ser>
          <c:idx val="5"/>
          <c:order val="5"/>
          <c:spPr>
            <a:solidFill>
              <a:schemeClr val="accent6"/>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Nickel_outflow_1.5'!$K$4:$K$49</c:f>
              <c:numCache>
                <c:formatCode>General</c:formatCode>
                <c:ptCount val="46"/>
                <c:pt idx="0">
                  <c:v>0</c:v>
                </c:pt>
                <c:pt idx="1">
                  <c:v>0</c:v>
                </c:pt>
                <c:pt idx="2">
                  <c:v>0</c:v>
                </c:pt>
                <c:pt idx="3">
                  <c:v>0</c:v>
                </c:pt>
                <c:pt idx="4">
                  <c:v>0</c:v>
                </c:pt>
                <c:pt idx="5">
                  <c:v>9.8335089852831598E-2</c:v>
                </c:pt>
                <c:pt idx="6">
                  <c:v>9.7622628234068157E-2</c:v>
                </c:pt>
                <c:pt idx="7">
                  <c:v>9.4946516048129953E-2</c:v>
                </c:pt>
                <c:pt idx="8">
                  <c:v>9.0049502377926721E-2</c:v>
                </c:pt>
                <c:pt idx="9">
                  <c:v>8.3035674566396281E-2</c:v>
                </c:pt>
                <c:pt idx="10">
                  <c:v>7.4273230395265483E-2</c:v>
                </c:pt>
                <c:pt idx="11">
                  <c:v>6.432189418441607E-2</c:v>
                </c:pt>
                <c:pt idx="12">
                  <c:v>5.3843511636972159E-2</c:v>
                </c:pt>
                <c:pt idx="13">
                  <c:v>4.3503849243489524E-2</c:v>
                </c:pt>
                <c:pt idx="14">
                  <c:v>3.388257010886888E-2</c:v>
                </c:pt>
                <c:pt idx="15">
                  <c:v>2.5407601130052554E-2</c:v>
                </c:pt>
                <c:pt idx="16">
                  <c:v>1.8323750970065004E-2</c:v>
                </c:pt>
                <c:pt idx="17">
                  <c:v>1.2696583684282293E-2</c:v>
                </c:pt>
                <c:pt idx="18">
                  <c:v>8.4443849226983579E-3</c:v>
                </c:pt>
                <c:pt idx="19">
                  <c:v>5.3860346906693208E-3</c:v>
                </c:pt>
                <c:pt idx="20">
                  <c:v>3.2917199960073693E-3</c:v>
                </c:pt>
                <c:pt idx="21">
                  <c:v>1.9261078022408246E-3</c:v>
                </c:pt>
                <c:pt idx="22">
                  <c:v>1.0782270305151305E-3</c:v>
                </c:pt>
                <c:pt idx="23">
                  <c:v>5.7702490346820746E-4</c:v>
                </c:pt>
                <c:pt idx="24">
                  <c:v>2.9500526955849503E-4</c:v>
                </c:pt>
                <c:pt idx="25">
                  <c:v>1.4398727784988054E-4</c:v>
                </c:pt>
                <c:pt idx="26">
                  <c:v>6.704970495896661E-5</c:v>
                </c:pt>
                <c:pt idx="27">
                  <c:v>2.9769899777109085E-5</c:v>
                </c:pt>
                <c:pt idx="28">
                  <c:v>1.2595175833036506E-5</c:v>
                </c:pt>
                <c:pt idx="29">
                  <c:v>5.0748663557542569E-6</c:v>
                </c:pt>
                <c:pt idx="30">
                  <c:v>1.9462272936593651E-6</c:v>
                </c:pt>
                <c:pt idx="31">
                  <c:v>7.1002475330043664E-7</c:v>
                </c:pt>
                <c:pt idx="32">
                  <c:v>2.4628255779270776E-7</c:v>
                </c:pt>
                <c:pt idx="33">
                  <c:v>8.1180122871422449E-8</c:v>
                </c:pt>
                <c:pt idx="34">
                  <c:v>2.5415770214938108E-8</c:v>
                </c:pt>
                <c:pt idx="35">
                  <c:v>7.5540809058647555E-9</c:v>
                </c:pt>
                <c:pt idx="36">
                  <c:v>2.1304793646195704E-9</c:v>
                </c:pt>
                <c:pt idx="37">
                  <c:v>5.6988591142819543E-10</c:v>
                </c:pt>
                <c:pt idx="38">
                  <c:v>1.4451591162001996E-10</c:v>
                </c:pt>
                <c:pt idx="39">
                  <c:v>3.4726999678867237E-11</c:v>
                </c:pt>
                <c:pt idx="40">
                  <c:v>7.9041234716149504E-12</c:v>
                </c:pt>
                <c:pt idx="41">
                  <c:v>1.7032981373753784E-12</c:v>
                </c:pt>
                <c:pt idx="42">
                  <c:v>3.4736945419415694E-13</c:v>
                </c:pt>
                <c:pt idx="43">
                  <c:v>6.7021845474194782E-14</c:v>
                </c:pt>
                <c:pt idx="44">
                  <c:v>1.2227474658918091E-14</c:v>
                </c:pt>
                <c:pt idx="45">
                  <c:v>2.1070559010457068E-15</c:v>
                </c:pt>
              </c:numCache>
            </c:numRef>
          </c:val>
          <c:extLst>
            <c:ext xmlns:c16="http://schemas.microsoft.com/office/drawing/2014/chart" uri="{C3380CC4-5D6E-409C-BE32-E72D297353CC}">
              <c16:uniqueId val="{00000005-58D0-4D19-A66D-EF29A3ACF797}"/>
            </c:ext>
          </c:extLst>
        </c:ser>
        <c:ser>
          <c:idx val="6"/>
          <c:order val="6"/>
          <c:spPr>
            <a:solidFill>
              <a:schemeClr val="accent1">
                <a:lumMod val="6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Nickel_outflow_1.5'!$L$4:$L$49</c:f>
              <c:numCache>
                <c:formatCode>General</c:formatCode>
                <c:ptCount val="46"/>
                <c:pt idx="0">
                  <c:v>0</c:v>
                </c:pt>
                <c:pt idx="1">
                  <c:v>0</c:v>
                </c:pt>
                <c:pt idx="2">
                  <c:v>0</c:v>
                </c:pt>
                <c:pt idx="3">
                  <c:v>0</c:v>
                </c:pt>
                <c:pt idx="4">
                  <c:v>0</c:v>
                </c:pt>
                <c:pt idx="5">
                  <c:v>0</c:v>
                </c:pt>
                <c:pt idx="6">
                  <c:v>0.11189064839523995</c:v>
                </c:pt>
                <c:pt idx="7">
                  <c:v>0.11107997346120094</c:v>
                </c:pt>
                <c:pt idx="8">
                  <c:v>0.10803495740323873</c:v>
                </c:pt>
                <c:pt idx="9">
                  <c:v>0.1024628870916193</c:v>
                </c:pt>
                <c:pt idx="10">
                  <c:v>9.4482198379795143E-2</c:v>
                </c:pt>
                <c:pt idx="11">
                  <c:v>8.4511845362350027E-2</c:v>
                </c:pt>
                <c:pt idx="12">
                  <c:v>7.3188710734646126E-2</c:v>
                </c:pt>
                <c:pt idx="13">
                  <c:v>6.1265876076931063E-2</c:v>
                </c:pt>
                <c:pt idx="14">
                  <c:v>4.9500884240079285E-2</c:v>
                </c:pt>
                <c:pt idx="15">
                  <c:v>3.8553305279451548E-2</c:v>
                </c:pt>
                <c:pt idx="16">
                  <c:v>2.8910056103714943E-2</c:v>
                </c:pt>
                <c:pt idx="17">
                  <c:v>2.0849692415412405E-2</c:v>
                </c:pt>
                <c:pt idx="18">
                  <c:v>1.4446816319229333E-2</c:v>
                </c:pt>
                <c:pt idx="19">
                  <c:v>9.6084490868292034E-3</c:v>
                </c:pt>
                <c:pt idx="20">
                  <c:v>6.1285032099952109E-3</c:v>
                </c:pt>
                <c:pt idx="21">
                  <c:v>3.7454858203725483E-3</c:v>
                </c:pt>
                <c:pt idx="22">
                  <c:v>2.1916230634902978E-3</c:v>
                </c:pt>
                <c:pt idx="23">
                  <c:v>1.2268613548039398E-3</c:v>
                </c:pt>
                <c:pt idx="24">
                  <c:v>6.5656817607920596E-4</c:v>
                </c:pt>
                <c:pt idx="25">
                  <c:v>3.3567194518572012E-4</c:v>
                </c:pt>
                <c:pt idx="26">
                  <c:v>1.6383602133684112E-4</c:v>
                </c:pt>
                <c:pt idx="27">
                  <c:v>7.6292552066573209E-5</c:v>
                </c:pt>
                <c:pt idx="28">
                  <c:v>3.387370056515109E-5</c:v>
                </c:pt>
                <c:pt idx="29">
                  <c:v>1.4331429327208068E-5</c:v>
                </c:pt>
                <c:pt idx="30">
                  <c:v>5.7744401099785169E-6</c:v>
                </c:pt>
                <c:pt idx="31">
                  <c:v>2.2145160403876809E-6</c:v>
                </c:pt>
                <c:pt idx="32">
                  <c:v>8.0790214502629537E-7</c:v>
                </c:pt>
                <c:pt idx="33">
                  <c:v>2.8023277470031945E-7</c:v>
                </c:pt>
                <c:pt idx="34">
                  <c:v>9.2370857630605492E-8</c:v>
                </c:pt>
                <c:pt idx="35">
                  <c:v>2.8919351302468595E-8</c:v>
                </c:pt>
                <c:pt idx="36">
                  <c:v>8.5954160600481761E-9</c:v>
                </c:pt>
                <c:pt idx="37">
                  <c:v>2.4241673837561281E-9</c:v>
                </c:pt>
                <c:pt idx="38">
                  <c:v>6.4844506916547995E-10</c:v>
                </c:pt>
                <c:pt idx="39">
                  <c:v>1.6443752762918336E-10</c:v>
                </c:pt>
                <c:pt idx="40">
                  <c:v>3.9514140035921843E-11</c:v>
                </c:pt>
                <c:pt idx="41">
                  <c:v>8.9937122298725907E-12</c:v>
                </c:pt>
                <c:pt idx="42">
                  <c:v>1.9380989358586287E-12</c:v>
                </c:pt>
                <c:pt idx="43">
                  <c:v>3.9525456803521318E-13</c:v>
                </c:pt>
                <c:pt idx="44">
                  <c:v>7.6260852133011926E-14</c:v>
                </c:pt>
                <c:pt idx="45">
                  <c:v>1.391304029792692E-14</c:v>
                </c:pt>
              </c:numCache>
            </c:numRef>
          </c:val>
          <c:extLst>
            <c:ext xmlns:c16="http://schemas.microsoft.com/office/drawing/2014/chart" uri="{C3380CC4-5D6E-409C-BE32-E72D297353CC}">
              <c16:uniqueId val="{00000006-58D0-4D19-A66D-EF29A3ACF797}"/>
            </c:ext>
          </c:extLst>
        </c:ser>
        <c:ser>
          <c:idx val="7"/>
          <c:order val="7"/>
          <c:spPr>
            <a:solidFill>
              <a:schemeClr val="accent2">
                <a:lumMod val="6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Nickel_outflow_1.5'!$M$4:$M$49</c:f>
              <c:numCache>
                <c:formatCode>General</c:formatCode>
                <c:ptCount val="46"/>
                <c:pt idx="0">
                  <c:v>0</c:v>
                </c:pt>
                <c:pt idx="1">
                  <c:v>0</c:v>
                </c:pt>
                <c:pt idx="2">
                  <c:v>0</c:v>
                </c:pt>
                <c:pt idx="3">
                  <c:v>0</c:v>
                </c:pt>
                <c:pt idx="4">
                  <c:v>0</c:v>
                </c:pt>
                <c:pt idx="5">
                  <c:v>0</c:v>
                </c:pt>
                <c:pt idx="6">
                  <c:v>0</c:v>
                </c:pt>
                <c:pt idx="7">
                  <c:v>0.1154366706267468</c:v>
                </c:pt>
                <c:pt idx="8">
                  <c:v>0.11460030390005257</c:v>
                </c:pt>
                <c:pt idx="9">
                  <c:v>0.1114587856339819</c:v>
                </c:pt>
                <c:pt idx="10">
                  <c:v>0.10571012607666673</c:v>
                </c:pt>
                <c:pt idx="11">
                  <c:v>9.7476514533482272E-2</c:v>
                </c:pt>
                <c:pt idx="12">
                  <c:v>8.7190182531529492E-2</c:v>
                </c:pt>
                <c:pt idx="13">
                  <c:v>7.5508196760356028E-2</c:v>
                </c:pt>
                <c:pt idx="14">
                  <c:v>6.3207505352633642E-2</c:v>
                </c:pt>
                <c:pt idx="15">
                  <c:v>5.1069659097603796E-2</c:v>
                </c:pt>
                <c:pt idx="16">
                  <c:v>3.977513104934155E-2</c:v>
                </c:pt>
                <c:pt idx="17">
                  <c:v>2.9826269416696732E-2</c:v>
                </c:pt>
                <c:pt idx="18">
                  <c:v>2.1510457849213193E-2</c:v>
                </c:pt>
                <c:pt idx="19">
                  <c:v>1.4904662730678519E-2</c:v>
                </c:pt>
                <c:pt idx="20">
                  <c:v>9.9129586643574678E-3</c:v>
                </c:pt>
                <c:pt idx="21">
                  <c:v>6.3227268465563214E-3</c:v>
                </c:pt>
                <c:pt idx="22">
                  <c:v>3.8641872147904197E-3</c:v>
                </c:pt>
                <c:pt idx="23">
                  <c:v>2.2610796643562406E-3</c:v>
                </c:pt>
                <c:pt idx="24">
                  <c:v>1.2657428672583485E-3</c:v>
                </c:pt>
                <c:pt idx="25">
                  <c:v>6.7737603966984904E-4</c:v>
                </c:pt>
                <c:pt idx="26">
                  <c:v>3.4631001188024072E-4</c:v>
                </c:pt>
                <c:pt idx="27">
                  <c:v>1.6902828880793375E-4</c:v>
                </c:pt>
                <c:pt idx="28">
                  <c:v>7.8710404582458447E-5</c:v>
                </c:pt>
                <c:pt idx="29">
                  <c:v>3.4947220979861115E-5</c:v>
                </c:pt>
                <c:pt idx="30">
                  <c:v>1.4785618910809685E-5</c:v>
                </c:pt>
                <c:pt idx="31">
                  <c:v>5.9574428300285311E-6</c:v>
                </c:pt>
                <c:pt idx="32">
                  <c:v>2.2846981621634386E-6</c:v>
                </c:pt>
                <c:pt idx="33">
                  <c:v>8.3350606285350842E-7</c:v>
                </c:pt>
                <c:pt idx="34">
                  <c:v>2.8911387122926274E-7</c:v>
                </c:pt>
                <c:pt idx="35">
                  <c:v>9.5298261478909733E-8</c:v>
                </c:pt>
                <c:pt idx="36">
                  <c:v>2.9835859197543702E-8</c:v>
                </c:pt>
                <c:pt idx="37">
                  <c:v>8.8678207415396682E-9</c:v>
                </c:pt>
                <c:pt idx="38">
                  <c:v>2.5009937455565189E-9</c:v>
                </c:pt>
                <c:pt idx="39">
                  <c:v>6.6899549642772476E-10</c:v>
                </c:pt>
                <c:pt idx="40">
                  <c:v>1.696488579506181E-10</c:v>
                </c:pt>
                <c:pt idx="41">
                  <c:v>4.0766416441822217E-11</c:v>
                </c:pt>
                <c:pt idx="42">
                  <c:v>9.2787396559202903E-12</c:v>
                </c:pt>
                <c:pt idx="43">
                  <c:v>1.9995208867721498E-12</c:v>
                </c:pt>
                <c:pt idx="44">
                  <c:v>4.0778091858782224E-13</c:v>
                </c:pt>
                <c:pt idx="45">
                  <c:v>7.867770001919167E-14</c:v>
                </c:pt>
              </c:numCache>
            </c:numRef>
          </c:val>
          <c:extLst>
            <c:ext xmlns:c16="http://schemas.microsoft.com/office/drawing/2014/chart" uri="{C3380CC4-5D6E-409C-BE32-E72D297353CC}">
              <c16:uniqueId val="{00000007-58D0-4D19-A66D-EF29A3ACF797}"/>
            </c:ext>
          </c:extLst>
        </c:ser>
        <c:ser>
          <c:idx val="8"/>
          <c:order val="8"/>
          <c:spPr>
            <a:solidFill>
              <a:schemeClr val="accent3">
                <a:lumMod val="6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Nickel_outflow_1.5'!$N$4:$N$49</c:f>
              <c:numCache>
                <c:formatCode>General</c:formatCode>
                <c:ptCount val="46"/>
                <c:pt idx="0">
                  <c:v>0</c:v>
                </c:pt>
                <c:pt idx="1">
                  <c:v>0</c:v>
                </c:pt>
                <c:pt idx="2">
                  <c:v>0</c:v>
                </c:pt>
                <c:pt idx="3">
                  <c:v>0</c:v>
                </c:pt>
                <c:pt idx="4">
                  <c:v>0</c:v>
                </c:pt>
                <c:pt idx="5">
                  <c:v>0</c:v>
                </c:pt>
                <c:pt idx="6">
                  <c:v>0</c:v>
                </c:pt>
                <c:pt idx="7">
                  <c:v>0</c:v>
                </c:pt>
                <c:pt idx="8">
                  <c:v>0.1090505685666214</c:v>
                </c:pt>
                <c:pt idx="9">
                  <c:v>0.10826047070100368</c:v>
                </c:pt>
                <c:pt idx="10">
                  <c:v>0.10529274518347601</c:v>
                </c:pt>
                <c:pt idx="11">
                  <c:v>9.986210871572683E-2</c:v>
                </c:pt>
                <c:pt idx="12">
                  <c:v>9.2083990936809162E-2</c:v>
                </c:pt>
                <c:pt idx="13">
                  <c:v>8.2366711781167279E-2</c:v>
                </c:pt>
                <c:pt idx="14">
                  <c:v>7.1330988181231111E-2</c:v>
                </c:pt>
                <c:pt idx="15">
                  <c:v>5.9710786520079967E-2</c:v>
                </c:pt>
                <c:pt idx="16">
                  <c:v>4.8244421212602431E-2</c:v>
                </c:pt>
                <c:pt idx="17">
                  <c:v>3.7574720686180021E-2</c:v>
                </c:pt>
                <c:pt idx="18">
                  <c:v>2.8176242613830078E-2</c:v>
                </c:pt>
                <c:pt idx="19">
                  <c:v>2.0320472219523066E-2</c:v>
                </c:pt>
                <c:pt idx="20">
                  <c:v>1.4080118009723907E-2</c:v>
                </c:pt>
                <c:pt idx="21">
                  <c:v>9.364561301503144E-3</c:v>
                </c:pt>
                <c:pt idx="22">
                  <c:v>5.9729456312702326E-3</c:v>
                </c:pt>
                <c:pt idx="23">
                  <c:v>3.6504155094986561E-3</c:v>
                </c:pt>
                <c:pt idx="24">
                  <c:v>2.1359938885429229E-3</c:v>
                </c:pt>
                <c:pt idx="25">
                  <c:v>1.1957203771059456E-3</c:v>
                </c:pt>
                <c:pt idx="26">
                  <c:v>6.3990274371520197E-4</c:v>
                </c:pt>
                <c:pt idx="27">
                  <c:v>3.2715170569986451E-4</c:v>
                </c:pt>
                <c:pt idx="28">
                  <c:v>1.5967743090883465E-4</c:v>
                </c:pt>
                <c:pt idx="29">
                  <c:v>7.4356045832086828E-5</c:v>
                </c:pt>
                <c:pt idx="30">
                  <c:v>3.3013896684527205E-5</c:v>
                </c:pt>
                <c:pt idx="31">
                  <c:v>1.3967659843955995E-5</c:v>
                </c:pt>
                <c:pt idx="32">
                  <c:v>5.6278695867656631E-6</c:v>
                </c:pt>
                <c:pt idx="33">
                  <c:v>2.1583057812939923E-6</c:v>
                </c:pt>
                <c:pt idx="34">
                  <c:v>7.873954573048892E-7</c:v>
                </c:pt>
                <c:pt idx="35">
                  <c:v>2.7311972761230166E-7</c:v>
                </c:pt>
                <c:pt idx="36">
                  <c:v>9.0026241585641732E-8</c:v>
                </c:pt>
                <c:pt idx="37">
                  <c:v>2.8185301875918227E-8</c:v>
                </c:pt>
                <c:pt idx="38">
                  <c:v>8.3772417253665544E-9</c:v>
                </c:pt>
                <c:pt idx="39">
                  <c:v>2.3626356204984788E-9</c:v>
                </c:pt>
                <c:pt idx="40">
                  <c:v>6.3198582268405209E-10</c:v>
                </c:pt>
                <c:pt idx="41">
                  <c:v>1.6026366938467777E-10</c:v>
                </c:pt>
                <c:pt idx="42">
                  <c:v>3.851116692180765E-11</c:v>
                </c:pt>
                <c:pt idx="43">
                  <c:v>8.7654280876783837E-12</c:v>
                </c:pt>
                <c:pt idx="44">
                  <c:v>1.888904872078109E-12</c:v>
                </c:pt>
                <c:pt idx="45">
                  <c:v>3.8522196439991327E-13</c:v>
                </c:pt>
              </c:numCache>
            </c:numRef>
          </c:val>
          <c:extLst>
            <c:ext xmlns:c16="http://schemas.microsoft.com/office/drawing/2014/chart" uri="{C3380CC4-5D6E-409C-BE32-E72D297353CC}">
              <c16:uniqueId val="{00000008-58D0-4D19-A66D-EF29A3ACF797}"/>
            </c:ext>
          </c:extLst>
        </c:ser>
        <c:ser>
          <c:idx val="9"/>
          <c:order val="9"/>
          <c:spPr>
            <a:solidFill>
              <a:schemeClr val="accent4">
                <a:lumMod val="6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Nickel_outflow_1.5'!$O$4:$O$49</c:f>
              <c:numCache>
                <c:formatCode>General</c:formatCode>
                <c:ptCount val="46"/>
                <c:pt idx="0">
                  <c:v>0</c:v>
                </c:pt>
                <c:pt idx="1">
                  <c:v>0</c:v>
                </c:pt>
                <c:pt idx="2">
                  <c:v>0</c:v>
                </c:pt>
                <c:pt idx="3">
                  <c:v>0</c:v>
                </c:pt>
                <c:pt idx="4">
                  <c:v>0</c:v>
                </c:pt>
                <c:pt idx="5">
                  <c:v>0</c:v>
                </c:pt>
                <c:pt idx="6">
                  <c:v>0</c:v>
                </c:pt>
                <c:pt idx="7">
                  <c:v>0</c:v>
                </c:pt>
                <c:pt idx="8">
                  <c:v>0</c:v>
                </c:pt>
                <c:pt idx="9">
                  <c:v>9.2777129170362543E-2</c:v>
                </c:pt>
                <c:pt idx="10">
                  <c:v>9.2104936327178408E-2</c:v>
                </c:pt>
                <c:pt idx="11">
                  <c:v>8.9580079673050678E-2</c:v>
                </c:pt>
                <c:pt idx="12">
                  <c:v>8.4959848273359811E-2</c:v>
                </c:pt>
                <c:pt idx="13">
                  <c:v>7.8342446389424863E-2</c:v>
                </c:pt>
                <c:pt idx="14">
                  <c:v>7.0075261034433456E-2</c:v>
                </c:pt>
                <c:pt idx="15">
                  <c:v>6.0686380560195534E-2</c:v>
                </c:pt>
                <c:pt idx="16">
                  <c:v>5.0800242737414236E-2</c:v>
                </c:pt>
                <c:pt idx="17">
                  <c:v>4.1044984518870439E-2</c:v>
                </c:pt>
                <c:pt idx="18">
                  <c:v>3.1967506088813262E-2</c:v>
                </c:pt>
                <c:pt idx="19">
                  <c:v>2.3971547648756811E-2</c:v>
                </c:pt>
                <c:pt idx="20">
                  <c:v>1.7288081123224028E-2</c:v>
                </c:pt>
                <c:pt idx="21">
                  <c:v>1.1978964846240553E-2</c:v>
                </c:pt>
                <c:pt idx="22">
                  <c:v>7.9671030138880571E-3</c:v>
                </c:pt>
                <c:pt idx="23">
                  <c:v>5.0816126467178096E-3</c:v>
                </c:pt>
                <c:pt idx="24">
                  <c:v>3.1056699263640017E-3</c:v>
                </c:pt>
                <c:pt idx="25">
                  <c:v>1.8172429865267916E-3</c:v>
                </c:pt>
                <c:pt idx="26">
                  <c:v>1.0172849654664568E-3</c:v>
                </c:pt>
                <c:pt idx="27">
                  <c:v>5.4441109560896287E-4</c:v>
                </c:pt>
                <c:pt idx="28">
                  <c:v>2.7833138751108788E-4</c:v>
                </c:pt>
                <c:pt idx="29">
                  <c:v>1.3584902699494079E-4</c:v>
                </c:pt>
                <c:pt idx="30">
                  <c:v>6.3260013766424769E-5</c:v>
                </c:pt>
                <c:pt idx="31">
                  <c:v>2.8087286452304643E-5</c:v>
                </c:pt>
                <c:pt idx="32">
                  <c:v>1.1883288630069909E-5</c:v>
                </c:pt>
                <c:pt idx="33">
                  <c:v>4.7880317403969096E-6</c:v>
                </c:pt>
                <c:pt idx="34">
                  <c:v>1.8362253117270182E-6</c:v>
                </c:pt>
                <c:pt idx="35">
                  <c:v>6.6989371087875749E-7</c:v>
                </c:pt>
                <c:pt idx="36">
                  <c:v>2.3236251383852647E-7</c:v>
                </c:pt>
                <c:pt idx="37">
                  <c:v>7.6591771634924547E-8</c:v>
                </c:pt>
                <c:pt idx="38">
                  <c:v>2.3979255011863561E-8</c:v>
                </c:pt>
                <c:pt idx="39">
                  <c:v>7.1271195360239216E-9</c:v>
                </c:pt>
                <c:pt idx="40">
                  <c:v>2.0100633405828947E-9</c:v>
                </c:pt>
                <c:pt idx="41">
                  <c:v>5.376756038568972E-10</c:v>
                </c:pt>
                <c:pt idx="42">
                  <c:v>1.3634778205429389E-10</c:v>
                </c:pt>
                <c:pt idx="43">
                  <c:v>3.2764207972222943E-11</c:v>
                </c:pt>
                <c:pt idx="44">
                  <c:v>7.4573774773786742E-12</c:v>
                </c:pt>
                <c:pt idx="45">
                  <c:v>1.6070266630499545E-12</c:v>
                </c:pt>
              </c:numCache>
            </c:numRef>
          </c:val>
          <c:extLst>
            <c:ext xmlns:c16="http://schemas.microsoft.com/office/drawing/2014/chart" uri="{C3380CC4-5D6E-409C-BE32-E72D297353CC}">
              <c16:uniqueId val="{00000009-58D0-4D19-A66D-EF29A3ACF797}"/>
            </c:ext>
          </c:extLst>
        </c:ser>
        <c:ser>
          <c:idx val="10"/>
          <c:order val="10"/>
          <c:spPr>
            <a:solidFill>
              <a:schemeClr val="accent5">
                <a:lumMod val="6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Nickel_outflow_1.5'!$P$4:$P$49</c:f>
              <c:numCache>
                <c:formatCode>General</c:formatCode>
                <c:ptCount val="46"/>
                <c:pt idx="0">
                  <c:v>0</c:v>
                </c:pt>
                <c:pt idx="1">
                  <c:v>0</c:v>
                </c:pt>
                <c:pt idx="2">
                  <c:v>0</c:v>
                </c:pt>
                <c:pt idx="3">
                  <c:v>0</c:v>
                </c:pt>
                <c:pt idx="4">
                  <c:v>0</c:v>
                </c:pt>
                <c:pt idx="5">
                  <c:v>0</c:v>
                </c:pt>
                <c:pt idx="6">
                  <c:v>0</c:v>
                </c:pt>
                <c:pt idx="7">
                  <c:v>0</c:v>
                </c:pt>
                <c:pt idx="8">
                  <c:v>0</c:v>
                </c:pt>
                <c:pt idx="9">
                  <c:v>0</c:v>
                </c:pt>
                <c:pt idx="10">
                  <c:v>6.6361197589834012E-2</c:v>
                </c:pt>
                <c:pt idx="11">
                  <c:v>6.5880394589311081E-2</c:v>
                </c:pt>
                <c:pt idx="12">
                  <c:v>6.4074426752098651E-2</c:v>
                </c:pt>
                <c:pt idx="13">
                  <c:v>6.0769688918891528E-2</c:v>
                </c:pt>
                <c:pt idx="14">
                  <c:v>5.6036424181363634E-2</c:v>
                </c:pt>
                <c:pt idx="15">
                  <c:v>5.0123109922124605E-2</c:v>
                </c:pt>
                <c:pt idx="16">
                  <c:v>4.3407474744901725E-2</c:v>
                </c:pt>
                <c:pt idx="17">
                  <c:v>3.633616362194992E-2</c:v>
                </c:pt>
                <c:pt idx="18">
                  <c:v>2.935846745944096E-2</c:v>
                </c:pt>
                <c:pt idx="19">
                  <c:v>2.2865570501955517E-2</c:v>
                </c:pt>
                <c:pt idx="20">
                  <c:v>1.7146258181067357E-2</c:v>
                </c:pt>
                <c:pt idx="21">
                  <c:v>1.2365739031013673E-2</c:v>
                </c:pt>
                <c:pt idx="22">
                  <c:v>8.5682587960157139E-3</c:v>
                </c:pt>
                <c:pt idx="23">
                  <c:v>5.6986727445763816E-3</c:v>
                </c:pt>
                <c:pt idx="24">
                  <c:v>3.6347524863009533E-3</c:v>
                </c:pt>
                <c:pt idx="25">
                  <c:v>2.22140927915329E-3</c:v>
                </c:pt>
                <c:pt idx="26">
                  <c:v>1.2998291925610491E-3</c:v>
                </c:pt>
                <c:pt idx="27">
                  <c:v>7.2763890413686538E-4</c:v>
                </c:pt>
                <c:pt idx="28">
                  <c:v>3.8940386072374122E-4</c:v>
                </c:pt>
                <c:pt idx="29">
                  <c:v>1.990835927695022E-4</c:v>
                </c:pt>
                <c:pt idx="30">
                  <c:v>9.7169466261926723E-5</c:v>
                </c:pt>
                <c:pt idx="31">
                  <c:v>4.5248331249619854E-5</c:v>
                </c:pt>
                <c:pt idx="32">
                  <c:v>2.0090144873970482E-5</c:v>
                </c:pt>
                <c:pt idx="33">
                  <c:v>8.4998239528305039E-6</c:v>
                </c:pt>
                <c:pt idx="34">
                  <c:v>3.4247612879616599E-6</c:v>
                </c:pt>
                <c:pt idx="35">
                  <c:v>1.3134067826911942E-6</c:v>
                </c:pt>
                <c:pt idx="36">
                  <c:v>4.7915848775813808E-7</c:v>
                </c:pt>
                <c:pt idx="37">
                  <c:v>1.6620318855732427E-7</c:v>
                </c:pt>
                <c:pt idx="38">
                  <c:v>5.4784209607170475E-8</c:v>
                </c:pt>
                <c:pt idx="39">
                  <c:v>1.7151771068247605E-8</c:v>
                </c:pt>
                <c:pt idx="40">
                  <c:v>5.0978532317804999E-9</c:v>
                </c:pt>
                <c:pt idx="41">
                  <c:v>1.4377488472138942E-9</c:v>
                </c:pt>
                <c:pt idx="42">
                  <c:v>3.8458612920929902E-10</c:v>
                </c:pt>
                <c:pt idx="43">
                  <c:v>9.7526213483344667E-11</c:v>
                </c:pt>
                <c:pt idx="44">
                  <c:v>2.3435431755239824E-11</c:v>
                </c:pt>
                <c:pt idx="45">
                  <c:v>5.3340786107918577E-12</c:v>
                </c:pt>
              </c:numCache>
            </c:numRef>
          </c:val>
          <c:extLst>
            <c:ext xmlns:c16="http://schemas.microsoft.com/office/drawing/2014/chart" uri="{C3380CC4-5D6E-409C-BE32-E72D297353CC}">
              <c16:uniqueId val="{0000000A-58D0-4D19-A66D-EF29A3ACF797}"/>
            </c:ext>
          </c:extLst>
        </c:ser>
        <c:ser>
          <c:idx val="11"/>
          <c:order val="11"/>
          <c:spPr>
            <a:solidFill>
              <a:schemeClr val="accent6">
                <a:lumMod val="6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Nickel_outflow_1.5'!$Q$4:$Q$49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4.4845023038241463E-2</c:v>
                </c:pt>
                <c:pt idx="12">
                  <c:v>4.4520109950196021E-2</c:v>
                </c:pt>
                <c:pt idx="13">
                  <c:v>4.3299687893217934E-2</c:v>
                </c:pt>
                <c:pt idx="14">
                  <c:v>4.1066439403919658E-2</c:v>
                </c:pt>
                <c:pt idx="15">
                  <c:v>3.7867832779721979E-2</c:v>
                </c:pt>
                <c:pt idx="16">
                  <c:v>3.3871782017844826E-2</c:v>
                </c:pt>
                <c:pt idx="17">
                  <c:v>2.9333545440192701E-2</c:v>
                </c:pt>
                <c:pt idx="18">
                  <c:v>2.4554953104060331E-2</c:v>
                </c:pt>
                <c:pt idx="19">
                  <c:v>1.9839623114152199E-2</c:v>
                </c:pt>
                <c:pt idx="20">
                  <c:v>1.5451906734422972E-2</c:v>
                </c:pt>
                <c:pt idx="21">
                  <c:v>1.1586957003129712E-2</c:v>
                </c:pt>
                <c:pt idx="22">
                  <c:v>8.3564171815916875E-3</c:v>
                </c:pt>
                <c:pt idx="23">
                  <c:v>5.7901872940852826E-3</c:v>
                </c:pt>
                <c:pt idx="24">
                  <c:v>3.8510020885620033E-3</c:v>
                </c:pt>
                <c:pt idx="25">
                  <c:v>2.4562630709883699E-3</c:v>
                </c:pt>
                <c:pt idx="26">
                  <c:v>1.5011656497931178E-3</c:v>
                </c:pt>
                <c:pt idx="27">
                  <c:v>8.7838785620572828E-4</c:v>
                </c:pt>
                <c:pt idx="28">
                  <c:v>4.9171782012169855E-4</c:v>
                </c:pt>
                <c:pt idx="29">
                  <c:v>2.631481308289636E-4</c:v>
                </c:pt>
                <c:pt idx="30">
                  <c:v>1.3453506911472452E-4</c:v>
                </c:pt>
                <c:pt idx="31">
                  <c:v>6.5664380863995656E-5</c:v>
                </c:pt>
                <c:pt idx="32">
                  <c:v>3.0577544273282289E-5</c:v>
                </c:pt>
                <c:pt idx="33">
                  <c:v>1.3576352483621121E-5</c:v>
                </c:pt>
                <c:pt idx="34">
                  <c:v>5.7439409599213349E-6</c:v>
                </c:pt>
                <c:pt idx="35">
                  <c:v>2.3143569501019054E-6</c:v>
                </c:pt>
                <c:pt idx="36">
                  <c:v>8.8756320813282242E-7</c:v>
                </c:pt>
                <c:pt idx="37">
                  <c:v>3.2380177276629514E-7</c:v>
                </c:pt>
                <c:pt idx="38">
                  <c:v>1.1231542061598046E-7</c:v>
                </c:pt>
                <c:pt idx="39">
                  <c:v>3.7021621537791092E-8</c:v>
                </c:pt>
                <c:pt idx="40">
                  <c:v>1.1590682456581194E-8</c:v>
                </c:pt>
                <c:pt idx="41">
                  <c:v>3.4449852312459153E-9</c:v>
                </c:pt>
                <c:pt idx="42">
                  <c:v>9.7159006344378203E-10</c:v>
                </c:pt>
                <c:pt idx="43">
                  <c:v>2.5989244394259073E-10</c:v>
                </c:pt>
                <c:pt idx="44">
                  <c:v>6.5905460560329625E-11</c:v>
                </c:pt>
                <c:pt idx="45">
                  <c:v>1.5837002874340294E-11</c:v>
                </c:pt>
              </c:numCache>
            </c:numRef>
          </c:val>
          <c:extLst>
            <c:ext xmlns:c16="http://schemas.microsoft.com/office/drawing/2014/chart" uri="{C3380CC4-5D6E-409C-BE32-E72D297353CC}">
              <c16:uniqueId val="{0000000B-58D0-4D19-A66D-EF29A3ACF797}"/>
            </c:ext>
          </c:extLst>
        </c:ser>
        <c:ser>
          <c:idx val="12"/>
          <c:order val="12"/>
          <c:spPr>
            <a:solidFill>
              <a:schemeClr val="accent1">
                <a:lumMod val="80000"/>
                <a:lumOff val="2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Nickel_outflow_1.5'!$R$4:$R$49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8.9275053089992326E-2</c:v>
                </c:pt>
                <c:pt idx="13">
                  <c:v>8.8628233638920695E-2</c:v>
                </c:pt>
                <c:pt idx="14">
                  <c:v>8.6198683232936807E-2</c:v>
                </c:pt>
                <c:pt idx="15">
                  <c:v>8.1752852593598435E-2</c:v>
                </c:pt>
                <c:pt idx="16">
                  <c:v>7.538523904714664E-2</c:v>
                </c:pt>
                <c:pt idx="17">
                  <c:v>6.7430116722587433E-2</c:v>
                </c:pt>
                <c:pt idx="18">
                  <c:v>5.8395640119479279E-2</c:v>
                </c:pt>
                <c:pt idx="19">
                  <c:v>4.888267623628853E-2</c:v>
                </c:pt>
                <c:pt idx="20">
                  <c:v>3.9495651619824233E-2</c:v>
                </c:pt>
                <c:pt idx="21">
                  <c:v>3.0760822508238691E-2</c:v>
                </c:pt>
                <c:pt idx="22">
                  <c:v>2.3066689044261599E-2</c:v>
                </c:pt>
                <c:pt idx="23">
                  <c:v>1.6635504610903108E-2</c:v>
                </c:pt>
                <c:pt idx="24">
                  <c:v>1.1526792563796014E-2</c:v>
                </c:pt>
                <c:pt idx="25">
                  <c:v>7.6663672491119259E-3</c:v>
                </c:pt>
                <c:pt idx="26">
                  <c:v>4.8897960399860059E-3</c:v>
                </c:pt>
                <c:pt idx="27">
                  <c:v>2.9884396082898905E-3</c:v>
                </c:pt>
                <c:pt idx="28">
                  <c:v>1.7486471671449497E-3</c:v>
                </c:pt>
                <c:pt idx="29">
                  <c:v>9.7888531485926396E-4</c:v>
                </c:pt>
                <c:pt idx="30">
                  <c:v>5.2386110561822557E-4</c:v>
                </c:pt>
                <c:pt idx="31">
                  <c:v>2.6782515926997722E-4</c:v>
                </c:pt>
                <c:pt idx="32">
                  <c:v>1.3072110773041016E-4</c:v>
                </c:pt>
                <c:pt idx="33">
                  <c:v>6.0872125899701921E-5</c:v>
                </c:pt>
                <c:pt idx="34">
                  <c:v>2.7027070266195874E-5</c:v>
                </c:pt>
                <c:pt idx="35">
                  <c:v>1.14347278560985E-5</c:v>
                </c:pt>
                <c:pt idx="36">
                  <c:v>4.6072969884160952E-6</c:v>
                </c:pt>
                <c:pt idx="37">
                  <c:v>1.7669129628768904E-6</c:v>
                </c:pt>
                <c:pt idx="38">
                  <c:v>6.4460710455414217E-7</c:v>
                </c:pt>
                <c:pt idx="39">
                  <c:v>2.2359148148426658E-7</c:v>
                </c:pt>
                <c:pt idx="40">
                  <c:v>7.3700647348212594E-8</c:v>
                </c:pt>
                <c:pt idx="41">
                  <c:v>2.3074105476055643E-8</c:v>
                </c:pt>
                <c:pt idx="42">
                  <c:v>6.85809078861338E-9</c:v>
                </c:pt>
                <c:pt idx="43">
                  <c:v>1.9341890943324178E-9</c:v>
                </c:pt>
                <c:pt idx="44">
                  <c:v>5.1737985976453345E-10</c:v>
                </c:pt>
                <c:pt idx="45">
                  <c:v>1.3120103618692542E-10</c:v>
                </c:pt>
              </c:numCache>
            </c:numRef>
          </c:val>
          <c:extLst>
            <c:ext xmlns:c16="http://schemas.microsoft.com/office/drawing/2014/chart" uri="{C3380CC4-5D6E-409C-BE32-E72D297353CC}">
              <c16:uniqueId val="{0000000C-58D0-4D19-A66D-EF29A3ACF797}"/>
            </c:ext>
          </c:extLst>
        </c:ser>
        <c:ser>
          <c:idx val="13"/>
          <c:order val="13"/>
          <c:spPr>
            <a:solidFill>
              <a:schemeClr val="accent2">
                <a:lumMod val="80000"/>
                <a:lumOff val="2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Nickel_outflow_1.5'!$S$4:$S$49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0.21496459601376444</c:v>
                </c:pt>
                <c:pt idx="14">
                  <c:v>0.21340712528503467</c:v>
                </c:pt>
                <c:pt idx="15">
                  <c:v>0.20755703275144705</c:v>
                </c:pt>
                <c:pt idx="16">
                  <c:v>0.19685195720959758</c:v>
                </c:pt>
                <c:pt idx="17">
                  <c:v>0.18151943791997055</c:v>
                </c:pt>
                <c:pt idx="18">
                  <c:v>0.16236437054616415</c:v>
                </c:pt>
                <c:pt idx="19">
                  <c:v>0.14061033572945836</c:v>
                </c:pt>
                <c:pt idx="20">
                  <c:v>0.11770415570196231</c:v>
                </c:pt>
                <c:pt idx="21">
                  <c:v>9.5101223700169824E-2</c:v>
                </c:pt>
                <c:pt idx="22">
                  <c:v>7.4068707378633844E-2</c:v>
                </c:pt>
                <c:pt idx="23">
                  <c:v>5.5542072730849691E-2</c:v>
                </c:pt>
                <c:pt idx="24">
                  <c:v>4.0056481675380541E-2</c:v>
                </c:pt>
                <c:pt idx="25">
                  <c:v>2.7755259963980237E-2</c:v>
                </c:pt>
                <c:pt idx="26">
                  <c:v>1.8459776629169422E-2</c:v>
                </c:pt>
                <c:pt idx="27">
                  <c:v>1.1774095830172384E-2</c:v>
                </c:pt>
                <c:pt idx="28">
                  <c:v>7.1958368085202774E-3</c:v>
                </c:pt>
                <c:pt idx="29">
                  <c:v>4.2105517593701161E-3</c:v>
                </c:pt>
                <c:pt idx="30">
                  <c:v>2.3570491304038981E-3</c:v>
                </c:pt>
                <c:pt idx="31">
                  <c:v>1.2614004365030117E-3</c:v>
                </c:pt>
                <c:pt idx="32">
                  <c:v>6.448937880412939E-4</c:v>
                </c:pt>
                <c:pt idx="33">
                  <c:v>3.1476217757510843E-4</c:v>
                </c:pt>
                <c:pt idx="34">
                  <c:v>1.4657344352781224E-4</c:v>
                </c:pt>
                <c:pt idx="35">
                  <c:v>6.5078238994177682E-5</c:v>
                </c:pt>
                <c:pt idx="36">
                  <c:v>2.7533578183770357E-5</c:v>
                </c:pt>
                <c:pt idx="37">
                  <c:v>1.1093868909066191E-5</c:v>
                </c:pt>
                <c:pt idx="38">
                  <c:v>4.2545338043477713E-6</c:v>
                </c:pt>
                <c:pt idx="39">
                  <c:v>1.5521436394823822E-6</c:v>
                </c:pt>
                <c:pt idx="40">
                  <c:v>5.3838391382342877E-7</c:v>
                </c:pt>
                <c:pt idx="41">
                  <c:v>1.7746312474539914E-7</c:v>
                </c:pt>
                <c:pt idx="42">
                  <c:v>5.5559930690148383E-8</c:v>
                </c:pt>
                <c:pt idx="43">
                  <c:v>1.6513535022083974E-8</c:v>
                </c:pt>
                <c:pt idx="44">
                  <c:v>4.6573164942089068E-9</c:v>
                </c:pt>
                <c:pt idx="45">
                  <c:v>1.2457943030045483E-9</c:v>
                </c:pt>
              </c:numCache>
            </c:numRef>
          </c:val>
          <c:extLst>
            <c:ext xmlns:c16="http://schemas.microsoft.com/office/drawing/2014/chart" uri="{C3380CC4-5D6E-409C-BE32-E72D297353CC}">
              <c16:uniqueId val="{0000000D-58D0-4D19-A66D-EF29A3ACF797}"/>
            </c:ext>
          </c:extLst>
        </c:ser>
        <c:ser>
          <c:idx val="14"/>
          <c:order val="14"/>
          <c:spPr>
            <a:solidFill>
              <a:schemeClr val="accent3">
                <a:lumMod val="80000"/>
                <a:lumOff val="2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Nickel_outflow_1.5'!$T$4:$T$49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0.44756489852134074</c:v>
                </c:pt>
                <c:pt idx="15">
                  <c:v>0.44432218208533159</c:v>
                </c:pt>
                <c:pt idx="16">
                  <c:v>0.43214205512634185</c:v>
                </c:pt>
                <c:pt idx="17">
                  <c:v>0.40985365909556309</c:v>
                </c:pt>
                <c:pt idx="18">
                  <c:v>0.37793073984657655</c:v>
                </c:pt>
                <c:pt idx="19">
                  <c:v>0.33804912238814555</c:v>
                </c:pt>
                <c:pt idx="20">
                  <c:v>0.29275635062146255</c:v>
                </c:pt>
                <c:pt idx="21">
                  <c:v>0.24506476638095173</c:v>
                </c:pt>
                <c:pt idx="22">
                  <c:v>0.19800455667544628</c:v>
                </c:pt>
                <c:pt idx="23">
                  <c:v>0.1542140153134913</c:v>
                </c:pt>
                <c:pt idx="24">
                  <c:v>0.11564081996021307</c:v>
                </c:pt>
                <c:pt idx="25">
                  <c:v>8.3399199164013463E-2</c:v>
                </c:pt>
                <c:pt idx="26">
                  <c:v>5.7787562880432797E-2</c:v>
                </c:pt>
                <c:pt idx="27">
                  <c:v>3.8433994280768949E-2</c:v>
                </c:pt>
                <c:pt idx="28">
                  <c:v>2.4514139086764877E-2</c:v>
                </c:pt>
                <c:pt idx="29">
                  <c:v>1.4982020438264574E-2</c:v>
                </c:pt>
                <c:pt idx="30">
                  <c:v>8.7665374012596588E-3</c:v>
                </c:pt>
                <c:pt idx="31">
                  <c:v>4.9074706924831782E-3</c:v>
                </c:pt>
                <c:pt idx="32">
                  <c:v>2.6262862295803164E-3</c:v>
                </c:pt>
                <c:pt idx="33">
                  <c:v>1.3426946955640234E-3</c:v>
                </c:pt>
                <c:pt idx="34">
                  <c:v>6.5534746035918938E-4</c:v>
                </c:pt>
                <c:pt idx="35">
                  <c:v>3.0517177988810881E-4</c:v>
                </c:pt>
                <c:pt idx="36">
                  <c:v>1.354955000567241E-4</c:v>
                </c:pt>
                <c:pt idx="37">
                  <c:v>5.7326012535382894E-5</c:v>
                </c:pt>
                <c:pt idx="38">
                  <c:v>2.3097879393020317E-5</c:v>
                </c:pt>
                <c:pt idx="39">
                  <c:v>8.8581097804430883E-6</c:v>
                </c:pt>
                <c:pt idx="40">
                  <c:v>3.2316252228389992E-6</c:v>
                </c:pt>
                <c:pt idx="41">
                  <c:v>1.120936871578965E-6</c:v>
                </c:pt>
                <c:pt idx="42">
                  <c:v>3.6948533335633016E-7</c:v>
                </c:pt>
                <c:pt idx="43">
                  <c:v>1.1567800094670818E-7</c:v>
                </c:pt>
                <c:pt idx="44">
                  <c:v>3.4381841305227643E-8</c:v>
                </c:pt>
                <c:pt idx="45">
                  <c:v>9.6967194727214783E-9</c:v>
                </c:pt>
              </c:numCache>
            </c:numRef>
          </c:val>
          <c:extLst>
            <c:ext xmlns:c16="http://schemas.microsoft.com/office/drawing/2014/chart" uri="{C3380CC4-5D6E-409C-BE32-E72D297353CC}">
              <c16:uniqueId val="{0000000E-58D0-4D19-A66D-EF29A3ACF797}"/>
            </c:ext>
          </c:extLst>
        </c:ser>
        <c:ser>
          <c:idx val="15"/>
          <c:order val="15"/>
          <c:spPr>
            <a:solidFill>
              <a:schemeClr val="accent4">
                <a:lumMod val="80000"/>
                <a:lumOff val="2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Nickel_outflow_1.5'!$U$4:$U$49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0.74135273217981557</c:v>
                </c:pt>
                <c:pt idx="16">
                  <c:v>0.73598145150641592</c:v>
                </c:pt>
                <c:pt idx="17">
                  <c:v>0.7158061195508123</c:v>
                </c:pt>
                <c:pt idx="18">
                  <c:v>0.67888730990350987</c:v>
                </c:pt>
                <c:pt idx="19">
                  <c:v>0.62600974179533231</c:v>
                </c:pt>
                <c:pt idx="20">
                  <c:v>0.55994927511387671</c:v>
                </c:pt>
                <c:pt idx="21">
                  <c:v>0.48492569706260075</c:v>
                </c:pt>
                <c:pt idx="22">
                  <c:v>0.40592869261587983</c:v>
                </c:pt>
                <c:pt idx="23">
                  <c:v>0.32797750574355183</c:v>
                </c:pt>
                <c:pt idx="24">
                  <c:v>0.25544224305969643</c:v>
                </c:pt>
                <c:pt idx="25">
                  <c:v>0.1915490649786297</c:v>
                </c:pt>
                <c:pt idx="26">
                  <c:v>0.13814359518835656</c:v>
                </c:pt>
                <c:pt idx="27">
                  <c:v>9.5720124095877934E-2</c:v>
                </c:pt>
                <c:pt idx="28">
                  <c:v>6.3662603485587818E-2</c:v>
                </c:pt>
                <c:pt idx="29">
                  <c:v>4.0605561448297085E-2</c:v>
                </c:pt>
                <c:pt idx="30">
                  <c:v>2.4816427343110063E-2</c:v>
                </c:pt>
                <c:pt idx="31">
                  <c:v>1.4521014663241065E-2</c:v>
                </c:pt>
                <c:pt idx="32">
                  <c:v>8.1288028126971189E-3</c:v>
                </c:pt>
                <c:pt idx="33">
                  <c:v>4.3502170930251292E-3</c:v>
                </c:pt>
                <c:pt idx="34">
                  <c:v>2.2240581965394485E-3</c:v>
                </c:pt>
                <c:pt idx="35">
                  <c:v>1.0855266618752107E-3</c:v>
                </c:pt>
                <c:pt idx="36">
                  <c:v>5.0549078703820472E-4</c:v>
                </c:pt>
                <c:pt idx="37">
                  <c:v>2.2443663365243356E-4</c:v>
                </c:pt>
                <c:pt idx="38">
                  <c:v>9.4955605675260625E-5</c:v>
                </c:pt>
                <c:pt idx="39">
                  <c:v>3.8259649164061923E-5</c:v>
                </c:pt>
                <c:pt idx="40">
                  <c:v>1.467269642766032E-5</c:v>
                </c:pt>
                <c:pt idx="41">
                  <c:v>5.3529090334117479E-6</c:v>
                </c:pt>
                <c:pt idx="42">
                  <c:v>1.8567354479576926E-6</c:v>
                </c:pt>
                <c:pt idx="43">
                  <c:v>6.1202065284622486E-7</c:v>
                </c:pt>
                <c:pt idx="44">
                  <c:v>1.9161065208256561E-7</c:v>
                </c:pt>
                <c:pt idx="45">
                  <c:v>5.6950560853216649E-8</c:v>
                </c:pt>
              </c:numCache>
            </c:numRef>
          </c:val>
          <c:extLst>
            <c:ext xmlns:c16="http://schemas.microsoft.com/office/drawing/2014/chart" uri="{C3380CC4-5D6E-409C-BE32-E72D297353CC}">
              <c16:uniqueId val="{0000000F-58D0-4D19-A66D-EF29A3ACF797}"/>
            </c:ext>
          </c:extLst>
        </c:ser>
        <c:ser>
          <c:idx val="16"/>
          <c:order val="16"/>
          <c:spPr>
            <a:solidFill>
              <a:schemeClr val="accent5">
                <a:lumMod val="80000"/>
                <a:lumOff val="2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Nickel_outflow_1.5'!$V$4:$V$49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0.83951813837417688</c:v>
                </c:pt>
                <c:pt idx="17">
                  <c:v>0.83343562548134797</c:v>
                </c:pt>
                <c:pt idx="18">
                  <c:v>0.81058879914721205</c:v>
                </c:pt>
                <c:pt idx="19">
                  <c:v>0.76878142594854382</c:v>
                </c:pt>
                <c:pt idx="20">
                  <c:v>0.7089021328495555</c:v>
                </c:pt>
                <c:pt idx="21">
                  <c:v>0.63409434217010696</c:v>
                </c:pt>
                <c:pt idx="22">
                  <c:v>0.54913659959244787</c:v>
                </c:pt>
                <c:pt idx="23">
                  <c:v>0.45967929373583183</c:v>
                </c:pt>
                <c:pt idx="24">
                  <c:v>0.37140628623682997</c:v>
                </c:pt>
                <c:pt idx="25">
                  <c:v>0.28926634656764943</c:v>
                </c:pt>
                <c:pt idx="26">
                  <c:v>0.21691282362357187</c:v>
                </c:pt>
                <c:pt idx="27">
                  <c:v>0.1564357273221938</c:v>
                </c:pt>
                <c:pt idx="28">
                  <c:v>0.10839479899080692</c:v>
                </c:pt>
                <c:pt idx="29">
                  <c:v>7.2092417067279022E-2</c:v>
                </c:pt>
                <c:pt idx="30">
                  <c:v>4.5982302182227985E-2</c:v>
                </c:pt>
                <c:pt idx="31">
                  <c:v>2.8102467259987812E-2</c:v>
                </c:pt>
                <c:pt idx="32">
                  <c:v>1.6443798839917693E-2</c:v>
                </c:pt>
                <c:pt idx="33">
                  <c:v>9.2051692916281392E-3</c:v>
                </c:pt>
                <c:pt idx="34">
                  <c:v>4.9262463021100241E-3</c:v>
                </c:pt>
                <c:pt idx="35">
                  <c:v>2.5185544151225328E-3</c:v>
                </c:pt>
                <c:pt idx="36">
                  <c:v>1.2292654802167375E-3</c:v>
                </c:pt>
                <c:pt idx="37">
                  <c:v>5.72424793325885E-4</c:v>
                </c:pt>
                <c:pt idx="38">
                  <c:v>2.5415516351149985E-4</c:v>
                </c:pt>
                <c:pt idx="39">
                  <c:v>1.0752904770485398E-4</c:v>
                </c:pt>
                <c:pt idx="40">
                  <c:v>4.332575850448441E-5</c:v>
                </c:pt>
                <c:pt idx="41">
                  <c:v>1.6615565378251129E-5</c:v>
                </c:pt>
                <c:pt idx="42">
                  <c:v>6.0617085923494728E-6</c:v>
                </c:pt>
                <c:pt idx="43">
                  <c:v>2.1025930290153787E-6</c:v>
                </c:pt>
                <c:pt idx="44">
                  <c:v>6.9306069408183949E-7</c:v>
                </c:pt>
                <c:pt idx="45">
                  <c:v>2.1698256571610062E-7</c:v>
                </c:pt>
              </c:numCache>
            </c:numRef>
          </c:val>
          <c:extLst>
            <c:ext xmlns:c16="http://schemas.microsoft.com/office/drawing/2014/chart" uri="{C3380CC4-5D6E-409C-BE32-E72D297353CC}">
              <c16:uniqueId val="{00000010-58D0-4D19-A66D-EF29A3ACF797}"/>
            </c:ext>
          </c:extLst>
        </c:ser>
        <c:ser>
          <c:idx val="17"/>
          <c:order val="17"/>
          <c:spPr>
            <a:solidFill>
              <a:schemeClr val="accent6">
                <a:lumMod val="80000"/>
                <a:lumOff val="2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Nickel_outflow_1.5'!$W$4:$W$49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1.0481013245134019</c:v>
                </c:pt>
                <c:pt idx="18">
                  <c:v>1.0405075757568951</c:v>
                </c:pt>
                <c:pt idx="19">
                  <c:v>1.0119843219435716</c:v>
                </c:pt>
                <c:pt idx="20">
                  <c:v>0.9597896626252993</c:v>
                </c:pt>
                <c:pt idx="21">
                  <c:v>0.88503300932711448</c:v>
                </c:pt>
                <c:pt idx="22">
                  <c:v>0.79163878600885029</c:v>
                </c:pt>
                <c:pt idx="23">
                  <c:v>0.68557279594488607</c:v>
                </c:pt>
                <c:pt idx="24">
                  <c:v>0.57388929981781334</c:v>
                </c:pt>
                <c:pt idx="25">
                  <c:v>0.46368434789425028</c:v>
                </c:pt>
                <c:pt idx="26">
                  <c:v>0.36113626033363594</c:v>
                </c:pt>
                <c:pt idx="27">
                  <c:v>0.27080608190799832</c:v>
                </c:pt>
                <c:pt idx="28">
                  <c:v>0.19530309770928472</c:v>
                </c:pt>
                <c:pt idx="29">
                  <c:v>0.13532612006769149</c:v>
                </c:pt>
                <c:pt idx="30">
                  <c:v>9.0004199268307217E-2</c:v>
                </c:pt>
                <c:pt idx="31">
                  <c:v>5.7406873798703226E-2</c:v>
                </c:pt>
                <c:pt idx="32">
                  <c:v>3.5084689431879625E-2</c:v>
                </c:pt>
                <c:pt idx="33">
                  <c:v>2.0529356730191416E-2</c:v>
                </c:pt>
                <c:pt idx="34">
                  <c:v>1.1492247380872447E-2</c:v>
                </c:pt>
                <c:pt idx="35">
                  <c:v>6.1502009761455582E-3</c:v>
                </c:pt>
                <c:pt idx="36">
                  <c:v>3.1443039735402083E-3</c:v>
                </c:pt>
                <c:pt idx="37">
                  <c:v>1.5346836704313381E-3</c:v>
                </c:pt>
                <c:pt idx="38">
                  <c:v>7.1464707746643832E-4</c:v>
                </c:pt>
                <c:pt idx="39">
                  <c:v>3.1730149871949081E-4</c:v>
                </c:pt>
                <c:pt idx="40">
                  <c:v>1.3424526781682323E-4</c:v>
                </c:pt>
                <c:pt idx="41">
                  <c:v>5.4090296324078412E-5</c:v>
                </c:pt>
                <c:pt idx="42">
                  <c:v>2.0743799668473848E-5</c:v>
                </c:pt>
                <c:pt idx="43">
                  <c:v>7.5677755060297034E-6</c:v>
                </c:pt>
                <c:pt idx="44">
                  <c:v>2.6249945509115991E-6</c:v>
                </c:pt>
                <c:pt idx="45">
                  <c:v>8.6525567254819086E-7</c:v>
                </c:pt>
              </c:numCache>
            </c:numRef>
          </c:val>
          <c:extLst>
            <c:ext xmlns:c16="http://schemas.microsoft.com/office/drawing/2014/chart" uri="{C3380CC4-5D6E-409C-BE32-E72D297353CC}">
              <c16:uniqueId val="{00000011-58D0-4D19-A66D-EF29A3ACF797}"/>
            </c:ext>
          </c:extLst>
        </c:ser>
        <c:ser>
          <c:idx val="18"/>
          <c:order val="18"/>
          <c:spPr>
            <a:solidFill>
              <a:schemeClr val="accent1">
                <a:lumMod val="8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Nickel_outflow_1.5'!$X$4:$X$49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1.350054581589377</c:v>
                </c:pt>
                <c:pt idx="19">
                  <c:v>1.3402731081188417</c:v>
                </c:pt>
                <c:pt idx="20">
                  <c:v>1.3035324337280407</c:v>
                </c:pt>
                <c:pt idx="21">
                  <c:v>1.2363007288355343</c:v>
                </c:pt>
                <c:pt idx="22">
                  <c:v>1.1400070214152529</c:v>
                </c:pt>
                <c:pt idx="23">
                  <c:v>1.0197063442423258</c:v>
                </c:pt>
                <c:pt idx="24">
                  <c:v>0.88308322156556684</c:v>
                </c:pt>
                <c:pt idx="25">
                  <c:v>0.73922421470449295</c:v>
                </c:pt>
                <c:pt idx="26">
                  <c:v>0.59726971395303363</c:v>
                </c:pt>
                <c:pt idx="27">
                  <c:v>0.46517798559965939</c:v>
                </c:pt>
                <c:pt idx="28">
                  <c:v>0.34882409081192445</c:v>
                </c:pt>
                <c:pt idx="29">
                  <c:v>0.25156903793002133</c:v>
                </c:pt>
                <c:pt idx="30">
                  <c:v>0.17431296395977877</c:v>
                </c:pt>
                <c:pt idx="31">
                  <c:v>0.11593400250770093</c:v>
                </c:pt>
                <c:pt idx="32">
                  <c:v>7.3945534819970016E-2</c:v>
                </c:pt>
                <c:pt idx="33">
                  <c:v>4.5192429971539279E-2</c:v>
                </c:pt>
                <c:pt idx="34">
                  <c:v>2.6443771668302318E-2</c:v>
                </c:pt>
                <c:pt idx="35">
                  <c:v>1.4803111938159729E-2</c:v>
                </c:pt>
                <c:pt idx="36">
                  <c:v>7.9220460954914085E-3</c:v>
                </c:pt>
                <c:pt idx="37">
                  <c:v>4.0501637447681342E-3</c:v>
                </c:pt>
                <c:pt idx="38">
                  <c:v>1.976819103361162E-3</c:v>
                </c:pt>
                <c:pt idx="39">
                  <c:v>9.2053367225821737E-4</c:v>
                </c:pt>
                <c:pt idx="40">
                  <c:v>4.0871462717624574E-4</c:v>
                </c:pt>
                <c:pt idx="41">
                  <c:v>1.7292072305789521E-4</c:v>
                </c:pt>
                <c:pt idx="42">
                  <c:v>6.9673466356654095E-5</c:v>
                </c:pt>
                <c:pt idx="43">
                  <c:v>2.6719994648415524E-5</c:v>
                </c:pt>
                <c:pt idx="44">
                  <c:v>9.7480174439228326E-6</c:v>
                </c:pt>
                <c:pt idx="45">
                  <c:v>3.3812436233211139E-6</c:v>
                </c:pt>
              </c:numCache>
            </c:numRef>
          </c:val>
          <c:extLst>
            <c:ext xmlns:c16="http://schemas.microsoft.com/office/drawing/2014/chart" uri="{C3380CC4-5D6E-409C-BE32-E72D297353CC}">
              <c16:uniqueId val="{00000012-58D0-4D19-A66D-EF29A3ACF797}"/>
            </c:ext>
          </c:extLst>
        </c:ser>
        <c:ser>
          <c:idx val="19"/>
          <c:order val="19"/>
          <c:spPr>
            <a:solidFill>
              <a:schemeClr val="accent2">
                <a:lumMod val="8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Nickel_outflow_1.5'!$Y$4:$Y$49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1.4782150191964616</c:v>
                </c:pt>
                <c:pt idx="20">
                  <c:v>1.4675049922159267</c:v>
                </c:pt>
                <c:pt idx="21">
                  <c:v>1.4272765322406638</c:v>
                </c:pt>
                <c:pt idx="22">
                  <c:v>1.3536625337449237</c:v>
                </c:pt>
                <c:pt idx="23">
                  <c:v>1.2482276820701166</c:v>
                </c:pt>
                <c:pt idx="24">
                  <c:v>1.1165068833397633</c:v>
                </c:pt>
                <c:pt idx="25">
                  <c:v>0.96691415230177324</c:v>
                </c:pt>
                <c:pt idx="26">
                  <c:v>0.80939863590066985</c:v>
                </c:pt>
                <c:pt idx="27">
                  <c:v>0.65396842003020816</c:v>
                </c:pt>
                <c:pt idx="28">
                  <c:v>0.50933724776034084</c:v>
                </c:pt>
                <c:pt idx="29">
                  <c:v>0.38193789875420731</c:v>
                </c:pt>
                <c:pt idx="30">
                  <c:v>0.27545044126672813</c:v>
                </c:pt>
                <c:pt idx="31">
                  <c:v>0.19086046214712837</c:v>
                </c:pt>
                <c:pt idx="32">
                  <c:v>0.12693959642778954</c:v>
                </c:pt>
                <c:pt idx="33">
                  <c:v>8.096517108568338E-2</c:v>
                </c:pt>
                <c:pt idx="34">
                  <c:v>4.9482539186872926E-2</c:v>
                </c:pt>
                <c:pt idx="35">
                  <c:v>2.8954074136963721E-2</c:v>
                </c:pt>
                <c:pt idx="36">
                  <c:v>1.6208368680970621E-2</c:v>
                </c:pt>
                <c:pt idx="37">
                  <c:v>8.6740845005952999E-3</c:v>
                </c:pt>
                <c:pt idx="38">
                  <c:v>4.4346450575893891E-3</c:v>
                </c:pt>
                <c:pt idx="39">
                  <c:v>2.16447818382482E-3</c:v>
                </c:pt>
                <c:pt idx="40">
                  <c:v>1.007919767515033E-3</c:v>
                </c:pt>
                <c:pt idx="41">
                  <c:v>4.4751383291921469E-4</c:v>
                </c:pt>
                <c:pt idx="42">
                  <c:v>1.8933605606787115E-4</c:v>
                </c:pt>
                <c:pt idx="43">
                  <c:v>7.6287555934691006E-5</c:v>
                </c:pt>
                <c:pt idx="44">
                  <c:v>2.9256518914692519E-5</c:v>
                </c:pt>
                <c:pt idx="45">
                  <c:v>1.0673394979358378E-5</c:v>
                </c:pt>
              </c:numCache>
            </c:numRef>
          </c:val>
          <c:extLst>
            <c:ext xmlns:c16="http://schemas.microsoft.com/office/drawing/2014/chart" uri="{C3380CC4-5D6E-409C-BE32-E72D297353CC}">
              <c16:uniqueId val="{00000013-58D0-4D19-A66D-EF29A3ACF797}"/>
            </c:ext>
          </c:extLst>
        </c:ser>
        <c:ser>
          <c:idx val="20"/>
          <c:order val="20"/>
          <c:spPr>
            <a:solidFill>
              <a:schemeClr val="accent3">
                <a:lumMod val="8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Nickel_outflow_1.5'!$Z$4:$Z$49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1.8863960741990868</c:v>
                </c:pt>
                <c:pt idx="21">
                  <c:v>1.8727286762980497</c:v>
                </c:pt>
                <c:pt idx="22">
                  <c:v>1.821391889712251</c:v>
                </c:pt>
                <c:pt idx="23">
                  <c:v>1.7274507810337945</c:v>
                </c:pt>
                <c:pt idx="24">
                  <c:v>1.5929020937993525</c:v>
                </c:pt>
                <c:pt idx="25">
                  <c:v>1.4248090935331423</c:v>
                </c:pt>
                <c:pt idx="26">
                  <c:v>1.2339091656510812</c:v>
                </c:pt>
                <c:pt idx="27">
                  <c:v>1.0328987254202664</c:v>
                </c:pt>
                <c:pt idx="28">
                  <c:v>0.83454940193055049</c:v>
                </c:pt>
                <c:pt idx="29">
                  <c:v>0.64998107321407095</c:v>
                </c:pt>
                <c:pt idx="30">
                  <c:v>0.48740280909162448</c:v>
                </c:pt>
                <c:pt idx="31">
                  <c:v>0.35151085890360828</c:v>
                </c:pt>
                <c:pt idx="32">
                  <c:v>0.24356296062387361</c:v>
                </c:pt>
                <c:pt idx="33">
                  <c:v>0.16199155958513062</c:v>
                </c:pt>
                <c:pt idx="34">
                  <c:v>0.10332216822280285</c:v>
                </c:pt>
                <c:pt idx="35">
                  <c:v>6.3146204341950174E-2</c:v>
                </c:pt>
                <c:pt idx="36">
                  <c:v>3.6949192826986547E-2</c:v>
                </c:pt>
                <c:pt idx="37">
                  <c:v>2.0684002429886553E-2</c:v>
                </c:pt>
                <c:pt idx="38">
                  <c:v>1.1069268500660142E-2</c:v>
                </c:pt>
                <c:pt idx="39">
                  <c:v>5.6591882225972652E-3</c:v>
                </c:pt>
                <c:pt idx="40">
                  <c:v>2.7621578022365176E-3</c:v>
                </c:pt>
                <c:pt idx="41">
                  <c:v>1.2862377041613039E-3</c:v>
                </c:pt>
                <c:pt idx="42">
                  <c:v>5.7108629435214536E-4</c:v>
                </c:pt>
                <c:pt idx="43">
                  <c:v>2.4161761870402274E-4</c:v>
                </c:pt>
                <c:pt idx="44">
                  <c:v>9.7352918321497742E-5</c:v>
                </c:pt>
                <c:pt idx="45">
                  <c:v>3.7335151996634104E-5</c:v>
                </c:pt>
              </c:numCache>
            </c:numRef>
          </c:val>
          <c:extLst>
            <c:ext xmlns:c16="http://schemas.microsoft.com/office/drawing/2014/chart" uri="{C3380CC4-5D6E-409C-BE32-E72D297353CC}">
              <c16:uniqueId val="{00000014-58D0-4D19-A66D-EF29A3ACF797}"/>
            </c:ext>
          </c:extLst>
        </c:ser>
        <c:ser>
          <c:idx val="21"/>
          <c:order val="21"/>
          <c:spPr>
            <a:solidFill>
              <a:schemeClr val="accent4">
                <a:lumMod val="8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Nickel_outflow_1.5'!$AA$4:$AA$49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4.0688242246853825</c:v>
                </c:pt>
                <c:pt idx="22">
                  <c:v>4.0393446045627819</c:v>
                </c:pt>
                <c:pt idx="23">
                  <c:v>3.9286147510952452</c:v>
                </c:pt>
                <c:pt idx="24">
                  <c:v>3.7259903585232927</c:v>
                </c:pt>
                <c:pt idx="25">
                  <c:v>3.4357782628203535</c:v>
                </c:pt>
                <c:pt idx="26">
                  <c:v>3.0732134330702783</c:v>
                </c:pt>
                <c:pt idx="27">
                  <c:v>2.6614556576587676</c:v>
                </c:pt>
                <c:pt idx="28">
                  <c:v>2.2278902151664948</c:v>
                </c:pt>
                <c:pt idx="29">
                  <c:v>1.8000646151224722</c:v>
                </c:pt>
                <c:pt idx="30">
                  <c:v>1.4019636556990114</c:v>
                </c:pt>
                <c:pt idx="31">
                  <c:v>1.0512937256051604</c:v>
                </c:pt>
                <c:pt idx="32">
                  <c:v>0.75818430578223439</c:v>
                </c:pt>
                <c:pt idx="33">
                  <c:v>0.52534824895840992</c:v>
                </c:pt>
                <c:pt idx="34">
                  <c:v>0.34940444949472638</c:v>
                </c:pt>
                <c:pt idx="35">
                  <c:v>0.22285868103836512</c:v>
                </c:pt>
                <c:pt idx="36">
                  <c:v>0.13620194053496751</c:v>
                </c:pt>
                <c:pt idx="37">
                  <c:v>7.9696821316193878E-2</c:v>
                </c:pt>
                <c:pt idx="38">
                  <c:v>4.4613944707187554E-2</c:v>
                </c:pt>
                <c:pt idx="39">
                  <c:v>2.3875636957183099E-2</c:v>
                </c:pt>
                <c:pt idx="40">
                  <c:v>1.2206472674056158E-2</c:v>
                </c:pt>
                <c:pt idx="41">
                  <c:v>5.9577809410546745E-3</c:v>
                </c:pt>
                <c:pt idx="42">
                  <c:v>2.7743246505732987E-3</c:v>
                </c:pt>
                <c:pt idx="43">
                  <c:v>1.2317931428225514E-3</c:v>
                </c:pt>
                <c:pt idx="44">
                  <c:v>5.2115228267272636E-4</c:v>
                </c:pt>
                <c:pt idx="45">
                  <c:v>2.0998342703745603E-4</c:v>
                </c:pt>
              </c:numCache>
            </c:numRef>
          </c:val>
          <c:extLst>
            <c:ext xmlns:c16="http://schemas.microsoft.com/office/drawing/2014/chart" uri="{C3380CC4-5D6E-409C-BE32-E72D297353CC}">
              <c16:uniqueId val="{00000015-58D0-4D19-A66D-EF29A3ACF797}"/>
            </c:ext>
          </c:extLst>
        </c:ser>
        <c:ser>
          <c:idx val="22"/>
          <c:order val="22"/>
          <c:spPr>
            <a:solidFill>
              <a:schemeClr val="accent5">
                <a:lumMod val="8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Nickel_outflow_1.5'!$AB$4:$AB$49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5.3278390692293769</c:v>
                </c:pt>
                <c:pt idx="23">
                  <c:v>5.2892375806513403</c:v>
                </c:pt>
                <c:pt idx="24">
                  <c:v>5.1442446276859162</c:v>
                </c:pt>
                <c:pt idx="25">
                  <c:v>4.8789222407973067</c:v>
                </c:pt>
                <c:pt idx="26">
                  <c:v>4.4989099186949399</c:v>
                </c:pt>
                <c:pt idx="27">
                  <c:v>4.0241567815720618</c:v>
                </c:pt>
                <c:pt idx="28">
                  <c:v>3.4849889429648155</c:v>
                </c:pt>
                <c:pt idx="29">
                  <c:v>2.9172654985447837</c:v>
                </c:pt>
                <c:pt idx="30">
                  <c:v>2.3570579739970019</c:v>
                </c:pt>
                <c:pt idx="31">
                  <c:v>1.8357727751314696</c:v>
                </c:pt>
                <c:pt idx="32">
                  <c:v>1.3765951722694489</c:v>
                </c:pt>
                <c:pt idx="33">
                  <c:v>0.99278900806669512</c:v>
                </c:pt>
                <c:pt idx="34">
                  <c:v>0.68790657231409025</c:v>
                </c:pt>
                <c:pt idx="35">
                  <c:v>0.45752054504751427</c:v>
                </c:pt>
                <c:pt idx="36">
                  <c:v>0.29181776409742566</c:v>
                </c:pt>
                <c:pt idx="37">
                  <c:v>0.1783468589487095</c:v>
                </c:pt>
                <c:pt idx="38">
                  <c:v>0.10435738062256622</c:v>
                </c:pt>
                <c:pt idx="39">
                  <c:v>5.8418821880115157E-2</c:v>
                </c:pt>
                <c:pt idx="40">
                  <c:v>3.1263466878580372E-2</c:v>
                </c:pt>
                <c:pt idx="41">
                  <c:v>1.5983517207688144E-2</c:v>
                </c:pt>
                <c:pt idx="42">
                  <c:v>7.801294996004818E-3</c:v>
                </c:pt>
                <c:pt idx="43">
                  <c:v>3.6327829485417245E-3</c:v>
                </c:pt>
                <c:pt idx="44">
                  <c:v>1.6129464604842428E-3</c:v>
                </c:pt>
                <c:pt idx="45">
                  <c:v>6.8241224966077813E-4</c:v>
                </c:pt>
              </c:numCache>
            </c:numRef>
          </c:val>
          <c:extLst>
            <c:ext xmlns:c16="http://schemas.microsoft.com/office/drawing/2014/chart" uri="{C3380CC4-5D6E-409C-BE32-E72D297353CC}">
              <c16:uniqueId val="{00000016-58D0-4D19-A66D-EF29A3ACF797}"/>
            </c:ext>
          </c:extLst>
        </c:ser>
        <c:ser>
          <c:idx val="23"/>
          <c:order val="23"/>
          <c:spPr>
            <a:solidFill>
              <a:schemeClr val="accent6">
                <a:lumMod val="8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Nickel_outflow_1.5'!$AC$4:$AC$49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6.5141405664814478</c:v>
                </c:pt>
                <c:pt idx="24">
                  <c:v>6.4669440353164909</c:v>
                </c:pt>
                <c:pt idx="25">
                  <c:v>6.2896668194521945</c:v>
                </c:pt>
                <c:pt idx="26">
                  <c:v>5.9652675083677549</c:v>
                </c:pt>
                <c:pt idx="27">
                  <c:v>5.5006412966890501</c:v>
                </c:pt>
                <c:pt idx="28">
                  <c:v>4.9201791938718591</c:v>
                </c:pt>
                <c:pt idx="29">
                  <c:v>4.260959753499086</c:v>
                </c:pt>
                <c:pt idx="30">
                  <c:v>3.566826490128197</c:v>
                </c:pt>
                <c:pt idx="31">
                  <c:v>2.8818826481902891</c:v>
                </c:pt>
                <c:pt idx="32">
                  <c:v>2.2445276124032434</c:v>
                </c:pt>
                <c:pt idx="33">
                  <c:v>1.6831091064843251</c:v>
                </c:pt>
                <c:pt idx="34">
                  <c:v>1.2138443123695086</c:v>
                </c:pt>
                <c:pt idx="35">
                  <c:v>0.84107647592827395</c:v>
                </c:pt>
                <c:pt idx="36">
                  <c:v>0.55939248610296266</c:v>
                </c:pt>
                <c:pt idx="37">
                  <c:v>0.35679417310213685</c:v>
                </c:pt>
                <c:pt idx="38">
                  <c:v>0.21805773291691666</c:v>
                </c:pt>
                <c:pt idx="39">
                  <c:v>0.12759368999175311</c:v>
                </c:pt>
                <c:pt idx="40">
                  <c:v>7.1426409940410412E-2</c:v>
                </c:pt>
                <c:pt idx="41">
                  <c:v>3.8224618873870436E-2</c:v>
                </c:pt>
                <c:pt idx="42">
                  <c:v>1.9542421699444361E-2</c:v>
                </c:pt>
                <c:pt idx="43">
                  <c:v>9.5383384415764962E-3</c:v>
                </c:pt>
                <c:pt idx="44">
                  <c:v>4.4416617068992253E-3</c:v>
                </c:pt>
                <c:pt idx="45">
                  <c:v>1.9720865876909468E-3</c:v>
                </c:pt>
              </c:numCache>
            </c:numRef>
          </c:val>
          <c:extLst>
            <c:ext xmlns:c16="http://schemas.microsoft.com/office/drawing/2014/chart" uri="{C3380CC4-5D6E-409C-BE32-E72D297353CC}">
              <c16:uniqueId val="{00000017-58D0-4D19-A66D-EF29A3ACF797}"/>
            </c:ext>
          </c:extLst>
        </c:ser>
        <c:ser>
          <c:idx val="24"/>
          <c:order val="24"/>
          <c:spPr>
            <a:solidFill>
              <a:schemeClr val="accent1">
                <a:lumMod val="60000"/>
                <a:lumOff val="4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Nickel_outflow_1.5'!$AD$4:$AD$49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7.6497563979776873</c:v>
                </c:pt>
                <c:pt idx="25">
                  <c:v>7.5943320541894632</c:v>
                </c:pt>
                <c:pt idx="26">
                  <c:v>7.3861499459845019</c:v>
                </c:pt>
                <c:pt idx="27">
                  <c:v>7.0051978188172273</c:v>
                </c:pt>
                <c:pt idx="28">
                  <c:v>6.459572912632999</c:v>
                </c:pt>
                <c:pt idx="29">
                  <c:v>5.7779183429331278</c:v>
                </c:pt>
                <c:pt idx="30">
                  <c:v>5.0037766000283153</c:v>
                </c:pt>
                <c:pt idx="31">
                  <c:v>4.1886344767767891</c:v>
                </c:pt>
                <c:pt idx="32">
                  <c:v>3.3842837748468062</c:v>
                </c:pt>
                <c:pt idx="33">
                  <c:v>2.6358180773328872</c:v>
                </c:pt>
                <c:pt idx="34">
                  <c:v>1.9765269914612063</c:v>
                </c:pt>
                <c:pt idx="35">
                  <c:v>1.4254548547012722</c:v>
                </c:pt>
                <c:pt idx="36">
                  <c:v>0.98770207477977723</c:v>
                </c:pt>
                <c:pt idx="37">
                  <c:v>0.65691186824636816</c:v>
                </c:pt>
                <c:pt idx="38">
                  <c:v>0.4189944138591844</c:v>
                </c:pt>
                <c:pt idx="39">
                  <c:v>0.256071928520065</c:v>
                </c:pt>
                <c:pt idx="40">
                  <c:v>0.14983720974311199</c:v>
                </c:pt>
                <c:pt idx="41">
                  <c:v>8.3878238556550161E-2</c:v>
                </c:pt>
                <c:pt idx="42">
                  <c:v>4.4888350167824366E-2</c:v>
                </c:pt>
                <c:pt idx="43">
                  <c:v>2.2949269193933083E-2</c:v>
                </c:pt>
                <c:pt idx="44">
                  <c:v>1.1201165337907071E-2</c:v>
                </c:pt>
                <c:pt idx="45">
                  <c:v>5.2159804832638944E-3</c:v>
                </c:pt>
              </c:numCache>
            </c:numRef>
          </c:val>
          <c:extLst>
            <c:ext xmlns:c16="http://schemas.microsoft.com/office/drawing/2014/chart" uri="{C3380CC4-5D6E-409C-BE32-E72D297353CC}">
              <c16:uniqueId val="{00000018-58D0-4D19-A66D-EF29A3ACF797}"/>
            </c:ext>
          </c:extLst>
        </c:ser>
        <c:ser>
          <c:idx val="25"/>
          <c:order val="25"/>
          <c:spPr>
            <a:solidFill>
              <a:schemeClr val="accent2">
                <a:lumMod val="60000"/>
                <a:lumOff val="4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Nickel_outflow_1.5'!$AE$4:$AE$49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8.7494261446856143</c:v>
                </c:pt>
                <c:pt idx="26">
                  <c:v>8.6860344263923466</c:v>
                </c:pt>
                <c:pt idx="27">
                  <c:v>8.4479256702931593</c:v>
                </c:pt>
                <c:pt idx="28">
                  <c:v>8.0122108150865152</c:v>
                </c:pt>
                <c:pt idx="29">
                  <c:v>7.3881510972343278</c:v>
                </c:pt>
                <c:pt idx="30">
                  <c:v>6.6085071447349826</c:v>
                </c:pt>
                <c:pt idx="31">
                  <c:v>5.7230807791510454</c:v>
                </c:pt>
                <c:pt idx="32">
                  <c:v>4.7907601360130636</c:v>
                </c:pt>
                <c:pt idx="33">
                  <c:v>3.8707822053664218</c:v>
                </c:pt>
                <c:pt idx="34">
                  <c:v>3.0147228746457917</c:v>
                </c:pt>
                <c:pt idx="35">
                  <c:v>2.2606572072463949</c:v>
                </c:pt>
                <c:pt idx="36">
                  <c:v>1.6303672071295574</c:v>
                </c:pt>
                <c:pt idx="37">
                  <c:v>1.1296864771436366</c:v>
                </c:pt>
                <c:pt idx="38">
                  <c:v>0.75134443187086308</c:v>
                </c:pt>
                <c:pt idx="39">
                  <c:v>0.47922580646697677</c:v>
                </c:pt>
                <c:pt idx="40">
                  <c:v>0.29288284616564042</c:v>
                </c:pt>
                <c:pt idx="41">
                  <c:v>0.17137664680664905</c:v>
                </c:pt>
                <c:pt idx="42">
                  <c:v>9.5935924651256776E-2</c:v>
                </c:pt>
                <c:pt idx="43">
                  <c:v>5.1341151811578375E-2</c:v>
                </c:pt>
                <c:pt idx="44">
                  <c:v>2.6248278434056867E-2</c:v>
                </c:pt>
                <c:pt idx="45">
                  <c:v>1.2811358134794851E-2</c:v>
                </c:pt>
              </c:numCache>
            </c:numRef>
          </c:val>
          <c:extLst>
            <c:ext xmlns:c16="http://schemas.microsoft.com/office/drawing/2014/chart" uri="{C3380CC4-5D6E-409C-BE32-E72D297353CC}">
              <c16:uniqueId val="{00000019-58D0-4D19-A66D-EF29A3ACF797}"/>
            </c:ext>
          </c:extLst>
        </c:ser>
        <c:ser>
          <c:idx val="26"/>
          <c:order val="26"/>
          <c:spPr>
            <a:solidFill>
              <a:schemeClr val="accent3">
                <a:lumMod val="60000"/>
                <a:lumOff val="4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Nickel_outflow_1.5'!$AF$4:$AF$49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9.8067393720548939</c:v>
                </c:pt>
                <c:pt idx="27">
                  <c:v>9.7356871625306827</c:v>
                </c:pt>
                <c:pt idx="28">
                  <c:v>9.468804457921852</c:v>
                </c:pt>
                <c:pt idx="29">
                  <c:v>8.9804361975486184</c:v>
                </c:pt>
                <c:pt idx="30">
                  <c:v>8.2809627801643515</c:v>
                </c:pt>
                <c:pt idx="31">
                  <c:v>7.4071037500148309</c:v>
                </c:pt>
                <c:pt idx="32">
                  <c:v>6.4146791661806564</c:v>
                </c:pt>
                <c:pt idx="33">
                  <c:v>5.3696934257164957</c:v>
                </c:pt>
                <c:pt idx="34">
                  <c:v>4.3385419370701293</c:v>
                </c:pt>
                <c:pt idx="35">
                  <c:v>3.3790332099186733</c:v>
                </c:pt>
                <c:pt idx="36">
                  <c:v>2.5338434400624892</c:v>
                </c:pt>
                <c:pt idx="37">
                  <c:v>1.8273868499108419</c:v>
                </c:pt>
                <c:pt idx="38">
                  <c:v>1.2662019965974087</c:v>
                </c:pt>
                <c:pt idx="39">
                  <c:v>0.84213969009586576</c:v>
                </c:pt>
                <c:pt idx="40">
                  <c:v>0.53713723696485105</c:v>
                </c:pt>
                <c:pt idx="41">
                  <c:v>0.32827589962990511</c:v>
                </c:pt>
                <c:pt idx="42">
                  <c:v>0.19208643880151297</c:v>
                </c:pt>
                <c:pt idx="43">
                  <c:v>0.10752917893288615</c:v>
                </c:pt>
                <c:pt idx="44">
                  <c:v>5.7545407727462396E-2</c:v>
                </c:pt>
                <c:pt idx="45">
                  <c:v>2.9420218116164708E-2</c:v>
                </c:pt>
              </c:numCache>
            </c:numRef>
          </c:val>
          <c:extLst>
            <c:ext xmlns:c16="http://schemas.microsoft.com/office/drawing/2014/chart" uri="{C3380CC4-5D6E-409C-BE32-E72D297353CC}">
              <c16:uniqueId val="{0000001A-58D0-4D19-A66D-EF29A3ACF797}"/>
            </c:ext>
          </c:extLst>
        </c:ser>
        <c:ser>
          <c:idx val="27"/>
          <c:order val="27"/>
          <c:spPr>
            <a:solidFill>
              <a:schemeClr val="accent4">
                <a:lumMod val="60000"/>
                <a:lumOff val="4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Nickel_outflow_1.5'!$AG$4:$AG$49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10.768183644955624</c:v>
                </c:pt>
                <c:pt idx="28">
                  <c:v>10.690165538069172</c:v>
                </c:pt>
                <c:pt idx="29">
                  <c:v>10.397117883200359</c:v>
                </c:pt>
                <c:pt idx="30">
                  <c:v>9.8608704196395376</c:v>
                </c:pt>
                <c:pt idx="31">
                  <c:v>9.0928212314841232</c:v>
                </c:pt>
                <c:pt idx="32">
                  <c:v>8.1332898154390456</c:v>
                </c:pt>
                <c:pt idx="33">
                  <c:v>7.0435687810504479</c:v>
                </c:pt>
                <c:pt idx="34">
                  <c:v>5.896133539552828</c:v>
                </c:pt>
                <c:pt idx="35">
                  <c:v>4.7638888479936599</c:v>
                </c:pt>
                <c:pt idx="36">
                  <c:v>3.7103107124976922</c:v>
                </c:pt>
                <c:pt idx="37">
                  <c:v>2.7822592663071601</c:v>
                </c:pt>
                <c:pt idx="38">
                  <c:v>2.0065422811469773</c:v>
                </c:pt>
                <c:pt idx="39">
                  <c:v>1.3903393486548192</c:v>
                </c:pt>
                <c:pt idx="40">
                  <c:v>0.92470233924021716</c:v>
                </c:pt>
                <c:pt idx="41">
                  <c:v>0.58979770857003933</c:v>
                </c:pt>
                <c:pt idx="42">
                  <c:v>0.36045978579801202</c:v>
                </c:pt>
                <c:pt idx="43">
                  <c:v>0.21091842764929178</c:v>
                </c:pt>
                <c:pt idx="44">
                  <c:v>0.11807124692638665</c:v>
                </c:pt>
                <c:pt idx="45">
                  <c:v>6.3187109886792145E-2</c:v>
                </c:pt>
              </c:numCache>
            </c:numRef>
          </c:val>
          <c:extLst>
            <c:ext xmlns:c16="http://schemas.microsoft.com/office/drawing/2014/chart" uri="{C3380CC4-5D6E-409C-BE32-E72D297353CC}">
              <c16:uniqueId val="{0000001B-58D0-4D19-A66D-EF29A3ACF797}"/>
            </c:ext>
          </c:extLst>
        </c:ser>
        <c:ser>
          <c:idx val="28"/>
          <c:order val="28"/>
          <c:spPr>
            <a:solidFill>
              <a:schemeClr val="accent5">
                <a:lumMod val="60000"/>
                <a:lumOff val="4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Nickel_outflow_1.5'!$AH$4:$AH$49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11.610017297106532</c:v>
                </c:pt>
                <c:pt idx="29">
                  <c:v>11.52589990086733</c:v>
                </c:pt>
                <c:pt idx="30">
                  <c:v>11.209942404776779</c:v>
                </c:pt>
                <c:pt idx="31">
                  <c:v>10.631772257169095</c:v>
                </c:pt>
                <c:pt idx="32">
                  <c:v>9.8036786200690056</c:v>
                </c:pt>
                <c:pt idx="33">
                  <c:v>8.76913308251968</c:v>
                </c:pt>
                <c:pt idx="34">
                  <c:v>7.5942199796772014</c:v>
                </c:pt>
                <c:pt idx="35">
                  <c:v>6.3570806959933126</c:v>
                </c:pt>
                <c:pt idx="36">
                  <c:v>5.136319527073522</c:v>
                </c:pt>
                <c:pt idx="37">
                  <c:v>4.0003748979445817</c:v>
                </c:pt>
                <c:pt idx="38">
                  <c:v>2.99977036721444</c:v>
                </c:pt>
                <c:pt idx="39">
                  <c:v>2.1634094810785531</c:v>
                </c:pt>
                <c:pt idx="40">
                  <c:v>1.4990331163503112</c:v>
                </c:pt>
                <c:pt idx="41">
                  <c:v>0.9969935977348422</c:v>
                </c:pt>
                <c:pt idx="42">
                  <c:v>0.63590683666504033</c:v>
                </c:pt>
                <c:pt idx="43">
                  <c:v>0.38863976377173698</c:v>
                </c:pt>
                <c:pt idx="44">
                  <c:v>0.22740758089075866</c:v>
                </c:pt>
                <c:pt idx="45">
                  <c:v>0.12730180542086536</c:v>
                </c:pt>
              </c:numCache>
            </c:numRef>
          </c:val>
          <c:extLst>
            <c:ext xmlns:c16="http://schemas.microsoft.com/office/drawing/2014/chart" uri="{C3380CC4-5D6E-409C-BE32-E72D297353CC}">
              <c16:uniqueId val="{0000001C-58D0-4D19-A66D-EF29A3ACF797}"/>
            </c:ext>
          </c:extLst>
        </c:ser>
        <c:ser>
          <c:idx val="29"/>
          <c:order val="29"/>
          <c:spPr>
            <a:solidFill>
              <a:schemeClr val="accent6">
                <a:lumMod val="60000"/>
                <a:lumOff val="4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Nickel_outflow_1.5'!$AI$4:$AI$49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12.31360185185348</c:v>
                </c:pt>
                <c:pt idx="30">
                  <c:v>12.224386814563031</c:v>
                </c:pt>
                <c:pt idx="31">
                  <c:v>11.889281817782601</c:v>
                </c:pt>
                <c:pt idx="32">
                  <c:v>11.276073687417224</c:v>
                </c:pt>
                <c:pt idx="33">
                  <c:v>10.39779632724094</c:v>
                </c:pt>
                <c:pt idx="34">
                  <c:v>9.3005557701429797</c:v>
                </c:pt>
                <c:pt idx="35">
                  <c:v>8.0544411616372997</c:v>
                </c:pt>
                <c:pt idx="36">
                  <c:v>6.7423293719014508</c:v>
                </c:pt>
                <c:pt idx="37">
                  <c:v>5.4475882353806773</c:v>
                </c:pt>
                <c:pt idx="38">
                  <c:v>4.2428036488554577</c:v>
                </c:pt>
                <c:pt idx="39">
                  <c:v>3.1815609747689755</c:v>
                </c:pt>
                <c:pt idx="40">
                  <c:v>2.2945153577992818</c:v>
                </c:pt>
                <c:pt idx="41">
                  <c:v>1.5898767835669929</c:v>
                </c:pt>
                <c:pt idx="42">
                  <c:v>1.0574129131068053</c:v>
                </c:pt>
                <c:pt idx="43">
                  <c:v>0.67444374983975341</c:v>
                </c:pt>
                <c:pt idx="44">
                  <c:v>0.41219191947941575</c:v>
                </c:pt>
                <c:pt idx="45">
                  <c:v>0.24118882319665777</c:v>
                </c:pt>
              </c:numCache>
            </c:numRef>
          </c:val>
          <c:extLst>
            <c:ext xmlns:c16="http://schemas.microsoft.com/office/drawing/2014/chart" uri="{C3380CC4-5D6E-409C-BE32-E72D297353CC}">
              <c16:uniqueId val="{0000001D-58D0-4D19-A66D-EF29A3ACF797}"/>
            </c:ext>
          </c:extLst>
        </c:ser>
        <c:ser>
          <c:idx val="30"/>
          <c:order val="30"/>
          <c:spPr>
            <a:solidFill>
              <a:schemeClr val="accent1">
                <a:lumMod val="5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Nickel_outflow_1.5'!$AJ$4:$AJ$49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12.854300581354209</c:v>
                </c:pt>
                <c:pt idx="31">
                  <c:v>12.761168050393291</c:v>
                </c:pt>
                <c:pt idx="32">
                  <c:v>12.411348362640354</c:v>
                </c:pt>
                <c:pt idx="33">
                  <c:v>11.771213841362137</c:v>
                </c:pt>
                <c:pt idx="34">
                  <c:v>10.854370718015177</c:v>
                </c:pt>
                <c:pt idx="35">
                  <c:v>9.7089495731154241</c:v>
                </c:pt>
                <c:pt idx="36">
                  <c:v>8.4081172147801215</c:v>
                </c:pt>
                <c:pt idx="37">
                  <c:v>7.038389693578476</c:v>
                </c:pt>
                <c:pt idx="38">
                  <c:v>5.6867955829261954</c:v>
                </c:pt>
                <c:pt idx="39">
                  <c:v>4.4291080762730051</c:v>
                </c:pt>
                <c:pt idx="40">
                  <c:v>3.3212655061955578</c:v>
                </c:pt>
                <c:pt idx="41">
                  <c:v>2.3952691058665252</c:v>
                </c:pt>
                <c:pt idx="42">
                  <c:v>1.6596893670238781</c:v>
                </c:pt>
                <c:pt idx="43">
                  <c:v>1.1038446416581433</c:v>
                </c:pt>
                <c:pt idx="44">
                  <c:v>0.70405903893594679</c:v>
                </c:pt>
                <c:pt idx="45">
                  <c:v>0.43029155026611687</c:v>
                </c:pt>
              </c:numCache>
            </c:numRef>
          </c:val>
          <c:extLst>
            <c:ext xmlns:c16="http://schemas.microsoft.com/office/drawing/2014/chart" uri="{C3380CC4-5D6E-409C-BE32-E72D297353CC}">
              <c16:uniqueId val="{0000001E-58D0-4D19-A66D-EF29A3ACF797}"/>
            </c:ext>
          </c:extLst>
        </c:ser>
        <c:ser>
          <c:idx val="31"/>
          <c:order val="31"/>
          <c:spPr>
            <a:solidFill>
              <a:schemeClr val="accent2">
                <a:lumMod val="5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Nickel_outflow_1.5'!$AK$4:$AK$49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13.250978055720323</c:v>
                </c:pt>
                <c:pt idx="32">
                  <c:v>13.154971500075675</c:v>
                </c:pt>
                <c:pt idx="33">
                  <c:v>12.794356546618225</c:v>
                </c:pt>
                <c:pt idx="34">
                  <c:v>12.134467784839087</c:v>
                </c:pt>
                <c:pt idx="35">
                  <c:v>11.18933132789086</c:v>
                </c:pt>
                <c:pt idx="36">
                  <c:v>10.008563042633781</c:v>
                </c:pt>
                <c:pt idx="37">
                  <c:v>8.667587629356488</c:v>
                </c:pt>
                <c:pt idx="38">
                  <c:v>7.2555909819397488</c:v>
                </c:pt>
                <c:pt idx="39">
                  <c:v>5.8622873333170116</c:v>
                </c:pt>
                <c:pt idx="40">
                  <c:v>4.5657882008951907</c:v>
                </c:pt>
                <c:pt idx="41">
                  <c:v>3.4237581470326641</c:v>
                </c:pt>
                <c:pt idx="42">
                  <c:v>2.4691859474191915</c:v>
                </c:pt>
                <c:pt idx="43">
                  <c:v>1.7109065750062642</c:v>
                </c:pt>
                <c:pt idx="44">
                  <c:v>1.1379087513134498</c:v>
                </c:pt>
                <c:pt idx="45">
                  <c:v>0.72578595901239651</c:v>
                </c:pt>
              </c:numCache>
            </c:numRef>
          </c:val>
          <c:extLst>
            <c:ext xmlns:c16="http://schemas.microsoft.com/office/drawing/2014/chart" uri="{C3380CC4-5D6E-409C-BE32-E72D297353CC}">
              <c16:uniqueId val="{0000001F-58D0-4D19-A66D-EF29A3ACF797}"/>
            </c:ext>
          </c:extLst>
        </c:ser>
        <c:ser>
          <c:idx val="32"/>
          <c:order val="32"/>
          <c:spPr>
            <a:solidFill>
              <a:schemeClr val="accent3">
                <a:lumMod val="5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Nickel_outflow_1.5'!$AL$4:$AL$49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13.663386519525687</c:v>
                </c:pt>
                <c:pt idx="33">
                  <c:v>13.564391964356615</c:v>
                </c:pt>
                <c:pt idx="34">
                  <c:v>13.192553638680506</c:v>
                </c:pt>
                <c:pt idx="35">
                  <c:v>12.512127244933117</c:v>
                </c:pt>
                <c:pt idx="36">
                  <c:v>11.537575429159494</c:v>
                </c:pt>
                <c:pt idx="37">
                  <c:v>10.32005824638064</c:v>
                </c:pt>
                <c:pt idx="38">
                  <c:v>8.9373478300065958</c:v>
                </c:pt>
                <c:pt idx="39">
                  <c:v>7.481405794875017</c:v>
                </c:pt>
                <c:pt idx="40">
                  <c:v>6.0447385383037435</c:v>
                </c:pt>
                <c:pt idx="41">
                  <c:v>4.7078886322802527</c:v>
                </c:pt>
                <c:pt idx="42">
                  <c:v>3.5303153258251609</c:v>
                </c:pt>
                <c:pt idx="43">
                  <c:v>2.546034099996529</c:v>
                </c:pt>
                <c:pt idx="44">
                  <c:v>1.7641548974580725</c:v>
                </c:pt>
                <c:pt idx="45">
                  <c:v>1.1733237371436676</c:v>
                </c:pt>
              </c:numCache>
            </c:numRef>
          </c:val>
          <c:extLst>
            <c:ext xmlns:c16="http://schemas.microsoft.com/office/drawing/2014/chart" uri="{C3380CC4-5D6E-409C-BE32-E72D297353CC}">
              <c16:uniqueId val="{00000020-58D0-4D19-A66D-EF29A3ACF797}"/>
            </c:ext>
          </c:extLst>
        </c:ser>
        <c:ser>
          <c:idx val="33"/>
          <c:order val="33"/>
          <c:spPr>
            <a:solidFill>
              <a:schemeClr val="accent4">
                <a:lumMod val="5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Nickel_outflow_1.5'!$AM$4:$AM$49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14.111186241201096</c:v>
                </c:pt>
                <c:pt idx="34">
                  <c:v>14.008947268245207</c:v>
                </c:pt>
                <c:pt idx="35">
                  <c:v>13.624922425082525</c:v>
                </c:pt>
                <c:pt idx="36">
                  <c:v>12.92219594128753</c:v>
                </c:pt>
                <c:pt idx="37">
                  <c:v>11.915704457318322</c:v>
                </c:pt>
                <c:pt idx="38">
                  <c:v>10.658284732457073</c:v>
                </c:pt>
                <c:pt idx="39">
                  <c:v>9.2302577806307706</c:v>
                </c:pt>
                <c:pt idx="40">
                  <c:v>7.7265991389920305</c:v>
                </c:pt>
                <c:pt idx="41">
                  <c:v>6.2428469817108621</c:v>
                </c:pt>
                <c:pt idx="42">
                  <c:v>4.8621835588126467</c:v>
                </c:pt>
                <c:pt idx="43">
                  <c:v>3.6460168188680306</c:v>
                </c:pt>
                <c:pt idx="44">
                  <c:v>2.6294770560839722</c:v>
                </c:pt>
                <c:pt idx="45">
                  <c:v>1.8219727796459986</c:v>
                </c:pt>
              </c:numCache>
            </c:numRef>
          </c:val>
          <c:extLst>
            <c:ext xmlns:c16="http://schemas.microsoft.com/office/drawing/2014/chart" uri="{C3380CC4-5D6E-409C-BE32-E72D297353CC}">
              <c16:uniqueId val="{00000021-58D0-4D19-A66D-EF29A3ACF797}"/>
            </c:ext>
          </c:extLst>
        </c:ser>
        <c:ser>
          <c:idx val="34"/>
          <c:order val="34"/>
          <c:spPr>
            <a:solidFill>
              <a:schemeClr val="accent5">
                <a:lumMod val="5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Nickel_outflow_1.5'!$AN$4:$AN$49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14.57230269651151</c:v>
                </c:pt>
                <c:pt idx="35">
                  <c:v>14.466722822798012</c:v>
                </c:pt>
                <c:pt idx="36">
                  <c:v>14.070149057708889</c:v>
                </c:pt>
                <c:pt idx="37">
                  <c:v>13.34445932052601</c:v>
                </c:pt>
                <c:pt idx="38">
                  <c:v>12.305078341835733</c:v>
                </c:pt>
                <c:pt idx="39">
                  <c:v>11.006569447258014</c:v>
                </c:pt>
                <c:pt idx="40">
                  <c:v>9.5318783302184968</c:v>
                </c:pt>
                <c:pt idx="41">
                  <c:v>7.9790840786474826</c:v>
                </c:pt>
                <c:pt idx="42">
                  <c:v>6.4468468029907209</c:v>
                </c:pt>
                <c:pt idx="43">
                  <c:v>5.0210669304431681</c:v>
                </c:pt>
                <c:pt idx="44">
                  <c:v>3.7651590598378073</c:v>
                </c:pt>
                <c:pt idx="45">
                  <c:v>2.7154014510070104</c:v>
                </c:pt>
              </c:numCache>
            </c:numRef>
          </c:val>
          <c:extLst>
            <c:ext xmlns:c16="http://schemas.microsoft.com/office/drawing/2014/chart" uri="{C3380CC4-5D6E-409C-BE32-E72D297353CC}">
              <c16:uniqueId val="{00000022-58D0-4D19-A66D-EF29A3ACF797}"/>
            </c:ext>
          </c:extLst>
        </c:ser>
        <c:ser>
          <c:idx val="35"/>
          <c:order val="35"/>
          <c:spPr>
            <a:solidFill>
              <a:schemeClr val="accent6">
                <a:lumMod val="5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Nickel_outflow_1.5'!$AO$4:$AO$49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15.053681014051277</c:v>
                </c:pt>
                <c:pt idx="36">
                  <c:v>14.944613437465231</c:v>
                </c:pt>
                <c:pt idx="37">
                  <c:v>14.53493933979348</c:v>
                </c:pt>
                <c:pt idx="38">
                  <c:v>13.785277323691044</c:v>
                </c:pt>
                <c:pt idx="39">
                  <c:v>12.711561656981658</c:v>
                </c:pt>
                <c:pt idx="40">
                  <c:v>11.370158098465078</c:v>
                </c:pt>
                <c:pt idx="41">
                  <c:v>9.8467523517890729</c:v>
                </c:pt>
                <c:pt idx="42">
                  <c:v>8.2426634284099034</c:v>
                </c:pt>
                <c:pt idx="43">
                  <c:v>6.6598105556722524</c:v>
                </c:pt>
                <c:pt idx="44">
                  <c:v>5.1869317770339487</c:v>
                </c:pt>
                <c:pt idx="45">
                  <c:v>3.8895365155660788</c:v>
                </c:pt>
              </c:numCache>
            </c:numRef>
          </c:val>
          <c:extLst>
            <c:ext xmlns:c16="http://schemas.microsoft.com/office/drawing/2014/chart" uri="{C3380CC4-5D6E-409C-BE32-E72D297353CC}">
              <c16:uniqueId val="{00000023-58D0-4D19-A66D-EF29A3ACF797}"/>
            </c:ext>
          </c:extLst>
        </c:ser>
        <c:ser>
          <c:idx val="36"/>
          <c:order val="36"/>
          <c:spPr>
            <a:solidFill>
              <a:schemeClr val="accent1">
                <a:lumMod val="70000"/>
                <a:lumOff val="3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Nickel_outflow_1.5'!$AP$4:$AP$49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15.462825846065199</c:v>
                </c:pt>
                <c:pt idx="37">
                  <c:v>15.350793915760031</c:v>
                </c:pt>
                <c:pt idx="38">
                  <c:v>14.929985263043843</c:v>
                </c:pt>
                <c:pt idx="39">
                  <c:v>14.159948141386883</c:v>
                </c:pt>
                <c:pt idx="40">
                  <c:v>13.057049896962685</c:v>
                </c:pt>
                <c:pt idx="41">
                  <c:v>11.679188256658675</c:v>
                </c:pt>
                <c:pt idx="42">
                  <c:v>10.114377780619069</c:v>
                </c:pt>
                <c:pt idx="43">
                  <c:v>8.4666912353374038</c:v>
                </c:pt>
                <c:pt idx="44">
                  <c:v>6.8408179164966034</c:v>
                </c:pt>
                <c:pt idx="45">
                  <c:v>5.3279076837640922</c:v>
                </c:pt>
              </c:numCache>
            </c:numRef>
          </c:val>
          <c:extLst>
            <c:ext xmlns:c16="http://schemas.microsoft.com/office/drawing/2014/chart" uri="{C3380CC4-5D6E-409C-BE32-E72D297353CC}">
              <c16:uniqueId val="{00000024-58D0-4D19-A66D-EF29A3ACF797}"/>
            </c:ext>
          </c:extLst>
        </c:ser>
        <c:ser>
          <c:idx val="37"/>
          <c:order val="37"/>
          <c:spPr>
            <a:solidFill>
              <a:schemeClr val="accent2">
                <a:lumMod val="70000"/>
                <a:lumOff val="3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Nickel_outflow_1.5'!$AQ$4:$AQ$49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15.851832089734133</c:v>
                </c:pt>
                <c:pt idx="38">
                  <c:v>15.736981714675538</c:v>
                </c:pt>
                <c:pt idx="39">
                  <c:v>15.30558656276922</c:v>
                </c:pt>
                <c:pt idx="40">
                  <c:v>14.516177222142488</c:v>
                </c:pt>
                <c:pt idx="41">
                  <c:v>13.385532800694529</c:v>
                </c:pt>
                <c:pt idx="42">
                  <c:v>11.973007588134962</c:v>
                </c:pt>
                <c:pt idx="43">
                  <c:v>10.368830372057158</c:v>
                </c:pt>
                <c:pt idx="44">
                  <c:v>8.6796921309402872</c:v>
                </c:pt>
                <c:pt idx="45">
                  <c:v>7.0129158827940552</c:v>
                </c:pt>
              </c:numCache>
            </c:numRef>
          </c:val>
          <c:extLst>
            <c:ext xmlns:c16="http://schemas.microsoft.com/office/drawing/2014/chart" uri="{C3380CC4-5D6E-409C-BE32-E72D297353CC}">
              <c16:uniqueId val="{00000025-58D0-4D19-A66D-EF29A3ACF797}"/>
            </c:ext>
          </c:extLst>
        </c:ser>
        <c:ser>
          <c:idx val="38"/>
          <c:order val="38"/>
          <c:spPr>
            <a:solidFill>
              <a:schemeClr val="accent3">
                <a:lumMod val="70000"/>
                <a:lumOff val="3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Nickel_outflow_1.5'!$AR$4:$AR$49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16.16049293904355</c:v>
                </c:pt>
                <c:pt idx="39">
                  <c:v>16.043406241135433</c:v>
                </c:pt>
                <c:pt idx="40">
                  <c:v>15.603611126800693</c:v>
                </c:pt>
                <c:pt idx="41">
                  <c:v>14.798830707540823</c:v>
                </c:pt>
                <c:pt idx="42">
                  <c:v>13.646170807666424</c:v>
                </c:pt>
                <c:pt idx="43">
                  <c:v>12.2061414410563</c:v>
                </c:pt>
                <c:pt idx="44">
                  <c:v>10.570728295960672</c:v>
                </c:pt>
                <c:pt idx="45">
                  <c:v>8.8486997970393553</c:v>
                </c:pt>
              </c:numCache>
            </c:numRef>
          </c:val>
          <c:extLst>
            <c:ext xmlns:c16="http://schemas.microsoft.com/office/drawing/2014/chart" uri="{C3380CC4-5D6E-409C-BE32-E72D297353CC}">
              <c16:uniqueId val="{00000026-58D0-4D19-A66D-EF29A3ACF797}"/>
            </c:ext>
          </c:extLst>
        </c:ser>
        <c:ser>
          <c:idx val="39"/>
          <c:order val="39"/>
          <c:spPr>
            <a:solidFill>
              <a:schemeClr val="accent4">
                <a:lumMod val="70000"/>
                <a:lumOff val="3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Nickel_outflow_1.5'!$AS$4:$AS$49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16.430100288519711</c:v>
                </c:pt>
                <c:pt idx="40">
                  <c:v>16.31106021985731</c:v>
                </c:pt>
                <c:pt idx="41">
                  <c:v>15.863927953398834</c:v>
                </c:pt>
                <c:pt idx="42">
                  <c:v>15.045721290486286</c:v>
                </c:pt>
                <c:pt idx="43">
                  <c:v>13.873831433850988</c:v>
                </c:pt>
                <c:pt idx="44">
                  <c:v>12.409777892844453</c:v>
                </c:pt>
                <c:pt idx="45">
                  <c:v>10.747080963460139</c:v>
                </c:pt>
              </c:numCache>
            </c:numRef>
          </c:val>
          <c:extLst>
            <c:ext xmlns:c16="http://schemas.microsoft.com/office/drawing/2014/chart" uri="{C3380CC4-5D6E-409C-BE32-E72D297353CC}">
              <c16:uniqueId val="{00000027-58D0-4D19-A66D-EF29A3ACF797}"/>
            </c:ext>
          </c:extLst>
        </c:ser>
        <c:ser>
          <c:idx val="40"/>
          <c:order val="40"/>
          <c:spPr>
            <a:solidFill>
              <a:schemeClr val="accent5">
                <a:lumMod val="70000"/>
                <a:lumOff val="3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Nickel_outflow_1.5'!$AT$4:$AT$49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16.667778594595088</c:v>
                </c:pt>
                <c:pt idx="41">
                  <c:v>16.547016488855739</c:v>
                </c:pt>
                <c:pt idx="42">
                  <c:v>16.093415994095714</c:v>
                </c:pt>
                <c:pt idx="43">
                  <c:v>15.263373129927809</c:v>
                </c:pt>
                <c:pt idx="44">
                  <c:v>14.074530680725161</c:v>
                </c:pt>
                <c:pt idx="45">
                  <c:v>12.58929809884124</c:v>
                </c:pt>
              </c:numCache>
            </c:numRef>
          </c:val>
          <c:extLst>
            <c:ext xmlns:c16="http://schemas.microsoft.com/office/drawing/2014/chart" uri="{C3380CC4-5D6E-409C-BE32-E72D297353CC}">
              <c16:uniqueId val="{00000028-58D0-4D19-A66D-EF29A3ACF797}"/>
            </c:ext>
          </c:extLst>
        </c:ser>
        <c:ser>
          <c:idx val="41"/>
          <c:order val="41"/>
          <c:spPr>
            <a:solidFill>
              <a:schemeClr val="accent6">
                <a:lumMod val="70000"/>
                <a:lumOff val="3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Nickel_outflow_1.5'!$AU$4:$AU$49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16.8802315824299</c:v>
                </c:pt>
                <c:pt idx="42">
                  <c:v>16.757930203173331</c:v>
                </c:pt>
                <c:pt idx="43">
                  <c:v>16.298547967322364</c:v>
                </c:pt>
                <c:pt idx="44">
                  <c:v>15.457925103814857</c:v>
                </c:pt>
                <c:pt idx="45">
                  <c:v>14.253929277756107</c:v>
                </c:pt>
              </c:numCache>
            </c:numRef>
          </c:val>
          <c:extLst>
            <c:ext xmlns:c16="http://schemas.microsoft.com/office/drawing/2014/chart" uri="{C3380CC4-5D6E-409C-BE32-E72D297353CC}">
              <c16:uniqueId val="{00000029-58D0-4D19-A66D-EF29A3ACF797}"/>
            </c:ext>
          </c:extLst>
        </c:ser>
        <c:ser>
          <c:idx val="42"/>
          <c:order val="42"/>
          <c:spPr>
            <a:solidFill>
              <a:schemeClr val="accent1">
                <a:lumMod val="7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Nickel_outflow_1.5'!$AV$4:$AV$49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17.073283149378771</c:v>
                </c:pt>
                <c:pt idx="43">
                  <c:v>16.949583064613325</c:v>
                </c:pt>
                <c:pt idx="44">
                  <c:v>16.484947082092685</c:v>
                </c:pt>
                <c:pt idx="45">
                  <c:v>15.634710395444142</c:v>
                </c:pt>
              </c:numCache>
            </c:numRef>
          </c:val>
          <c:extLst>
            <c:ext xmlns:c16="http://schemas.microsoft.com/office/drawing/2014/chart" uri="{C3380CC4-5D6E-409C-BE32-E72D297353CC}">
              <c16:uniqueId val="{0000002A-58D0-4D19-A66D-EF29A3ACF797}"/>
            </c:ext>
          </c:extLst>
        </c:ser>
        <c:ser>
          <c:idx val="43"/>
          <c:order val="43"/>
          <c:spPr>
            <a:solidFill>
              <a:schemeClr val="accent2">
                <a:lumMod val="7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Nickel_outflow_1.5'!$AW$4:$AW$49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17.251384778528323</c:v>
                </c:pt>
                <c:pt idx="44">
                  <c:v>17.126394304185787</c:v>
                </c:pt>
                <c:pt idx="45">
                  <c:v>16.656911425803088</c:v>
                </c:pt>
              </c:numCache>
            </c:numRef>
          </c:val>
          <c:extLst>
            <c:ext xmlns:c16="http://schemas.microsoft.com/office/drawing/2014/chart" uri="{C3380CC4-5D6E-409C-BE32-E72D297353CC}">
              <c16:uniqueId val="{0000002B-58D0-4D19-A66D-EF29A3ACF797}"/>
            </c:ext>
          </c:extLst>
        </c:ser>
        <c:ser>
          <c:idx val="44"/>
          <c:order val="44"/>
          <c:spPr>
            <a:solidFill>
              <a:schemeClr val="accent3">
                <a:lumMod val="7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Nickel_outflow_1.5'!$AX$4:$AX$49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17.417949553091784</c:v>
                </c:pt>
                <c:pt idx="45">
                  <c:v>17.291752276486779</c:v>
                </c:pt>
              </c:numCache>
            </c:numRef>
          </c:val>
          <c:extLst>
            <c:ext xmlns:c16="http://schemas.microsoft.com/office/drawing/2014/chart" uri="{C3380CC4-5D6E-409C-BE32-E72D297353CC}">
              <c16:uniqueId val="{0000002C-58D0-4D19-A66D-EF29A3ACF797}"/>
            </c:ext>
          </c:extLst>
        </c:ser>
        <c:ser>
          <c:idx val="45"/>
          <c:order val="45"/>
          <c:spPr>
            <a:solidFill>
              <a:schemeClr val="accent4">
                <a:lumMod val="70000"/>
              </a:schemeClr>
            </a:solidFill>
            <a:ln w="25400">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Nickel_outflow_1.5'!$AY$4:$AY$49</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17.622051941120503</c:v>
                </c:pt>
              </c:numCache>
            </c:numRef>
          </c:val>
          <c:extLst>
            <c:ext xmlns:c16="http://schemas.microsoft.com/office/drawing/2014/chart" uri="{C3380CC4-5D6E-409C-BE32-E72D297353CC}">
              <c16:uniqueId val="{0000002D-58D0-4D19-A66D-EF29A3ACF797}"/>
            </c:ext>
          </c:extLst>
        </c:ser>
        <c:ser>
          <c:idx val="46"/>
          <c:order val="46"/>
          <c:spPr>
            <a:solidFill>
              <a:schemeClr val="accent5">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2E-58D0-4D19-A66D-EF29A3ACF797}"/>
            </c:ext>
          </c:extLst>
        </c:ser>
        <c:ser>
          <c:idx val="47"/>
          <c:order val="47"/>
          <c:spPr>
            <a:solidFill>
              <a:schemeClr val="accent6">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2F-58D0-4D19-A66D-EF29A3ACF797}"/>
            </c:ext>
          </c:extLst>
        </c:ser>
        <c:ser>
          <c:idx val="48"/>
          <c:order val="48"/>
          <c:spPr>
            <a:solidFill>
              <a:schemeClr val="accent1">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0-58D0-4D19-A66D-EF29A3ACF797}"/>
            </c:ext>
          </c:extLst>
        </c:ser>
        <c:ser>
          <c:idx val="49"/>
          <c:order val="49"/>
          <c:spPr>
            <a:solidFill>
              <a:schemeClr val="accent2">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1-58D0-4D19-A66D-EF29A3ACF797}"/>
            </c:ext>
          </c:extLst>
        </c:ser>
        <c:ser>
          <c:idx val="50"/>
          <c:order val="50"/>
          <c:spPr>
            <a:solidFill>
              <a:schemeClr val="accent3">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2-58D0-4D19-A66D-EF29A3ACF797}"/>
            </c:ext>
          </c:extLst>
        </c:ser>
        <c:ser>
          <c:idx val="51"/>
          <c:order val="51"/>
          <c:spPr>
            <a:solidFill>
              <a:schemeClr val="accent4">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3-58D0-4D19-A66D-EF29A3ACF797}"/>
            </c:ext>
          </c:extLst>
        </c:ser>
        <c:ser>
          <c:idx val="52"/>
          <c:order val="52"/>
          <c:spPr>
            <a:solidFill>
              <a:schemeClr val="accent5">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4-58D0-4D19-A66D-EF29A3ACF797}"/>
            </c:ext>
          </c:extLst>
        </c:ser>
        <c:ser>
          <c:idx val="53"/>
          <c:order val="53"/>
          <c:spPr>
            <a:solidFill>
              <a:schemeClr val="accent6">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5-58D0-4D19-A66D-EF29A3ACF797}"/>
            </c:ext>
          </c:extLst>
        </c:ser>
        <c:ser>
          <c:idx val="54"/>
          <c:order val="54"/>
          <c:spPr>
            <a:solidFill>
              <a:schemeClr val="accent1"/>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6-58D0-4D19-A66D-EF29A3ACF797}"/>
            </c:ext>
          </c:extLst>
        </c:ser>
        <c:ser>
          <c:idx val="55"/>
          <c:order val="55"/>
          <c:spPr>
            <a:solidFill>
              <a:schemeClr val="accent2"/>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7-58D0-4D19-A66D-EF29A3ACF797}"/>
            </c:ext>
          </c:extLst>
        </c:ser>
        <c:ser>
          <c:idx val="56"/>
          <c:order val="56"/>
          <c:spPr>
            <a:solidFill>
              <a:schemeClr val="accent3"/>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8-58D0-4D19-A66D-EF29A3ACF797}"/>
            </c:ext>
          </c:extLst>
        </c:ser>
        <c:ser>
          <c:idx val="57"/>
          <c:order val="57"/>
          <c:spPr>
            <a:solidFill>
              <a:schemeClr val="accent4"/>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9-58D0-4D19-A66D-EF29A3ACF797}"/>
            </c:ext>
          </c:extLst>
        </c:ser>
        <c:ser>
          <c:idx val="58"/>
          <c:order val="58"/>
          <c:spPr>
            <a:solidFill>
              <a:schemeClr val="accent5"/>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A-58D0-4D19-A66D-EF29A3ACF797}"/>
            </c:ext>
          </c:extLst>
        </c:ser>
        <c:ser>
          <c:idx val="59"/>
          <c:order val="59"/>
          <c:spPr>
            <a:solidFill>
              <a:schemeClr val="accent6"/>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B-58D0-4D19-A66D-EF29A3ACF797}"/>
            </c:ext>
          </c:extLst>
        </c:ser>
        <c:ser>
          <c:idx val="60"/>
          <c:order val="60"/>
          <c:spPr>
            <a:solidFill>
              <a:schemeClr val="accent1">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C-58D0-4D19-A66D-EF29A3ACF797}"/>
            </c:ext>
          </c:extLst>
        </c:ser>
        <c:ser>
          <c:idx val="61"/>
          <c:order val="61"/>
          <c:spPr>
            <a:solidFill>
              <a:schemeClr val="accent2">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D-58D0-4D19-A66D-EF29A3ACF797}"/>
            </c:ext>
          </c:extLst>
        </c:ser>
        <c:ser>
          <c:idx val="62"/>
          <c:order val="62"/>
          <c:spPr>
            <a:solidFill>
              <a:schemeClr val="accent3">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E-58D0-4D19-A66D-EF29A3ACF797}"/>
            </c:ext>
          </c:extLst>
        </c:ser>
        <c:ser>
          <c:idx val="63"/>
          <c:order val="63"/>
          <c:spPr>
            <a:solidFill>
              <a:schemeClr val="accent4">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3F-58D0-4D19-A66D-EF29A3ACF797}"/>
            </c:ext>
          </c:extLst>
        </c:ser>
        <c:ser>
          <c:idx val="64"/>
          <c:order val="64"/>
          <c:spPr>
            <a:solidFill>
              <a:schemeClr val="accent5">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0-58D0-4D19-A66D-EF29A3ACF797}"/>
            </c:ext>
          </c:extLst>
        </c:ser>
        <c:ser>
          <c:idx val="65"/>
          <c:order val="65"/>
          <c:spPr>
            <a:solidFill>
              <a:schemeClr val="accent6">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1-58D0-4D19-A66D-EF29A3ACF797}"/>
            </c:ext>
          </c:extLst>
        </c:ser>
        <c:ser>
          <c:idx val="66"/>
          <c:order val="66"/>
          <c:spPr>
            <a:solidFill>
              <a:schemeClr val="accent1">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2-58D0-4D19-A66D-EF29A3ACF797}"/>
            </c:ext>
          </c:extLst>
        </c:ser>
        <c:ser>
          <c:idx val="67"/>
          <c:order val="67"/>
          <c:spPr>
            <a:solidFill>
              <a:schemeClr val="accent2">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3-58D0-4D19-A66D-EF29A3ACF797}"/>
            </c:ext>
          </c:extLst>
        </c:ser>
        <c:ser>
          <c:idx val="68"/>
          <c:order val="68"/>
          <c:spPr>
            <a:solidFill>
              <a:schemeClr val="accent3">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4-58D0-4D19-A66D-EF29A3ACF797}"/>
            </c:ext>
          </c:extLst>
        </c:ser>
        <c:ser>
          <c:idx val="69"/>
          <c:order val="69"/>
          <c:spPr>
            <a:solidFill>
              <a:schemeClr val="accent4">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5-58D0-4D19-A66D-EF29A3ACF797}"/>
            </c:ext>
          </c:extLst>
        </c:ser>
        <c:ser>
          <c:idx val="70"/>
          <c:order val="70"/>
          <c:spPr>
            <a:solidFill>
              <a:schemeClr val="accent5">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6-58D0-4D19-A66D-EF29A3ACF797}"/>
            </c:ext>
          </c:extLst>
        </c:ser>
        <c:ser>
          <c:idx val="71"/>
          <c:order val="71"/>
          <c:spPr>
            <a:solidFill>
              <a:schemeClr val="accent6">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7-58D0-4D19-A66D-EF29A3ACF797}"/>
            </c:ext>
          </c:extLst>
        </c:ser>
        <c:ser>
          <c:idx val="72"/>
          <c:order val="72"/>
          <c:spPr>
            <a:solidFill>
              <a:schemeClr val="accent1">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8-58D0-4D19-A66D-EF29A3ACF797}"/>
            </c:ext>
          </c:extLst>
        </c:ser>
        <c:ser>
          <c:idx val="73"/>
          <c:order val="73"/>
          <c:spPr>
            <a:solidFill>
              <a:schemeClr val="accent2">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9-58D0-4D19-A66D-EF29A3ACF797}"/>
            </c:ext>
          </c:extLst>
        </c:ser>
        <c:ser>
          <c:idx val="74"/>
          <c:order val="74"/>
          <c:spPr>
            <a:solidFill>
              <a:schemeClr val="accent3">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A-58D0-4D19-A66D-EF29A3ACF797}"/>
            </c:ext>
          </c:extLst>
        </c:ser>
        <c:ser>
          <c:idx val="75"/>
          <c:order val="75"/>
          <c:spPr>
            <a:solidFill>
              <a:schemeClr val="accent4">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B-58D0-4D19-A66D-EF29A3ACF797}"/>
            </c:ext>
          </c:extLst>
        </c:ser>
        <c:ser>
          <c:idx val="76"/>
          <c:order val="76"/>
          <c:spPr>
            <a:solidFill>
              <a:schemeClr val="accent5">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C-58D0-4D19-A66D-EF29A3ACF797}"/>
            </c:ext>
          </c:extLst>
        </c:ser>
        <c:ser>
          <c:idx val="77"/>
          <c:order val="77"/>
          <c:spPr>
            <a:solidFill>
              <a:schemeClr val="accent6">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D-58D0-4D19-A66D-EF29A3ACF797}"/>
            </c:ext>
          </c:extLst>
        </c:ser>
        <c:ser>
          <c:idx val="78"/>
          <c:order val="78"/>
          <c:spPr>
            <a:solidFill>
              <a:schemeClr val="accent1">
                <a:lumMod val="60000"/>
                <a:lumOff val="4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E-58D0-4D19-A66D-EF29A3ACF797}"/>
            </c:ext>
          </c:extLst>
        </c:ser>
        <c:ser>
          <c:idx val="79"/>
          <c:order val="79"/>
          <c:spPr>
            <a:solidFill>
              <a:schemeClr val="accent2">
                <a:lumMod val="60000"/>
                <a:lumOff val="4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4F-58D0-4D19-A66D-EF29A3ACF797}"/>
            </c:ext>
          </c:extLst>
        </c:ser>
        <c:ser>
          <c:idx val="80"/>
          <c:order val="80"/>
          <c:spPr>
            <a:solidFill>
              <a:schemeClr val="accent3">
                <a:lumMod val="60000"/>
                <a:lumOff val="4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0-58D0-4D19-A66D-EF29A3ACF797}"/>
            </c:ext>
          </c:extLst>
        </c:ser>
        <c:ser>
          <c:idx val="81"/>
          <c:order val="81"/>
          <c:spPr>
            <a:solidFill>
              <a:schemeClr val="accent4">
                <a:lumMod val="60000"/>
                <a:lumOff val="4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1-58D0-4D19-A66D-EF29A3ACF797}"/>
            </c:ext>
          </c:extLst>
        </c:ser>
        <c:ser>
          <c:idx val="82"/>
          <c:order val="82"/>
          <c:spPr>
            <a:solidFill>
              <a:schemeClr val="accent5">
                <a:lumMod val="60000"/>
                <a:lumOff val="4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2-58D0-4D19-A66D-EF29A3ACF797}"/>
            </c:ext>
          </c:extLst>
        </c:ser>
        <c:ser>
          <c:idx val="83"/>
          <c:order val="83"/>
          <c:spPr>
            <a:solidFill>
              <a:schemeClr val="accent6">
                <a:lumMod val="60000"/>
                <a:lumOff val="4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3-58D0-4D19-A66D-EF29A3ACF797}"/>
            </c:ext>
          </c:extLst>
        </c:ser>
        <c:ser>
          <c:idx val="84"/>
          <c:order val="84"/>
          <c:spPr>
            <a:solidFill>
              <a:schemeClr val="accent1">
                <a:lumMod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4-58D0-4D19-A66D-EF29A3ACF797}"/>
            </c:ext>
          </c:extLst>
        </c:ser>
        <c:ser>
          <c:idx val="85"/>
          <c:order val="85"/>
          <c:spPr>
            <a:solidFill>
              <a:schemeClr val="accent2">
                <a:lumMod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5-58D0-4D19-A66D-EF29A3ACF797}"/>
            </c:ext>
          </c:extLst>
        </c:ser>
        <c:ser>
          <c:idx val="86"/>
          <c:order val="86"/>
          <c:spPr>
            <a:solidFill>
              <a:schemeClr val="accent3">
                <a:lumMod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6-58D0-4D19-A66D-EF29A3ACF797}"/>
            </c:ext>
          </c:extLst>
        </c:ser>
        <c:ser>
          <c:idx val="87"/>
          <c:order val="87"/>
          <c:spPr>
            <a:solidFill>
              <a:schemeClr val="accent4">
                <a:lumMod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7-58D0-4D19-A66D-EF29A3ACF797}"/>
            </c:ext>
          </c:extLst>
        </c:ser>
        <c:ser>
          <c:idx val="88"/>
          <c:order val="88"/>
          <c:spPr>
            <a:solidFill>
              <a:schemeClr val="accent5">
                <a:lumMod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8-58D0-4D19-A66D-EF29A3ACF797}"/>
            </c:ext>
          </c:extLst>
        </c:ser>
        <c:ser>
          <c:idx val="89"/>
          <c:order val="89"/>
          <c:spPr>
            <a:solidFill>
              <a:schemeClr val="accent6">
                <a:lumMod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9-58D0-4D19-A66D-EF29A3ACF797}"/>
            </c:ext>
          </c:extLst>
        </c:ser>
        <c:ser>
          <c:idx val="90"/>
          <c:order val="90"/>
          <c:spPr>
            <a:solidFill>
              <a:schemeClr val="accent1">
                <a:lumMod val="70000"/>
                <a:lumOff val="3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A-58D0-4D19-A66D-EF29A3ACF797}"/>
            </c:ext>
          </c:extLst>
        </c:ser>
        <c:ser>
          <c:idx val="91"/>
          <c:order val="91"/>
          <c:spPr>
            <a:solidFill>
              <a:schemeClr val="accent2">
                <a:lumMod val="70000"/>
                <a:lumOff val="3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B-58D0-4D19-A66D-EF29A3ACF797}"/>
            </c:ext>
          </c:extLst>
        </c:ser>
        <c:ser>
          <c:idx val="92"/>
          <c:order val="92"/>
          <c:spPr>
            <a:solidFill>
              <a:schemeClr val="accent3">
                <a:lumMod val="70000"/>
                <a:lumOff val="3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C-58D0-4D19-A66D-EF29A3ACF797}"/>
            </c:ext>
          </c:extLst>
        </c:ser>
        <c:ser>
          <c:idx val="93"/>
          <c:order val="93"/>
          <c:spPr>
            <a:solidFill>
              <a:schemeClr val="accent4">
                <a:lumMod val="70000"/>
                <a:lumOff val="3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D-58D0-4D19-A66D-EF29A3ACF797}"/>
            </c:ext>
          </c:extLst>
        </c:ser>
        <c:ser>
          <c:idx val="94"/>
          <c:order val="94"/>
          <c:spPr>
            <a:solidFill>
              <a:schemeClr val="accent5">
                <a:lumMod val="70000"/>
                <a:lumOff val="3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E-58D0-4D19-A66D-EF29A3ACF797}"/>
            </c:ext>
          </c:extLst>
        </c:ser>
        <c:ser>
          <c:idx val="95"/>
          <c:order val="95"/>
          <c:spPr>
            <a:solidFill>
              <a:schemeClr val="accent6">
                <a:lumMod val="70000"/>
                <a:lumOff val="3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5F-58D0-4D19-A66D-EF29A3ACF797}"/>
            </c:ext>
          </c:extLst>
        </c:ser>
        <c:ser>
          <c:idx val="96"/>
          <c:order val="96"/>
          <c:spPr>
            <a:solidFill>
              <a:schemeClr val="accent1">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0-58D0-4D19-A66D-EF29A3ACF797}"/>
            </c:ext>
          </c:extLst>
        </c:ser>
        <c:ser>
          <c:idx val="97"/>
          <c:order val="97"/>
          <c:spPr>
            <a:solidFill>
              <a:schemeClr val="accent2">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1-58D0-4D19-A66D-EF29A3ACF797}"/>
            </c:ext>
          </c:extLst>
        </c:ser>
        <c:ser>
          <c:idx val="98"/>
          <c:order val="98"/>
          <c:spPr>
            <a:solidFill>
              <a:schemeClr val="accent3">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2-58D0-4D19-A66D-EF29A3ACF797}"/>
            </c:ext>
          </c:extLst>
        </c:ser>
        <c:ser>
          <c:idx val="99"/>
          <c:order val="99"/>
          <c:spPr>
            <a:solidFill>
              <a:schemeClr val="accent4">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3-58D0-4D19-A66D-EF29A3ACF797}"/>
            </c:ext>
          </c:extLst>
        </c:ser>
        <c:ser>
          <c:idx val="100"/>
          <c:order val="100"/>
          <c:spPr>
            <a:solidFill>
              <a:schemeClr val="accent5">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4-58D0-4D19-A66D-EF29A3ACF797}"/>
            </c:ext>
          </c:extLst>
        </c:ser>
        <c:ser>
          <c:idx val="101"/>
          <c:order val="101"/>
          <c:spPr>
            <a:solidFill>
              <a:schemeClr val="accent6">
                <a:lumMod val="7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5-58D0-4D19-A66D-EF29A3ACF797}"/>
            </c:ext>
          </c:extLst>
        </c:ser>
        <c:ser>
          <c:idx val="102"/>
          <c:order val="102"/>
          <c:spPr>
            <a:solidFill>
              <a:schemeClr val="accent1">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6-58D0-4D19-A66D-EF29A3ACF797}"/>
            </c:ext>
          </c:extLst>
        </c:ser>
        <c:ser>
          <c:idx val="103"/>
          <c:order val="103"/>
          <c:spPr>
            <a:solidFill>
              <a:schemeClr val="accent2">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7-58D0-4D19-A66D-EF29A3ACF797}"/>
            </c:ext>
          </c:extLst>
        </c:ser>
        <c:ser>
          <c:idx val="104"/>
          <c:order val="104"/>
          <c:spPr>
            <a:solidFill>
              <a:schemeClr val="accent3">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8-58D0-4D19-A66D-EF29A3ACF797}"/>
            </c:ext>
          </c:extLst>
        </c:ser>
        <c:ser>
          <c:idx val="105"/>
          <c:order val="105"/>
          <c:spPr>
            <a:solidFill>
              <a:schemeClr val="accent4">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9-58D0-4D19-A66D-EF29A3ACF797}"/>
            </c:ext>
          </c:extLst>
        </c:ser>
        <c:ser>
          <c:idx val="106"/>
          <c:order val="106"/>
          <c:spPr>
            <a:solidFill>
              <a:schemeClr val="accent5">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A-58D0-4D19-A66D-EF29A3ACF797}"/>
            </c:ext>
          </c:extLst>
        </c:ser>
        <c:ser>
          <c:idx val="107"/>
          <c:order val="107"/>
          <c:spPr>
            <a:solidFill>
              <a:schemeClr val="accent6">
                <a:lumMod val="50000"/>
                <a:lumOff val="5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B-58D0-4D19-A66D-EF29A3ACF797}"/>
            </c:ext>
          </c:extLst>
        </c:ser>
        <c:ser>
          <c:idx val="108"/>
          <c:order val="108"/>
          <c:spPr>
            <a:solidFill>
              <a:schemeClr val="accent1"/>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C-58D0-4D19-A66D-EF29A3ACF797}"/>
            </c:ext>
          </c:extLst>
        </c:ser>
        <c:ser>
          <c:idx val="109"/>
          <c:order val="109"/>
          <c:spPr>
            <a:solidFill>
              <a:schemeClr val="accent2"/>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D-58D0-4D19-A66D-EF29A3ACF797}"/>
            </c:ext>
          </c:extLst>
        </c:ser>
        <c:ser>
          <c:idx val="110"/>
          <c:order val="110"/>
          <c:spPr>
            <a:solidFill>
              <a:schemeClr val="accent3"/>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E-58D0-4D19-A66D-EF29A3ACF797}"/>
            </c:ext>
          </c:extLst>
        </c:ser>
        <c:ser>
          <c:idx val="111"/>
          <c:order val="111"/>
          <c:spPr>
            <a:solidFill>
              <a:schemeClr val="accent4"/>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6F-58D0-4D19-A66D-EF29A3ACF797}"/>
            </c:ext>
          </c:extLst>
        </c:ser>
        <c:ser>
          <c:idx val="112"/>
          <c:order val="112"/>
          <c:spPr>
            <a:solidFill>
              <a:schemeClr val="accent5"/>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0-58D0-4D19-A66D-EF29A3ACF797}"/>
            </c:ext>
          </c:extLst>
        </c:ser>
        <c:ser>
          <c:idx val="113"/>
          <c:order val="113"/>
          <c:spPr>
            <a:solidFill>
              <a:schemeClr val="accent6"/>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1-58D0-4D19-A66D-EF29A3ACF797}"/>
            </c:ext>
          </c:extLst>
        </c:ser>
        <c:ser>
          <c:idx val="114"/>
          <c:order val="114"/>
          <c:spPr>
            <a:solidFill>
              <a:schemeClr val="accent1">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2-58D0-4D19-A66D-EF29A3ACF797}"/>
            </c:ext>
          </c:extLst>
        </c:ser>
        <c:ser>
          <c:idx val="115"/>
          <c:order val="115"/>
          <c:spPr>
            <a:solidFill>
              <a:schemeClr val="accent2">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3-58D0-4D19-A66D-EF29A3ACF797}"/>
            </c:ext>
          </c:extLst>
        </c:ser>
        <c:ser>
          <c:idx val="116"/>
          <c:order val="116"/>
          <c:spPr>
            <a:solidFill>
              <a:schemeClr val="accent3">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4-58D0-4D19-A66D-EF29A3ACF797}"/>
            </c:ext>
          </c:extLst>
        </c:ser>
        <c:ser>
          <c:idx val="117"/>
          <c:order val="117"/>
          <c:spPr>
            <a:solidFill>
              <a:schemeClr val="accent4">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5-58D0-4D19-A66D-EF29A3ACF797}"/>
            </c:ext>
          </c:extLst>
        </c:ser>
        <c:ser>
          <c:idx val="118"/>
          <c:order val="118"/>
          <c:spPr>
            <a:solidFill>
              <a:schemeClr val="accent5">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6-58D0-4D19-A66D-EF29A3ACF797}"/>
            </c:ext>
          </c:extLst>
        </c:ser>
        <c:ser>
          <c:idx val="119"/>
          <c:order val="119"/>
          <c:spPr>
            <a:solidFill>
              <a:schemeClr val="accent6">
                <a:lumMod val="6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7-58D0-4D19-A66D-EF29A3ACF797}"/>
            </c:ext>
          </c:extLst>
        </c:ser>
        <c:ser>
          <c:idx val="120"/>
          <c:order val="120"/>
          <c:spPr>
            <a:solidFill>
              <a:schemeClr val="accent1">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8-58D0-4D19-A66D-EF29A3ACF797}"/>
            </c:ext>
          </c:extLst>
        </c:ser>
        <c:ser>
          <c:idx val="121"/>
          <c:order val="121"/>
          <c:spPr>
            <a:solidFill>
              <a:schemeClr val="accent2">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9-58D0-4D19-A66D-EF29A3ACF797}"/>
            </c:ext>
          </c:extLst>
        </c:ser>
        <c:ser>
          <c:idx val="122"/>
          <c:order val="122"/>
          <c:spPr>
            <a:solidFill>
              <a:schemeClr val="accent3">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A-58D0-4D19-A66D-EF29A3ACF797}"/>
            </c:ext>
          </c:extLst>
        </c:ser>
        <c:ser>
          <c:idx val="123"/>
          <c:order val="123"/>
          <c:spPr>
            <a:solidFill>
              <a:schemeClr val="accent4">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B-58D0-4D19-A66D-EF29A3ACF797}"/>
            </c:ext>
          </c:extLst>
        </c:ser>
        <c:ser>
          <c:idx val="124"/>
          <c:order val="124"/>
          <c:spPr>
            <a:solidFill>
              <a:schemeClr val="accent5">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C-58D0-4D19-A66D-EF29A3ACF797}"/>
            </c:ext>
          </c:extLst>
        </c:ser>
        <c:ser>
          <c:idx val="125"/>
          <c:order val="125"/>
          <c:spPr>
            <a:solidFill>
              <a:schemeClr val="accent6">
                <a:lumMod val="80000"/>
                <a:lumOff val="2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D-58D0-4D19-A66D-EF29A3ACF797}"/>
            </c:ext>
          </c:extLst>
        </c:ser>
        <c:ser>
          <c:idx val="126"/>
          <c:order val="126"/>
          <c:spPr>
            <a:solidFill>
              <a:schemeClr val="accent1">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E-58D0-4D19-A66D-EF29A3ACF797}"/>
            </c:ext>
          </c:extLst>
        </c:ser>
        <c:ser>
          <c:idx val="127"/>
          <c:order val="127"/>
          <c:spPr>
            <a:solidFill>
              <a:schemeClr val="accent2">
                <a:lumMod val="80000"/>
              </a:schemeClr>
            </a:solidFill>
            <a:ln>
              <a:noFill/>
            </a:ln>
            <a:effectLst/>
          </c:spPr>
          <c:invertIfNegative val="0"/>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[3]Model_Output!#REF!</c:f>
              <c:numCache>
                <c:formatCode>General</c:formatCode>
                <c:ptCount val="1"/>
                <c:pt idx="0">
                  <c:v>1</c:v>
                </c:pt>
              </c:numCache>
            </c:numRef>
          </c:val>
          <c:extLst>
            <c:ext xmlns:c16="http://schemas.microsoft.com/office/drawing/2014/chart" uri="{C3380CC4-5D6E-409C-BE32-E72D297353CC}">
              <c16:uniqueId val="{0000007F-58D0-4D19-A66D-EF29A3ACF797}"/>
            </c:ext>
          </c:extLst>
        </c:ser>
        <c:dLbls>
          <c:showLegendKey val="0"/>
          <c:showVal val="0"/>
          <c:showCatName val="0"/>
          <c:showSerName val="0"/>
          <c:showPercent val="0"/>
          <c:showBubbleSize val="0"/>
        </c:dLbls>
        <c:gapWidth val="0"/>
        <c:overlap val="100"/>
        <c:axId val="747921776"/>
        <c:axId val="747922104"/>
      </c:barChart>
      <c:catAx>
        <c:axId val="747921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922104"/>
        <c:crosses val="autoZero"/>
        <c:auto val="1"/>
        <c:lblAlgn val="ctr"/>
        <c:lblOffset val="100"/>
        <c:noMultiLvlLbl val="0"/>
      </c:catAx>
      <c:valAx>
        <c:axId val="74792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921776"/>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stocks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'SI2.4 - Nickel_outflow_1.5'!$C$3</c:f>
              <c:strCache>
                <c:ptCount val="1"/>
                <c:pt idx="0">
                  <c:v>stock (Mt)</c:v>
                </c:pt>
              </c:strCache>
            </c:strRef>
          </c:tx>
          <c:spPr>
            <a:ln w="28575" cap="rnd">
              <a:solidFill>
                <a:schemeClr val="accent4"/>
              </a:solidFill>
              <a:round/>
            </a:ln>
            <a:effectLst/>
          </c:spPr>
          <c:marker>
            <c:symbol val="none"/>
          </c:marker>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Nickel_outflow_1.5'!$C$4:$C$49</c:f>
              <c:numCache>
                <c:formatCode>0.00</c:formatCode>
                <c:ptCount val="46"/>
                <c:pt idx="0">
                  <c:v>0.38997057969045901</c:v>
                </c:pt>
                <c:pt idx="1">
                  <c:v>0.32934255890227115</c:v>
                </c:pt>
                <c:pt idx="2">
                  <c:v>0.31540508285900953</c:v>
                </c:pt>
                <c:pt idx="3">
                  <c:v>0.33816962706300357</c:v>
                </c:pt>
                <c:pt idx="4">
                  <c:v>0.38769412527005964</c:v>
                </c:pt>
                <c:pt idx="5">
                  <c:v>0.45394359472902968</c:v>
                </c:pt>
                <c:pt idx="6">
                  <c:v>0.52702242744919781</c:v>
                </c:pt>
                <c:pt idx="7">
                  <c:v>0.596988557186371</c:v>
                </c:pt>
                <c:pt idx="8">
                  <c:v>0.65385345944287832</c:v>
                </c:pt>
                <c:pt idx="9">
                  <c:v>0.68767506797452649</c:v>
                </c:pt>
                <c:pt idx="10">
                  <c:v>0.68846485828364457</c:v>
                </c:pt>
                <c:pt idx="11">
                  <c:v>0.66175136253405964</c:v>
                </c:pt>
                <c:pt idx="12">
                  <c:v>0.67475967350777066</c:v>
                </c:pt>
                <c:pt idx="13">
                  <c:v>0.8101854823947956</c:v>
                </c:pt>
                <c:pt idx="14">
                  <c:v>1.1750345199546435</c:v>
                </c:pt>
                <c:pt idx="15">
                  <c:v>1.8271210583695727</c:v>
                </c:pt>
                <c:pt idx="16">
                  <c:v>2.5618341886396157</c:v>
                </c:pt>
                <c:pt idx="17">
                  <c:v>3.4754603379447206</c:v>
                </c:pt>
                <c:pt idx="18">
                  <c:v>4.6442165198720122</c:v>
                </c:pt>
                <c:pt idx="19">
                  <c:v>5.8737857086687599</c:v>
                </c:pt>
                <c:pt idx="20">
                  <c:v>7.4216131623127044</c:v>
                </c:pt>
                <c:pt idx="21">
                  <c:v>11.038627305334677</c:v>
                </c:pt>
                <c:pt idx="22">
                  <c:v>15.762720891353808</c:v>
                </c:pt>
                <c:pt idx="23">
                  <c:v>21.451598030588343</c:v>
                </c:pt>
                <c:pt idx="24">
                  <c:v>27.962482848349349</c:v>
                </c:pt>
                <c:pt idx="25">
                  <c:v>35.151308683654044</c:v>
                </c:pt>
                <c:pt idx="26">
                  <c:v>42.859286590289123</c:v>
                </c:pt>
                <c:pt idx="27">
                  <c:v>50.874216448524493</c:v>
                </c:pt>
                <c:pt idx="28">
                  <c:v>58.968808352422954</c:v>
                </c:pt>
                <c:pt idx="29">
                  <c:v>66.913827311366418</c:v>
                </c:pt>
                <c:pt idx="30">
                  <c:v>74.478562593168888</c:v>
                </c:pt>
                <c:pt idx="31">
                  <c:v>81.478724016145563</c:v>
                </c:pt>
                <c:pt idx="32">
                  <c:v>87.919357547313354</c:v>
                </c:pt>
                <c:pt idx="33">
                  <c:v>93.853169329033165</c:v>
                </c:pt>
                <c:pt idx="34">
                  <c:v>99.333230717820314</c:v>
                </c:pt>
                <c:pt idx="35">
                  <c:v>104.43479014899984</c:v>
                </c:pt>
                <c:pt idx="36">
                  <c:v>109.14845252766484</c:v>
                </c:pt>
                <c:pt idx="37">
                  <c:v>113.51862073008299</c:v>
                </c:pt>
                <c:pt idx="38">
                  <c:v>117.52709359771859</c:v>
                </c:pt>
                <c:pt idx="39">
                  <c:v>121.19208469021821</c:v>
                </c:pt>
                <c:pt idx="40">
                  <c:v>124.53348422836338</c:v>
                </c:pt>
                <c:pt idx="41">
                  <c:v>127.57267593693035</c:v>
                </c:pt>
                <c:pt idx="42">
                  <c:v>130.33245872607904</c:v>
                </c:pt>
                <c:pt idx="43">
                  <c:v>132.8366425421558</c:v>
                </c:pt>
                <c:pt idx="44">
                  <c:v>135.10983480683782</c:v>
                </c:pt>
                <c:pt idx="45">
                  <c:v>137.22361205273006</c:v>
                </c:pt>
              </c:numCache>
            </c:numRef>
          </c:val>
          <c:smooth val="0"/>
          <c:extLst>
            <c:ext xmlns:c16="http://schemas.microsoft.com/office/drawing/2014/chart" uri="{C3380CC4-5D6E-409C-BE32-E72D297353CC}">
              <c16:uniqueId val="{00000000-291C-4DAE-85D0-87E959F3799B}"/>
            </c:ext>
          </c:extLst>
        </c:ser>
        <c:dLbls>
          <c:showLegendKey val="0"/>
          <c:showVal val="0"/>
          <c:showCatName val="0"/>
          <c:showSerName val="0"/>
          <c:showPercent val="0"/>
          <c:showBubbleSize val="0"/>
        </c:dLbls>
        <c:smooth val="0"/>
        <c:axId val="747362944"/>
        <c:axId val="747353432"/>
      </c:lineChart>
      <c:catAx>
        <c:axId val="7473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53432"/>
        <c:crosses val="autoZero"/>
        <c:auto val="1"/>
        <c:lblAlgn val="ctr"/>
        <c:lblOffset val="100"/>
        <c:noMultiLvlLbl val="0"/>
      </c:catAx>
      <c:valAx>
        <c:axId val="74735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629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'SI2.4 - Nickel_supply'!$P$2:$P$3</c:f>
              <c:strCache>
                <c:ptCount val="2"/>
                <c:pt idx="0">
                  <c:v>OAS</c:v>
                </c:pt>
                <c:pt idx="1">
                  <c:v>HPAL</c:v>
                </c:pt>
              </c:strCache>
            </c:strRef>
          </c:tx>
          <c:spPr>
            <a:solidFill>
              <a:schemeClr val="accent1"/>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Nickel_supply'!$P$53:$P$98</c15:sqref>
                  </c15:fullRef>
                </c:ext>
              </c:extLst>
              <c:f>'SI2.4 - Nickel_supply'!$P$73:$P$98</c:f>
              <c:numCache>
                <c:formatCode>0.00</c:formatCode>
                <c:ptCount val="26"/>
                <c:pt idx="0">
                  <c:v>0.25306949051191341</c:v>
                </c:pt>
                <c:pt idx="1">
                  <c:v>0.59889859512045562</c:v>
                </c:pt>
                <c:pt idx="2">
                  <c:v>0.7993170160950005</c:v>
                </c:pt>
                <c:pt idx="3">
                  <c:v>0.98440254678224759</c:v>
                </c:pt>
                <c:pt idx="4">
                  <c:v>1.1528179067705491</c:v>
                </c:pt>
                <c:pt idx="5">
                  <c:v>1.3029450945100991</c:v>
                </c:pt>
                <c:pt idx="6">
                  <c:v>1.4305645024802458</c:v>
                </c:pt>
                <c:pt idx="7">
                  <c:v>1.523933451606116</c:v>
                </c:pt>
                <c:pt idx="8">
                  <c:v>1.5776391476353131</c:v>
                </c:pt>
                <c:pt idx="9">
                  <c:v>1.58846634052075</c:v>
                </c:pt>
                <c:pt idx="10">
                  <c:v>1.5531874415457099</c:v>
                </c:pt>
                <c:pt idx="11">
                  <c:v>1.4780807824193811</c:v>
                </c:pt>
                <c:pt idx="12">
                  <c:v>1.3991447994189292</c:v>
                </c:pt>
                <c:pt idx="13">
                  <c:v>1.3258714090917476</c:v>
                </c:pt>
                <c:pt idx="14">
                  <c:v>1.2586029341280318</c:v>
                </c:pt>
                <c:pt idx="15">
                  <c:v>1.202480927246615</c:v>
                </c:pt>
                <c:pt idx="16">
                  <c:v>1.1398370105582118</c:v>
                </c:pt>
                <c:pt idx="17">
                  <c:v>1.0824935351403608</c:v>
                </c:pt>
                <c:pt idx="18">
                  <c:v>1.0169319229955101</c:v>
                </c:pt>
                <c:pt idx="19">
                  <c:v>0.95137356238945581</c:v>
                </c:pt>
                <c:pt idx="20">
                  <c:v>0.88650661072914905</c:v>
                </c:pt>
                <c:pt idx="21">
                  <c:v>0.82299269355083238</c:v>
                </c:pt>
                <c:pt idx="22">
                  <c:v>0.76148420603491029</c:v>
                </c:pt>
                <c:pt idx="23">
                  <c:v>0.70254420893667502</c:v>
                </c:pt>
                <c:pt idx="24">
                  <c:v>0.64668927616169947</c:v>
                </c:pt>
                <c:pt idx="25">
                  <c:v>0.60598568494920046</c:v>
                </c:pt>
              </c:numCache>
            </c:numRef>
          </c:val>
          <c:extLst>
            <c:ext xmlns:c16="http://schemas.microsoft.com/office/drawing/2014/chart" uri="{C3380CC4-5D6E-409C-BE32-E72D297353CC}">
              <c16:uniqueId val="{00000000-9128-40E6-83C4-5B38488829AE}"/>
            </c:ext>
          </c:extLst>
        </c:ser>
        <c:ser>
          <c:idx val="1"/>
          <c:order val="1"/>
          <c:tx>
            <c:strRef>
              <c:f>'SI2.4 - Nickel_supply'!$Q$2:$Q$3</c:f>
              <c:strCache>
                <c:ptCount val="2"/>
                <c:pt idx="0">
                  <c:v>OAS</c:v>
                </c:pt>
                <c:pt idx="1">
                  <c:v>RKEF</c:v>
                </c:pt>
              </c:strCache>
            </c:strRef>
          </c:tx>
          <c:spPr>
            <a:solidFill>
              <a:schemeClr val="accent2"/>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Nickel_supply'!$Q$53:$Q$98</c15:sqref>
                  </c15:fullRef>
                </c:ext>
              </c:extLst>
              <c:f>'SI2.4 - Nickel_supply'!$Q$73:$Q$98</c:f>
              <c:numCache>
                <c:formatCode>0.00</c:formatCode>
                <c:ptCount val="26"/>
                <c:pt idx="0">
                  <c:v>3.1633686313989176E-2</c:v>
                </c:pt>
                <c:pt idx="1">
                  <c:v>7.0286387691398222E-2</c:v>
                </c:pt>
                <c:pt idx="2">
                  <c:v>8.7963116603756025E-2</c:v>
                </c:pt>
                <c:pt idx="3">
                  <c:v>0.10143726477381475</c:v>
                </c:pt>
                <c:pt idx="4">
                  <c:v>0.11105126624853913</c:v>
                </c:pt>
                <c:pt idx="5">
                  <c:v>0.11711866018068307</c:v>
                </c:pt>
                <c:pt idx="6">
                  <c:v>0.11973887906222322</c:v>
                </c:pt>
                <c:pt idx="7">
                  <c:v>0.11849158587002198</c:v>
                </c:pt>
                <c:pt idx="8">
                  <c:v>0.11364349792288274</c:v>
                </c:pt>
                <c:pt idx="9">
                  <c:v>0.10567759437975882</c:v>
                </c:pt>
                <c:pt idx="10">
                  <c:v>9.5093108666063866E-2</c:v>
                </c:pt>
                <c:pt idx="11">
                  <c:v>8.2938400616718783E-2</c:v>
                </c:pt>
                <c:pt idx="12">
                  <c:v>7.1609773198606619E-2</c:v>
                </c:pt>
                <c:pt idx="13">
                  <c:v>6.1549156321473765E-2</c:v>
                </c:pt>
                <c:pt idx="14">
                  <c:v>5.2641187358967112E-2</c:v>
                </c:pt>
                <c:pt idx="15">
                  <c:v>4.4952558027910844E-2</c:v>
                </c:pt>
                <c:pt idx="16">
                  <c:v>3.7715195202293772E-2</c:v>
                </c:pt>
                <c:pt idx="17">
                  <c:v>3.1319885284350403E-2</c:v>
                </c:pt>
                <c:pt idx="18">
                  <c:v>2.5332823704514482E-2</c:v>
                </c:pt>
                <c:pt idx="19">
                  <c:v>1.9993840190321317E-2</c:v>
                </c:pt>
                <c:pt idx="20">
                  <c:v>1.5284596736709467E-2</c:v>
                </c:pt>
                <c:pt idx="21">
                  <c:v>1.1178169012574965E-2</c:v>
                </c:pt>
                <c:pt idx="22">
                  <c:v>7.6403097595475937E-3</c:v>
                </c:pt>
                <c:pt idx="23">
                  <c:v>4.6296158743767725E-3</c:v>
                </c:pt>
                <c:pt idx="24">
                  <c:v>2.0996405070185012E-3</c:v>
                </c:pt>
                <c:pt idx="25">
                  <c:v>0</c:v>
                </c:pt>
              </c:numCache>
            </c:numRef>
          </c:val>
          <c:extLst>
            <c:ext xmlns:c16="http://schemas.microsoft.com/office/drawing/2014/chart" uri="{C3380CC4-5D6E-409C-BE32-E72D297353CC}">
              <c16:uniqueId val="{00000001-9128-40E6-83C4-5B38488829AE}"/>
            </c:ext>
          </c:extLst>
        </c:ser>
        <c:ser>
          <c:idx val="2"/>
          <c:order val="2"/>
          <c:tx>
            <c:strRef>
              <c:f>'SI2.4 - Nickel_supply'!$R$2:$R$3</c:f>
              <c:strCache>
                <c:ptCount val="2"/>
                <c:pt idx="0">
                  <c:v>CHA</c:v>
                </c:pt>
                <c:pt idx="1">
                  <c:v>HPAL</c:v>
                </c:pt>
              </c:strCache>
            </c:strRef>
          </c:tx>
          <c:spPr>
            <a:solidFill>
              <a:schemeClr val="accent3"/>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Nickel_supply'!$R$53:$R$98</c15:sqref>
                  </c15:fullRef>
                </c:ext>
              </c:extLst>
              <c:f>'SI2.4 - Nickel_supply'!$R$73:$R$98</c:f>
              <c:numCache>
                <c:formatCode>0.00</c:formatCode>
                <c:ptCount val="26"/>
                <c:pt idx="0">
                  <c:v>0.86992637363470238</c:v>
                </c:pt>
                <c:pt idx="1">
                  <c:v>2.0353766435634069</c:v>
                </c:pt>
                <c:pt idx="2">
                  <c:v>2.6866995397451574</c:v>
                </c:pt>
                <c:pt idx="3">
                  <c:v>3.2736571813367479</c:v>
                </c:pt>
                <c:pt idx="4">
                  <c:v>3.7942515968250867</c:v>
                </c:pt>
                <c:pt idx="5">
                  <c:v>4.245551431549762</c:v>
                </c:pt>
                <c:pt idx="6">
                  <c:v>4.6162488901620273</c:v>
                </c:pt>
                <c:pt idx="7">
                  <c:v>4.8713207524342366</c:v>
                </c:pt>
                <c:pt idx="8">
                  <c:v>4.9969714527855782</c:v>
                </c:pt>
                <c:pt idx="9">
                  <c:v>4.9866614847948698</c:v>
                </c:pt>
                <c:pt idx="10">
                  <c:v>4.8338996905249134</c:v>
                </c:pt>
                <c:pt idx="11">
                  <c:v>4.5616120339195323</c:v>
                </c:pt>
                <c:pt idx="12">
                  <c:v>4.2828152816858962</c:v>
                </c:pt>
                <c:pt idx="13">
                  <c:v>4.0263406426964092</c:v>
                </c:pt>
                <c:pt idx="14">
                  <c:v>3.7925582710892205</c:v>
                </c:pt>
                <c:pt idx="15">
                  <c:v>3.5962046422328671</c:v>
                </c:pt>
                <c:pt idx="16">
                  <c:v>3.3838911250946917</c:v>
                </c:pt>
                <c:pt idx="17">
                  <c:v>3.1907133133431973</c:v>
                </c:pt>
                <c:pt idx="18">
                  <c:v>2.9766067852804525</c:v>
                </c:pt>
                <c:pt idx="19">
                  <c:v>2.765814559661115</c:v>
                </c:pt>
                <c:pt idx="20">
                  <c:v>2.560169953398836</c:v>
                </c:pt>
                <c:pt idx="21">
                  <c:v>2.3613882039064626</c:v>
                </c:pt>
                <c:pt idx="22">
                  <c:v>2.1711213566714416</c:v>
                </c:pt>
                <c:pt idx="23">
                  <c:v>1.9907348259820115</c:v>
                </c:pt>
                <c:pt idx="24">
                  <c:v>1.8214381398385531</c:v>
                </c:pt>
                <c:pt idx="25">
                  <c:v>1.6967599178577613</c:v>
                </c:pt>
              </c:numCache>
            </c:numRef>
          </c:val>
          <c:extLst>
            <c:ext xmlns:c16="http://schemas.microsoft.com/office/drawing/2014/chart" uri="{C3380CC4-5D6E-409C-BE32-E72D297353CC}">
              <c16:uniqueId val="{00000002-9128-40E6-83C4-5B38488829AE}"/>
            </c:ext>
          </c:extLst>
        </c:ser>
        <c:ser>
          <c:idx val="3"/>
          <c:order val="3"/>
          <c:tx>
            <c:strRef>
              <c:f>'SI2.4 - Nickel_supply'!$S$2:$S$3</c:f>
              <c:strCache>
                <c:ptCount val="2"/>
                <c:pt idx="0">
                  <c:v>CHA</c:v>
                </c:pt>
                <c:pt idx="1">
                  <c:v>RKEF</c:v>
                </c:pt>
              </c:strCache>
            </c:strRef>
          </c:tx>
          <c:spPr>
            <a:solidFill>
              <a:schemeClr val="accent4"/>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Nickel_supply'!$S$53:$S$98</c15:sqref>
                  </c15:fullRef>
                </c:ext>
              </c:extLst>
              <c:f>'SI2.4 - Nickel_supply'!$S$73:$S$98</c:f>
              <c:numCache>
                <c:formatCode>0.00</c:formatCode>
                <c:ptCount val="26"/>
                <c:pt idx="0">
                  <c:v>0.39542107892486467</c:v>
                </c:pt>
                <c:pt idx="1">
                  <c:v>0.87857984614247764</c:v>
                </c:pt>
                <c:pt idx="2">
                  <c:v>1.0995389575469505</c:v>
                </c:pt>
                <c:pt idx="3">
                  <c:v>1.2679658096726842</c:v>
                </c:pt>
                <c:pt idx="4">
                  <c:v>1.3881408281067391</c:v>
                </c:pt>
                <c:pt idx="5">
                  <c:v>1.4639832522585383</c:v>
                </c:pt>
                <c:pt idx="6">
                  <c:v>1.4967359882777902</c:v>
                </c:pt>
                <c:pt idx="7">
                  <c:v>1.4811448233752749</c:v>
                </c:pt>
                <c:pt idx="8">
                  <c:v>1.4205437240360339</c:v>
                </c:pt>
                <c:pt idx="9">
                  <c:v>1.3209699297469855</c:v>
                </c:pt>
                <c:pt idx="10">
                  <c:v>1.1886638583257982</c:v>
                </c:pt>
                <c:pt idx="11">
                  <c:v>1.0367300077089847</c:v>
                </c:pt>
                <c:pt idx="12">
                  <c:v>0.89512216498258279</c:v>
                </c:pt>
                <c:pt idx="13">
                  <c:v>0.76936445401842213</c:v>
                </c:pt>
                <c:pt idx="14">
                  <c:v>0.65801484198708882</c:v>
                </c:pt>
                <c:pt idx="15">
                  <c:v>0.56190697534888556</c:v>
                </c:pt>
                <c:pt idx="16">
                  <c:v>0.47143994002867218</c:v>
                </c:pt>
                <c:pt idx="17">
                  <c:v>0.39149856605437999</c:v>
                </c:pt>
                <c:pt idx="18">
                  <c:v>0.31666029630643111</c:v>
                </c:pt>
                <c:pt idx="19">
                  <c:v>0.24992300237901641</c:v>
                </c:pt>
                <c:pt idx="20">
                  <c:v>0.1910574592088683</c:v>
                </c:pt>
                <c:pt idx="21">
                  <c:v>0.13972711265718718</c:v>
                </c:pt>
                <c:pt idx="22">
                  <c:v>9.5503871994344944E-2</c:v>
                </c:pt>
                <c:pt idx="23">
                  <c:v>5.7870198429709606E-2</c:v>
                </c:pt>
                <c:pt idx="24">
                  <c:v>2.6245506337731334E-2</c:v>
                </c:pt>
                <c:pt idx="25">
                  <c:v>0</c:v>
                </c:pt>
              </c:numCache>
            </c:numRef>
          </c:val>
          <c:extLst>
            <c:ext xmlns:c16="http://schemas.microsoft.com/office/drawing/2014/chart" uri="{C3380CC4-5D6E-409C-BE32-E72D297353CC}">
              <c16:uniqueId val="{00000003-9128-40E6-83C4-5B38488829AE}"/>
            </c:ext>
          </c:extLst>
        </c:ser>
        <c:ser>
          <c:idx val="4"/>
          <c:order val="4"/>
          <c:tx>
            <c:strRef>
              <c:f>'SI2.4 - Nickel_supply'!$T$2:$T$3</c:f>
              <c:strCache>
                <c:ptCount val="2"/>
                <c:pt idx="0">
                  <c:v>CAZ</c:v>
                </c:pt>
                <c:pt idx="1">
                  <c:v>FS</c:v>
                </c:pt>
              </c:strCache>
            </c:strRef>
          </c:tx>
          <c:spPr>
            <a:solidFill>
              <a:schemeClr val="accent5"/>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Nickel_supply'!$T$53:$T$98</c15:sqref>
                  </c15:fullRef>
                </c:ext>
              </c:extLst>
              <c:f>'SI2.4 - Nickel_supply'!$T$73:$T$98</c:f>
              <c:numCache>
                <c:formatCode>0.00</c:formatCode>
                <c:ptCount val="26"/>
                <c:pt idx="0">
                  <c:v>3.1633686313989176E-2</c:v>
                </c:pt>
                <c:pt idx="1">
                  <c:v>7.7607886409252202E-2</c:v>
                </c:pt>
                <c:pt idx="2">
                  <c:v>0.10708553325674647</c:v>
                </c:pt>
                <c:pt idx="3">
                  <c:v>0.13601815049216068</c:v>
                </c:pt>
                <c:pt idx="4">
                  <c:v>0.16393282160498637</c:v>
                </c:pt>
                <c:pt idx="5">
                  <c:v>0.19031782279361001</c:v>
                </c:pt>
                <c:pt idx="6">
                  <c:v>0.21426957305871525</c:v>
                </c:pt>
                <c:pt idx="7">
                  <c:v>0.23369173879921004</c:v>
                </c:pt>
                <c:pt idx="8">
                  <c:v>0.24734173077333302</c:v>
                </c:pt>
                <c:pt idx="9">
                  <c:v>0.25428671147629467</c:v>
                </c:pt>
                <c:pt idx="10">
                  <c:v>0.25358162310950361</c:v>
                </c:pt>
                <c:pt idx="11">
                  <c:v>0.24585311611384494</c:v>
                </c:pt>
                <c:pt idx="12">
                  <c:v>0.23686309596462191</c:v>
                </c:pt>
                <c:pt idx="13">
                  <c:v>0.22824478802546525</c:v>
                </c:pt>
                <c:pt idx="14">
                  <c:v>0.22013587441022608</c:v>
                </c:pt>
                <c:pt idx="15">
                  <c:v>0.21352465063257653</c:v>
                </c:pt>
                <c:pt idx="16">
                  <c:v>0.2053382849902661</c:v>
                </c:pt>
                <c:pt idx="17">
                  <c:v>0.19770677585746194</c:v>
                </c:pt>
                <c:pt idx="18">
                  <c:v>0.18818669037639332</c:v>
                </c:pt>
                <c:pt idx="19">
                  <c:v>0.1782784083636984</c:v>
                </c:pt>
                <c:pt idx="20">
                  <c:v>0.16813056410380414</c:v>
                </c:pt>
                <c:pt idx="21">
                  <c:v>0.15789163730262148</c:v>
                </c:pt>
                <c:pt idx="22">
                  <c:v>0.14771265535125352</c:v>
                </c:pt>
                <c:pt idx="23">
                  <c:v>0.13773107226270892</c:v>
                </c:pt>
                <c:pt idx="24">
                  <c:v>0.12807807092812881</c:v>
                </c:pt>
                <c:pt idx="25">
                  <c:v>0.1211971369898401</c:v>
                </c:pt>
              </c:numCache>
            </c:numRef>
          </c:val>
          <c:extLst>
            <c:ext xmlns:c16="http://schemas.microsoft.com/office/drawing/2014/chart" uri="{C3380CC4-5D6E-409C-BE32-E72D297353CC}">
              <c16:uniqueId val="{00000004-9128-40E6-83C4-5B38488829AE}"/>
            </c:ext>
          </c:extLst>
        </c:ser>
        <c:ser>
          <c:idx val="5"/>
          <c:order val="5"/>
          <c:tx>
            <c:strRef>
              <c:f>'SI2.4 - Nickel_supply'!$U$2:$U$3</c:f>
              <c:strCache>
                <c:ptCount val="2"/>
                <c:pt idx="0">
                  <c:v>World</c:v>
                </c:pt>
                <c:pt idx="1">
                  <c:v>ReHydro</c:v>
                </c:pt>
              </c:strCache>
            </c:strRef>
          </c:tx>
          <c:spPr>
            <a:solidFill>
              <a:schemeClr val="accent6"/>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Nickel_supply'!$U$53:$U$98</c15:sqref>
                  </c15:fullRef>
                </c:ext>
              </c:extLst>
              <c:f>'SI2.4 - Nickel_supply'!$U$73:$U$98</c:f>
              <c:numCache>
                <c:formatCode>0.00</c:formatCode>
                <c:ptCount val="26"/>
                <c:pt idx="0">
                  <c:v>0.18282705509977687</c:v>
                </c:pt>
                <c:pt idx="1">
                  <c:v>0.24810951838110246</c:v>
                </c:pt>
                <c:pt idx="2">
                  <c:v>0.33709670208476794</c:v>
                </c:pt>
                <c:pt idx="3">
                  <c:v>0.46841159877644623</c:v>
                </c:pt>
                <c:pt idx="4">
                  <c:v>0.65700317036256906</c:v>
                </c:pt>
                <c:pt idx="5">
                  <c:v>0.91488632537147052</c:v>
                </c:pt>
                <c:pt idx="6">
                  <c:v>1.250109637281003</c:v>
                </c:pt>
                <c:pt idx="7">
                  <c:v>1.6659784481232203</c:v>
                </c:pt>
                <c:pt idx="8">
                  <c:v>2.1605748219850516</c:v>
                </c:pt>
                <c:pt idx="9">
                  <c:v>2.7266667395082012</c:v>
                </c:pt>
                <c:pt idx="10">
                  <c:v>3.3523149042439102</c:v>
                </c:pt>
                <c:pt idx="11">
                  <c:v>4.0218854358799998</c:v>
                </c:pt>
                <c:pt idx="12">
                  <c:v>4.7173706573754348</c:v>
                </c:pt>
                <c:pt idx="13">
                  <c:v>5.4206703168974952</c:v>
                </c:pt>
                <c:pt idx="14">
                  <c:v>6.1163289063270385</c:v>
                </c:pt>
                <c:pt idx="15">
                  <c:v>6.7929201076049432</c:v>
                </c:pt>
                <c:pt idx="16">
                  <c:v>7.4435119232590941</c:v>
                </c:pt>
                <c:pt idx="17">
                  <c:v>8.0651616103440258</c:v>
                </c:pt>
                <c:pt idx="18">
                  <c:v>8.6577601687629056</c:v>
                </c:pt>
                <c:pt idx="19">
                  <c:v>9.2230671204831509</c:v>
                </c:pt>
                <c:pt idx="20">
                  <c:v>9.7634383519174683</c:v>
                </c:pt>
                <c:pt idx="21">
                  <c:v>10.281257292288171</c:v>
                </c:pt>
                <c:pt idx="22">
                  <c:v>10.778500901664204</c:v>
                </c:pt>
                <c:pt idx="23">
                  <c:v>11.256573887921588</c:v>
                </c:pt>
                <c:pt idx="24">
                  <c:v>11.716371944100374</c:v>
                </c:pt>
                <c:pt idx="25">
                  <c:v>12.158487361058961</c:v>
                </c:pt>
              </c:numCache>
            </c:numRef>
          </c:val>
          <c:extLst>
            <c:ext xmlns:c16="http://schemas.microsoft.com/office/drawing/2014/chart" uri="{C3380CC4-5D6E-409C-BE32-E72D297353CC}">
              <c16:uniqueId val="{00000005-9128-40E6-83C4-5B38488829AE}"/>
            </c:ext>
          </c:extLst>
        </c:ser>
        <c:ser>
          <c:idx val="6"/>
          <c:order val="6"/>
          <c:tx>
            <c:strRef>
              <c:f>'SI2.4 - Nickel_supply'!$V$2:$V$3</c:f>
              <c:strCache>
                <c:ptCount val="2"/>
                <c:pt idx="0">
                  <c:v>World</c:v>
                </c:pt>
                <c:pt idx="1">
                  <c:v>RePyro</c:v>
                </c:pt>
              </c:strCache>
            </c:strRef>
          </c:tx>
          <c:spPr>
            <a:solidFill>
              <a:schemeClr val="accent1">
                <a:lumMod val="60000"/>
              </a:schemeClr>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Nickel_supply'!$V$53:$V$98</c15:sqref>
                  </c15:fullRef>
                </c:ext>
              </c:extLst>
              <c:f>'SI2.4 - Nickel_supply'!$V$73:$V$98</c:f>
              <c:numCache>
                <c:formatCode>0.00</c:formatCode>
                <c:ptCount val="26"/>
                <c:pt idx="0">
                  <c:v>0.12188470339985125</c:v>
                </c:pt>
                <c:pt idx="1">
                  <c:v>0.15996534737728973</c:v>
                </c:pt>
                <c:pt idx="2">
                  <c:v>0.21013820389699822</c:v>
                </c:pt>
                <c:pt idx="3">
                  <c:v>0.28224801464734584</c:v>
                </c:pt>
                <c:pt idx="4">
                  <c:v>0.38255880805921738</c:v>
                </c:pt>
                <c:pt idx="5">
                  <c:v>0.51462355802145221</c:v>
                </c:pt>
                <c:pt idx="6">
                  <c:v>0.67907190173289056</c:v>
                </c:pt>
                <c:pt idx="7">
                  <c:v>0.87362284474754237</c:v>
                </c:pt>
                <c:pt idx="8">
                  <c:v>1.0933029219683392</c:v>
                </c:pt>
                <c:pt idx="9">
                  <c:v>1.3308730514266218</c:v>
                </c:pt>
                <c:pt idx="10">
                  <c:v>1.5775599549383108</c:v>
                </c:pt>
                <c:pt idx="11">
                  <c:v>1.8238782790618606</c:v>
                </c:pt>
                <c:pt idx="12">
                  <c:v>2.0604607468996159</c:v>
                </c:pt>
                <c:pt idx="13">
                  <c:v>2.2791454741500834</c:v>
                </c:pt>
                <c:pt idx="14">
                  <c:v>2.4740206812109373</c:v>
                </c:pt>
                <c:pt idx="15">
                  <c:v>2.6416911529574785</c:v>
                </c:pt>
                <c:pt idx="16">
                  <c:v>2.7810923669319694</c:v>
                </c:pt>
                <c:pt idx="17">
                  <c:v>2.8929384037103572</c:v>
                </c:pt>
                <c:pt idx="18">
                  <c:v>2.9790142516173437</c:v>
                </c:pt>
                <c:pt idx="19">
                  <c:v>3.0416497950529542</c:v>
                </c:pt>
                <c:pt idx="20">
                  <c:v>3.0831910585002533</c:v>
                </c:pt>
                <c:pt idx="21">
                  <c:v>3.1057964737120516</c:v>
                </c:pt>
                <c:pt idx="22">
                  <c:v>3.1113198479030695</c:v>
                </c:pt>
                <c:pt idx="23">
                  <c:v>3.1013009691212541</c:v>
                </c:pt>
                <c:pt idx="24">
                  <c:v>3.0770269752182799</c:v>
                </c:pt>
                <c:pt idx="25">
                  <c:v>3.0396218402647404</c:v>
                </c:pt>
              </c:numCache>
            </c:numRef>
          </c:val>
          <c:extLst>
            <c:ext xmlns:c16="http://schemas.microsoft.com/office/drawing/2014/chart" uri="{C3380CC4-5D6E-409C-BE32-E72D297353CC}">
              <c16:uniqueId val="{00000006-9128-40E6-83C4-5B38488829AE}"/>
            </c:ext>
          </c:extLst>
        </c:ser>
        <c:dLbls>
          <c:showLegendKey val="0"/>
          <c:showVal val="0"/>
          <c:showCatName val="0"/>
          <c:showSerName val="0"/>
          <c:showPercent val="0"/>
          <c:showBubbleSize val="0"/>
        </c:dLbls>
        <c:axId val="134002959"/>
        <c:axId val="134005359"/>
      </c:areaChart>
      <c:catAx>
        <c:axId val="13400295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4005359"/>
        <c:crosses val="autoZero"/>
        <c:auto val="1"/>
        <c:lblAlgn val="ctr"/>
        <c:lblOffset val="100"/>
        <c:noMultiLvlLbl val="0"/>
      </c:catAx>
      <c:valAx>
        <c:axId val="134005359"/>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400295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flows</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687776766166069"/>
          <c:y val="9.2659472789487898E-2"/>
          <c:w val="0.74446502497643763"/>
          <c:h val="0.651434233195751"/>
        </c:manualLayout>
      </c:layout>
      <c:lineChart>
        <c:grouping val="standard"/>
        <c:varyColors val="0"/>
        <c:ser>
          <c:idx val="2"/>
          <c:order val="0"/>
          <c:tx>
            <c:v>inflows</c:v>
          </c:tx>
          <c:spPr>
            <a:ln w="28575" cap="rnd">
              <a:solidFill>
                <a:schemeClr val="accent1"/>
              </a:solidFill>
              <a:round/>
            </a:ln>
            <a:effectLst/>
          </c:spPr>
          <c:marker>
            <c:symbol val="none"/>
          </c:marker>
          <c:val>
            <c:numRef>
              <c:f>'SI2.4 - Nickel_outflow_1.5'!$F$1:$AY$1</c:f>
              <c:numCache>
                <c:formatCode>0.00</c:formatCode>
                <c:ptCount val="46"/>
                <c:pt idx="0">
                  <c:v>0.38997057969045901</c:v>
                </c:pt>
                <c:pt idx="1">
                  <c:v>-5.7802589185977526E-2</c:v>
                </c:pt>
                <c:pt idx="2">
                  <c:v>-3.7435270093298437E-3</c:v>
                </c:pt>
                <c:pt idx="3">
                  <c:v>4.0584611585144238E-2</c:v>
                </c:pt>
                <c:pt idx="4">
                  <c:v>7.4653099926052166E-2</c:v>
                </c:pt>
                <c:pt idx="5">
                  <c:v>9.8335089852831598E-2</c:v>
                </c:pt>
                <c:pt idx="6">
                  <c:v>0.11189064839523995</c:v>
                </c:pt>
                <c:pt idx="7">
                  <c:v>0.1154366706267468</c:v>
                </c:pt>
                <c:pt idx="8">
                  <c:v>0.1090505685666214</c:v>
                </c:pt>
                <c:pt idx="9">
                  <c:v>9.2777129170362543E-2</c:v>
                </c:pt>
                <c:pt idx="10">
                  <c:v>6.6361197589834012E-2</c:v>
                </c:pt>
                <c:pt idx="11">
                  <c:v>4.4845023038241463E-2</c:v>
                </c:pt>
                <c:pt idx="12">
                  <c:v>8.9275053089992326E-2</c:v>
                </c:pt>
                <c:pt idx="13">
                  <c:v>0.21496459601376444</c:v>
                </c:pt>
                <c:pt idx="14">
                  <c:v>0.44756489852134074</c:v>
                </c:pt>
                <c:pt idx="15">
                  <c:v>0.74135273217981557</c:v>
                </c:pt>
                <c:pt idx="16">
                  <c:v>0.83951813837417688</c:v>
                </c:pt>
                <c:pt idx="17">
                  <c:v>1.0481013245134019</c:v>
                </c:pt>
                <c:pt idx="18">
                  <c:v>1.350054581589377</c:v>
                </c:pt>
                <c:pt idx="19">
                  <c:v>1.4782150191964616</c:v>
                </c:pt>
                <c:pt idx="20">
                  <c:v>1.8863960741990868</c:v>
                </c:pt>
                <c:pt idx="21">
                  <c:v>4.0688242246853825</c:v>
                </c:pt>
                <c:pt idx="22">
                  <c:v>5.3278390692293769</c:v>
                </c:pt>
                <c:pt idx="23">
                  <c:v>6.5141405664814478</c:v>
                </c:pt>
                <c:pt idx="24">
                  <c:v>7.6497563979776873</c:v>
                </c:pt>
                <c:pt idx="25">
                  <c:v>8.7494261446856143</c:v>
                </c:pt>
                <c:pt idx="26">
                  <c:v>9.8067393720548939</c:v>
                </c:pt>
                <c:pt idx="27">
                  <c:v>10.768183644955624</c:v>
                </c:pt>
                <c:pt idx="28">
                  <c:v>11.610017297106532</c:v>
                </c:pt>
                <c:pt idx="29">
                  <c:v>12.31360185185348</c:v>
                </c:pt>
                <c:pt idx="30">
                  <c:v>12.854300581354209</c:v>
                </c:pt>
                <c:pt idx="31">
                  <c:v>13.250978055720323</c:v>
                </c:pt>
                <c:pt idx="32">
                  <c:v>13.663386519525687</c:v>
                </c:pt>
                <c:pt idx="33">
                  <c:v>14.111186241201096</c:v>
                </c:pt>
                <c:pt idx="34">
                  <c:v>14.57230269651151</c:v>
                </c:pt>
                <c:pt idx="35">
                  <c:v>15.053681014051277</c:v>
                </c:pt>
                <c:pt idx="36">
                  <c:v>15.462825846065199</c:v>
                </c:pt>
                <c:pt idx="37">
                  <c:v>15.851832089734133</c:v>
                </c:pt>
                <c:pt idx="38">
                  <c:v>16.16049293904355</c:v>
                </c:pt>
                <c:pt idx="39">
                  <c:v>16.430100288519711</c:v>
                </c:pt>
                <c:pt idx="40">
                  <c:v>16.667778594595088</c:v>
                </c:pt>
                <c:pt idx="41">
                  <c:v>16.8802315824299</c:v>
                </c:pt>
                <c:pt idx="42">
                  <c:v>17.073283149378771</c:v>
                </c:pt>
                <c:pt idx="43">
                  <c:v>17.251384778528323</c:v>
                </c:pt>
                <c:pt idx="44">
                  <c:v>17.417949553091784</c:v>
                </c:pt>
                <c:pt idx="45">
                  <c:v>17.622051941120503</c:v>
                </c:pt>
              </c:numCache>
            </c:numRef>
          </c:val>
          <c:smooth val="0"/>
          <c:extLst>
            <c:ext xmlns:c16="http://schemas.microsoft.com/office/drawing/2014/chart" uri="{C3380CC4-5D6E-409C-BE32-E72D297353CC}">
              <c16:uniqueId val="{00000000-8152-4AE5-85E5-0C9176DF2427}"/>
            </c:ext>
          </c:extLst>
        </c:ser>
        <c:ser>
          <c:idx val="1"/>
          <c:order val="1"/>
          <c:tx>
            <c:v>net additions to stock</c:v>
          </c:tx>
          <c:spPr>
            <a:ln w="28575" cap="rnd">
              <a:solidFill>
                <a:schemeClr val="accent6"/>
              </a:solidFill>
              <a:round/>
            </a:ln>
            <a:effectLst/>
          </c:spPr>
          <c:marker>
            <c:symbol val="none"/>
          </c:marker>
          <c:val>
            <c:numRef>
              <c:f>'SI2.4 - Nickel_outflow_1.5'!$B$4:$B$49</c:f>
              <c:numCache>
                <c:formatCode>0.00</c:formatCode>
                <c:ptCount val="46"/>
                <c:pt idx="0">
                  <c:v>0.38997057969045901</c:v>
                </c:pt>
                <c:pt idx="1">
                  <c:v>-6.0628020788187853E-2</c:v>
                </c:pt>
                <c:pt idx="2">
                  <c:v>-1.3937476043261621E-2</c:v>
                </c:pt>
                <c:pt idx="3">
                  <c:v>2.2764544203994042E-2</c:v>
                </c:pt>
                <c:pt idx="4">
                  <c:v>4.9524498207056067E-2</c:v>
                </c:pt>
                <c:pt idx="5">
                  <c:v>6.6249469458970034E-2</c:v>
                </c:pt>
                <c:pt idx="6">
                  <c:v>7.307883272016813E-2</c:v>
                </c:pt>
                <c:pt idx="7">
                  <c:v>6.9966129737173199E-2</c:v>
                </c:pt>
                <c:pt idx="8">
                  <c:v>5.686490225650731E-2</c:v>
                </c:pt>
                <c:pt idx="9">
                  <c:v>3.3821608531648173E-2</c:v>
                </c:pt>
                <c:pt idx="10">
                  <c:v>7.8979030911807691E-4</c:v>
                </c:pt>
                <c:pt idx="11">
                  <c:v>-2.6713495749584926E-2</c:v>
                </c:pt>
                <c:pt idx="12">
                  <c:v>1.3008310973711024E-2</c:v>
                </c:pt>
                <c:pt idx="13">
                  <c:v>0.13542580888702493</c:v>
                </c:pt>
                <c:pt idx="14">
                  <c:v>0.36484903755984788</c:v>
                </c:pt>
                <c:pt idx="15">
                  <c:v>0.65208653841492925</c:v>
                </c:pt>
                <c:pt idx="16">
                  <c:v>0.73471313027004292</c:v>
                </c:pt>
                <c:pt idx="17">
                  <c:v>0.913626149305105</c:v>
                </c:pt>
                <c:pt idx="18">
                  <c:v>1.1687561819272916</c:v>
                </c:pt>
                <c:pt idx="19">
                  <c:v>1.2295691887967477</c:v>
                </c:pt>
                <c:pt idx="20">
                  <c:v>1.5478274536439445</c:v>
                </c:pt>
                <c:pt idx="21">
                  <c:v>3.6170141430219722</c:v>
                </c:pt>
                <c:pt idx="22">
                  <c:v>4.7240935860191318</c:v>
                </c:pt>
                <c:pt idx="23">
                  <c:v>5.6888771392345348</c:v>
                </c:pt>
                <c:pt idx="24">
                  <c:v>6.5108848177610064</c:v>
                </c:pt>
                <c:pt idx="25">
                  <c:v>7.1888258353046943</c:v>
                </c:pt>
                <c:pt idx="26">
                  <c:v>7.7079779066350795</c:v>
                </c:pt>
                <c:pt idx="27">
                  <c:v>8.0149298582353694</c:v>
                </c:pt>
                <c:pt idx="28">
                  <c:v>8.0945919038984613</c:v>
                </c:pt>
                <c:pt idx="29">
                  <c:v>7.9450189589434643</c:v>
                </c:pt>
                <c:pt idx="30">
                  <c:v>7.56473528180247</c:v>
                </c:pt>
                <c:pt idx="31">
                  <c:v>7.0001614229766744</c:v>
                </c:pt>
                <c:pt idx="32">
                  <c:v>6.4406335311677907</c:v>
                </c:pt>
                <c:pt idx="33">
                  <c:v>5.9338117817198111</c:v>
                </c:pt>
                <c:pt idx="34">
                  <c:v>5.4800613887871492</c:v>
                </c:pt>
                <c:pt idx="35">
                  <c:v>5.101559431179524</c:v>
                </c:pt>
                <c:pt idx="36">
                  <c:v>4.7136623786650063</c:v>
                </c:pt>
                <c:pt idx="37">
                  <c:v>4.3701682024181423</c:v>
                </c:pt>
                <c:pt idx="38">
                  <c:v>4.0084728676356036</c:v>
                </c:pt>
                <c:pt idx="39">
                  <c:v>3.6649910924996192</c:v>
                </c:pt>
                <c:pt idx="40">
                  <c:v>3.3413995381451684</c:v>
                </c:pt>
                <c:pt idx="41">
                  <c:v>3.0391917085669746</c:v>
                </c:pt>
                <c:pt idx="42">
                  <c:v>2.7597827891486872</c:v>
                </c:pt>
                <c:pt idx="43">
                  <c:v>2.5041838160767611</c:v>
                </c:pt>
                <c:pt idx="44">
                  <c:v>2.2731922646820237</c:v>
                </c:pt>
                <c:pt idx="45">
                  <c:v>2.113777245892237</c:v>
                </c:pt>
              </c:numCache>
            </c:numRef>
          </c:val>
          <c:smooth val="0"/>
          <c:extLst>
            <c:ext xmlns:c16="http://schemas.microsoft.com/office/drawing/2014/chart" uri="{C3380CC4-5D6E-409C-BE32-E72D297353CC}">
              <c16:uniqueId val="{00000001-8152-4AE5-85E5-0C9176DF2427}"/>
            </c:ext>
          </c:extLst>
        </c:ser>
        <c:ser>
          <c:idx val="0"/>
          <c:order val="2"/>
          <c:tx>
            <c:v>outflows</c:v>
          </c:tx>
          <c:spPr>
            <a:ln w="28575" cap="rnd">
              <a:solidFill>
                <a:schemeClr val="accent3"/>
              </a:solidFill>
              <a:round/>
            </a:ln>
            <a:effectLst/>
          </c:spPr>
          <c:marker>
            <c:symbol val="none"/>
          </c:marker>
          <c:cat>
            <c:numRef>
              <c:f>'SI2.4 - Nickel_outflow_1.5'!$E$4:$E$49</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'SI2.4 - Nickel_outflow_1.5'!$A$4:$A$49</c:f>
              <c:numCache>
                <c:formatCode>0.00</c:formatCode>
                <c:ptCount val="46"/>
                <c:pt idx="0">
                  <c:v>0</c:v>
                </c:pt>
                <c:pt idx="1">
                  <c:v>2.8254316022103265E-3</c:v>
                </c:pt>
                <c:pt idx="2">
                  <c:v>1.0193949033931777E-2</c:v>
                </c:pt>
                <c:pt idx="3">
                  <c:v>1.7820067381150197E-2</c:v>
                </c:pt>
                <c:pt idx="4">
                  <c:v>2.5128601718996099E-2</c:v>
                </c:pt>
                <c:pt idx="5">
                  <c:v>3.2085620393861564E-2</c:v>
                </c:pt>
                <c:pt idx="6">
                  <c:v>3.8811815675071817E-2</c:v>
                </c:pt>
                <c:pt idx="7">
                  <c:v>4.5470540889573599E-2</c:v>
                </c:pt>
                <c:pt idx="8">
                  <c:v>5.2185666310114093E-2</c:v>
                </c:pt>
                <c:pt idx="9">
                  <c:v>5.895552063871437E-2</c:v>
                </c:pt>
                <c:pt idx="10">
                  <c:v>6.5571407280715935E-2</c:v>
                </c:pt>
                <c:pt idx="11">
                  <c:v>7.1558518787826389E-2</c:v>
                </c:pt>
                <c:pt idx="12">
                  <c:v>7.6266742116281303E-2</c:v>
                </c:pt>
                <c:pt idx="13">
                  <c:v>7.9538787126739507E-2</c:v>
                </c:pt>
                <c:pt idx="14">
                  <c:v>8.271586096149286E-2</c:v>
                </c:pt>
                <c:pt idx="15">
                  <c:v>8.9266193764886315E-2</c:v>
                </c:pt>
                <c:pt idx="16">
                  <c:v>0.10480500810413396</c:v>
                </c:pt>
                <c:pt idx="17">
                  <c:v>0.13447517520829688</c:v>
                </c:pt>
                <c:pt idx="18">
                  <c:v>0.18129839966208539</c:v>
                </c:pt>
                <c:pt idx="19">
                  <c:v>0.24864583039971389</c:v>
                </c:pt>
                <c:pt idx="20">
                  <c:v>0.33856862055514236</c:v>
                </c:pt>
                <c:pt idx="21">
                  <c:v>0.4518100816634103</c:v>
                </c:pt>
                <c:pt idx="22">
                  <c:v>0.60374548321024513</c:v>
                </c:pt>
                <c:pt idx="23">
                  <c:v>0.82526342724691304</c:v>
                </c:pt>
                <c:pt idx="24">
                  <c:v>1.1388715802166809</c:v>
                </c:pt>
                <c:pt idx="25">
                  <c:v>1.56060030938092</c:v>
                </c:pt>
                <c:pt idx="26">
                  <c:v>2.0987614654198143</c:v>
                </c:pt>
                <c:pt idx="27">
                  <c:v>2.7532537867202542</c:v>
                </c:pt>
                <c:pt idx="28">
                  <c:v>3.515425393208071</c:v>
                </c:pt>
                <c:pt idx="29">
                  <c:v>4.3685828929100161</c:v>
                </c:pt>
                <c:pt idx="30">
                  <c:v>5.2895652995517395</c:v>
                </c:pt>
                <c:pt idx="31">
                  <c:v>6.2508166327436481</c:v>
                </c:pt>
                <c:pt idx="32">
                  <c:v>7.2227529883578967</c:v>
                </c:pt>
                <c:pt idx="33">
                  <c:v>8.1773744594812854</c:v>
                </c:pt>
                <c:pt idx="34">
                  <c:v>9.0922413077243611</c:v>
                </c:pt>
                <c:pt idx="35">
                  <c:v>9.9521215828717526</c:v>
                </c:pt>
                <c:pt idx="36">
                  <c:v>10.749163467400193</c:v>
                </c:pt>
                <c:pt idx="37">
                  <c:v>11.481663887315991</c:v>
                </c:pt>
                <c:pt idx="38">
                  <c:v>12.152020071407946</c:v>
                </c:pt>
                <c:pt idx="39">
                  <c:v>12.765109196020092</c:v>
                </c:pt>
                <c:pt idx="40">
                  <c:v>13.32637905644992</c:v>
                </c:pt>
                <c:pt idx="41">
                  <c:v>13.841039873862925</c:v>
                </c:pt>
                <c:pt idx="42">
                  <c:v>14.313500360230083</c:v>
                </c:pt>
                <c:pt idx="43">
                  <c:v>14.747200962451561</c:v>
                </c:pt>
                <c:pt idx="44">
                  <c:v>15.14475728840976</c:v>
                </c:pt>
                <c:pt idx="45">
                  <c:v>15.508274695228266</c:v>
                </c:pt>
              </c:numCache>
            </c:numRef>
          </c:val>
          <c:smooth val="0"/>
          <c:extLst>
            <c:ext xmlns:c16="http://schemas.microsoft.com/office/drawing/2014/chart" uri="{C3380CC4-5D6E-409C-BE32-E72D297353CC}">
              <c16:uniqueId val="{00000002-8152-4AE5-85E5-0C9176DF2427}"/>
            </c:ext>
          </c:extLst>
        </c:ser>
        <c:dLbls>
          <c:showLegendKey val="0"/>
          <c:showVal val="0"/>
          <c:showCatName val="0"/>
          <c:showSerName val="0"/>
          <c:showPercent val="0"/>
          <c:showBubbleSize val="0"/>
        </c:dLbls>
        <c:smooth val="0"/>
        <c:axId val="747362944"/>
        <c:axId val="747353432"/>
      </c:lineChart>
      <c:catAx>
        <c:axId val="7473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53432"/>
        <c:crosses val="autoZero"/>
        <c:auto val="1"/>
        <c:lblAlgn val="ctr"/>
        <c:lblOffset val="100"/>
        <c:noMultiLvlLbl val="0"/>
      </c:catAx>
      <c:valAx>
        <c:axId val="74735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362944"/>
        <c:crosses val="autoZero"/>
        <c:crossBetween val="between"/>
      </c:valAx>
      <c:spPr>
        <a:noFill/>
        <a:ln>
          <a:noFill/>
        </a:ln>
        <a:effectLst/>
      </c:spPr>
    </c:plotArea>
    <c:legend>
      <c:legendPos val="b"/>
      <c:layout>
        <c:manualLayout>
          <c:xMode val="edge"/>
          <c:yMode val="edge"/>
          <c:x val="4.9999843477973101E-2"/>
          <c:y val="0.7794296398806051"/>
          <c:w val="0.89999986583826264"/>
          <c:h val="0.220570360119394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76575535275663753"/>
          <c:y val="5.9249017641108723E-2"/>
          <c:w val="0.20219363269967824"/>
          <c:h val="0.77672154021998907"/>
        </c:manualLayout>
      </c:layout>
      <c:areaChart>
        <c:grouping val="stacked"/>
        <c:varyColors val="0"/>
        <c:ser>
          <c:idx val="0"/>
          <c:order val="0"/>
          <c:tx>
            <c:strRef>
              <c:f>'SI2.4 - Nickel_supply'!$B$2:$B$3</c:f>
              <c:strCache>
                <c:ptCount val="2"/>
                <c:pt idx="0">
                  <c:v>OAS</c:v>
                </c:pt>
                <c:pt idx="1">
                  <c:v>HPAL</c:v>
                </c:pt>
              </c:strCache>
            </c:strRef>
          </c:tx>
          <c:spPr>
            <a:solidFill>
              <a:schemeClr val="accent1"/>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Nickel_supply'!$B$53:$B$98</c15:sqref>
                  </c15:fullRef>
                </c:ext>
              </c:extLst>
              <c:f>'SI2.4 - Nickel_supply'!$B$73:$B$98</c:f>
              <c:numCache>
                <c:formatCode>0.00</c:formatCode>
                <c:ptCount val="26"/>
                <c:pt idx="0">
                  <c:v>0.24448808215581339</c:v>
                </c:pt>
                <c:pt idx="1">
                  <c:v>0.29098112814970917</c:v>
                </c:pt>
                <c:pt idx="2">
                  <c:v>0.33287651170884885</c:v>
                </c:pt>
                <c:pt idx="3">
                  <c:v>0.36876548168579898</c:v>
                </c:pt>
                <c:pt idx="4">
                  <c:v>0.39874163862285394</c:v>
                </c:pt>
                <c:pt idx="5">
                  <c:v>0.4227819958006318</c:v>
                </c:pt>
                <c:pt idx="6">
                  <c:v>0.44043075186283442</c:v>
                </c:pt>
                <c:pt idx="7">
                  <c:v>0.45015892731785423</c:v>
                </c:pt>
                <c:pt idx="8">
                  <c:v>0.45168999599935811</c:v>
                </c:pt>
                <c:pt idx="9">
                  <c:v>0.44523515253849533</c:v>
                </c:pt>
                <c:pt idx="10">
                  <c:v>0.43110983822377935</c:v>
                </c:pt>
                <c:pt idx="11">
                  <c:v>0.41018988122063338</c:v>
                </c:pt>
                <c:pt idx="12">
                  <c:v>0.38478113347904724</c:v>
                </c:pt>
                <c:pt idx="13">
                  <c:v>0.35570760858131523</c:v>
                </c:pt>
                <c:pt idx="14">
                  <c:v>0.32336125859636872</c:v>
                </c:pt>
                <c:pt idx="15">
                  <c:v>0.28815267135736189</c:v>
                </c:pt>
                <c:pt idx="16">
                  <c:v>0.28585308860786485</c:v>
                </c:pt>
                <c:pt idx="17">
                  <c:v>0.28506906075421501</c:v>
                </c:pt>
                <c:pt idx="18">
                  <c:v>0.28541612820200746</c:v>
                </c:pt>
                <c:pt idx="19">
                  <c:v>0.28605189852587015</c:v>
                </c:pt>
                <c:pt idx="20">
                  <c:v>0.28608192237615671</c:v>
                </c:pt>
                <c:pt idx="21">
                  <c:v>0.2846252629778383</c:v>
                </c:pt>
                <c:pt idx="22">
                  <c:v>0.28092893456792284</c:v>
                </c:pt>
                <c:pt idx="23">
                  <c:v>0.27442927686317353</c:v>
                </c:pt>
                <c:pt idx="24">
                  <c:v>0.26475316734626864</c:v>
                </c:pt>
                <c:pt idx="25">
                  <c:v>0.25175373560596476</c:v>
                </c:pt>
              </c:numCache>
            </c:numRef>
          </c:val>
          <c:extLst>
            <c:ext xmlns:c16="http://schemas.microsoft.com/office/drawing/2014/chart" uri="{C3380CC4-5D6E-409C-BE32-E72D297353CC}">
              <c16:uniqueId val="{00000000-DE24-45A1-A3EF-77F41EB7EA24}"/>
            </c:ext>
          </c:extLst>
        </c:ser>
        <c:ser>
          <c:idx val="1"/>
          <c:order val="1"/>
          <c:tx>
            <c:strRef>
              <c:f>'SI2.4 - Nickel_supply'!$C$2:$C$3</c:f>
              <c:strCache>
                <c:ptCount val="2"/>
                <c:pt idx="0">
                  <c:v>OAS</c:v>
                </c:pt>
                <c:pt idx="1">
                  <c:v>RKEF</c:v>
                </c:pt>
              </c:strCache>
            </c:strRef>
          </c:tx>
          <c:spPr>
            <a:solidFill>
              <a:schemeClr val="accent2"/>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Nickel_supply'!$C$53:$C$98</c15:sqref>
                  </c15:fullRef>
                </c:ext>
              </c:extLst>
              <c:f>'SI2.4 - Nickel_supply'!$C$73:$C$98</c:f>
              <c:numCache>
                <c:formatCode>0.00</c:formatCode>
                <c:ptCount val="26"/>
                <c:pt idx="0">
                  <c:v>3.0561010269476673E-2</c:v>
                </c:pt>
                <c:pt idx="1">
                  <c:v>3.5467848953571517E-2</c:v>
                </c:pt>
                <c:pt idx="2">
                  <c:v>3.9549684559467196E-2</c:v>
                </c:pt>
                <c:pt idx="3">
                  <c:v>4.2689600096631905E-2</c:v>
                </c:pt>
                <c:pt idx="4">
                  <c:v>4.495616513885118E-2</c:v>
                </c:pt>
                <c:pt idx="5">
                  <c:v>4.6402901978118131E-2</c:v>
                </c:pt>
                <c:pt idx="6">
                  <c:v>4.7036293888263872E-2</c:v>
                </c:pt>
                <c:pt idx="7">
                  <c:v>4.6755637378424475E-2</c:v>
                </c:pt>
                <c:pt idx="8">
                  <c:v>4.5603316903781346E-2</c:v>
                </c:pt>
                <c:pt idx="9">
                  <c:v>4.3671390559995957E-2</c:v>
                </c:pt>
                <c:pt idx="10">
                  <c:v>4.1058079830836126E-2</c:v>
                </c:pt>
                <c:pt idx="11">
                  <c:v>3.7908543525129623E-2</c:v>
                </c:pt>
                <c:pt idx="12">
                  <c:v>3.4485101585386306E-2</c:v>
                </c:pt>
                <c:pt idx="13">
                  <c:v>3.0894792294621276E-2</c:v>
                </c:pt>
                <c:pt idx="14">
                  <c:v>2.7198610536143163E-2</c:v>
                </c:pt>
                <c:pt idx="15">
                  <c:v>2.3454287203506202E-2</c:v>
                </c:pt>
                <c:pt idx="16">
                  <c:v>2.2497696788581954E-2</c:v>
                </c:pt>
                <c:pt idx="17">
                  <c:v>2.1675758075781325E-2</c:v>
                </c:pt>
                <c:pt idx="18">
                  <c:v>2.094797271207394E-2</c:v>
                </c:pt>
                <c:pt idx="19">
                  <c:v>2.0245682315757938E-2</c:v>
                </c:pt>
                <c:pt idx="20">
                  <c:v>1.9505585616556138E-2</c:v>
                </c:pt>
                <c:pt idx="21">
                  <c:v>1.8674508204428304E-2</c:v>
                </c:pt>
                <c:pt idx="22">
                  <c:v>1.771623911689604E-2</c:v>
                </c:pt>
                <c:pt idx="23">
                  <c:v>1.6613431558981359E-2</c:v>
                </c:pt>
                <c:pt idx="24">
                  <c:v>1.5365139176345946E-2</c:v>
                </c:pt>
                <c:pt idx="25">
                  <c:v>1.3986318644775819E-2</c:v>
                </c:pt>
              </c:numCache>
            </c:numRef>
          </c:val>
          <c:extLst>
            <c:ext xmlns:c16="http://schemas.microsoft.com/office/drawing/2014/chart" uri="{C3380CC4-5D6E-409C-BE32-E72D297353CC}">
              <c16:uniqueId val="{00000001-DE24-45A1-A3EF-77F41EB7EA24}"/>
            </c:ext>
          </c:extLst>
        </c:ser>
        <c:ser>
          <c:idx val="2"/>
          <c:order val="2"/>
          <c:tx>
            <c:strRef>
              <c:f>'SI2.4 - Nickel_supply'!$D$2:$D$3</c:f>
              <c:strCache>
                <c:ptCount val="2"/>
                <c:pt idx="0">
                  <c:v>CHA</c:v>
                </c:pt>
                <c:pt idx="1">
                  <c:v>HPAL</c:v>
                </c:pt>
              </c:strCache>
            </c:strRef>
          </c:tx>
          <c:spPr>
            <a:solidFill>
              <a:schemeClr val="accent3"/>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Nickel_supply'!$D$53:$D$98</c15:sqref>
                  </c15:fullRef>
                </c:ext>
              </c:extLst>
              <c:f>'SI2.4 - Nickel_supply'!$D$73:$D$98</c:f>
              <c:numCache>
                <c:formatCode>0.00</c:formatCode>
                <c:ptCount val="26"/>
                <c:pt idx="0">
                  <c:v>0.84042778241060856</c:v>
                </c:pt>
                <c:pt idx="1">
                  <c:v>1.0097479446986177</c:v>
                </c:pt>
                <c:pt idx="2">
                  <c:v>1.1658917427426267</c:v>
                </c:pt>
                <c:pt idx="3">
                  <c:v>1.30339523699291</c:v>
                </c:pt>
                <c:pt idx="4">
                  <c:v>1.4219830495006189</c:v>
                </c:pt>
                <c:pt idx="5">
                  <c:v>1.5209840092827609</c:v>
                </c:pt>
                <c:pt idx="6">
                  <c:v>1.5981649855216928</c:v>
                </c:pt>
                <c:pt idx="7">
                  <c:v>1.6473207122863509</c:v>
                </c:pt>
                <c:pt idx="8">
                  <c:v>1.666692653507247</c:v>
                </c:pt>
                <c:pt idx="9">
                  <c:v>1.6563173736778953</c:v>
                </c:pt>
                <c:pt idx="10">
                  <c:v>1.6166618933391728</c:v>
                </c:pt>
                <c:pt idx="11">
                  <c:v>1.5503622287841474</c:v>
                </c:pt>
                <c:pt idx="12">
                  <c:v>1.4656168173789181</c:v>
                </c:pt>
                <c:pt idx="13">
                  <c:v>1.3652158216677237</c:v>
                </c:pt>
                <c:pt idx="14">
                  <c:v>1.2503805677032482</c:v>
                </c:pt>
                <c:pt idx="15">
                  <c:v>1.122455173310654</c:v>
                </c:pt>
                <c:pt idx="16">
                  <c:v>1.1215763546072473</c:v>
                </c:pt>
                <c:pt idx="17">
                  <c:v>1.1264825787868176</c:v>
                </c:pt>
                <c:pt idx="18">
                  <c:v>1.1357728954827591</c:v>
                </c:pt>
                <c:pt idx="19">
                  <c:v>1.146166853682425</c:v>
                </c:pt>
                <c:pt idx="20">
                  <c:v>1.1540804823129049</c:v>
                </c:pt>
                <c:pt idx="21">
                  <c:v>1.1558876629982346</c:v>
                </c:pt>
                <c:pt idx="22">
                  <c:v>1.1483919284702253</c:v>
                </c:pt>
                <c:pt idx="23">
                  <c:v>1.1290980337307701</c:v>
                </c:pt>
                <c:pt idx="24">
                  <c:v>1.0962435835431434</c:v>
                </c:pt>
                <c:pt idx="25">
                  <c:v>1.0489738983581864</c:v>
                </c:pt>
              </c:numCache>
            </c:numRef>
          </c:val>
          <c:extLst>
            <c:ext xmlns:c16="http://schemas.microsoft.com/office/drawing/2014/chart" uri="{C3380CC4-5D6E-409C-BE32-E72D297353CC}">
              <c16:uniqueId val="{00000002-DE24-45A1-A3EF-77F41EB7EA24}"/>
            </c:ext>
          </c:extLst>
        </c:ser>
        <c:ser>
          <c:idx val="3"/>
          <c:order val="3"/>
          <c:tx>
            <c:strRef>
              <c:f>'SI2.4 - Nickel_supply'!$E$2:$E$3</c:f>
              <c:strCache>
                <c:ptCount val="2"/>
                <c:pt idx="0">
                  <c:v>CHA</c:v>
                </c:pt>
                <c:pt idx="1">
                  <c:v>RKEF</c:v>
                </c:pt>
              </c:strCache>
            </c:strRef>
          </c:tx>
          <c:spPr>
            <a:solidFill>
              <a:schemeClr val="accent4"/>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Nickel_supply'!$E$53:$E$98</c15:sqref>
                  </c15:fullRef>
                </c:ext>
              </c:extLst>
              <c:f>'SI2.4 - Nickel_supply'!$E$73:$E$98</c:f>
              <c:numCache>
                <c:formatCode>0.00</c:formatCode>
                <c:ptCount val="26"/>
                <c:pt idx="0">
                  <c:v>0.3820126283684584</c:v>
                </c:pt>
                <c:pt idx="1">
                  <c:v>0.43791935952879113</c:v>
                </c:pt>
                <c:pt idx="2">
                  <c:v>0.48201178056850635</c:v>
                </c:pt>
                <c:pt idx="3">
                  <c:v>0.513183490523341</c:v>
                </c:pt>
                <c:pt idx="4">
                  <c:v>0.53263282610160634</c:v>
                </c:pt>
                <c:pt idx="5">
                  <c:v>0.54136718974471143</c:v>
                </c:pt>
                <c:pt idx="6">
                  <c:v>0.53984837303575584</c:v>
                </c:pt>
                <c:pt idx="7">
                  <c:v>0.52736009601246214</c:v>
                </c:pt>
                <c:pt idx="8">
                  <c:v>0.50489386572043637</c:v>
                </c:pt>
                <c:pt idx="9">
                  <c:v>0.47399436095605363</c:v>
                </c:pt>
                <c:pt idx="10">
                  <c:v>0.43624209820263382</c:v>
                </c:pt>
                <c:pt idx="11">
                  <c:v>0.39366564429942302</c:v>
                </c:pt>
                <c:pt idx="12">
                  <c:v>0.34938852922036129</c:v>
                </c:pt>
                <c:pt idx="13">
                  <c:v>0.30477295101450713</c:v>
                </c:pt>
                <c:pt idx="14">
                  <c:v>0.26065335097137199</c:v>
                </c:pt>
                <c:pt idx="15">
                  <c:v>0.21778980974684331</c:v>
                </c:pt>
                <c:pt idx="16">
                  <c:v>0.20181757413286752</c:v>
                </c:pt>
                <c:pt idx="17">
                  <c:v>0.18719972883629324</c:v>
                </c:pt>
                <c:pt idx="18">
                  <c:v>0.17347539902186232</c:v>
                </c:pt>
                <c:pt idx="19">
                  <c:v>0.16000619894711918</c:v>
                </c:pt>
                <c:pt idx="20">
                  <c:v>0.14629189212417104</c:v>
                </c:pt>
                <c:pt idx="21">
                  <c:v>0.1320094545485449</c:v>
                </c:pt>
                <c:pt idx="22">
                  <c:v>0.11705372273663456</c:v>
                </c:pt>
                <c:pt idx="23">
                  <c:v>0.10152652619377497</c:v>
                </c:pt>
                <c:pt idx="24">
                  <c:v>8.5690199252698551E-2</c:v>
                </c:pt>
                <c:pt idx="25">
                  <c:v>6.9931593223879096E-2</c:v>
                </c:pt>
              </c:numCache>
            </c:numRef>
          </c:val>
          <c:extLst>
            <c:ext xmlns:c16="http://schemas.microsoft.com/office/drawing/2014/chart" uri="{C3380CC4-5D6E-409C-BE32-E72D297353CC}">
              <c16:uniqueId val="{00000003-DE24-45A1-A3EF-77F41EB7EA24}"/>
            </c:ext>
          </c:extLst>
        </c:ser>
        <c:ser>
          <c:idx val="4"/>
          <c:order val="4"/>
          <c:tx>
            <c:strRef>
              <c:f>'SI2.4 - Nickel_supply'!$F$2:$F$3</c:f>
              <c:strCache>
                <c:ptCount val="2"/>
                <c:pt idx="0">
                  <c:v>CAZ</c:v>
                </c:pt>
                <c:pt idx="1">
                  <c:v>FS</c:v>
                </c:pt>
              </c:strCache>
            </c:strRef>
          </c:tx>
          <c:spPr>
            <a:solidFill>
              <a:schemeClr val="accent5"/>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Nickel_supply'!$F$53:$F$98</c15:sqref>
                  </c15:fullRef>
                </c:ext>
              </c:extLst>
              <c:f>'SI2.4 - Nickel_supply'!$F$73:$F$98</c:f>
              <c:numCache>
                <c:formatCode>0.00</c:formatCode>
                <c:ptCount val="26"/>
                <c:pt idx="0">
                  <c:v>3.0561010269476673E-2</c:v>
                </c:pt>
                <c:pt idx="1">
                  <c:v>3.5467848953571517E-2</c:v>
                </c:pt>
                <c:pt idx="2">
                  <c:v>3.9549684559467196E-2</c:v>
                </c:pt>
                <c:pt idx="3">
                  <c:v>4.2689600096631905E-2</c:v>
                </c:pt>
                <c:pt idx="4">
                  <c:v>4.495616513885118E-2</c:v>
                </c:pt>
                <c:pt idx="5">
                  <c:v>4.6402901978118131E-2</c:v>
                </c:pt>
                <c:pt idx="6">
                  <c:v>4.7036293888263872E-2</c:v>
                </c:pt>
                <c:pt idx="7">
                  <c:v>4.6755637378424475E-2</c:v>
                </c:pt>
                <c:pt idx="8">
                  <c:v>4.5603316903781346E-2</c:v>
                </c:pt>
                <c:pt idx="9">
                  <c:v>4.3671390559995957E-2</c:v>
                </c:pt>
                <c:pt idx="10">
                  <c:v>4.1058079830836126E-2</c:v>
                </c:pt>
                <c:pt idx="11">
                  <c:v>3.7908543525129623E-2</c:v>
                </c:pt>
                <c:pt idx="12">
                  <c:v>3.4485101585386306E-2</c:v>
                </c:pt>
                <c:pt idx="13">
                  <c:v>3.0894792294621276E-2</c:v>
                </c:pt>
                <c:pt idx="14">
                  <c:v>2.7198610536143163E-2</c:v>
                </c:pt>
                <c:pt idx="15">
                  <c:v>2.3454287203506202E-2</c:v>
                </c:pt>
                <c:pt idx="16">
                  <c:v>2.2497696788581954E-2</c:v>
                </c:pt>
                <c:pt idx="17">
                  <c:v>2.1675758075781325E-2</c:v>
                </c:pt>
                <c:pt idx="18">
                  <c:v>2.094797271207394E-2</c:v>
                </c:pt>
                <c:pt idx="19">
                  <c:v>2.0245682315757938E-2</c:v>
                </c:pt>
                <c:pt idx="20">
                  <c:v>1.9505585616556138E-2</c:v>
                </c:pt>
                <c:pt idx="21">
                  <c:v>1.8674508204428304E-2</c:v>
                </c:pt>
                <c:pt idx="22">
                  <c:v>1.771623911689604E-2</c:v>
                </c:pt>
                <c:pt idx="23">
                  <c:v>1.6613431558981359E-2</c:v>
                </c:pt>
                <c:pt idx="24">
                  <c:v>1.5365139176345946E-2</c:v>
                </c:pt>
                <c:pt idx="25">
                  <c:v>1.3986318644775819E-2</c:v>
                </c:pt>
              </c:numCache>
            </c:numRef>
          </c:val>
          <c:extLst>
            <c:ext xmlns:c16="http://schemas.microsoft.com/office/drawing/2014/chart" uri="{C3380CC4-5D6E-409C-BE32-E72D297353CC}">
              <c16:uniqueId val="{00000004-DE24-45A1-A3EF-77F41EB7EA24}"/>
            </c:ext>
          </c:extLst>
        </c:ser>
        <c:ser>
          <c:idx val="5"/>
          <c:order val="5"/>
          <c:tx>
            <c:strRef>
              <c:f>'SI2.4 - Nickel_supply'!$G$2:$G$3</c:f>
              <c:strCache>
                <c:ptCount val="2"/>
                <c:pt idx="0">
                  <c:v>World</c:v>
                </c:pt>
                <c:pt idx="1">
                  <c:v>ReHydro</c:v>
                </c:pt>
              </c:strCache>
            </c:strRef>
          </c:tx>
          <c:spPr>
            <a:solidFill>
              <a:schemeClr val="accent6"/>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Nickel_supply'!$G$53:$G$98</c15:sqref>
                  </c15:fullRef>
                </c:ext>
              </c:extLst>
              <c:f>'SI2.4 - Nickel_supply'!$G$73:$G$98</c:f>
              <c:numCache>
                <c:formatCode>0.00</c:formatCode>
                <c:ptCount val="26"/>
                <c:pt idx="0">
                  <c:v>0.18282705509977723</c:v>
                </c:pt>
                <c:pt idx="1">
                  <c:v>0.24539272290699057</c:v>
                </c:pt>
                <c:pt idx="2">
                  <c:v>0.32222459176701607</c:v>
                </c:pt>
                <c:pt idx="3">
                  <c:v>0.41438240943510884</c:v>
                </c:pt>
                <c:pt idx="4">
                  <c:v>0.52247713506382565</c:v>
                </c:pt>
                <c:pt idx="5">
                  <c:v>0.64654119124746667</c:v>
                </c:pt>
                <c:pt idx="6">
                  <c:v>0.78599548059309188</c:v>
                </c:pt>
                <c:pt idx="7">
                  <c:v>0.93964428558182156</c:v>
                </c:pt>
                <c:pt idx="8">
                  <c:v>1.1056628639986505</c:v>
                </c:pt>
                <c:pt idx="9">
                  <c:v>1.2816023516544823</c:v>
                </c:pt>
                <c:pt idx="10">
                  <c:v>1.4644820130249607</c:v>
                </c:pt>
                <c:pt idx="11">
                  <c:v>1.6509387189785898</c:v>
                </c:pt>
                <c:pt idx="12">
                  <c:v>1.8374097413507691</c:v>
                </c:pt>
                <c:pt idx="13">
                  <c:v>2.020365603296419</c:v>
                </c:pt>
                <c:pt idx="14">
                  <c:v>2.1965451260766802</c:v>
                </c:pt>
                <c:pt idx="15">
                  <c:v>2.3630880834214887</c:v>
                </c:pt>
                <c:pt idx="16">
                  <c:v>2.5175868330984352</c:v>
                </c:pt>
                <c:pt idx="17">
                  <c:v>2.6589732882794683</c:v>
                </c:pt>
                <c:pt idx="18">
                  <c:v>2.7882682933313783</c:v>
                </c:pt>
                <c:pt idx="19">
                  <c:v>2.9074601482155287</c:v>
                </c:pt>
                <c:pt idx="20">
                  <c:v>3.0190076468983285</c:v>
                </c:pt>
                <c:pt idx="21">
                  <c:v>3.1254011277613918</c:v>
                </c:pt>
                <c:pt idx="22">
                  <c:v>3.2287836974637441</c:v>
                </c:pt>
                <c:pt idx="23">
                  <c:v>3.3306724845096003</c:v>
                </c:pt>
                <c:pt idx="24">
                  <c:v>3.4318091795728782</c:v>
                </c:pt>
                <c:pt idx="25">
                  <c:v>3.5321439897650424</c:v>
                </c:pt>
              </c:numCache>
            </c:numRef>
          </c:val>
          <c:extLst>
            <c:ext xmlns:c16="http://schemas.microsoft.com/office/drawing/2014/chart" uri="{C3380CC4-5D6E-409C-BE32-E72D297353CC}">
              <c16:uniqueId val="{00000005-DE24-45A1-A3EF-77F41EB7EA24}"/>
            </c:ext>
          </c:extLst>
        </c:ser>
        <c:ser>
          <c:idx val="6"/>
          <c:order val="6"/>
          <c:tx>
            <c:strRef>
              <c:f>'SI2.4 - Nickel_supply'!$H$2:$H$3</c:f>
              <c:strCache>
                <c:ptCount val="2"/>
                <c:pt idx="0">
                  <c:v>World</c:v>
                </c:pt>
                <c:pt idx="1">
                  <c:v>RePyro</c:v>
                </c:pt>
              </c:strCache>
            </c:strRef>
          </c:tx>
          <c:spPr>
            <a:solidFill>
              <a:schemeClr val="accent1">
                <a:lumMod val="60000"/>
              </a:schemeClr>
            </a:solidFill>
            <a:ln>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Nickel_supply'!$H$53:$H$98</c15:sqref>
                  </c15:fullRef>
                </c:ext>
              </c:extLst>
              <c:f>'SI2.4 - Nickel_supply'!$H$73:$H$98</c:f>
              <c:numCache>
                <c:formatCode>0.00</c:formatCode>
                <c:ptCount val="26"/>
                <c:pt idx="0">
                  <c:v>0.1218847033998515</c:v>
                </c:pt>
                <c:pt idx="1">
                  <c:v>0.16088661965425213</c:v>
                </c:pt>
                <c:pt idx="2">
                  <c:v>0.20775006574452354</c:v>
                </c:pt>
                <c:pt idx="3">
                  <c:v>0.26271303081833697</c:v>
                </c:pt>
                <c:pt idx="4">
                  <c:v>0.32570003224757965</c:v>
                </c:pt>
                <c:pt idx="5">
                  <c:v>0.39626718173231829</c:v>
                </c:pt>
                <c:pt idx="6">
                  <c:v>0.47361266138301689</c:v>
                </c:pt>
                <c:pt idx="7">
                  <c:v>0.55660457680961406</c:v>
                </c:pt>
                <c:pt idx="8">
                  <c:v>0.64380369296123963</c:v>
                </c:pt>
                <c:pt idx="9">
                  <c:v>0.73349568553809996</c:v>
                </c:pt>
                <c:pt idx="10">
                  <c:v>0.82377113232654042</c:v>
                </c:pt>
                <c:pt idx="11">
                  <c:v>0.91263072042915827</c:v>
                </c:pt>
                <c:pt idx="12">
                  <c:v>0.99809911875844248</c:v>
                </c:pt>
                <c:pt idx="13">
                  <c:v>1.0783546471582115</c:v>
                </c:pt>
                <c:pt idx="14">
                  <c:v>1.1518468344060642</c:v>
                </c:pt>
                <c:pt idx="15">
                  <c:v>1.2173484066110702</c:v>
                </c:pt>
                <c:pt idx="16">
                  <c:v>1.2739596022907747</c:v>
                </c:pt>
                <c:pt idx="17">
                  <c:v>1.3215256462706342</c:v>
                </c:pt>
                <c:pt idx="18">
                  <c:v>1.3609404765069824</c:v>
                </c:pt>
                <c:pt idx="19">
                  <c:v>1.3935164023991589</c:v>
                </c:pt>
                <c:pt idx="20">
                  <c:v>1.4207094808933312</c:v>
                </c:pt>
                <c:pt idx="21">
                  <c:v>1.4438987666266081</c:v>
                </c:pt>
                <c:pt idx="22">
                  <c:v>1.4642158628033259</c:v>
                </c:pt>
                <c:pt idx="23">
                  <c:v>1.4824380422383772</c:v>
                </c:pt>
                <c:pt idx="24">
                  <c:v>1.4989511359053953</c:v>
                </c:pt>
                <c:pt idx="25">
                  <c:v>1.5137759956135897</c:v>
                </c:pt>
              </c:numCache>
            </c:numRef>
          </c:val>
          <c:extLst>
            <c:ext xmlns:c16="http://schemas.microsoft.com/office/drawing/2014/chart" uri="{C3380CC4-5D6E-409C-BE32-E72D297353CC}">
              <c16:uniqueId val="{00000006-DE24-45A1-A3EF-77F41EB7EA24}"/>
            </c:ext>
          </c:extLst>
        </c:ser>
        <c:dLbls>
          <c:showLegendKey val="0"/>
          <c:showVal val="0"/>
          <c:showCatName val="0"/>
          <c:showSerName val="0"/>
          <c:showPercent val="0"/>
          <c:showBubbleSize val="0"/>
        </c:dLbls>
        <c:axId val="134002959"/>
        <c:axId val="134005359"/>
      </c:areaChart>
      <c:catAx>
        <c:axId val="134002959"/>
        <c:scaling>
          <c:orientation val="minMax"/>
        </c:scaling>
        <c:delete val="0"/>
        <c:axPos val="b"/>
        <c:numFmt formatCode="General" sourceLinked="0"/>
        <c:majorTickMark val="out"/>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 panose="020B0604020202020204" pitchFamily="34" charset="0"/>
                <a:ea typeface="+mn-ea"/>
                <a:cs typeface="Helvetica" panose="020B0604020202020204" pitchFamily="34" charset="0"/>
              </a:defRPr>
            </a:pPr>
            <a:endParaRPr lang="en-NL"/>
          </a:p>
        </c:txPr>
        <c:crossAx val="134005359"/>
        <c:crosses val="autoZero"/>
        <c:auto val="0"/>
        <c:lblAlgn val="ctr"/>
        <c:lblOffset val="100"/>
        <c:tickLblSkip val="5"/>
        <c:tickMarkSkip val="5"/>
        <c:noMultiLvlLbl val="0"/>
      </c:catAx>
      <c:valAx>
        <c:axId val="134005359"/>
        <c:scaling>
          <c:orientation val="minMax"/>
          <c:max val="18"/>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 panose="020B0604020202020204" pitchFamily="34" charset="0"/>
                <a:ea typeface="+mn-ea"/>
                <a:cs typeface="Helvetica" panose="020B0604020202020204" pitchFamily="34" charset="0"/>
              </a:defRPr>
            </a:pPr>
            <a:endParaRPr lang="en-NL"/>
          </a:p>
        </c:txPr>
        <c:crossAx val="134002959"/>
        <c:crosses val="autoZero"/>
        <c:crossBetween val="midCat"/>
      </c:valAx>
      <c:spPr>
        <a:noFill/>
        <a:ln>
          <a:noFill/>
        </a:ln>
        <a:effectLst/>
      </c:spPr>
    </c:plotArea>
    <c:legend>
      <c:legendPos val="l"/>
      <c:layout>
        <c:manualLayout>
          <c:xMode val="edge"/>
          <c:yMode val="edge"/>
          <c:x val="3.7192003719200374E-2"/>
          <c:y val="0.15751629135927087"/>
          <c:w val="0.21446113691855465"/>
          <c:h val="0.6573502027957939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Helvetica" panose="020B0604020202020204" pitchFamily="34" charset="0"/>
              <a:ea typeface="+mn-ea"/>
              <a:cs typeface="Helvetica" panose="020B0604020202020204" pitchFamily="34" charset="0"/>
            </a:defRPr>
          </a:pPr>
          <a:endParaRPr lang="en-NL"/>
        </a:p>
      </c:txPr>
    </c:legend>
    <c:plotVisOnly val="1"/>
    <c:dispBlanksAs val="zero"/>
    <c:showDLblsOverMax val="0"/>
  </c:chart>
  <c:spPr>
    <a:no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'SI2.4 - Nickel_supply'!$I$2:$I$3</c:f>
              <c:strCache>
                <c:ptCount val="2"/>
                <c:pt idx="0">
                  <c:v>OAS</c:v>
                </c:pt>
                <c:pt idx="1">
                  <c:v>HPAL</c:v>
                </c:pt>
              </c:strCache>
            </c:strRef>
          </c:tx>
          <c:spPr>
            <a:solidFill>
              <a:schemeClr val="accent1"/>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Nickel_supply'!$I$53:$I$98</c15:sqref>
                  </c15:fullRef>
                </c:ext>
              </c:extLst>
              <c:f>'SI2.4 - Nickel_supply'!$I$73:$I$98</c:f>
              <c:numCache>
                <c:formatCode>0.00</c:formatCode>
                <c:ptCount val="26"/>
                <c:pt idx="0">
                  <c:v>0.25306949051191341</c:v>
                </c:pt>
                <c:pt idx="1">
                  <c:v>0.73751486752329265</c:v>
                </c:pt>
                <c:pt idx="2">
                  <c:v>0.96261918968068094</c:v>
                </c:pt>
                <c:pt idx="3">
                  <c:v>1.1236929357198246</c:v>
                </c:pt>
                <c:pt idx="4">
                  <c:v>1.2187232285704357</c:v>
                </c:pt>
                <c:pt idx="5">
                  <c:v>1.2453192596149139</c:v>
                </c:pt>
                <c:pt idx="6">
                  <c:v>1.2146163942396038</c:v>
                </c:pt>
                <c:pt idx="7">
                  <c:v>1.1802744020774176</c:v>
                </c:pt>
                <c:pt idx="8">
                  <c:v>1.1555377407588345</c:v>
                </c:pt>
                <c:pt idx="9">
                  <c:v>1.1398756193434008</c:v>
                </c:pt>
                <c:pt idx="10">
                  <c:v>1.1328466627485669</c:v>
                </c:pt>
                <c:pt idx="11">
                  <c:v>1.1312971418186037</c:v>
                </c:pt>
                <c:pt idx="12">
                  <c:v>1.1232891244598169</c:v>
                </c:pt>
                <c:pt idx="13">
                  <c:v>1.1055407187906263</c:v>
                </c:pt>
                <c:pt idx="14">
                  <c:v>1.077816209421866</c:v>
                </c:pt>
                <c:pt idx="15">
                  <c:v>1.0437152984207818</c:v>
                </c:pt>
                <c:pt idx="16">
                  <c:v>0.99140094096532105</c:v>
                </c:pt>
                <c:pt idx="17">
                  <c:v>0.94222639586413703</c:v>
                </c:pt>
                <c:pt idx="18">
                  <c:v>0.88842786782636807</c:v>
                </c:pt>
                <c:pt idx="19">
                  <c:v>0.83639371341843338</c:v>
                </c:pt>
                <c:pt idx="20">
                  <c:v>0.78646651471552642</c:v>
                </c:pt>
                <c:pt idx="21">
                  <c:v>0.73899233096500128</c:v>
                </c:pt>
                <c:pt idx="22">
                  <c:v>0.69433931807260674</c:v>
                </c:pt>
                <c:pt idx="23">
                  <c:v>0.65281762433837254</c:v>
                </c:pt>
                <c:pt idx="24">
                  <c:v>0.61471911052475858</c:v>
                </c:pt>
                <c:pt idx="25">
                  <c:v>0.58516792285992558</c:v>
                </c:pt>
              </c:numCache>
            </c:numRef>
          </c:val>
          <c:extLst>
            <c:ext xmlns:c16="http://schemas.microsoft.com/office/drawing/2014/chart" uri="{C3380CC4-5D6E-409C-BE32-E72D297353CC}">
              <c16:uniqueId val="{00000000-D376-4D4A-B866-E94E186E798A}"/>
            </c:ext>
          </c:extLst>
        </c:ser>
        <c:ser>
          <c:idx val="1"/>
          <c:order val="1"/>
          <c:tx>
            <c:strRef>
              <c:f>'SI2.4 - Nickel_supply'!$J$2:$J$3</c:f>
              <c:strCache>
                <c:ptCount val="2"/>
                <c:pt idx="0">
                  <c:v>OAS</c:v>
                </c:pt>
                <c:pt idx="1">
                  <c:v>RKEF</c:v>
                </c:pt>
              </c:strCache>
            </c:strRef>
          </c:tx>
          <c:spPr>
            <a:solidFill>
              <a:schemeClr val="accent2"/>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Nickel_supply'!$J$53:$J$98</c15:sqref>
                  </c15:fullRef>
                </c:ext>
              </c:extLst>
              <c:f>'SI2.4 - Nickel_supply'!$J$73:$J$98</c:f>
              <c:numCache>
                <c:formatCode>0.00</c:formatCode>
                <c:ptCount val="26"/>
                <c:pt idx="0">
                  <c:v>3.1633686313989176E-2</c:v>
                </c:pt>
                <c:pt idx="1">
                  <c:v>8.7625528814648648E-2</c:v>
                </c:pt>
                <c:pt idx="2">
                  <c:v>0.10853059491497873</c:v>
                </c:pt>
                <c:pt idx="3">
                  <c:v>0.12000604167881622</c:v>
                </c:pt>
                <c:pt idx="4">
                  <c:v>0.12304417211528437</c:v>
                </c:pt>
                <c:pt idx="5">
                  <c:v>0.1186018342490394</c:v>
                </c:pt>
                <c:pt idx="6">
                  <c:v>0.10885712967241731</c:v>
                </c:pt>
                <c:pt idx="7">
                  <c:v>9.9275416997165952E-2</c:v>
                </c:pt>
                <c:pt idx="8">
                  <c:v>9.0945099967130502E-2</c:v>
                </c:pt>
                <c:pt idx="9">
                  <c:v>8.3660595915111977E-2</c:v>
                </c:pt>
                <c:pt idx="10">
                  <c:v>7.7239545187402281E-2</c:v>
                </c:pt>
                <c:pt idx="11">
                  <c:v>7.1343062997569595E-2</c:v>
                </c:pt>
                <c:pt idx="12">
                  <c:v>6.5190886687400085E-2</c:v>
                </c:pt>
                <c:pt idx="13">
                  <c:v>5.8701277103927044E-2</c:v>
                </c:pt>
                <c:pt idx="14">
                  <c:v>5.1999904840528625E-2</c:v>
                </c:pt>
                <c:pt idx="15">
                  <c:v>4.5378926018294866E-2</c:v>
                </c:pt>
                <c:pt idx="16">
                  <c:v>3.8459519261585723E-2</c:v>
                </c:pt>
                <c:pt idx="17">
                  <c:v>3.221286823467135E-2</c:v>
                </c:pt>
                <c:pt idx="18">
                  <c:v>2.6351674045697351E-2</c:v>
                </c:pt>
                <c:pt idx="19">
                  <c:v>2.1085555800464707E-2</c:v>
                </c:pt>
                <c:pt idx="20">
                  <c:v>1.6384719056573467E-2</c:v>
                </c:pt>
                <c:pt idx="21">
                  <c:v>1.2214749272148774E-2</c:v>
                </c:pt>
                <c:pt idx="22">
                  <c:v>8.5369588287615549E-3</c:v>
                </c:pt>
                <c:pt idx="23">
                  <c:v>5.3074603604745755E-3</c:v>
                </c:pt>
                <c:pt idx="24">
                  <c:v>2.478706090825635E-3</c:v>
                </c:pt>
                <c:pt idx="25">
                  <c:v>0</c:v>
                </c:pt>
              </c:numCache>
            </c:numRef>
          </c:val>
          <c:extLst>
            <c:ext xmlns:c16="http://schemas.microsoft.com/office/drawing/2014/chart" uri="{C3380CC4-5D6E-409C-BE32-E72D297353CC}">
              <c16:uniqueId val="{00000001-D376-4D4A-B866-E94E186E798A}"/>
            </c:ext>
          </c:extLst>
        </c:ser>
        <c:ser>
          <c:idx val="2"/>
          <c:order val="2"/>
          <c:tx>
            <c:strRef>
              <c:f>'SI2.4 - Nickel_supply'!$K$2:$K$3</c:f>
              <c:strCache>
                <c:ptCount val="2"/>
                <c:pt idx="0">
                  <c:v>CHA</c:v>
                </c:pt>
                <c:pt idx="1">
                  <c:v>HPAL</c:v>
                </c:pt>
              </c:strCache>
            </c:strRef>
          </c:tx>
          <c:spPr>
            <a:solidFill>
              <a:schemeClr val="accent3"/>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Nickel_supply'!$K$53:$K$98</c15:sqref>
                  </c15:fullRef>
                </c:ext>
              </c:extLst>
              <c:f>'SI2.4 - Nickel_supply'!$K$73:$K$98</c:f>
              <c:numCache>
                <c:formatCode>0.00</c:formatCode>
                <c:ptCount val="26"/>
                <c:pt idx="0">
                  <c:v>0.86992637363470238</c:v>
                </c:pt>
                <c:pt idx="1">
                  <c:v>2.5466169311757265</c:v>
                </c:pt>
                <c:pt idx="2">
                  <c:v>3.3384954740151067</c:v>
                </c:pt>
                <c:pt idx="3">
                  <c:v>3.9138334047523013</c:v>
                </c:pt>
                <c:pt idx="4">
                  <c:v>4.2626016768509229</c:v>
                </c:pt>
                <c:pt idx="5">
                  <c:v>4.3734426379333282</c:v>
                </c:pt>
                <c:pt idx="6">
                  <c:v>4.2826686542174714</c:v>
                </c:pt>
                <c:pt idx="7">
                  <c:v>4.1778404652974004</c:v>
                </c:pt>
                <c:pt idx="8">
                  <c:v>4.1059037779278027</c:v>
                </c:pt>
                <c:pt idx="9">
                  <c:v>4.0653820827499727</c:v>
                </c:pt>
                <c:pt idx="10">
                  <c:v>4.0550761223386189</c:v>
                </c:pt>
                <c:pt idx="11">
                  <c:v>4.0640066243258399</c:v>
                </c:pt>
                <c:pt idx="12">
                  <c:v>4.0493570000058137</c:v>
                </c:pt>
                <c:pt idx="13">
                  <c:v>3.9990245027050304</c:v>
                </c:pt>
                <c:pt idx="14">
                  <c:v>3.9118110232306753</c:v>
                </c:pt>
                <c:pt idx="15">
                  <c:v>3.8004850540321948</c:v>
                </c:pt>
                <c:pt idx="16">
                  <c:v>3.6216047304659891</c:v>
                </c:pt>
                <c:pt idx="17">
                  <c:v>3.4528168139038358</c:v>
                </c:pt>
                <c:pt idx="18">
                  <c:v>3.2657253192346363</c:v>
                </c:pt>
                <c:pt idx="19">
                  <c:v>3.083762535817963</c:v>
                </c:pt>
                <c:pt idx="20">
                  <c:v>2.9082876325417906</c:v>
                </c:pt>
                <c:pt idx="21">
                  <c:v>2.7406843679383828</c:v>
                </c:pt>
                <c:pt idx="22">
                  <c:v>2.582430045700371</c:v>
                </c:pt>
                <c:pt idx="23">
                  <c:v>2.4347974403677104</c:v>
                </c:pt>
                <c:pt idx="24">
                  <c:v>2.2989998992407803</c:v>
                </c:pt>
                <c:pt idx="25">
                  <c:v>2.1943797107247209</c:v>
                </c:pt>
              </c:numCache>
            </c:numRef>
          </c:val>
          <c:extLst>
            <c:ext xmlns:c16="http://schemas.microsoft.com/office/drawing/2014/chart" uri="{C3380CC4-5D6E-409C-BE32-E72D297353CC}">
              <c16:uniqueId val="{00000002-D376-4D4A-B866-E94E186E798A}"/>
            </c:ext>
          </c:extLst>
        </c:ser>
        <c:ser>
          <c:idx val="3"/>
          <c:order val="3"/>
          <c:tx>
            <c:strRef>
              <c:f>'SI2.4 - Nickel_supply'!$L$2:$L$3</c:f>
              <c:strCache>
                <c:ptCount val="2"/>
                <c:pt idx="0">
                  <c:v>CHA</c:v>
                </c:pt>
                <c:pt idx="1">
                  <c:v>RKEF</c:v>
                </c:pt>
              </c:strCache>
            </c:strRef>
          </c:tx>
          <c:spPr>
            <a:solidFill>
              <a:schemeClr val="accent4"/>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Nickel_supply'!$L$53:$L$98</c15:sqref>
                  </c15:fullRef>
                </c:ext>
              </c:extLst>
              <c:f>'SI2.4 - Nickel_supply'!$L$73:$L$98</c:f>
              <c:numCache>
                <c:formatCode>0.00</c:formatCode>
                <c:ptCount val="26"/>
                <c:pt idx="0">
                  <c:v>0.39542107892486467</c:v>
                </c:pt>
                <c:pt idx="1">
                  <c:v>1.0953191101831079</c:v>
                </c:pt>
                <c:pt idx="2">
                  <c:v>1.3566324364372342</c:v>
                </c:pt>
                <c:pt idx="3">
                  <c:v>1.5000755209852026</c:v>
                </c:pt>
                <c:pt idx="4">
                  <c:v>1.5380521514410548</c:v>
                </c:pt>
                <c:pt idx="5">
                  <c:v>1.4825229281129926</c:v>
                </c:pt>
                <c:pt idx="6">
                  <c:v>1.3607141209052165</c:v>
                </c:pt>
                <c:pt idx="7">
                  <c:v>1.2409427124645744</c:v>
                </c:pt>
                <c:pt idx="8">
                  <c:v>1.1368137495891311</c:v>
                </c:pt>
                <c:pt idx="9">
                  <c:v>1.0457574489388999</c:v>
                </c:pt>
                <c:pt idx="10">
                  <c:v>0.96549431484252846</c:v>
                </c:pt>
                <c:pt idx="11">
                  <c:v>0.89178828746962013</c:v>
                </c:pt>
                <c:pt idx="12">
                  <c:v>0.81488608359250114</c:v>
                </c:pt>
                <c:pt idx="13">
                  <c:v>0.73376596379908809</c:v>
                </c:pt>
                <c:pt idx="14">
                  <c:v>0.64999881050660768</c:v>
                </c:pt>
                <c:pt idx="15">
                  <c:v>0.56723657522868576</c:v>
                </c:pt>
                <c:pt idx="16">
                  <c:v>0.48074399076982155</c:v>
                </c:pt>
                <c:pt idx="17">
                  <c:v>0.40266085293339182</c:v>
                </c:pt>
                <c:pt idx="18">
                  <c:v>0.32939592557121694</c:v>
                </c:pt>
                <c:pt idx="19">
                  <c:v>0.2635694475058088</c:v>
                </c:pt>
                <c:pt idx="20">
                  <c:v>0.20480898820716828</c:v>
                </c:pt>
                <c:pt idx="21">
                  <c:v>0.1526843659018598</c:v>
                </c:pt>
                <c:pt idx="22">
                  <c:v>0.10671198535951947</c:v>
                </c:pt>
                <c:pt idx="23">
                  <c:v>6.6343254505932134E-2</c:v>
                </c:pt>
                <c:pt idx="24">
                  <c:v>3.0983826135320518E-2</c:v>
                </c:pt>
                <c:pt idx="25">
                  <c:v>0</c:v>
                </c:pt>
              </c:numCache>
            </c:numRef>
          </c:val>
          <c:extLst>
            <c:ext xmlns:c16="http://schemas.microsoft.com/office/drawing/2014/chart" uri="{C3380CC4-5D6E-409C-BE32-E72D297353CC}">
              <c16:uniqueId val="{00000003-D376-4D4A-B866-E94E186E798A}"/>
            </c:ext>
          </c:extLst>
        </c:ser>
        <c:ser>
          <c:idx val="4"/>
          <c:order val="4"/>
          <c:tx>
            <c:strRef>
              <c:f>'SI2.4 - Nickel_supply'!$M$2:$M$3</c:f>
              <c:strCache>
                <c:ptCount val="2"/>
                <c:pt idx="0">
                  <c:v>CAZ</c:v>
                </c:pt>
                <c:pt idx="1">
                  <c:v>FS</c:v>
                </c:pt>
              </c:strCache>
            </c:strRef>
          </c:tx>
          <c:spPr>
            <a:solidFill>
              <a:schemeClr val="accent5"/>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Nickel_supply'!$M$53:$M$98</c15:sqref>
                  </c15:fullRef>
                </c:ext>
              </c:extLst>
              <c:f>'SI2.4 - Nickel_supply'!$M$73:$M$98</c:f>
              <c:numCache>
                <c:formatCode>0.00</c:formatCode>
                <c:ptCount val="26"/>
                <c:pt idx="0">
                  <c:v>3.1633686313989176E-2</c:v>
                </c:pt>
                <c:pt idx="1">
                  <c:v>9.6753188066174542E-2</c:v>
                </c:pt>
                <c:pt idx="2">
                  <c:v>0.1321242025051915</c:v>
                </c:pt>
                <c:pt idx="3">
                  <c:v>0.16091719225113993</c:v>
                </c:pt>
                <c:pt idx="4">
                  <c:v>0.18163663502732458</c:v>
                </c:pt>
                <c:pt idx="5">
                  <c:v>0.19272798065468905</c:v>
                </c:pt>
                <c:pt idx="6">
                  <c:v>0.19479696888748363</c:v>
                </c:pt>
                <c:pt idx="7">
                  <c:v>0.19579318352218841</c:v>
                </c:pt>
                <c:pt idx="8">
                  <c:v>0.19793933522257814</c:v>
                </c:pt>
                <c:pt idx="9">
                  <c:v>0.2013083089207382</c:v>
                </c:pt>
                <c:pt idx="10">
                  <c:v>0.20597212049973943</c:v>
                </c:pt>
                <c:pt idx="11">
                  <c:v>0.21148122245708131</c:v>
                </c:pt>
                <c:pt idx="12">
                  <c:v>0.21563139442755413</c:v>
                </c:pt>
                <c:pt idx="13">
                  <c:v>0.21768390259372949</c:v>
                </c:pt>
                <c:pt idx="14">
                  <c:v>0.21745414751493786</c:v>
                </c:pt>
                <c:pt idx="15">
                  <c:v>0.21554989858690063</c:v>
                </c:pt>
                <c:pt idx="16">
                  <c:v>0.20939071597974451</c:v>
                </c:pt>
                <c:pt idx="17">
                  <c:v>0.20334373073136291</c:v>
                </c:pt>
                <c:pt idx="18">
                  <c:v>0.19575529291089461</c:v>
                </c:pt>
                <c:pt idx="19">
                  <c:v>0.18801287255414365</c:v>
                </c:pt>
                <c:pt idx="20">
                  <c:v>0.18023190962230812</c:v>
                </c:pt>
                <c:pt idx="21">
                  <c:v>0.17253333346910157</c:v>
                </c:pt>
                <c:pt idx="22">
                  <c:v>0.16504787068939011</c:v>
                </c:pt>
                <c:pt idx="23">
                  <c:v>0.15789694572411855</c:v>
                </c:pt>
                <c:pt idx="24">
                  <c:v>0.151201071540364</c:v>
                </c:pt>
                <c:pt idx="25">
                  <c:v>0.1462919807149814</c:v>
                </c:pt>
              </c:numCache>
            </c:numRef>
          </c:val>
          <c:extLst>
            <c:ext xmlns:c16="http://schemas.microsoft.com/office/drawing/2014/chart" uri="{C3380CC4-5D6E-409C-BE32-E72D297353CC}">
              <c16:uniqueId val="{00000004-D376-4D4A-B866-E94E186E798A}"/>
            </c:ext>
          </c:extLst>
        </c:ser>
        <c:ser>
          <c:idx val="5"/>
          <c:order val="5"/>
          <c:tx>
            <c:strRef>
              <c:f>'SI2.4 - Nickel_supply'!$N$2:$N$3</c:f>
              <c:strCache>
                <c:ptCount val="2"/>
                <c:pt idx="0">
                  <c:v>World</c:v>
                </c:pt>
                <c:pt idx="1">
                  <c:v>ReHydro</c:v>
                </c:pt>
              </c:strCache>
            </c:strRef>
          </c:tx>
          <c:spPr>
            <a:solidFill>
              <a:schemeClr val="accent6"/>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Nickel_supply'!$N$53:$N$98</c15:sqref>
                  </c15:fullRef>
                </c:ext>
              </c:extLst>
              <c:f>'SI2.4 - Nickel_supply'!$N$73:$N$98</c:f>
              <c:numCache>
                <c:formatCode>0.00</c:formatCode>
                <c:ptCount val="26"/>
                <c:pt idx="0">
                  <c:v>0.18282705509977687</c:v>
                </c:pt>
                <c:pt idx="1">
                  <c:v>0.24766999753366079</c:v>
                </c:pt>
                <c:pt idx="2">
                  <c:v>0.33954404172904518</c:v>
                </c:pt>
                <c:pt idx="3">
                  <c:v>0.4843932521307458</c:v>
                </c:pt>
                <c:pt idx="4">
                  <c:v>0.70011145002022113</c:v>
                </c:pt>
                <c:pt idx="5">
                  <c:v>0.99714410033299061</c:v>
                </c:pt>
                <c:pt idx="6">
                  <c:v>1.3768174915380278</c:v>
                </c:pt>
                <c:pt idx="7">
                  <c:v>1.8307831529627157</c:v>
                </c:pt>
                <c:pt idx="8">
                  <c:v>2.3432911457180348</c:v>
                </c:pt>
                <c:pt idx="9">
                  <c:v>2.8956196578603075</c:v>
                </c:pt>
                <c:pt idx="10">
                  <c:v>3.4695550567821996</c:v>
                </c:pt>
                <c:pt idx="11">
                  <c:v>4.0499421581481529</c:v>
                </c:pt>
                <c:pt idx="12">
                  <c:v>4.6262777048753962</c:v>
                </c:pt>
                <c:pt idx="13">
                  <c:v>5.1928968084644147</c:v>
                </c:pt>
                <c:pt idx="14">
                  <c:v>5.7479224184994893</c:v>
                </c:pt>
                <c:pt idx="15">
                  <c:v>6.2918340540616473</c:v>
                </c:pt>
                <c:pt idx="16">
                  <c:v>6.8260379343672932</c:v>
                </c:pt>
                <c:pt idx="17">
                  <c:v>7.3513910161744382</c:v>
                </c:pt>
                <c:pt idx="18">
                  <c:v>7.8673493029141923</c:v>
                </c:pt>
                <c:pt idx="19">
                  <c:v>8.3722825102077039</c:v>
                </c:pt>
                <c:pt idx="20">
                  <c:v>8.8636262256861791</c:v>
                </c:pt>
                <c:pt idx="21">
                  <c:v>9.3385929327109398</c:v>
                </c:pt>
                <c:pt idx="22">
                  <c:v>9.7947597967481475</c:v>
                </c:pt>
                <c:pt idx="23">
                  <c:v>10.230503746405555</c:v>
                </c:pt>
                <c:pt idx="24">
                  <c:v>10.6452143240701</c:v>
                </c:pt>
                <c:pt idx="25">
                  <c:v>11.039282521875991</c:v>
                </c:pt>
              </c:numCache>
            </c:numRef>
          </c:val>
          <c:extLst>
            <c:ext xmlns:c16="http://schemas.microsoft.com/office/drawing/2014/chart" uri="{C3380CC4-5D6E-409C-BE32-E72D297353CC}">
              <c16:uniqueId val="{00000005-D376-4D4A-B866-E94E186E798A}"/>
            </c:ext>
          </c:extLst>
        </c:ser>
        <c:ser>
          <c:idx val="6"/>
          <c:order val="6"/>
          <c:tx>
            <c:strRef>
              <c:f>'SI2.4 - Nickel_supply'!$O$2:$O$3</c:f>
              <c:strCache>
                <c:ptCount val="2"/>
                <c:pt idx="0">
                  <c:v>World</c:v>
                </c:pt>
                <c:pt idx="1">
                  <c:v>RePyro</c:v>
                </c:pt>
              </c:strCache>
            </c:strRef>
          </c:tx>
          <c:spPr>
            <a:solidFill>
              <a:schemeClr val="accent1">
                <a:lumMod val="60000"/>
              </a:schemeClr>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Nickel_supply'!$O$53:$O$98</c15:sqref>
                  </c15:fullRef>
                </c:ext>
              </c:extLst>
              <c:f>'SI2.4 - Nickel_supply'!$O$73:$O$98</c:f>
              <c:numCache>
                <c:formatCode>0.00</c:formatCode>
                <c:ptCount val="26"/>
                <c:pt idx="0">
                  <c:v>0.12188470339985125</c:v>
                </c:pt>
                <c:pt idx="1">
                  <c:v>0.15968197209407078</c:v>
                </c:pt>
                <c:pt idx="2">
                  <c:v>0.21166381822070349</c:v>
                </c:pt>
                <c:pt idx="3">
                  <c:v>0.29187798525826991</c:v>
                </c:pt>
                <c:pt idx="4">
                  <c:v>0.40765983165734393</c:v>
                </c:pt>
                <c:pt idx="5">
                  <c:v>0.56089355643730732</c:v>
                </c:pt>
                <c:pt idx="6">
                  <c:v>0.74790085960090402</c:v>
                </c:pt>
                <c:pt idx="7">
                  <c:v>0.9600448241145948</c:v>
                </c:pt>
                <c:pt idx="8">
                  <c:v>1.1857617845802102</c:v>
                </c:pt>
                <c:pt idx="9">
                  <c:v>1.4133381663365787</c:v>
                </c:pt>
                <c:pt idx="10">
                  <c:v>1.6327317914269177</c:v>
                </c:pt>
                <c:pt idx="11">
                  <c:v>1.8366016763695119</c:v>
                </c:pt>
                <c:pt idx="12">
                  <c:v>2.0206730205202885</c:v>
                </c:pt>
                <c:pt idx="13">
                  <c:v>2.1833770671952655</c:v>
                </c:pt>
                <c:pt idx="14">
                  <c:v>2.3250023265840634</c:v>
                </c:pt>
                <c:pt idx="15">
                  <c:v>2.4468243543573074</c:v>
                </c:pt>
                <c:pt idx="16">
                  <c:v>2.5503877996537141</c:v>
                </c:pt>
                <c:pt idx="17">
                  <c:v>2.6369119949321354</c:v>
                </c:pt>
                <c:pt idx="18">
                  <c:v>2.7070449214328405</c:v>
                </c:pt>
                <c:pt idx="19">
                  <c:v>2.7610718916642427</c:v>
                </c:pt>
                <c:pt idx="20">
                  <c:v>2.799039860743004</c:v>
                </c:pt>
                <c:pt idx="21">
                  <c:v>2.8210332817564296</c:v>
                </c:pt>
                <c:pt idx="22">
                  <c:v>2.8273533433912177</c:v>
                </c:pt>
                <c:pt idx="23">
                  <c:v>2.8186081750301022</c:v>
                </c:pt>
                <c:pt idx="24">
                  <c:v>2.7957128527860866</c:v>
                </c:pt>
                <c:pt idx="25">
                  <c:v>2.7598206304689978</c:v>
                </c:pt>
              </c:numCache>
            </c:numRef>
          </c:val>
          <c:extLst>
            <c:ext xmlns:c16="http://schemas.microsoft.com/office/drawing/2014/chart" uri="{C3380CC4-5D6E-409C-BE32-E72D297353CC}">
              <c16:uniqueId val="{00000006-D376-4D4A-B866-E94E186E798A}"/>
            </c:ext>
          </c:extLst>
        </c:ser>
        <c:dLbls>
          <c:showLegendKey val="0"/>
          <c:showVal val="0"/>
          <c:showCatName val="0"/>
          <c:showSerName val="0"/>
          <c:showPercent val="0"/>
          <c:showBubbleSize val="0"/>
        </c:dLbls>
        <c:axId val="134002959"/>
        <c:axId val="134005359"/>
      </c:areaChart>
      <c:catAx>
        <c:axId val="134002959"/>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 panose="020B0604020202020204" pitchFamily="34" charset="0"/>
                <a:ea typeface="+mn-ea"/>
                <a:cs typeface="Helvetica" panose="020B0604020202020204" pitchFamily="34" charset="0"/>
              </a:defRPr>
            </a:pPr>
            <a:endParaRPr lang="en-NL"/>
          </a:p>
        </c:txPr>
        <c:crossAx val="134005359"/>
        <c:crosses val="autoZero"/>
        <c:auto val="0"/>
        <c:lblAlgn val="ctr"/>
        <c:lblOffset val="100"/>
        <c:tickLblSkip val="5"/>
        <c:tickMarkSkip val="5"/>
        <c:noMultiLvlLbl val="0"/>
      </c:catAx>
      <c:valAx>
        <c:axId val="134005359"/>
        <c:scaling>
          <c:orientation val="minMax"/>
          <c:max val="18"/>
        </c:scaling>
        <c:delete val="1"/>
        <c:axPos val="l"/>
        <c:majorGridlines>
          <c:spPr>
            <a:ln w="9525" cap="flat" cmpd="sng" algn="ctr">
              <a:noFill/>
              <a:round/>
            </a:ln>
            <a:effectLst/>
          </c:spPr>
        </c:majorGridlines>
        <c:numFmt formatCode="0.00" sourceLinked="1"/>
        <c:majorTickMark val="none"/>
        <c:minorTickMark val="none"/>
        <c:tickLblPos val="nextTo"/>
        <c:crossAx val="134002959"/>
        <c:crosses val="autoZero"/>
        <c:crossBetween val="midCat"/>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'SI2.4 - Nickel_supply'!$P$2:$P$3</c:f>
              <c:strCache>
                <c:ptCount val="2"/>
                <c:pt idx="0">
                  <c:v>OAS</c:v>
                </c:pt>
                <c:pt idx="1">
                  <c:v>HPAL</c:v>
                </c:pt>
              </c:strCache>
            </c:strRef>
          </c:tx>
          <c:spPr>
            <a:solidFill>
              <a:schemeClr val="accent1"/>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Nickel_supply'!$P$53:$P$98</c15:sqref>
                  </c15:fullRef>
                </c:ext>
              </c:extLst>
              <c:f>'SI2.4 - Nickel_supply'!$P$73:$P$98</c:f>
              <c:numCache>
                <c:formatCode>0.00</c:formatCode>
                <c:ptCount val="26"/>
                <c:pt idx="0">
                  <c:v>0.25306949051191341</c:v>
                </c:pt>
                <c:pt idx="1">
                  <c:v>0.59889859512045562</c:v>
                </c:pt>
                <c:pt idx="2">
                  <c:v>0.7993170160950005</c:v>
                </c:pt>
                <c:pt idx="3">
                  <c:v>0.98440254678224759</c:v>
                </c:pt>
                <c:pt idx="4">
                  <c:v>1.1528179067705491</c:v>
                </c:pt>
                <c:pt idx="5">
                  <c:v>1.3029450945100991</c:v>
                </c:pt>
                <c:pt idx="6">
                  <c:v>1.4305645024802458</c:v>
                </c:pt>
                <c:pt idx="7">
                  <c:v>1.523933451606116</c:v>
                </c:pt>
                <c:pt idx="8">
                  <c:v>1.5776391476353131</c:v>
                </c:pt>
                <c:pt idx="9">
                  <c:v>1.58846634052075</c:v>
                </c:pt>
                <c:pt idx="10">
                  <c:v>1.5531874415457099</c:v>
                </c:pt>
                <c:pt idx="11">
                  <c:v>1.4780807824193811</c:v>
                </c:pt>
                <c:pt idx="12">
                  <c:v>1.3991447994189292</c:v>
                </c:pt>
                <c:pt idx="13">
                  <c:v>1.3258714090917476</c:v>
                </c:pt>
                <c:pt idx="14">
                  <c:v>1.2586029341280318</c:v>
                </c:pt>
                <c:pt idx="15">
                  <c:v>1.202480927246615</c:v>
                </c:pt>
                <c:pt idx="16">
                  <c:v>1.1398370105582118</c:v>
                </c:pt>
                <c:pt idx="17">
                  <c:v>1.0824935351403608</c:v>
                </c:pt>
                <c:pt idx="18">
                  <c:v>1.0169319229955101</c:v>
                </c:pt>
                <c:pt idx="19">
                  <c:v>0.95137356238945581</c:v>
                </c:pt>
                <c:pt idx="20">
                  <c:v>0.88650661072914905</c:v>
                </c:pt>
                <c:pt idx="21">
                  <c:v>0.82299269355083238</c:v>
                </c:pt>
                <c:pt idx="22">
                  <c:v>0.76148420603491029</c:v>
                </c:pt>
                <c:pt idx="23">
                  <c:v>0.70254420893667502</c:v>
                </c:pt>
                <c:pt idx="24">
                  <c:v>0.64668927616169947</c:v>
                </c:pt>
                <c:pt idx="25">
                  <c:v>0.60598568494920046</c:v>
                </c:pt>
              </c:numCache>
            </c:numRef>
          </c:val>
          <c:extLst>
            <c:ext xmlns:c16="http://schemas.microsoft.com/office/drawing/2014/chart" uri="{C3380CC4-5D6E-409C-BE32-E72D297353CC}">
              <c16:uniqueId val="{00000000-E8ED-4034-9E5C-A13BFFFF6C21}"/>
            </c:ext>
          </c:extLst>
        </c:ser>
        <c:ser>
          <c:idx val="1"/>
          <c:order val="1"/>
          <c:tx>
            <c:strRef>
              <c:f>'SI2.4 - Nickel_supply'!$Q$2:$Q$3</c:f>
              <c:strCache>
                <c:ptCount val="2"/>
                <c:pt idx="0">
                  <c:v>OAS</c:v>
                </c:pt>
                <c:pt idx="1">
                  <c:v>RKEF</c:v>
                </c:pt>
              </c:strCache>
            </c:strRef>
          </c:tx>
          <c:spPr>
            <a:solidFill>
              <a:schemeClr val="accent2"/>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Nickel_supply'!$Q$53:$Q$98</c15:sqref>
                  </c15:fullRef>
                </c:ext>
              </c:extLst>
              <c:f>'SI2.4 - Nickel_supply'!$Q$73:$Q$98</c:f>
              <c:numCache>
                <c:formatCode>0.00</c:formatCode>
                <c:ptCount val="26"/>
                <c:pt idx="0">
                  <c:v>3.1633686313989176E-2</c:v>
                </c:pt>
                <c:pt idx="1">
                  <c:v>7.0286387691398222E-2</c:v>
                </c:pt>
                <c:pt idx="2">
                  <c:v>8.7963116603756025E-2</c:v>
                </c:pt>
                <c:pt idx="3">
                  <c:v>0.10143726477381475</c:v>
                </c:pt>
                <c:pt idx="4">
                  <c:v>0.11105126624853913</c:v>
                </c:pt>
                <c:pt idx="5">
                  <c:v>0.11711866018068307</c:v>
                </c:pt>
                <c:pt idx="6">
                  <c:v>0.11973887906222322</c:v>
                </c:pt>
                <c:pt idx="7">
                  <c:v>0.11849158587002198</c:v>
                </c:pt>
                <c:pt idx="8">
                  <c:v>0.11364349792288274</c:v>
                </c:pt>
                <c:pt idx="9">
                  <c:v>0.10567759437975882</c:v>
                </c:pt>
                <c:pt idx="10">
                  <c:v>9.5093108666063866E-2</c:v>
                </c:pt>
                <c:pt idx="11">
                  <c:v>8.2938400616718783E-2</c:v>
                </c:pt>
                <c:pt idx="12">
                  <c:v>7.1609773198606619E-2</c:v>
                </c:pt>
                <c:pt idx="13">
                  <c:v>6.1549156321473765E-2</c:v>
                </c:pt>
                <c:pt idx="14">
                  <c:v>5.2641187358967112E-2</c:v>
                </c:pt>
                <c:pt idx="15">
                  <c:v>4.4952558027910844E-2</c:v>
                </c:pt>
                <c:pt idx="16">
                  <c:v>3.7715195202293772E-2</c:v>
                </c:pt>
                <c:pt idx="17">
                  <c:v>3.1319885284350403E-2</c:v>
                </c:pt>
                <c:pt idx="18">
                  <c:v>2.5332823704514482E-2</c:v>
                </c:pt>
                <c:pt idx="19">
                  <c:v>1.9993840190321317E-2</c:v>
                </c:pt>
                <c:pt idx="20">
                  <c:v>1.5284596736709467E-2</c:v>
                </c:pt>
                <c:pt idx="21">
                  <c:v>1.1178169012574965E-2</c:v>
                </c:pt>
                <c:pt idx="22">
                  <c:v>7.6403097595475937E-3</c:v>
                </c:pt>
                <c:pt idx="23">
                  <c:v>4.6296158743767725E-3</c:v>
                </c:pt>
                <c:pt idx="24">
                  <c:v>2.0996405070185012E-3</c:v>
                </c:pt>
                <c:pt idx="25">
                  <c:v>0</c:v>
                </c:pt>
              </c:numCache>
            </c:numRef>
          </c:val>
          <c:extLst>
            <c:ext xmlns:c16="http://schemas.microsoft.com/office/drawing/2014/chart" uri="{C3380CC4-5D6E-409C-BE32-E72D297353CC}">
              <c16:uniqueId val="{00000001-E8ED-4034-9E5C-A13BFFFF6C21}"/>
            </c:ext>
          </c:extLst>
        </c:ser>
        <c:ser>
          <c:idx val="2"/>
          <c:order val="2"/>
          <c:tx>
            <c:strRef>
              <c:f>'SI2.4 - Nickel_supply'!$R$2:$R$3</c:f>
              <c:strCache>
                <c:ptCount val="2"/>
                <c:pt idx="0">
                  <c:v>CHA</c:v>
                </c:pt>
                <c:pt idx="1">
                  <c:v>HPAL</c:v>
                </c:pt>
              </c:strCache>
            </c:strRef>
          </c:tx>
          <c:spPr>
            <a:solidFill>
              <a:schemeClr val="accent3"/>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Nickel_supply'!$R$53:$R$98</c15:sqref>
                  </c15:fullRef>
                </c:ext>
              </c:extLst>
              <c:f>'SI2.4 - Nickel_supply'!$R$73:$R$98</c:f>
              <c:numCache>
                <c:formatCode>0.00</c:formatCode>
                <c:ptCount val="26"/>
                <c:pt idx="0">
                  <c:v>0.86992637363470238</c:v>
                </c:pt>
                <c:pt idx="1">
                  <c:v>2.0353766435634069</c:v>
                </c:pt>
                <c:pt idx="2">
                  <c:v>2.6866995397451574</c:v>
                </c:pt>
                <c:pt idx="3">
                  <c:v>3.2736571813367479</c:v>
                </c:pt>
                <c:pt idx="4">
                  <c:v>3.7942515968250867</c:v>
                </c:pt>
                <c:pt idx="5">
                  <c:v>4.245551431549762</c:v>
                </c:pt>
                <c:pt idx="6">
                  <c:v>4.6162488901620273</c:v>
                </c:pt>
                <c:pt idx="7">
                  <c:v>4.8713207524342366</c:v>
                </c:pt>
                <c:pt idx="8">
                  <c:v>4.9969714527855782</c:v>
                </c:pt>
                <c:pt idx="9">
                  <c:v>4.9866614847948698</c:v>
                </c:pt>
                <c:pt idx="10">
                  <c:v>4.8338996905249134</c:v>
                </c:pt>
                <c:pt idx="11">
                  <c:v>4.5616120339195323</c:v>
                </c:pt>
                <c:pt idx="12">
                  <c:v>4.2828152816858962</c:v>
                </c:pt>
                <c:pt idx="13">
                  <c:v>4.0263406426964092</c:v>
                </c:pt>
                <c:pt idx="14">
                  <c:v>3.7925582710892205</c:v>
                </c:pt>
                <c:pt idx="15">
                  <c:v>3.5962046422328671</c:v>
                </c:pt>
                <c:pt idx="16">
                  <c:v>3.3838911250946917</c:v>
                </c:pt>
                <c:pt idx="17">
                  <c:v>3.1907133133431973</c:v>
                </c:pt>
                <c:pt idx="18">
                  <c:v>2.9766067852804525</c:v>
                </c:pt>
                <c:pt idx="19">
                  <c:v>2.765814559661115</c:v>
                </c:pt>
                <c:pt idx="20">
                  <c:v>2.560169953398836</c:v>
                </c:pt>
                <c:pt idx="21">
                  <c:v>2.3613882039064626</c:v>
                </c:pt>
                <c:pt idx="22">
                  <c:v>2.1711213566714416</c:v>
                </c:pt>
                <c:pt idx="23">
                  <c:v>1.9907348259820115</c:v>
                </c:pt>
                <c:pt idx="24">
                  <c:v>1.8214381398385531</c:v>
                </c:pt>
                <c:pt idx="25">
                  <c:v>1.6967599178577613</c:v>
                </c:pt>
              </c:numCache>
            </c:numRef>
          </c:val>
          <c:extLst>
            <c:ext xmlns:c16="http://schemas.microsoft.com/office/drawing/2014/chart" uri="{C3380CC4-5D6E-409C-BE32-E72D297353CC}">
              <c16:uniqueId val="{00000002-E8ED-4034-9E5C-A13BFFFF6C21}"/>
            </c:ext>
          </c:extLst>
        </c:ser>
        <c:ser>
          <c:idx val="3"/>
          <c:order val="3"/>
          <c:tx>
            <c:strRef>
              <c:f>'SI2.4 - Nickel_supply'!$S$2:$S$3</c:f>
              <c:strCache>
                <c:ptCount val="2"/>
                <c:pt idx="0">
                  <c:v>CHA</c:v>
                </c:pt>
                <c:pt idx="1">
                  <c:v>RKEF</c:v>
                </c:pt>
              </c:strCache>
            </c:strRef>
          </c:tx>
          <c:spPr>
            <a:solidFill>
              <a:schemeClr val="accent4"/>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Nickel_supply'!$S$53:$S$98</c15:sqref>
                  </c15:fullRef>
                </c:ext>
              </c:extLst>
              <c:f>'SI2.4 - Nickel_supply'!$S$73:$S$98</c:f>
              <c:numCache>
                <c:formatCode>0.00</c:formatCode>
                <c:ptCount val="26"/>
                <c:pt idx="0">
                  <c:v>0.39542107892486467</c:v>
                </c:pt>
                <c:pt idx="1">
                  <c:v>0.87857984614247764</c:v>
                </c:pt>
                <c:pt idx="2">
                  <c:v>1.0995389575469505</c:v>
                </c:pt>
                <c:pt idx="3">
                  <c:v>1.2679658096726842</c:v>
                </c:pt>
                <c:pt idx="4">
                  <c:v>1.3881408281067391</c:v>
                </c:pt>
                <c:pt idx="5">
                  <c:v>1.4639832522585383</c:v>
                </c:pt>
                <c:pt idx="6">
                  <c:v>1.4967359882777902</c:v>
                </c:pt>
                <c:pt idx="7">
                  <c:v>1.4811448233752749</c:v>
                </c:pt>
                <c:pt idx="8">
                  <c:v>1.4205437240360339</c:v>
                </c:pt>
                <c:pt idx="9">
                  <c:v>1.3209699297469855</c:v>
                </c:pt>
                <c:pt idx="10">
                  <c:v>1.1886638583257982</c:v>
                </c:pt>
                <c:pt idx="11">
                  <c:v>1.0367300077089847</c:v>
                </c:pt>
                <c:pt idx="12">
                  <c:v>0.89512216498258279</c:v>
                </c:pt>
                <c:pt idx="13">
                  <c:v>0.76936445401842213</c:v>
                </c:pt>
                <c:pt idx="14">
                  <c:v>0.65801484198708882</c:v>
                </c:pt>
                <c:pt idx="15">
                  <c:v>0.56190697534888556</c:v>
                </c:pt>
                <c:pt idx="16">
                  <c:v>0.47143994002867218</c:v>
                </c:pt>
                <c:pt idx="17">
                  <c:v>0.39149856605437999</c:v>
                </c:pt>
                <c:pt idx="18">
                  <c:v>0.31666029630643111</c:v>
                </c:pt>
                <c:pt idx="19">
                  <c:v>0.24992300237901641</c:v>
                </c:pt>
                <c:pt idx="20">
                  <c:v>0.1910574592088683</c:v>
                </c:pt>
                <c:pt idx="21">
                  <c:v>0.13972711265718718</c:v>
                </c:pt>
                <c:pt idx="22">
                  <c:v>9.5503871994344944E-2</c:v>
                </c:pt>
                <c:pt idx="23">
                  <c:v>5.7870198429709606E-2</c:v>
                </c:pt>
                <c:pt idx="24">
                  <c:v>2.6245506337731334E-2</c:v>
                </c:pt>
                <c:pt idx="25">
                  <c:v>0</c:v>
                </c:pt>
              </c:numCache>
            </c:numRef>
          </c:val>
          <c:extLst>
            <c:ext xmlns:c16="http://schemas.microsoft.com/office/drawing/2014/chart" uri="{C3380CC4-5D6E-409C-BE32-E72D297353CC}">
              <c16:uniqueId val="{00000003-E8ED-4034-9E5C-A13BFFFF6C21}"/>
            </c:ext>
          </c:extLst>
        </c:ser>
        <c:ser>
          <c:idx val="4"/>
          <c:order val="4"/>
          <c:tx>
            <c:strRef>
              <c:f>'SI2.4 - Nickel_supply'!$T$2:$T$3</c:f>
              <c:strCache>
                <c:ptCount val="2"/>
                <c:pt idx="0">
                  <c:v>CAZ</c:v>
                </c:pt>
                <c:pt idx="1">
                  <c:v>FS</c:v>
                </c:pt>
              </c:strCache>
            </c:strRef>
          </c:tx>
          <c:spPr>
            <a:solidFill>
              <a:schemeClr val="accent5"/>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Nickel_supply'!$T$53:$T$98</c15:sqref>
                  </c15:fullRef>
                </c:ext>
              </c:extLst>
              <c:f>'SI2.4 - Nickel_supply'!$T$73:$T$98</c:f>
              <c:numCache>
                <c:formatCode>0.00</c:formatCode>
                <c:ptCount val="26"/>
                <c:pt idx="0">
                  <c:v>3.1633686313989176E-2</c:v>
                </c:pt>
                <c:pt idx="1">
                  <c:v>7.7607886409252202E-2</c:v>
                </c:pt>
                <c:pt idx="2">
                  <c:v>0.10708553325674647</c:v>
                </c:pt>
                <c:pt idx="3">
                  <c:v>0.13601815049216068</c:v>
                </c:pt>
                <c:pt idx="4">
                  <c:v>0.16393282160498637</c:v>
                </c:pt>
                <c:pt idx="5">
                  <c:v>0.19031782279361001</c:v>
                </c:pt>
                <c:pt idx="6">
                  <c:v>0.21426957305871525</c:v>
                </c:pt>
                <c:pt idx="7">
                  <c:v>0.23369173879921004</c:v>
                </c:pt>
                <c:pt idx="8">
                  <c:v>0.24734173077333302</c:v>
                </c:pt>
                <c:pt idx="9">
                  <c:v>0.25428671147629467</c:v>
                </c:pt>
                <c:pt idx="10">
                  <c:v>0.25358162310950361</c:v>
                </c:pt>
                <c:pt idx="11">
                  <c:v>0.24585311611384494</c:v>
                </c:pt>
                <c:pt idx="12">
                  <c:v>0.23686309596462191</c:v>
                </c:pt>
                <c:pt idx="13">
                  <c:v>0.22824478802546525</c:v>
                </c:pt>
                <c:pt idx="14">
                  <c:v>0.22013587441022608</c:v>
                </c:pt>
                <c:pt idx="15">
                  <c:v>0.21352465063257653</c:v>
                </c:pt>
                <c:pt idx="16">
                  <c:v>0.2053382849902661</c:v>
                </c:pt>
                <c:pt idx="17">
                  <c:v>0.19770677585746194</c:v>
                </c:pt>
                <c:pt idx="18">
                  <c:v>0.18818669037639332</c:v>
                </c:pt>
                <c:pt idx="19">
                  <c:v>0.1782784083636984</c:v>
                </c:pt>
                <c:pt idx="20">
                  <c:v>0.16813056410380414</c:v>
                </c:pt>
                <c:pt idx="21">
                  <c:v>0.15789163730262148</c:v>
                </c:pt>
                <c:pt idx="22">
                  <c:v>0.14771265535125352</c:v>
                </c:pt>
                <c:pt idx="23">
                  <c:v>0.13773107226270892</c:v>
                </c:pt>
                <c:pt idx="24">
                  <c:v>0.12807807092812881</c:v>
                </c:pt>
                <c:pt idx="25">
                  <c:v>0.1211971369898401</c:v>
                </c:pt>
              </c:numCache>
            </c:numRef>
          </c:val>
          <c:extLst>
            <c:ext xmlns:c16="http://schemas.microsoft.com/office/drawing/2014/chart" uri="{C3380CC4-5D6E-409C-BE32-E72D297353CC}">
              <c16:uniqueId val="{00000004-E8ED-4034-9E5C-A13BFFFF6C21}"/>
            </c:ext>
          </c:extLst>
        </c:ser>
        <c:ser>
          <c:idx val="5"/>
          <c:order val="5"/>
          <c:tx>
            <c:strRef>
              <c:f>'SI2.4 - Nickel_supply'!$U$2:$U$3</c:f>
              <c:strCache>
                <c:ptCount val="2"/>
                <c:pt idx="0">
                  <c:v>World</c:v>
                </c:pt>
                <c:pt idx="1">
                  <c:v>ReHydro</c:v>
                </c:pt>
              </c:strCache>
            </c:strRef>
          </c:tx>
          <c:spPr>
            <a:solidFill>
              <a:schemeClr val="accent6"/>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Nickel_supply'!$U$53:$U$98</c15:sqref>
                  </c15:fullRef>
                </c:ext>
              </c:extLst>
              <c:f>'SI2.4 - Nickel_supply'!$U$73:$U$98</c:f>
              <c:numCache>
                <c:formatCode>0.00</c:formatCode>
                <c:ptCount val="26"/>
                <c:pt idx="0">
                  <c:v>0.18282705509977687</c:v>
                </c:pt>
                <c:pt idx="1">
                  <c:v>0.24810951838110246</c:v>
                </c:pt>
                <c:pt idx="2">
                  <c:v>0.33709670208476794</c:v>
                </c:pt>
                <c:pt idx="3">
                  <c:v>0.46841159877644623</c:v>
                </c:pt>
                <c:pt idx="4">
                  <c:v>0.65700317036256906</c:v>
                </c:pt>
                <c:pt idx="5">
                  <c:v>0.91488632537147052</c:v>
                </c:pt>
                <c:pt idx="6">
                  <c:v>1.250109637281003</c:v>
                </c:pt>
                <c:pt idx="7">
                  <c:v>1.6659784481232203</c:v>
                </c:pt>
                <c:pt idx="8">
                  <c:v>2.1605748219850516</c:v>
                </c:pt>
                <c:pt idx="9">
                  <c:v>2.7266667395082012</c:v>
                </c:pt>
                <c:pt idx="10">
                  <c:v>3.3523149042439102</c:v>
                </c:pt>
                <c:pt idx="11">
                  <c:v>4.0218854358799998</c:v>
                </c:pt>
                <c:pt idx="12">
                  <c:v>4.7173706573754348</c:v>
                </c:pt>
                <c:pt idx="13">
                  <c:v>5.4206703168974952</c:v>
                </c:pt>
                <c:pt idx="14">
                  <c:v>6.1163289063270385</c:v>
                </c:pt>
                <c:pt idx="15">
                  <c:v>6.7929201076049432</c:v>
                </c:pt>
                <c:pt idx="16">
                  <c:v>7.4435119232590941</c:v>
                </c:pt>
                <c:pt idx="17">
                  <c:v>8.0651616103440258</c:v>
                </c:pt>
                <c:pt idx="18">
                  <c:v>8.6577601687629056</c:v>
                </c:pt>
                <c:pt idx="19">
                  <c:v>9.2230671204831509</c:v>
                </c:pt>
                <c:pt idx="20">
                  <c:v>9.7634383519174683</c:v>
                </c:pt>
                <c:pt idx="21">
                  <c:v>10.281257292288171</c:v>
                </c:pt>
                <c:pt idx="22">
                  <c:v>10.778500901664204</c:v>
                </c:pt>
                <c:pt idx="23">
                  <c:v>11.256573887921588</c:v>
                </c:pt>
                <c:pt idx="24">
                  <c:v>11.716371944100374</c:v>
                </c:pt>
                <c:pt idx="25">
                  <c:v>12.158487361058961</c:v>
                </c:pt>
              </c:numCache>
            </c:numRef>
          </c:val>
          <c:extLst>
            <c:ext xmlns:c16="http://schemas.microsoft.com/office/drawing/2014/chart" uri="{C3380CC4-5D6E-409C-BE32-E72D297353CC}">
              <c16:uniqueId val="{00000005-E8ED-4034-9E5C-A13BFFFF6C21}"/>
            </c:ext>
          </c:extLst>
        </c:ser>
        <c:ser>
          <c:idx val="6"/>
          <c:order val="6"/>
          <c:tx>
            <c:strRef>
              <c:f>'SI2.4 - Nickel_supply'!$V$2:$V$3</c:f>
              <c:strCache>
                <c:ptCount val="2"/>
                <c:pt idx="0">
                  <c:v>World</c:v>
                </c:pt>
                <c:pt idx="1">
                  <c:v>RePyro</c:v>
                </c:pt>
              </c:strCache>
            </c:strRef>
          </c:tx>
          <c:spPr>
            <a:solidFill>
              <a:schemeClr val="accent1">
                <a:lumMod val="60000"/>
              </a:schemeClr>
            </a:solidFill>
            <a:ln w="25400">
              <a:noFill/>
            </a:ln>
            <a:effectLst/>
          </c:spPr>
          <c:cat>
            <c:numRef>
              <c:extLst>
                <c:ext xmlns:c15="http://schemas.microsoft.com/office/drawing/2012/chart" uri="{02D57815-91ED-43cb-92C2-25804820EDAC}">
                  <c15:fullRef>
                    <c15:sqref>'SI2.4 - Nickel_supply'!$A$53:$A$98</c15:sqref>
                  </c15:fullRef>
                </c:ext>
              </c:extLst>
              <c:f>'SI2.4 - Nickel_supply'!$A$73:$A$98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xmlns:c15="http://schemas.microsoft.com/office/drawing/2012/chart" uri="{02D57815-91ED-43cb-92C2-25804820EDAC}">
                  <c15:fullRef>
                    <c15:sqref>'SI2.4 - Nickel_supply'!$V$53:$V$98</c15:sqref>
                  </c15:fullRef>
                </c:ext>
              </c:extLst>
              <c:f>'SI2.4 - Nickel_supply'!$V$73:$V$98</c:f>
              <c:numCache>
                <c:formatCode>0.00</c:formatCode>
                <c:ptCount val="26"/>
                <c:pt idx="0">
                  <c:v>0.12188470339985125</c:v>
                </c:pt>
                <c:pt idx="1">
                  <c:v>0.15996534737728973</c:v>
                </c:pt>
                <c:pt idx="2">
                  <c:v>0.21013820389699822</c:v>
                </c:pt>
                <c:pt idx="3">
                  <c:v>0.28224801464734584</c:v>
                </c:pt>
                <c:pt idx="4">
                  <c:v>0.38255880805921738</c:v>
                </c:pt>
                <c:pt idx="5">
                  <c:v>0.51462355802145221</c:v>
                </c:pt>
                <c:pt idx="6">
                  <c:v>0.67907190173289056</c:v>
                </c:pt>
                <c:pt idx="7">
                  <c:v>0.87362284474754237</c:v>
                </c:pt>
                <c:pt idx="8">
                  <c:v>1.0933029219683392</c:v>
                </c:pt>
                <c:pt idx="9">
                  <c:v>1.3308730514266218</c:v>
                </c:pt>
                <c:pt idx="10">
                  <c:v>1.5775599549383108</c:v>
                </c:pt>
                <c:pt idx="11">
                  <c:v>1.8238782790618606</c:v>
                </c:pt>
                <c:pt idx="12">
                  <c:v>2.0604607468996159</c:v>
                </c:pt>
                <c:pt idx="13">
                  <c:v>2.2791454741500834</c:v>
                </c:pt>
                <c:pt idx="14">
                  <c:v>2.4740206812109373</c:v>
                </c:pt>
                <c:pt idx="15">
                  <c:v>2.6416911529574785</c:v>
                </c:pt>
                <c:pt idx="16">
                  <c:v>2.7810923669319694</c:v>
                </c:pt>
                <c:pt idx="17">
                  <c:v>2.8929384037103572</c:v>
                </c:pt>
                <c:pt idx="18">
                  <c:v>2.9790142516173437</c:v>
                </c:pt>
                <c:pt idx="19">
                  <c:v>3.0416497950529542</c:v>
                </c:pt>
                <c:pt idx="20">
                  <c:v>3.0831910585002533</c:v>
                </c:pt>
                <c:pt idx="21">
                  <c:v>3.1057964737120516</c:v>
                </c:pt>
                <c:pt idx="22">
                  <c:v>3.1113198479030695</c:v>
                </c:pt>
                <c:pt idx="23">
                  <c:v>3.1013009691212541</c:v>
                </c:pt>
                <c:pt idx="24">
                  <c:v>3.0770269752182799</c:v>
                </c:pt>
                <c:pt idx="25">
                  <c:v>3.0396218402647404</c:v>
                </c:pt>
              </c:numCache>
            </c:numRef>
          </c:val>
          <c:extLst>
            <c:ext xmlns:c16="http://schemas.microsoft.com/office/drawing/2014/chart" uri="{C3380CC4-5D6E-409C-BE32-E72D297353CC}">
              <c16:uniqueId val="{00000006-E8ED-4034-9E5C-A13BFFFF6C21}"/>
            </c:ext>
          </c:extLst>
        </c:ser>
        <c:dLbls>
          <c:showLegendKey val="0"/>
          <c:showVal val="0"/>
          <c:showCatName val="0"/>
          <c:showSerName val="0"/>
          <c:showPercent val="0"/>
          <c:showBubbleSize val="0"/>
        </c:dLbls>
        <c:axId val="134002959"/>
        <c:axId val="134005359"/>
      </c:areaChart>
      <c:catAx>
        <c:axId val="134002959"/>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 panose="020B0604020202020204" pitchFamily="34" charset="0"/>
                <a:ea typeface="+mn-ea"/>
                <a:cs typeface="Helvetica" panose="020B0604020202020204" pitchFamily="34" charset="0"/>
              </a:defRPr>
            </a:pPr>
            <a:endParaRPr lang="en-NL"/>
          </a:p>
        </c:txPr>
        <c:crossAx val="134005359"/>
        <c:crosses val="autoZero"/>
        <c:auto val="0"/>
        <c:lblAlgn val="ctr"/>
        <c:lblOffset val="100"/>
        <c:tickLblSkip val="5"/>
        <c:tickMarkSkip val="5"/>
        <c:noMultiLvlLbl val="0"/>
      </c:catAx>
      <c:valAx>
        <c:axId val="134005359"/>
        <c:scaling>
          <c:orientation val="minMax"/>
          <c:max val="18"/>
        </c:scaling>
        <c:delete val="1"/>
        <c:axPos val="l"/>
        <c:majorGridlines>
          <c:spPr>
            <a:ln w="9525" cap="flat" cmpd="sng" algn="ctr">
              <a:noFill/>
              <a:round/>
            </a:ln>
            <a:effectLst/>
          </c:spPr>
        </c:majorGridlines>
        <c:numFmt formatCode="0.00" sourceLinked="1"/>
        <c:majorTickMark val="none"/>
        <c:minorTickMark val="none"/>
        <c:tickLblPos val="nextTo"/>
        <c:crossAx val="134002959"/>
        <c:crosses val="autoZero"/>
        <c:crossBetween val="midCat"/>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'SI2.5 - Nickel_demand_model'!$B$1</c:f>
              <c:strCache>
                <c:ptCount val="1"/>
                <c:pt idx="0">
                  <c:v>NDC</c:v>
                </c:pt>
              </c:strCache>
            </c:strRef>
          </c:tx>
          <c:spPr>
            <a:ln w="28575" cap="rnd">
              <a:solidFill>
                <a:schemeClr val="accent1"/>
              </a:solidFill>
              <a:round/>
            </a:ln>
            <a:effectLst/>
          </c:spPr>
          <c:marker>
            <c:symbol val="none"/>
          </c:marker>
          <c:cat>
            <c:numRef>
              <c:f>'SI2.5 - Nickel_demand_model'!$A$18:$A$50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'SI2.5 - Nickel_demand_model'!$B$18:$B$50</c:f>
              <c:numCache>
                <c:formatCode>General</c:formatCode>
                <c:ptCount val="33"/>
                <c:pt idx="0">
                  <c:v>174.39</c:v>
                </c:pt>
                <c:pt idx="1">
                  <c:v>247.7</c:v>
                </c:pt>
                <c:pt idx="2">
                  <c:v>382.96</c:v>
                </c:pt>
                <c:pt idx="3">
                  <c:v>597.13</c:v>
                </c:pt>
                <c:pt idx="4">
                  <c:v>903.83</c:v>
                </c:pt>
                <c:pt idx="5">
                  <c:v>1315.81</c:v>
                </c:pt>
                <c:pt idx="6">
                  <c:v>1845.85</c:v>
                </c:pt>
                <c:pt idx="7">
                  <c:v>2506.7199999999998</c:v>
                </c:pt>
                <c:pt idx="8">
                  <c:v>3307.04</c:v>
                </c:pt>
                <c:pt idx="9">
                  <c:v>4238.9399999999996</c:v>
                </c:pt>
                <c:pt idx="10">
                  <c:v>5290.4</c:v>
                </c:pt>
                <c:pt idx="11">
                  <c:v>6449.42</c:v>
                </c:pt>
                <c:pt idx="12">
                  <c:v>7703.98</c:v>
                </c:pt>
                <c:pt idx="13">
                  <c:v>9040.9500000000007</c:v>
                </c:pt>
                <c:pt idx="14">
                  <c:v>10442.82</c:v>
                </c:pt>
                <c:pt idx="15">
                  <c:v>11890.94</c:v>
                </c:pt>
                <c:pt idx="16">
                  <c:v>13366.67</c:v>
                </c:pt>
                <c:pt idx="17">
                  <c:v>14851.39</c:v>
                </c:pt>
                <c:pt idx="18">
                  <c:v>16328</c:v>
                </c:pt>
                <c:pt idx="19">
                  <c:v>17785.61</c:v>
                </c:pt>
                <c:pt idx="20">
                  <c:v>19214.87</c:v>
                </c:pt>
                <c:pt idx="21">
                  <c:v>20606.439999999999</c:v>
                </c:pt>
                <c:pt idx="22">
                  <c:v>21950.97</c:v>
                </c:pt>
                <c:pt idx="23">
                  <c:v>23240.04</c:v>
                </c:pt>
                <c:pt idx="24">
                  <c:v>24468.959999999999</c:v>
                </c:pt>
                <c:pt idx="25">
                  <c:v>25633.98</c:v>
                </c:pt>
                <c:pt idx="26">
                  <c:v>26731.32</c:v>
                </c:pt>
                <c:pt idx="27">
                  <c:v>27757.24</c:v>
                </c:pt>
                <c:pt idx="28">
                  <c:v>28707.97</c:v>
                </c:pt>
                <c:pt idx="29">
                  <c:v>29579.74</c:v>
                </c:pt>
                <c:pt idx="30">
                  <c:v>30368.81</c:v>
                </c:pt>
                <c:pt idx="31">
                  <c:v>31071.4</c:v>
                </c:pt>
                <c:pt idx="32">
                  <c:v>31683.759999999998</c:v>
                </c:pt>
              </c:numCache>
            </c:numRef>
          </c:val>
          <c:smooth val="0"/>
          <c:extLst>
            <c:ext xmlns:c16="http://schemas.microsoft.com/office/drawing/2014/chart" uri="{C3380CC4-5D6E-409C-BE32-E72D297353CC}">
              <c16:uniqueId val="{00000000-658D-4A5F-8E99-B55AF39BF385}"/>
            </c:ext>
          </c:extLst>
        </c:ser>
        <c:ser>
          <c:idx val="1"/>
          <c:order val="1"/>
          <c:tx>
            <c:strRef>
              <c:f>'SI2.5 - Nickel_demand_model'!$C$1</c:f>
              <c:strCache>
                <c:ptCount val="1"/>
                <c:pt idx="0">
                  <c:v>2 ºC</c:v>
                </c:pt>
              </c:strCache>
            </c:strRef>
          </c:tx>
          <c:spPr>
            <a:ln w="28575" cap="rnd">
              <a:solidFill>
                <a:schemeClr val="accent2"/>
              </a:solidFill>
              <a:round/>
            </a:ln>
            <a:effectLst/>
          </c:spPr>
          <c:marker>
            <c:symbol val="none"/>
          </c:marker>
          <c:cat>
            <c:numRef>
              <c:f>'SI2.5 - Nickel_demand_model'!$A$18:$A$50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'SI2.5 - Nickel_demand_model'!$C$18:$C$50</c:f>
              <c:numCache>
                <c:formatCode>General</c:formatCode>
                <c:ptCount val="33"/>
                <c:pt idx="0">
                  <c:v>174.39</c:v>
                </c:pt>
                <c:pt idx="1">
                  <c:v>247.7</c:v>
                </c:pt>
                <c:pt idx="2">
                  <c:v>382.96</c:v>
                </c:pt>
                <c:pt idx="3">
                  <c:v>597.13</c:v>
                </c:pt>
                <c:pt idx="4">
                  <c:v>903.83</c:v>
                </c:pt>
                <c:pt idx="5">
                  <c:v>1315.81</c:v>
                </c:pt>
                <c:pt idx="6">
                  <c:v>1845.85</c:v>
                </c:pt>
                <c:pt idx="7">
                  <c:v>2506.7199999999998</c:v>
                </c:pt>
                <c:pt idx="8">
                  <c:v>4349.0600000000004</c:v>
                </c:pt>
                <c:pt idx="9">
                  <c:v>6712.85</c:v>
                </c:pt>
                <c:pt idx="10">
                  <c:v>9426.3700000000008</c:v>
                </c:pt>
                <c:pt idx="11">
                  <c:v>12317.88</c:v>
                </c:pt>
                <c:pt idx="12">
                  <c:v>15215.66</c:v>
                </c:pt>
                <c:pt idx="13">
                  <c:v>17980.23</c:v>
                </c:pt>
                <c:pt idx="14">
                  <c:v>20601.060000000001</c:v>
                </c:pt>
                <c:pt idx="15">
                  <c:v>23099.85</c:v>
                </c:pt>
                <c:pt idx="16">
                  <c:v>25498.32</c:v>
                </c:pt>
                <c:pt idx="17">
                  <c:v>27818.17</c:v>
                </c:pt>
                <c:pt idx="18">
                  <c:v>30074.73</c:v>
                </c:pt>
                <c:pt idx="19">
                  <c:v>32257.71</c:v>
                </c:pt>
                <c:pt idx="20">
                  <c:v>34350.42</c:v>
                </c:pt>
                <c:pt idx="21">
                  <c:v>36336.19</c:v>
                </c:pt>
                <c:pt idx="22">
                  <c:v>38198.339999999997</c:v>
                </c:pt>
                <c:pt idx="23">
                  <c:v>39924.35</c:v>
                </c:pt>
                <c:pt idx="24">
                  <c:v>41518.300000000003</c:v>
                </c:pt>
                <c:pt idx="25">
                  <c:v>42988.44</c:v>
                </c:pt>
                <c:pt idx="26">
                  <c:v>44343.03</c:v>
                </c:pt>
                <c:pt idx="27">
                  <c:v>45590.32</c:v>
                </c:pt>
                <c:pt idx="28">
                  <c:v>46738.54</c:v>
                </c:pt>
                <c:pt idx="29">
                  <c:v>47795.96</c:v>
                </c:pt>
                <c:pt idx="30">
                  <c:v>48770.82</c:v>
                </c:pt>
                <c:pt idx="31">
                  <c:v>49671.37</c:v>
                </c:pt>
                <c:pt idx="32">
                  <c:v>50505.86</c:v>
                </c:pt>
              </c:numCache>
            </c:numRef>
          </c:val>
          <c:smooth val="0"/>
          <c:extLst>
            <c:ext xmlns:c16="http://schemas.microsoft.com/office/drawing/2014/chart" uri="{C3380CC4-5D6E-409C-BE32-E72D297353CC}">
              <c16:uniqueId val="{00000001-658D-4A5F-8E99-B55AF39BF385}"/>
            </c:ext>
          </c:extLst>
        </c:ser>
        <c:ser>
          <c:idx val="2"/>
          <c:order val="2"/>
          <c:tx>
            <c:strRef>
              <c:f>'SI2.5 - Nickel_demand_model'!$D$1</c:f>
              <c:strCache>
                <c:ptCount val="1"/>
                <c:pt idx="0">
                  <c:v>1.5 ºC</c:v>
                </c:pt>
              </c:strCache>
            </c:strRef>
          </c:tx>
          <c:spPr>
            <a:ln w="28575" cap="rnd">
              <a:solidFill>
                <a:schemeClr val="accent3"/>
              </a:solidFill>
              <a:round/>
            </a:ln>
            <a:effectLst/>
          </c:spPr>
          <c:marker>
            <c:symbol val="none"/>
          </c:marker>
          <c:cat>
            <c:numRef>
              <c:f>'SI2.5 - Nickel_demand_model'!$A$18:$A$50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'SI2.5 - Nickel_demand_model'!$D$18:$D$50</c:f>
              <c:numCache>
                <c:formatCode>General</c:formatCode>
                <c:ptCount val="33"/>
                <c:pt idx="0">
                  <c:v>174.39</c:v>
                </c:pt>
                <c:pt idx="1">
                  <c:v>247.7</c:v>
                </c:pt>
                <c:pt idx="2">
                  <c:v>382.96</c:v>
                </c:pt>
                <c:pt idx="3">
                  <c:v>597.13</c:v>
                </c:pt>
                <c:pt idx="4">
                  <c:v>903.83</c:v>
                </c:pt>
                <c:pt idx="5">
                  <c:v>1315.81</c:v>
                </c:pt>
                <c:pt idx="6">
                  <c:v>1845.85</c:v>
                </c:pt>
                <c:pt idx="7">
                  <c:v>2506.7199999999998</c:v>
                </c:pt>
                <c:pt idx="8">
                  <c:v>3993.44</c:v>
                </c:pt>
                <c:pt idx="9">
                  <c:v>5921.02</c:v>
                </c:pt>
                <c:pt idx="10">
                  <c:v>8229.61</c:v>
                </c:pt>
                <c:pt idx="11">
                  <c:v>10859.36</c:v>
                </c:pt>
                <c:pt idx="12">
                  <c:v>13750.43</c:v>
                </c:pt>
                <c:pt idx="13">
                  <c:v>16837.91</c:v>
                </c:pt>
                <c:pt idx="14">
                  <c:v>20036.650000000001</c:v>
                </c:pt>
                <c:pt idx="15">
                  <c:v>23256.42</c:v>
                </c:pt>
                <c:pt idx="16">
                  <c:v>26406.99</c:v>
                </c:pt>
                <c:pt idx="17">
                  <c:v>29398.14</c:v>
                </c:pt>
                <c:pt idx="18">
                  <c:v>32158.35</c:v>
                </c:pt>
                <c:pt idx="19">
                  <c:v>34690.879999999997</c:v>
                </c:pt>
                <c:pt idx="20">
                  <c:v>37017.699999999997</c:v>
                </c:pt>
                <c:pt idx="21">
                  <c:v>39160.769999999997</c:v>
                </c:pt>
                <c:pt idx="22">
                  <c:v>41142.050000000003</c:v>
                </c:pt>
                <c:pt idx="23">
                  <c:v>42981.16</c:v>
                </c:pt>
                <c:pt idx="24">
                  <c:v>44688.36</c:v>
                </c:pt>
                <c:pt idx="25">
                  <c:v>46271.56</c:v>
                </c:pt>
                <c:pt idx="26">
                  <c:v>47738.67</c:v>
                </c:pt>
                <c:pt idx="27">
                  <c:v>49097.62</c:v>
                </c:pt>
                <c:pt idx="28">
                  <c:v>50356.31</c:v>
                </c:pt>
                <c:pt idx="29">
                  <c:v>51522.66</c:v>
                </c:pt>
                <c:pt idx="30">
                  <c:v>52604.57</c:v>
                </c:pt>
                <c:pt idx="31">
                  <c:v>53609.98</c:v>
                </c:pt>
                <c:pt idx="32">
                  <c:v>54546.78</c:v>
                </c:pt>
              </c:numCache>
            </c:numRef>
          </c:val>
          <c:smooth val="0"/>
          <c:extLst>
            <c:ext xmlns:c16="http://schemas.microsoft.com/office/drawing/2014/chart" uri="{C3380CC4-5D6E-409C-BE32-E72D297353CC}">
              <c16:uniqueId val="{00000002-658D-4A5F-8E99-B55AF39BF385}"/>
            </c:ext>
          </c:extLst>
        </c:ser>
        <c:dLbls>
          <c:showLegendKey val="0"/>
          <c:showVal val="0"/>
          <c:showCatName val="0"/>
          <c:showSerName val="0"/>
          <c:showPercent val="0"/>
          <c:showBubbleSize val="0"/>
        </c:dLbls>
        <c:smooth val="0"/>
        <c:axId val="929426719"/>
        <c:axId val="929427199"/>
      </c:lineChart>
      <c:catAx>
        <c:axId val="929426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929427199"/>
        <c:crosses val="autoZero"/>
        <c:auto val="1"/>
        <c:lblAlgn val="ctr"/>
        <c:lblOffset val="100"/>
        <c:noMultiLvlLbl val="0"/>
      </c:catAx>
      <c:valAx>
        <c:axId val="929427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 BEV [LDV] bn pkm/yr </a:t>
                </a:r>
                <a:endParaRPr lang="en-US"/>
              </a:p>
            </c:rich>
          </c:tx>
          <c:layout>
            <c:manualLayout>
              <c:xMode val="edge"/>
              <c:yMode val="edge"/>
              <c:x val="2.1990935809555034E-2"/>
              <c:y val="0.189433084894482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929426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'SI2.6 - Battery_chemisty_shares'!$B$5</c:f>
              <c:strCache>
                <c:ptCount val="1"/>
                <c:pt idx="0">
                  <c:v>NMC532</c:v>
                </c:pt>
              </c:strCache>
            </c:strRef>
          </c:tx>
          <c:spPr>
            <a:solidFill>
              <a:schemeClr val="accent1"/>
            </a:solidFill>
            <a:ln>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Battery_chemisty_shares'!$B$6:$B$51</c15:sqref>
                  </c15:fullRef>
                </c:ext>
              </c:extLst>
              <c:f>'SI2.6 - Battery_chemisty_shares'!$B$19:$B$51</c:f>
              <c:numCache>
                <c:formatCode>0%</c:formatCode>
                <c:ptCount val="33"/>
                <c:pt idx="0">
                  <c:v>9.5238168509582194E-2</c:v>
                </c:pt>
                <c:pt idx="1">
                  <c:v>4.7619212479892703E-2</c:v>
                </c:pt>
                <c:pt idx="2">
                  <c:v>4.4818006907486295E-2</c:v>
                </c:pt>
                <c:pt idx="3">
                  <c:v>0.10256410256410201</c:v>
                </c:pt>
                <c:pt idx="4">
                  <c:v>8.7845260691375007E-2</c:v>
                </c:pt>
                <c:pt idx="5">
                  <c:v>7.6242999186900404E-2</c:v>
                </c:pt>
                <c:pt idx="6">
                  <c:v>4.4751384988132206E-2</c:v>
                </c:pt>
                <c:pt idx="7">
                  <c:v>4.2068059790010305E-2</c:v>
                </c:pt>
                <c:pt idx="8">
                  <c:v>3.9384734591888404E-2</c:v>
                </c:pt>
                <c:pt idx="9">
                  <c:v>3.6701409393766503E-2</c:v>
                </c:pt>
                <c:pt idx="10">
                  <c:v>3.4018084195644602E-2</c:v>
                </c:pt>
                <c:pt idx="11">
                  <c:v>3.1334758997522701E-2</c:v>
                </c:pt>
                <c:pt idx="12">
                  <c:v>2.8651433799400799E-2</c:v>
                </c:pt>
                <c:pt idx="13">
                  <c:v>2.5968108601278898E-2</c:v>
                </c:pt>
                <c:pt idx="14">
                  <c:v>2.3284783403156997E-2</c:v>
                </c:pt>
                <c:pt idx="15">
                  <c:v>2.0601458205035096E-2</c:v>
                </c:pt>
                <c:pt idx="16">
                  <c:v>1.7918133006913195E-2</c:v>
                </c:pt>
                <c:pt idx="17">
                  <c:v>1.5234807808791296E-2</c:v>
                </c:pt>
                <c:pt idx="18">
                  <c:v>1.2551482610669396E-2</c:v>
                </c:pt>
                <c:pt idx="19">
                  <c:v>9.8681574125474968E-3</c:v>
                </c:pt>
                <c:pt idx="20">
                  <c:v>7.1848322144255974E-3</c:v>
                </c:pt>
                <c:pt idx="21">
                  <c:v>4.5015070163036981E-3</c:v>
                </c:pt>
                <c:pt idx="22">
                  <c:v>1.818181818181818E-3</c:v>
                </c:pt>
                <c:pt idx="23">
                  <c:v>1.818181818181818E-3</c:v>
                </c:pt>
                <c:pt idx="24">
                  <c:v>1.818181818181818E-3</c:v>
                </c:pt>
                <c:pt idx="25">
                  <c:v>1.818181818181818E-3</c:v>
                </c:pt>
                <c:pt idx="26">
                  <c:v>1.818181818181818E-3</c:v>
                </c:pt>
                <c:pt idx="27">
                  <c:v>1.818181818181818E-3</c:v>
                </c:pt>
                <c:pt idx="28">
                  <c:v>1.818181818181818E-3</c:v>
                </c:pt>
                <c:pt idx="29">
                  <c:v>1.818181818181818E-3</c:v>
                </c:pt>
                <c:pt idx="30">
                  <c:v>1.818181818181818E-3</c:v>
                </c:pt>
                <c:pt idx="31">
                  <c:v>1.818181818181818E-3</c:v>
                </c:pt>
                <c:pt idx="32">
                  <c:v>1.818181818181818E-3</c:v>
                </c:pt>
              </c:numCache>
            </c:numRef>
          </c:val>
          <c:extLst>
            <c:ext xmlns:c16="http://schemas.microsoft.com/office/drawing/2014/chart" uri="{C3380CC4-5D6E-409C-BE32-E72D297353CC}">
              <c16:uniqueId val="{00000000-5751-4357-845E-31F23DD5CC7D}"/>
            </c:ext>
          </c:extLst>
        </c:ser>
        <c:ser>
          <c:idx val="1"/>
          <c:order val="1"/>
          <c:tx>
            <c:strRef>
              <c:f>'SI2.6 - Battery_chemisty_shares'!$C$5</c:f>
              <c:strCache>
                <c:ptCount val="1"/>
                <c:pt idx="0">
                  <c:v>NMC622</c:v>
                </c:pt>
              </c:strCache>
            </c:strRef>
          </c:tx>
          <c:spPr>
            <a:solidFill>
              <a:schemeClr val="accent2"/>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Battery_chemisty_shares'!$C$6:$C$51</c15:sqref>
                  </c15:fullRef>
                </c:ext>
              </c:extLst>
              <c:f>'SI2.6 - Battery_chemisty_shares'!$C$19:$C$51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0.1429426208363419</c:v>
                </c:pt>
                <c:pt idx="8">
                  <c:v>0.13450402187149488</c:v>
                </c:pt>
                <c:pt idx="9">
                  <c:v>0.12606542290664785</c:v>
                </c:pt>
                <c:pt idx="10">
                  <c:v>0.11762682394180081</c:v>
                </c:pt>
                <c:pt idx="11">
                  <c:v>0.10918822497695377</c:v>
                </c:pt>
                <c:pt idx="12">
                  <c:v>0.10074962601210673</c:v>
                </c:pt>
                <c:pt idx="13">
                  <c:v>9.2311027047259686E-2</c:v>
                </c:pt>
                <c:pt idx="14">
                  <c:v>8.3872428082412645E-2</c:v>
                </c:pt>
                <c:pt idx="15">
                  <c:v>7.5433829117565604E-2</c:v>
                </c:pt>
                <c:pt idx="16">
                  <c:v>6.6995230152718563E-2</c:v>
                </c:pt>
                <c:pt idx="17">
                  <c:v>5.8556631187871529E-2</c:v>
                </c:pt>
                <c:pt idx="18">
                  <c:v>5.0118032223024495E-2</c:v>
                </c:pt>
                <c:pt idx="19">
                  <c:v>4.167943325817746E-2</c:v>
                </c:pt>
                <c:pt idx="20">
                  <c:v>3.3240834293330426E-2</c:v>
                </c:pt>
                <c:pt idx="21">
                  <c:v>2.4802235328483392E-2</c:v>
                </c:pt>
                <c:pt idx="22">
                  <c:v>1.6363636363636365E-2</c:v>
                </c:pt>
                <c:pt idx="23">
                  <c:v>1.6363636363636365E-2</c:v>
                </c:pt>
                <c:pt idx="24">
                  <c:v>1.6363636363636365E-2</c:v>
                </c:pt>
                <c:pt idx="25">
                  <c:v>1.6363636363636365E-2</c:v>
                </c:pt>
                <c:pt idx="26">
                  <c:v>1.6363636363636365E-2</c:v>
                </c:pt>
                <c:pt idx="27">
                  <c:v>1.6363636363636365E-2</c:v>
                </c:pt>
                <c:pt idx="28">
                  <c:v>1.6363636363636365E-2</c:v>
                </c:pt>
                <c:pt idx="29">
                  <c:v>1.6363636363636365E-2</c:v>
                </c:pt>
                <c:pt idx="30">
                  <c:v>1.6363636363636365E-2</c:v>
                </c:pt>
                <c:pt idx="31">
                  <c:v>1.6363636363636365E-2</c:v>
                </c:pt>
                <c:pt idx="32">
                  <c:v>1.6363636363636365E-2</c:v>
                </c:pt>
              </c:numCache>
            </c:numRef>
          </c:val>
          <c:extLst>
            <c:ext xmlns:c16="http://schemas.microsoft.com/office/drawing/2014/chart" uri="{C3380CC4-5D6E-409C-BE32-E72D297353CC}">
              <c16:uniqueId val="{00000001-5751-4357-845E-31F23DD5CC7D}"/>
            </c:ext>
          </c:extLst>
        </c:ser>
        <c:ser>
          <c:idx val="2"/>
          <c:order val="2"/>
          <c:tx>
            <c:strRef>
              <c:f>'SI2.6 - Battery_chemisty_shares'!$D$5</c:f>
              <c:strCache>
                <c:ptCount val="1"/>
                <c:pt idx="0">
                  <c:v>NMC811</c:v>
                </c:pt>
              </c:strCache>
            </c:strRef>
          </c:tx>
          <c:spPr>
            <a:solidFill>
              <a:schemeClr val="accent3"/>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Battery_chemisty_shares'!$D$6:$D$51</c15:sqref>
                  </c15:fullRef>
                </c:ext>
              </c:extLst>
              <c:f>'SI2.6 - Battery_chemisty_shares'!$D$19:$D$51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0.14771534810906917</c:v>
                </c:pt>
                <c:pt idx="8">
                  <c:v>0.1440494764169494</c:v>
                </c:pt>
                <c:pt idx="9">
                  <c:v>0.14038360472482964</c:v>
                </c:pt>
                <c:pt idx="10">
                  <c:v>0.13671773303270987</c:v>
                </c:pt>
                <c:pt idx="11">
                  <c:v>0.13305186134059011</c:v>
                </c:pt>
                <c:pt idx="12">
                  <c:v>0.12938598964847034</c:v>
                </c:pt>
                <c:pt idx="13">
                  <c:v>0.12572011795635057</c:v>
                </c:pt>
                <c:pt idx="14">
                  <c:v>0.12205424626423081</c:v>
                </c:pt>
                <c:pt idx="15">
                  <c:v>0.11838837457211104</c:v>
                </c:pt>
                <c:pt idx="16">
                  <c:v>0.11472250287999128</c:v>
                </c:pt>
                <c:pt idx="17">
                  <c:v>0.11105663118787151</c:v>
                </c:pt>
                <c:pt idx="18">
                  <c:v>0.10739075949575175</c:v>
                </c:pt>
                <c:pt idx="19">
                  <c:v>0.10372488780363198</c:v>
                </c:pt>
                <c:pt idx="20">
                  <c:v>0.10005901611151222</c:v>
                </c:pt>
                <c:pt idx="21">
                  <c:v>9.6393144419392451E-2</c:v>
                </c:pt>
                <c:pt idx="22">
                  <c:v>9.27272727272727E-2</c:v>
                </c:pt>
                <c:pt idx="23">
                  <c:v>9.27272727272727E-2</c:v>
                </c:pt>
                <c:pt idx="24">
                  <c:v>9.27272727272727E-2</c:v>
                </c:pt>
                <c:pt idx="25">
                  <c:v>9.27272727272727E-2</c:v>
                </c:pt>
                <c:pt idx="26">
                  <c:v>9.27272727272727E-2</c:v>
                </c:pt>
                <c:pt idx="27">
                  <c:v>9.27272727272727E-2</c:v>
                </c:pt>
                <c:pt idx="28">
                  <c:v>9.27272727272727E-2</c:v>
                </c:pt>
                <c:pt idx="29">
                  <c:v>9.27272727272727E-2</c:v>
                </c:pt>
                <c:pt idx="30">
                  <c:v>9.27272727272727E-2</c:v>
                </c:pt>
                <c:pt idx="31">
                  <c:v>9.27272727272727E-2</c:v>
                </c:pt>
                <c:pt idx="32">
                  <c:v>9.27272727272727E-2</c:v>
                </c:pt>
              </c:numCache>
            </c:numRef>
          </c:val>
          <c:extLst>
            <c:ext xmlns:c16="http://schemas.microsoft.com/office/drawing/2014/chart" uri="{C3380CC4-5D6E-409C-BE32-E72D297353CC}">
              <c16:uniqueId val="{00000002-5751-4357-845E-31F23DD5CC7D}"/>
            </c:ext>
          </c:extLst>
        </c:ser>
        <c:ser>
          <c:idx val="3"/>
          <c:order val="3"/>
          <c:tx>
            <c:strRef>
              <c:f>'SI2.6 - Battery_chemisty_shares'!$E$5</c:f>
              <c:strCache>
                <c:ptCount val="1"/>
                <c:pt idx="0">
                  <c:v>NMC911</c:v>
                </c:pt>
              </c:strCache>
            </c:strRef>
          </c:tx>
          <c:spPr>
            <a:solidFill>
              <a:schemeClr val="accent4"/>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Battery_chemisty_shares'!$E$6:$E$51</c15:sqref>
                  </c15:fullRef>
                </c:ext>
              </c:extLst>
              <c:f>'SI2.6 - Battery_chemisty_shares'!$E$19:$E$51</c:f>
              <c:numCache>
                <c:formatCode>0%</c:formatCode>
                <c:ptCount val="33"/>
                <c:pt idx="0">
                  <c:v>0</c:v>
                </c:pt>
                <c:pt idx="1">
                  <c:v>0</c:v>
                </c:pt>
                <c:pt idx="2">
                  <c:v>0</c:v>
                </c:pt>
                <c:pt idx="3">
                  <c:v>0</c:v>
                </c:pt>
                <c:pt idx="4">
                  <c:v>0</c:v>
                </c:pt>
                <c:pt idx="5">
                  <c:v>0</c:v>
                </c:pt>
                <c:pt idx="6">
                  <c:v>0</c:v>
                </c:pt>
                <c:pt idx="7">
                  <c:v>1.125E-2</c:v>
                </c:pt>
                <c:pt idx="8">
                  <c:v>2.2499999999999999E-2</c:v>
                </c:pt>
                <c:pt idx="9">
                  <c:v>3.3750000000000002E-2</c:v>
                </c:pt>
                <c:pt idx="10">
                  <c:v>4.4999999999999998E-2</c:v>
                </c:pt>
                <c:pt idx="11">
                  <c:v>5.6249999999999994E-2</c:v>
                </c:pt>
                <c:pt idx="12">
                  <c:v>6.7499999999999991E-2</c:v>
                </c:pt>
                <c:pt idx="13">
                  <c:v>7.8749999999999987E-2</c:v>
                </c:pt>
                <c:pt idx="14">
                  <c:v>8.9999999999999983E-2</c:v>
                </c:pt>
                <c:pt idx="15">
                  <c:v>0.10124999999999998</c:v>
                </c:pt>
                <c:pt idx="16">
                  <c:v>0.11249999999999998</c:v>
                </c:pt>
                <c:pt idx="17">
                  <c:v>0.12374999999999997</c:v>
                </c:pt>
                <c:pt idx="18">
                  <c:v>0.13499999999999998</c:v>
                </c:pt>
                <c:pt idx="19">
                  <c:v>0.14624999999999999</c:v>
                </c:pt>
                <c:pt idx="20">
                  <c:v>0.1575</c:v>
                </c:pt>
                <c:pt idx="21">
                  <c:v>0.16875000000000001</c:v>
                </c:pt>
                <c:pt idx="22">
                  <c:v>0.18</c:v>
                </c:pt>
                <c:pt idx="23">
                  <c:v>0.18</c:v>
                </c:pt>
                <c:pt idx="24">
                  <c:v>0.18</c:v>
                </c:pt>
                <c:pt idx="25">
                  <c:v>0.18</c:v>
                </c:pt>
                <c:pt idx="26">
                  <c:v>0.18</c:v>
                </c:pt>
                <c:pt idx="27">
                  <c:v>0.18</c:v>
                </c:pt>
                <c:pt idx="28">
                  <c:v>0.18</c:v>
                </c:pt>
                <c:pt idx="29">
                  <c:v>0.18</c:v>
                </c:pt>
                <c:pt idx="30">
                  <c:v>0.18</c:v>
                </c:pt>
                <c:pt idx="31">
                  <c:v>0.18</c:v>
                </c:pt>
                <c:pt idx="32">
                  <c:v>0.18</c:v>
                </c:pt>
              </c:numCache>
            </c:numRef>
          </c:val>
          <c:extLst>
            <c:ext xmlns:c16="http://schemas.microsoft.com/office/drawing/2014/chart" uri="{C3380CC4-5D6E-409C-BE32-E72D297353CC}">
              <c16:uniqueId val="{00000003-5751-4357-845E-31F23DD5CC7D}"/>
            </c:ext>
          </c:extLst>
        </c:ser>
        <c:ser>
          <c:idx val="4"/>
          <c:order val="4"/>
          <c:tx>
            <c:strRef>
              <c:f>'SI2.6 - Battery_chemisty_shares'!$F$5</c:f>
              <c:strCache>
                <c:ptCount val="1"/>
                <c:pt idx="0">
                  <c:v>NCA</c:v>
                </c:pt>
              </c:strCache>
            </c:strRef>
          </c:tx>
          <c:spPr>
            <a:solidFill>
              <a:schemeClr val="accent5"/>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Battery_chemisty_shares'!$F$6:$F$51</c15:sqref>
                  </c15:fullRef>
                </c:ext>
              </c:extLst>
              <c:f>'SI2.6 - Battery_chemisty_shares'!$F$19:$F$51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0.14248807538179645</c:v>
                </c:pt>
                <c:pt idx="8">
                  <c:v>0.13359493096240396</c:v>
                </c:pt>
                <c:pt idx="9">
                  <c:v>0.12470178654301148</c:v>
                </c:pt>
                <c:pt idx="10">
                  <c:v>0.11580864212361899</c:v>
                </c:pt>
                <c:pt idx="11">
                  <c:v>0.10691549770422651</c:v>
                </c:pt>
                <c:pt idx="12">
                  <c:v>9.8022353284834024E-2</c:v>
                </c:pt>
                <c:pt idx="13">
                  <c:v>8.9129208865441539E-2</c:v>
                </c:pt>
                <c:pt idx="14">
                  <c:v>8.0236064446049055E-2</c:v>
                </c:pt>
                <c:pt idx="15">
                  <c:v>7.134292002665657E-2</c:v>
                </c:pt>
                <c:pt idx="16">
                  <c:v>6.2449775607264078E-2</c:v>
                </c:pt>
                <c:pt idx="17">
                  <c:v>5.3556631187871587E-2</c:v>
                </c:pt>
                <c:pt idx="18">
                  <c:v>4.4663486768479095E-2</c:v>
                </c:pt>
                <c:pt idx="19">
                  <c:v>3.5770342349086603E-2</c:v>
                </c:pt>
                <c:pt idx="20">
                  <c:v>2.6877197929694112E-2</c:v>
                </c:pt>
                <c:pt idx="21">
                  <c:v>1.798405351030162E-2</c:v>
                </c:pt>
                <c:pt idx="22">
                  <c:v>9.0909090909090922E-3</c:v>
                </c:pt>
                <c:pt idx="23">
                  <c:v>9.0909090909090922E-3</c:v>
                </c:pt>
                <c:pt idx="24">
                  <c:v>9.0909090909090922E-3</c:v>
                </c:pt>
                <c:pt idx="25">
                  <c:v>9.0909090909090922E-3</c:v>
                </c:pt>
                <c:pt idx="26">
                  <c:v>9.0909090909090922E-3</c:v>
                </c:pt>
                <c:pt idx="27">
                  <c:v>9.0909090909090922E-3</c:v>
                </c:pt>
                <c:pt idx="28">
                  <c:v>9.0909090909090922E-3</c:v>
                </c:pt>
                <c:pt idx="29">
                  <c:v>9.0909090909090922E-3</c:v>
                </c:pt>
                <c:pt idx="30">
                  <c:v>9.0909090909090922E-3</c:v>
                </c:pt>
                <c:pt idx="31">
                  <c:v>9.0909090909090922E-3</c:v>
                </c:pt>
                <c:pt idx="32">
                  <c:v>9.0909090909090922E-3</c:v>
                </c:pt>
              </c:numCache>
            </c:numRef>
          </c:val>
          <c:extLst>
            <c:ext xmlns:c16="http://schemas.microsoft.com/office/drawing/2014/chart" uri="{C3380CC4-5D6E-409C-BE32-E72D297353CC}">
              <c16:uniqueId val="{00000004-5751-4357-845E-31F23DD5CC7D}"/>
            </c:ext>
          </c:extLst>
        </c:ser>
        <c:ser>
          <c:idx val="5"/>
          <c:order val="5"/>
          <c:tx>
            <c:strRef>
              <c:f>'SI2.6 - Battery_chemisty_shares'!$G$5</c:f>
              <c:strCache>
                <c:ptCount val="1"/>
                <c:pt idx="0">
                  <c:v>LFP</c:v>
                </c:pt>
              </c:strCache>
            </c:strRef>
          </c:tx>
          <c:spPr>
            <a:solidFill>
              <a:schemeClr val="accent6"/>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Battery_chemisty_shares'!$G$6:$G$51</c15:sqref>
                  </c15:fullRef>
                </c:ext>
              </c:extLst>
              <c:f>'SI2.6 - Battery_chemisty_shares'!$G$19:$G$51</c:f>
              <c:numCache>
                <c:formatCode>0%</c:formatCode>
                <c:ptCount val="33"/>
                <c:pt idx="0">
                  <c:v>7.2829036830738075E-2</c:v>
                </c:pt>
                <c:pt idx="1">
                  <c:v>3.0812363720758962E-2</c:v>
                </c:pt>
                <c:pt idx="2">
                  <c:v>5.3221238949401097E-2</c:v>
                </c:pt>
                <c:pt idx="3">
                  <c:v>0.28547011155348601</c:v>
                </c:pt>
                <c:pt idx="4">
                  <c:v>0.37182317675369703</c:v>
                </c:pt>
                <c:pt idx="5">
                  <c:v>0.40165743341245191</c:v>
                </c:pt>
                <c:pt idx="6">
                  <c:v>0.50110495560830093</c:v>
                </c:pt>
                <c:pt idx="7">
                  <c:v>0.51353589588278215</c:v>
                </c:pt>
                <c:pt idx="8">
                  <c:v>0.52596683615726336</c:v>
                </c:pt>
                <c:pt idx="9">
                  <c:v>0.53839777643174458</c:v>
                </c:pt>
                <c:pt idx="10">
                  <c:v>0.5508287167062258</c:v>
                </c:pt>
                <c:pt idx="11">
                  <c:v>0.56325965698070701</c:v>
                </c:pt>
                <c:pt idx="12">
                  <c:v>0.57569059725518823</c:v>
                </c:pt>
                <c:pt idx="13">
                  <c:v>0.58812153752966945</c:v>
                </c:pt>
                <c:pt idx="14">
                  <c:v>0.60055247780415066</c:v>
                </c:pt>
                <c:pt idx="15">
                  <c:v>0.61298341807863188</c:v>
                </c:pt>
                <c:pt idx="16">
                  <c:v>0.6254143583531131</c:v>
                </c:pt>
                <c:pt idx="17">
                  <c:v>0.63784529862759431</c:v>
                </c:pt>
                <c:pt idx="18">
                  <c:v>0.65027623890207553</c:v>
                </c:pt>
                <c:pt idx="19">
                  <c:v>0.66270717917655675</c:v>
                </c:pt>
                <c:pt idx="20">
                  <c:v>0.67513811945103797</c:v>
                </c:pt>
                <c:pt idx="21">
                  <c:v>0.68756905972551918</c:v>
                </c:pt>
                <c:pt idx="22">
                  <c:v>0.7</c:v>
                </c:pt>
                <c:pt idx="23">
                  <c:v>0.7</c:v>
                </c:pt>
                <c:pt idx="24">
                  <c:v>0.7</c:v>
                </c:pt>
                <c:pt idx="25">
                  <c:v>0.7</c:v>
                </c:pt>
                <c:pt idx="26">
                  <c:v>0.7</c:v>
                </c:pt>
                <c:pt idx="27">
                  <c:v>0.7</c:v>
                </c:pt>
                <c:pt idx="28">
                  <c:v>0.7</c:v>
                </c:pt>
                <c:pt idx="29">
                  <c:v>0.7</c:v>
                </c:pt>
                <c:pt idx="30">
                  <c:v>0.7</c:v>
                </c:pt>
                <c:pt idx="31">
                  <c:v>0.7</c:v>
                </c:pt>
                <c:pt idx="32">
                  <c:v>0.7</c:v>
                </c:pt>
              </c:numCache>
            </c:numRef>
          </c:val>
          <c:extLst>
            <c:ext xmlns:c16="http://schemas.microsoft.com/office/drawing/2014/chart" uri="{C3380CC4-5D6E-409C-BE32-E72D297353CC}">
              <c16:uniqueId val="{00000005-5751-4357-845E-31F23DD5CC7D}"/>
            </c:ext>
          </c:extLst>
        </c:ser>
        <c:ser>
          <c:idx val="6"/>
          <c:order val="6"/>
          <c:tx>
            <c:strRef>
              <c:f>'SI2.6 - Battery_chemisty_shares'!$H$5</c:f>
              <c:strCache>
                <c:ptCount val="1"/>
                <c:pt idx="0">
                  <c:v>SIB</c:v>
                </c:pt>
              </c:strCache>
            </c:strRef>
          </c:tx>
          <c:spPr>
            <a:solidFill>
              <a:schemeClr val="accent1">
                <a:lumMod val="60000"/>
              </a:schemeClr>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Battery_chemisty_shares'!$H$6:$H$51</c15:sqref>
                  </c15:fullRef>
                </c:ext>
              </c:extLst>
              <c:f>'SI2.6 - Battery_chemisty_shares'!$H$19:$H$51</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6-5751-4357-845E-31F23DD5CC7D}"/>
            </c:ext>
          </c:extLst>
        </c:ser>
        <c:ser>
          <c:idx val="7"/>
          <c:order val="7"/>
          <c:tx>
            <c:strRef>
              <c:f>'SI2.6 - Battery_chemisty_shares'!$I$5</c:f>
              <c:strCache>
                <c:ptCount val="1"/>
                <c:pt idx="0">
                  <c:v>SSB</c:v>
                </c:pt>
              </c:strCache>
            </c:strRef>
          </c:tx>
          <c:spPr>
            <a:solidFill>
              <a:schemeClr val="accent2">
                <a:lumMod val="60000"/>
              </a:schemeClr>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Battery_chemisty_shares'!$I$6:$I$51</c15:sqref>
                  </c15:fullRef>
                </c:ext>
              </c:extLst>
              <c:f>'SI2.6 - Battery_chemisty_shares'!$I$19:$I$51</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7-5751-4357-845E-31F23DD5CC7D}"/>
            </c:ext>
          </c:extLst>
        </c:ser>
        <c:dLbls>
          <c:showLegendKey val="0"/>
          <c:showVal val="0"/>
          <c:showCatName val="0"/>
          <c:showSerName val="0"/>
          <c:showPercent val="0"/>
          <c:showBubbleSize val="0"/>
        </c:dLbls>
        <c:axId val="460583327"/>
        <c:axId val="460580927"/>
      </c:areaChart>
      <c:catAx>
        <c:axId val="4605833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0580927"/>
        <c:crosses val="autoZero"/>
        <c:auto val="1"/>
        <c:lblAlgn val="ctr"/>
        <c:lblOffset val="100"/>
        <c:noMultiLvlLbl val="0"/>
      </c:catAx>
      <c:valAx>
        <c:axId val="4605809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05833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'SI2.6 - Battery_chemisty_shares'!$J$5</c:f>
              <c:strCache>
                <c:ptCount val="1"/>
                <c:pt idx="0">
                  <c:v>NMC532</c:v>
                </c:pt>
              </c:strCache>
            </c:strRef>
          </c:tx>
          <c:spPr>
            <a:solidFill>
              <a:schemeClr val="accent1"/>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Battery_chemisty_shares'!$J$6:$J$51</c15:sqref>
                  </c15:fullRef>
                </c:ext>
              </c:extLst>
              <c:f>'SI2.6 - Battery_chemisty_shares'!$J$19:$J$51</c:f>
              <c:numCache>
                <c:formatCode>0%</c:formatCode>
                <c:ptCount val="33"/>
                <c:pt idx="0">
                  <c:v>9.5238168509582194E-2</c:v>
                </c:pt>
                <c:pt idx="1">
                  <c:v>4.7619212479892703E-2</c:v>
                </c:pt>
                <c:pt idx="2">
                  <c:v>4.4818006907486295E-2</c:v>
                </c:pt>
                <c:pt idx="3">
                  <c:v>0.10256410256410201</c:v>
                </c:pt>
                <c:pt idx="4">
                  <c:v>8.7845260691375007E-2</c:v>
                </c:pt>
                <c:pt idx="5">
                  <c:v>7.6242999186900404E-2</c:v>
                </c:pt>
                <c:pt idx="6">
                  <c:v>4.4751384988132206E-2</c:v>
                </c:pt>
                <c:pt idx="7">
                  <c:v>4.2068059790010305E-2</c:v>
                </c:pt>
                <c:pt idx="8">
                  <c:v>3.9384734591888404E-2</c:v>
                </c:pt>
                <c:pt idx="9">
                  <c:v>3.6701409393766503E-2</c:v>
                </c:pt>
                <c:pt idx="10">
                  <c:v>3.4018084195644602E-2</c:v>
                </c:pt>
                <c:pt idx="11">
                  <c:v>3.1334758997522701E-2</c:v>
                </c:pt>
                <c:pt idx="12">
                  <c:v>2.8651433799400799E-2</c:v>
                </c:pt>
                <c:pt idx="13">
                  <c:v>2.5968108601278898E-2</c:v>
                </c:pt>
                <c:pt idx="14">
                  <c:v>2.3284783403156997E-2</c:v>
                </c:pt>
                <c:pt idx="15">
                  <c:v>2.0601458205035096E-2</c:v>
                </c:pt>
                <c:pt idx="16">
                  <c:v>1.7918133006913195E-2</c:v>
                </c:pt>
                <c:pt idx="17">
                  <c:v>1.5234807808791296E-2</c:v>
                </c:pt>
                <c:pt idx="18">
                  <c:v>1.2551482610669396E-2</c:v>
                </c:pt>
                <c:pt idx="19">
                  <c:v>9.8681574125474968E-3</c:v>
                </c:pt>
                <c:pt idx="20">
                  <c:v>7.1848322144255974E-3</c:v>
                </c:pt>
                <c:pt idx="21">
                  <c:v>4.5015070163036981E-3</c:v>
                </c:pt>
                <c:pt idx="22">
                  <c:v>1.818181818181818E-3</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774E-4581-B653-5CCA6FF609C8}"/>
            </c:ext>
          </c:extLst>
        </c:ser>
        <c:ser>
          <c:idx val="1"/>
          <c:order val="1"/>
          <c:tx>
            <c:strRef>
              <c:f>'SI2.6 - Battery_chemisty_shares'!$K$5</c:f>
              <c:strCache>
                <c:ptCount val="1"/>
                <c:pt idx="0">
                  <c:v>NMC622</c:v>
                </c:pt>
              </c:strCache>
            </c:strRef>
          </c:tx>
          <c:spPr>
            <a:solidFill>
              <a:schemeClr val="accent2"/>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Battery_chemisty_shares'!$K$6:$K$51</c15:sqref>
                  </c15:fullRef>
                </c:ext>
              </c:extLst>
              <c:f>'SI2.6 - Battery_chemisty_shares'!$K$19:$K$51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0.1429426208363419</c:v>
                </c:pt>
                <c:pt idx="8">
                  <c:v>0.13450402187149488</c:v>
                </c:pt>
                <c:pt idx="9">
                  <c:v>0.12606542290664785</c:v>
                </c:pt>
                <c:pt idx="10">
                  <c:v>0.11762682394180081</c:v>
                </c:pt>
                <c:pt idx="11">
                  <c:v>0.10918822497695377</c:v>
                </c:pt>
                <c:pt idx="12">
                  <c:v>0.10074962601210673</c:v>
                </c:pt>
                <c:pt idx="13">
                  <c:v>9.2311027047259686E-2</c:v>
                </c:pt>
                <c:pt idx="14">
                  <c:v>8.3872428082412645E-2</c:v>
                </c:pt>
                <c:pt idx="15">
                  <c:v>7.5433829117565604E-2</c:v>
                </c:pt>
                <c:pt idx="16">
                  <c:v>6.6995230152718563E-2</c:v>
                </c:pt>
                <c:pt idx="17">
                  <c:v>5.8556631187871529E-2</c:v>
                </c:pt>
                <c:pt idx="18">
                  <c:v>5.0118032223024495E-2</c:v>
                </c:pt>
                <c:pt idx="19">
                  <c:v>4.167943325817746E-2</c:v>
                </c:pt>
                <c:pt idx="20">
                  <c:v>3.3240834293330426E-2</c:v>
                </c:pt>
                <c:pt idx="21">
                  <c:v>2.4802235328483392E-2</c:v>
                </c:pt>
                <c:pt idx="22">
                  <c:v>0.01</c:v>
                </c:pt>
                <c:pt idx="23">
                  <c:v>0.01</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74E-4581-B653-5CCA6FF609C8}"/>
            </c:ext>
          </c:extLst>
        </c:ser>
        <c:ser>
          <c:idx val="2"/>
          <c:order val="2"/>
          <c:tx>
            <c:strRef>
              <c:f>'SI2.6 - Battery_chemisty_shares'!$L$5</c:f>
              <c:strCache>
                <c:ptCount val="1"/>
                <c:pt idx="0">
                  <c:v>NMC811</c:v>
                </c:pt>
              </c:strCache>
            </c:strRef>
          </c:tx>
          <c:spPr>
            <a:solidFill>
              <a:schemeClr val="accent3"/>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Battery_chemisty_shares'!$L$6:$L$51</c15:sqref>
                  </c15:fullRef>
                </c:ext>
              </c:extLst>
              <c:f>'SI2.6 - Battery_chemisty_shares'!$L$19:$L$51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0.14771534810906917</c:v>
                </c:pt>
                <c:pt idx="8">
                  <c:v>0.14572720860452462</c:v>
                </c:pt>
                <c:pt idx="9">
                  <c:v>0.14373906909998008</c:v>
                </c:pt>
                <c:pt idx="10">
                  <c:v>0.14175092959543553</c:v>
                </c:pt>
                <c:pt idx="11">
                  <c:v>0.13976279009089099</c:v>
                </c:pt>
                <c:pt idx="12">
                  <c:v>0.13777465058634641</c:v>
                </c:pt>
                <c:pt idx="13">
                  <c:v>0.13578651108180187</c:v>
                </c:pt>
                <c:pt idx="14">
                  <c:v>0.13379837157725732</c:v>
                </c:pt>
                <c:pt idx="15">
                  <c:v>0.13181023207271278</c:v>
                </c:pt>
                <c:pt idx="16">
                  <c:v>0.12982209256816823</c:v>
                </c:pt>
                <c:pt idx="17">
                  <c:v>0.12783395306362369</c:v>
                </c:pt>
                <c:pt idx="18">
                  <c:v>0.12584581355907914</c:v>
                </c:pt>
                <c:pt idx="19">
                  <c:v>0.12385767405453459</c:v>
                </c:pt>
                <c:pt idx="20">
                  <c:v>0.12186953454999004</c:v>
                </c:pt>
                <c:pt idx="21">
                  <c:v>0.11988139504544548</c:v>
                </c:pt>
                <c:pt idx="22">
                  <c:v>0.11789325554090094</c:v>
                </c:pt>
                <c:pt idx="23">
                  <c:v>0.11590511603635639</c:v>
                </c:pt>
                <c:pt idx="24">
                  <c:v>0.11391697653181185</c:v>
                </c:pt>
                <c:pt idx="25">
                  <c:v>0.1119288370272673</c:v>
                </c:pt>
                <c:pt idx="26">
                  <c:v>0.10994069752272274</c:v>
                </c:pt>
                <c:pt idx="27">
                  <c:v>0.1079525580181782</c:v>
                </c:pt>
                <c:pt idx="28">
                  <c:v>0.10596441851363365</c:v>
                </c:pt>
                <c:pt idx="29">
                  <c:v>0.1039762790090891</c:v>
                </c:pt>
                <c:pt idx="30">
                  <c:v>0.10198813950454455</c:v>
                </c:pt>
                <c:pt idx="31">
                  <c:v>0.1</c:v>
                </c:pt>
                <c:pt idx="32">
                  <c:v>0.1</c:v>
                </c:pt>
              </c:numCache>
            </c:numRef>
          </c:val>
          <c:extLst>
            <c:ext xmlns:c16="http://schemas.microsoft.com/office/drawing/2014/chart" uri="{C3380CC4-5D6E-409C-BE32-E72D297353CC}">
              <c16:uniqueId val="{00000002-774E-4581-B653-5CCA6FF609C8}"/>
            </c:ext>
          </c:extLst>
        </c:ser>
        <c:ser>
          <c:idx val="3"/>
          <c:order val="3"/>
          <c:tx>
            <c:strRef>
              <c:f>'SI2.6 - Battery_chemisty_shares'!$M$5</c:f>
              <c:strCache>
                <c:ptCount val="1"/>
                <c:pt idx="0">
                  <c:v>NMC911</c:v>
                </c:pt>
              </c:strCache>
            </c:strRef>
          </c:tx>
          <c:spPr>
            <a:solidFill>
              <a:schemeClr val="accent4"/>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Battery_chemisty_shares'!$M$6:$M$51</c15:sqref>
                  </c15:fullRef>
                </c:ext>
              </c:extLst>
              <c:f>'SI2.6 - Battery_chemisty_shares'!$M$19:$M$51</c:f>
              <c:numCache>
                <c:formatCode>0%</c:formatCode>
                <c:ptCount val="33"/>
                <c:pt idx="0">
                  <c:v>0</c:v>
                </c:pt>
                <c:pt idx="1">
                  <c:v>0</c:v>
                </c:pt>
                <c:pt idx="2">
                  <c:v>0</c:v>
                </c:pt>
                <c:pt idx="3">
                  <c:v>0</c:v>
                </c:pt>
                <c:pt idx="4">
                  <c:v>0</c:v>
                </c:pt>
                <c:pt idx="5">
                  <c:v>0</c:v>
                </c:pt>
                <c:pt idx="6">
                  <c:v>0</c:v>
                </c:pt>
                <c:pt idx="7">
                  <c:v>2.4785895882782238E-2</c:v>
                </c:pt>
                <c:pt idx="8">
                  <c:v>3.3416296024537218E-2</c:v>
                </c:pt>
                <c:pt idx="9">
                  <c:v>4.2046696166292086E-2</c:v>
                </c:pt>
                <c:pt idx="10">
                  <c:v>5.0677096308047176E-2</c:v>
                </c:pt>
                <c:pt idx="11">
                  <c:v>5.9307496449802155E-2</c:v>
                </c:pt>
                <c:pt idx="12">
                  <c:v>6.7937896591557245E-2</c:v>
                </c:pt>
                <c:pt idx="13">
                  <c:v>7.6568296733312224E-2</c:v>
                </c:pt>
                <c:pt idx="14">
                  <c:v>8.5198696875067315E-2</c:v>
                </c:pt>
                <c:pt idx="15">
                  <c:v>9.3829097016822183E-2</c:v>
                </c:pt>
                <c:pt idx="16">
                  <c:v>0.10245949715857716</c:v>
                </c:pt>
                <c:pt idx="17">
                  <c:v>0.11108989730033214</c:v>
                </c:pt>
                <c:pt idx="18">
                  <c:v>0.11972029744208723</c:v>
                </c:pt>
                <c:pt idx="19">
                  <c:v>0.12835069758384221</c:v>
                </c:pt>
                <c:pt idx="20">
                  <c:v>0.13698109772559719</c:v>
                </c:pt>
                <c:pt idx="21">
                  <c:v>0.14561149786735228</c:v>
                </c:pt>
                <c:pt idx="22">
                  <c:v>0.16060553437274361</c:v>
                </c:pt>
                <c:pt idx="23">
                  <c:v>0.15993219216971144</c:v>
                </c:pt>
                <c:pt idx="24">
                  <c:v>0.16744066814849756</c:v>
                </c:pt>
                <c:pt idx="25">
                  <c:v>0.16494914412728356</c:v>
                </c:pt>
                <c:pt idx="26">
                  <c:v>0.16245762010606968</c:v>
                </c:pt>
                <c:pt idx="27">
                  <c:v>0.15996609608485579</c:v>
                </c:pt>
                <c:pt idx="28">
                  <c:v>0.15747457206364168</c:v>
                </c:pt>
                <c:pt idx="29">
                  <c:v>0.15498304804242791</c:v>
                </c:pt>
                <c:pt idx="30">
                  <c:v>0.15249152402121391</c:v>
                </c:pt>
                <c:pt idx="31">
                  <c:v>0.15000000000000002</c:v>
                </c:pt>
                <c:pt idx="32">
                  <c:v>0.15</c:v>
                </c:pt>
              </c:numCache>
            </c:numRef>
          </c:val>
          <c:extLst>
            <c:ext xmlns:c16="http://schemas.microsoft.com/office/drawing/2014/chart" uri="{C3380CC4-5D6E-409C-BE32-E72D297353CC}">
              <c16:uniqueId val="{00000003-774E-4581-B653-5CCA6FF609C8}"/>
            </c:ext>
          </c:extLst>
        </c:ser>
        <c:ser>
          <c:idx val="4"/>
          <c:order val="4"/>
          <c:tx>
            <c:strRef>
              <c:f>'SI2.6 - Battery_chemisty_shares'!$N$5</c:f>
              <c:strCache>
                <c:ptCount val="1"/>
                <c:pt idx="0">
                  <c:v>NCA</c:v>
                </c:pt>
              </c:strCache>
            </c:strRef>
          </c:tx>
          <c:spPr>
            <a:solidFill>
              <a:schemeClr val="accent5"/>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Battery_chemisty_shares'!$N$6:$N$51</c15:sqref>
                  </c15:fullRef>
                </c:ext>
              </c:extLst>
              <c:f>'SI2.6 - Battery_chemisty_shares'!$N$19:$N$51</c:f>
              <c:numCache>
                <c:formatCode>0%</c:formatCode>
                <c:ptCount val="33"/>
                <c:pt idx="0">
                  <c:v>0.27731093155322656</c:v>
                </c:pt>
                <c:pt idx="1">
                  <c:v>0.3071894745997828</c:v>
                </c:pt>
                <c:pt idx="2">
                  <c:v>0.30065358471437087</c:v>
                </c:pt>
                <c:pt idx="3">
                  <c:v>0.20398859529413735</c:v>
                </c:pt>
                <c:pt idx="4">
                  <c:v>0.18011052085164267</c:v>
                </c:pt>
                <c:pt idx="5">
                  <c:v>0.17403318913354923</c:v>
                </c:pt>
                <c:pt idx="6">
                  <c:v>0.15138121980118893</c:v>
                </c:pt>
                <c:pt idx="7">
                  <c:v>0.14248807538179645</c:v>
                </c:pt>
                <c:pt idx="8">
                  <c:v>0.13655107224088825</c:v>
                </c:pt>
                <c:pt idx="9">
                  <c:v>0.13061406909998008</c:v>
                </c:pt>
                <c:pt idx="10">
                  <c:v>0.12467706595907189</c:v>
                </c:pt>
                <c:pt idx="11">
                  <c:v>0.11874006281816371</c:v>
                </c:pt>
                <c:pt idx="12">
                  <c:v>0.11280305967725553</c:v>
                </c:pt>
                <c:pt idx="13">
                  <c:v>0.10686605653634734</c:v>
                </c:pt>
                <c:pt idx="14">
                  <c:v>0.10092905339543914</c:v>
                </c:pt>
                <c:pt idx="15">
                  <c:v>9.4992050254530974E-2</c:v>
                </c:pt>
                <c:pt idx="16">
                  <c:v>8.9055047113622776E-2</c:v>
                </c:pt>
                <c:pt idx="17">
                  <c:v>8.3118043972714606E-2</c:v>
                </c:pt>
                <c:pt idx="18">
                  <c:v>7.7181040831806408E-2</c:v>
                </c:pt>
                <c:pt idx="19">
                  <c:v>7.1244037690898224E-2</c:v>
                </c:pt>
                <c:pt idx="20">
                  <c:v>6.530703454999004E-2</c:v>
                </c:pt>
                <c:pt idx="21">
                  <c:v>5.9370031409081855E-2</c:v>
                </c:pt>
                <c:pt idx="22">
                  <c:v>5.3433028268173671E-2</c:v>
                </c:pt>
                <c:pt idx="23">
                  <c:v>4.7496025127265487E-2</c:v>
                </c:pt>
                <c:pt idx="24">
                  <c:v>4.1559021986357303E-2</c:v>
                </c:pt>
                <c:pt idx="25">
                  <c:v>3.5622018845449119E-2</c:v>
                </c:pt>
                <c:pt idx="26">
                  <c:v>2.9685015704540935E-2</c:v>
                </c:pt>
                <c:pt idx="27">
                  <c:v>2.374801256363275E-2</c:v>
                </c:pt>
                <c:pt idx="28">
                  <c:v>1.7811009422724566E-2</c:v>
                </c:pt>
                <c:pt idx="29">
                  <c:v>1.1874006281816368E-2</c:v>
                </c:pt>
                <c:pt idx="30">
                  <c:v>5.937003140908198E-3</c:v>
                </c:pt>
                <c:pt idx="31">
                  <c:v>0</c:v>
                </c:pt>
                <c:pt idx="32">
                  <c:v>0</c:v>
                </c:pt>
              </c:numCache>
            </c:numRef>
          </c:val>
          <c:extLst>
            <c:ext xmlns:c16="http://schemas.microsoft.com/office/drawing/2014/chart" uri="{C3380CC4-5D6E-409C-BE32-E72D297353CC}">
              <c16:uniqueId val="{00000004-774E-4581-B653-5CCA6FF609C8}"/>
            </c:ext>
          </c:extLst>
        </c:ser>
        <c:ser>
          <c:idx val="5"/>
          <c:order val="5"/>
          <c:tx>
            <c:strRef>
              <c:f>'SI2.6 - Battery_chemisty_shares'!$O$5</c:f>
              <c:strCache>
                <c:ptCount val="1"/>
                <c:pt idx="0">
                  <c:v>LFP</c:v>
                </c:pt>
              </c:strCache>
            </c:strRef>
          </c:tx>
          <c:spPr>
            <a:solidFill>
              <a:schemeClr val="accent6"/>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Battery_chemisty_shares'!$O$6:$O$51</c15:sqref>
                  </c15:fullRef>
                </c:ext>
              </c:extLst>
              <c:f>'SI2.6 - Battery_chemisty_shares'!$O$19:$O$51</c:f>
              <c:numCache>
                <c:formatCode>0%</c:formatCode>
                <c:ptCount val="33"/>
                <c:pt idx="0">
                  <c:v>7.2829036830738075E-2</c:v>
                </c:pt>
                <c:pt idx="1">
                  <c:v>3.0812363720758962E-2</c:v>
                </c:pt>
                <c:pt idx="2">
                  <c:v>5.3221238949401097E-2</c:v>
                </c:pt>
                <c:pt idx="3">
                  <c:v>0.28547011155348601</c:v>
                </c:pt>
                <c:pt idx="4">
                  <c:v>0.37182317675369703</c:v>
                </c:pt>
                <c:pt idx="5">
                  <c:v>0.40165743341245191</c:v>
                </c:pt>
                <c:pt idx="6">
                  <c:v>0.50110495560830093</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numCache>
            </c:numRef>
          </c:val>
          <c:extLst>
            <c:ext xmlns:c16="http://schemas.microsoft.com/office/drawing/2014/chart" uri="{C3380CC4-5D6E-409C-BE32-E72D297353CC}">
              <c16:uniqueId val="{00000005-774E-4581-B653-5CCA6FF609C8}"/>
            </c:ext>
          </c:extLst>
        </c:ser>
        <c:ser>
          <c:idx val="6"/>
          <c:order val="6"/>
          <c:tx>
            <c:strRef>
              <c:f>'SI2.6 - Battery_chemisty_shares'!$P$5</c:f>
              <c:strCache>
                <c:ptCount val="1"/>
                <c:pt idx="0">
                  <c:v>SIB</c:v>
                </c:pt>
              </c:strCache>
            </c:strRef>
          </c:tx>
          <c:spPr>
            <a:solidFill>
              <a:schemeClr val="accent1">
                <a:lumMod val="60000"/>
              </a:schemeClr>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Battery_chemisty_shares'!$P$6:$P$51</c15:sqref>
                  </c15:fullRef>
                </c:ext>
              </c:extLst>
              <c:f>'SI2.6 - Battery_chemisty_shares'!$P$19:$P$51</c:f>
              <c:numCache>
                <c:formatCode>0%</c:formatCode>
                <c:ptCount val="33"/>
                <c:pt idx="0">
                  <c:v>0</c:v>
                </c:pt>
                <c:pt idx="1">
                  <c:v>0</c:v>
                </c:pt>
                <c:pt idx="2">
                  <c:v>0</c:v>
                </c:pt>
                <c:pt idx="3">
                  <c:v>0</c:v>
                </c:pt>
                <c:pt idx="4">
                  <c:v>0</c:v>
                </c:pt>
                <c:pt idx="5">
                  <c:v>0</c:v>
                </c:pt>
                <c:pt idx="6">
                  <c:v>0</c:v>
                </c:pt>
                <c:pt idx="7">
                  <c:v>0</c:v>
                </c:pt>
                <c:pt idx="8">
                  <c:v>2.0833333333333333E-3</c:v>
                </c:pt>
                <c:pt idx="9">
                  <c:v>4.1666666666666666E-3</c:v>
                </c:pt>
                <c:pt idx="10">
                  <c:v>6.2500000000000003E-3</c:v>
                </c:pt>
                <c:pt idx="11">
                  <c:v>8.3333333333333332E-3</c:v>
                </c:pt>
                <c:pt idx="12">
                  <c:v>1.0416666666666666E-2</c:v>
                </c:pt>
                <c:pt idx="13">
                  <c:v>1.2500000000000001E-2</c:v>
                </c:pt>
                <c:pt idx="14">
                  <c:v>1.4583333333333334E-2</c:v>
                </c:pt>
                <c:pt idx="15">
                  <c:v>1.6666666666666666E-2</c:v>
                </c:pt>
                <c:pt idx="16">
                  <c:v>1.8749999999999999E-2</c:v>
                </c:pt>
                <c:pt idx="17">
                  <c:v>2.0833333333333332E-2</c:v>
                </c:pt>
                <c:pt idx="18">
                  <c:v>2.2916666666666665E-2</c:v>
                </c:pt>
                <c:pt idx="19">
                  <c:v>2.5000000000000001E-2</c:v>
                </c:pt>
                <c:pt idx="20">
                  <c:v>2.7083333333333334E-2</c:v>
                </c:pt>
                <c:pt idx="21">
                  <c:v>2.9166666666666667E-2</c:v>
                </c:pt>
                <c:pt idx="22">
                  <c:v>3.125E-2</c:v>
                </c:pt>
                <c:pt idx="23">
                  <c:v>3.3333333333333333E-2</c:v>
                </c:pt>
                <c:pt idx="24">
                  <c:v>3.5416666666666666E-2</c:v>
                </c:pt>
                <c:pt idx="25">
                  <c:v>3.7499999999999999E-2</c:v>
                </c:pt>
                <c:pt idx="26">
                  <c:v>3.9583333333333331E-2</c:v>
                </c:pt>
                <c:pt idx="27">
                  <c:v>4.1666666666666664E-2</c:v>
                </c:pt>
                <c:pt idx="28">
                  <c:v>4.3749999999999997E-2</c:v>
                </c:pt>
                <c:pt idx="29">
                  <c:v>4.583333333333333E-2</c:v>
                </c:pt>
                <c:pt idx="30">
                  <c:v>4.7916666666666663E-2</c:v>
                </c:pt>
                <c:pt idx="31">
                  <c:v>0.05</c:v>
                </c:pt>
                <c:pt idx="32">
                  <c:v>0.05</c:v>
                </c:pt>
              </c:numCache>
            </c:numRef>
          </c:val>
          <c:extLst>
            <c:ext xmlns:c16="http://schemas.microsoft.com/office/drawing/2014/chart" uri="{C3380CC4-5D6E-409C-BE32-E72D297353CC}">
              <c16:uniqueId val="{00000006-774E-4581-B653-5CCA6FF609C8}"/>
            </c:ext>
          </c:extLst>
        </c:ser>
        <c:ser>
          <c:idx val="7"/>
          <c:order val="7"/>
          <c:tx>
            <c:strRef>
              <c:f>'SI2.6 - Battery_chemisty_shares'!$Q$5</c:f>
              <c:strCache>
                <c:ptCount val="1"/>
                <c:pt idx="0">
                  <c:v>SSB</c:v>
                </c:pt>
              </c:strCache>
            </c:strRef>
          </c:tx>
          <c:spPr>
            <a:solidFill>
              <a:schemeClr val="accent2">
                <a:lumMod val="60000"/>
              </a:schemeClr>
            </a:solidFill>
            <a:ln w="25400">
              <a:noFill/>
            </a:ln>
            <a:effectLst/>
          </c:spPr>
          <c:cat>
            <c:numRef>
              <c:extLst>
                <c:ext xmlns:c15="http://schemas.microsoft.com/office/drawing/2012/chart" uri="{02D57815-91ED-43cb-92C2-25804820EDAC}">
                  <c15:fullRef>
                    <c15:sqref>'SI2.6 - Battery_chemisty_shares'!$A$6:$A$51</c15:sqref>
                  </c15:fullRef>
                </c:ext>
              </c:extLst>
              <c:f>'SI2.6 - Battery_chemisty_shares'!$A$19:$A$51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extLst>
                <c:ext xmlns:c15="http://schemas.microsoft.com/office/drawing/2012/chart" uri="{02D57815-91ED-43cb-92C2-25804820EDAC}">
                  <c15:fullRef>
                    <c15:sqref>'SI2.6 - Battery_chemisty_shares'!$Q$6:$Q$51</c15:sqref>
                  </c15:fullRef>
                </c:ext>
              </c:extLst>
              <c:f>'SI2.6 - Battery_chemisty_shares'!$Q$19:$Q$51</c:f>
              <c:numCache>
                <c:formatCode>0%</c:formatCode>
                <c:ptCount val="33"/>
                <c:pt idx="0">
                  <c:v>0</c:v>
                </c:pt>
                <c:pt idx="1">
                  <c:v>0</c:v>
                </c:pt>
                <c:pt idx="2">
                  <c:v>0</c:v>
                </c:pt>
                <c:pt idx="3">
                  <c:v>0</c:v>
                </c:pt>
                <c:pt idx="4">
                  <c:v>0</c:v>
                </c:pt>
                <c:pt idx="5">
                  <c:v>0</c:v>
                </c:pt>
                <c:pt idx="6">
                  <c:v>0</c:v>
                </c:pt>
                <c:pt idx="7">
                  <c:v>0</c:v>
                </c:pt>
                <c:pt idx="8">
                  <c:v>8.3333333333333332E-3</c:v>
                </c:pt>
                <c:pt idx="9">
                  <c:v>1.6666666666666666E-2</c:v>
                </c:pt>
                <c:pt idx="10">
                  <c:v>2.5000000000000001E-2</c:v>
                </c:pt>
                <c:pt idx="11">
                  <c:v>3.3333333333333333E-2</c:v>
                </c:pt>
                <c:pt idx="12">
                  <c:v>4.1666666666666664E-2</c:v>
                </c:pt>
                <c:pt idx="13">
                  <c:v>0.05</c:v>
                </c:pt>
                <c:pt idx="14">
                  <c:v>5.8333333333333334E-2</c:v>
                </c:pt>
                <c:pt idx="15">
                  <c:v>6.6666666666666666E-2</c:v>
                </c:pt>
                <c:pt idx="16">
                  <c:v>7.4999999999999997E-2</c:v>
                </c:pt>
                <c:pt idx="17">
                  <c:v>8.3333333333333329E-2</c:v>
                </c:pt>
                <c:pt idx="18">
                  <c:v>9.166666666666666E-2</c:v>
                </c:pt>
                <c:pt idx="19">
                  <c:v>0.1</c:v>
                </c:pt>
                <c:pt idx="20">
                  <c:v>0.10833333333333334</c:v>
                </c:pt>
                <c:pt idx="21">
                  <c:v>0.11666666666666667</c:v>
                </c:pt>
                <c:pt idx="22">
                  <c:v>0.125</c:v>
                </c:pt>
                <c:pt idx="23">
                  <c:v>0.13333333333333333</c:v>
                </c:pt>
                <c:pt idx="24">
                  <c:v>0.14166666666666666</c:v>
                </c:pt>
                <c:pt idx="25">
                  <c:v>0.15</c:v>
                </c:pt>
                <c:pt idx="26">
                  <c:v>0.15833333333333333</c:v>
                </c:pt>
                <c:pt idx="27">
                  <c:v>0.16666666666666666</c:v>
                </c:pt>
                <c:pt idx="28">
                  <c:v>0.17499999999999999</c:v>
                </c:pt>
                <c:pt idx="29">
                  <c:v>0.18333333333333332</c:v>
                </c:pt>
                <c:pt idx="30">
                  <c:v>0.19166666666666665</c:v>
                </c:pt>
                <c:pt idx="31">
                  <c:v>0.2</c:v>
                </c:pt>
                <c:pt idx="32">
                  <c:v>0.2</c:v>
                </c:pt>
              </c:numCache>
            </c:numRef>
          </c:val>
          <c:extLst>
            <c:ext xmlns:c16="http://schemas.microsoft.com/office/drawing/2014/chart" uri="{C3380CC4-5D6E-409C-BE32-E72D297353CC}">
              <c16:uniqueId val="{00000007-774E-4581-B653-5CCA6FF609C8}"/>
            </c:ext>
          </c:extLst>
        </c:ser>
        <c:dLbls>
          <c:showLegendKey val="0"/>
          <c:showVal val="0"/>
          <c:showCatName val="0"/>
          <c:showSerName val="0"/>
          <c:showPercent val="0"/>
          <c:showBubbleSize val="0"/>
        </c:dLbls>
        <c:axId val="460583327"/>
        <c:axId val="460580927"/>
      </c:areaChart>
      <c:catAx>
        <c:axId val="4605833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0580927"/>
        <c:crosses val="autoZero"/>
        <c:auto val="1"/>
        <c:lblAlgn val="ctr"/>
        <c:lblOffset val="100"/>
        <c:noMultiLvlLbl val="0"/>
      </c:catAx>
      <c:valAx>
        <c:axId val="4605809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05833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0</xdr:col>
      <xdr:colOff>13855</xdr:colOff>
      <xdr:row>2</xdr:row>
      <xdr:rowOff>13855</xdr:rowOff>
    </xdr:from>
    <xdr:to>
      <xdr:col>11</xdr:col>
      <xdr:colOff>326793</xdr:colOff>
      <xdr:row>55</xdr:row>
      <xdr:rowOff>98378</xdr:rowOff>
    </xdr:to>
    <xdr:pic>
      <xdr:nvPicPr>
        <xdr:cNvPr id="2" name="Picture 1">
          <a:extLst>
            <a:ext uri="{FF2B5EF4-FFF2-40B4-BE49-F238E27FC236}">
              <a16:creationId xmlns:a16="http://schemas.microsoft.com/office/drawing/2014/main" id="{326506B6-ED6D-43CE-B676-48F070A65D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5" y="379615"/>
          <a:ext cx="9228338" cy="97771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161064</xdr:colOff>
      <xdr:row>27</xdr:row>
      <xdr:rowOff>148986</xdr:rowOff>
    </xdr:from>
    <xdr:to>
      <xdr:col>23</xdr:col>
      <xdr:colOff>16328</xdr:colOff>
      <xdr:row>38</xdr:row>
      <xdr:rowOff>179615</xdr:rowOff>
    </xdr:to>
    <xdr:graphicFrame macro="">
      <xdr:nvGraphicFramePr>
        <xdr:cNvPr id="2" name="Chart 1">
          <a:extLst>
            <a:ext uri="{FF2B5EF4-FFF2-40B4-BE49-F238E27FC236}">
              <a16:creationId xmlns:a16="http://schemas.microsoft.com/office/drawing/2014/main" id="{1AFA8CFC-A054-4B69-A2DA-EF21B5428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151327</xdr:colOff>
      <xdr:row>28</xdr:row>
      <xdr:rowOff>57232</xdr:rowOff>
    </xdr:from>
    <xdr:to>
      <xdr:col>13</xdr:col>
      <xdr:colOff>309012</xdr:colOff>
      <xdr:row>39</xdr:row>
      <xdr:rowOff>100565</xdr:rowOff>
    </xdr:to>
    <xdr:graphicFrame macro="">
      <xdr:nvGraphicFramePr>
        <xdr:cNvPr id="3" name="Chart 2">
          <a:extLst>
            <a:ext uri="{FF2B5EF4-FFF2-40B4-BE49-F238E27FC236}">
              <a16:creationId xmlns:a16="http://schemas.microsoft.com/office/drawing/2014/main" id="{DDBB623B-92DA-4D60-B86B-FEE6769CE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144161</xdr:colOff>
      <xdr:row>13</xdr:row>
      <xdr:rowOff>110433</xdr:rowOff>
    </xdr:from>
    <xdr:to>
      <xdr:col>13</xdr:col>
      <xdr:colOff>317563</xdr:colOff>
      <xdr:row>27</xdr:row>
      <xdr:rowOff>151757</xdr:rowOff>
    </xdr:to>
    <xdr:graphicFrame macro="">
      <xdr:nvGraphicFramePr>
        <xdr:cNvPr id="4" name="Chart 3">
          <a:extLst>
            <a:ext uri="{FF2B5EF4-FFF2-40B4-BE49-F238E27FC236}">
              <a16:creationId xmlns:a16="http://schemas.microsoft.com/office/drawing/2014/main" id="{A09F6AE1-811D-4D89-ADA9-0811D4107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161064</xdr:colOff>
      <xdr:row>27</xdr:row>
      <xdr:rowOff>148986</xdr:rowOff>
    </xdr:from>
    <xdr:to>
      <xdr:col>23</xdr:col>
      <xdr:colOff>16328</xdr:colOff>
      <xdr:row>38</xdr:row>
      <xdr:rowOff>179615</xdr:rowOff>
    </xdr:to>
    <xdr:graphicFrame macro="">
      <xdr:nvGraphicFramePr>
        <xdr:cNvPr id="2" name="Chart 1">
          <a:extLst>
            <a:ext uri="{FF2B5EF4-FFF2-40B4-BE49-F238E27FC236}">
              <a16:creationId xmlns:a16="http://schemas.microsoft.com/office/drawing/2014/main" id="{458E1A37-9617-46C8-A6B5-A783FA62C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151327</xdr:colOff>
      <xdr:row>28</xdr:row>
      <xdr:rowOff>57232</xdr:rowOff>
    </xdr:from>
    <xdr:to>
      <xdr:col>13</xdr:col>
      <xdr:colOff>309012</xdr:colOff>
      <xdr:row>39</xdr:row>
      <xdr:rowOff>100565</xdr:rowOff>
    </xdr:to>
    <xdr:graphicFrame macro="">
      <xdr:nvGraphicFramePr>
        <xdr:cNvPr id="3" name="Chart 2">
          <a:extLst>
            <a:ext uri="{FF2B5EF4-FFF2-40B4-BE49-F238E27FC236}">
              <a16:creationId xmlns:a16="http://schemas.microsoft.com/office/drawing/2014/main" id="{F937BF2C-E12C-48D2-A45B-FF657F548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144161</xdr:colOff>
      <xdr:row>13</xdr:row>
      <xdr:rowOff>110433</xdr:rowOff>
    </xdr:from>
    <xdr:to>
      <xdr:col>13</xdr:col>
      <xdr:colOff>317563</xdr:colOff>
      <xdr:row>27</xdr:row>
      <xdr:rowOff>151757</xdr:rowOff>
    </xdr:to>
    <xdr:graphicFrame macro="">
      <xdr:nvGraphicFramePr>
        <xdr:cNvPr id="4" name="Chart 3">
          <a:extLst>
            <a:ext uri="{FF2B5EF4-FFF2-40B4-BE49-F238E27FC236}">
              <a16:creationId xmlns:a16="http://schemas.microsoft.com/office/drawing/2014/main" id="{B2D6923A-459C-4090-826B-7B5059E68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161064</xdr:colOff>
      <xdr:row>27</xdr:row>
      <xdr:rowOff>148986</xdr:rowOff>
    </xdr:from>
    <xdr:to>
      <xdr:col>23</xdr:col>
      <xdr:colOff>16328</xdr:colOff>
      <xdr:row>38</xdr:row>
      <xdr:rowOff>179615</xdr:rowOff>
    </xdr:to>
    <xdr:graphicFrame macro="">
      <xdr:nvGraphicFramePr>
        <xdr:cNvPr id="2" name="Chart 1">
          <a:extLst>
            <a:ext uri="{FF2B5EF4-FFF2-40B4-BE49-F238E27FC236}">
              <a16:creationId xmlns:a16="http://schemas.microsoft.com/office/drawing/2014/main" id="{A6835A0C-D114-4387-B7FF-FE0C3F7B2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151327</xdr:colOff>
      <xdr:row>28</xdr:row>
      <xdr:rowOff>57232</xdr:rowOff>
    </xdr:from>
    <xdr:to>
      <xdr:col>13</xdr:col>
      <xdr:colOff>309012</xdr:colOff>
      <xdr:row>39</xdr:row>
      <xdr:rowOff>100565</xdr:rowOff>
    </xdr:to>
    <xdr:graphicFrame macro="">
      <xdr:nvGraphicFramePr>
        <xdr:cNvPr id="3" name="Chart 2">
          <a:extLst>
            <a:ext uri="{FF2B5EF4-FFF2-40B4-BE49-F238E27FC236}">
              <a16:creationId xmlns:a16="http://schemas.microsoft.com/office/drawing/2014/main" id="{F5FCDE42-A980-41AC-BCE3-CD49FCC2C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144161</xdr:colOff>
      <xdr:row>13</xdr:row>
      <xdr:rowOff>110433</xdr:rowOff>
    </xdr:from>
    <xdr:to>
      <xdr:col>13</xdr:col>
      <xdr:colOff>317563</xdr:colOff>
      <xdr:row>27</xdr:row>
      <xdr:rowOff>151757</xdr:rowOff>
    </xdr:to>
    <xdr:graphicFrame macro="">
      <xdr:nvGraphicFramePr>
        <xdr:cNvPr id="4" name="Chart 3">
          <a:extLst>
            <a:ext uri="{FF2B5EF4-FFF2-40B4-BE49-F238E27FC236}">
              <a16:creationId xmlns:a16="http://schemas.microsoft.com/office/drawing/2014/main" id="{0A846331-9AD9-4296-A151-8D69983BC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8</xdr:colOff>
      <xdr:row>99</xdr:row>
      <xdr:rowOff>10886</xdr:rowOff>
    </xdr:from>
    <xdr:to>
      <xdr:col>8</xdr:col>
      <xdr:colOff>21771</xdr:colOff>
      <xdr:row>100</xdr:row>
      <xdr:rowOff>0</xdr:rowOff>
    </xdr:to>
    <xdr:graphicFrame macro="">
      <xdr:nvGraphicFramePr>
        <xdr:cNvPr id="3" name="Chart 2">
          <a:extLst>
            <a:ext uri="{FF2B5EF4-FFF2-40B4-BE49-F238E27FC236}">
              <a16:creationId xmlns:a16="http://schemas.microsoft.com/office/drawing/2014/main" id="{746D405E-BC2E-1E40-0E47-B6EDB8E41F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99</xdr:row>
      <xdr:rowOff>0</xdr:rowOff>
    </xdr:from>
    <xdr:to>
      <xdr:col>15</xdr:col>
      <xdr:colOff>21763</xdr:colOff>
      <xdr:row>100</xdr:row>
      <xdr:rowOff>5440</xdr:rowOff>
    </xdr:to>
    <xdr:graphicFrame macro="">
      <xdr:nvGraphicFramePr>
        <xdr:cNvPr id="4" name="Chart 3">
          <a:extLst>
            <a:ext uri="{FF2B5EF4-FFF2-40B4-BE49-F238E27FC236}">
              <a16:creationId xmlns:a16="http://schemas.microsoft.com/office/drawing/2014/main" id="{5A151FA4-6F57-44FD-8F15-3B52004C6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99</xdr:row>
      <xdr:rowOff>0</xdr:rowOff>
    </xdr:from>
    <xdr:to>
      <xdr:col>22</xdr:col>
      <xdr:colOff>21763</xdr:colOff>
      <xdr:row>100</xdr:row>
      <xdr:rowOff>5440</xdr:rowOff>
    </xdr:to>
    <xdr:graphicFrame macro="">
      <xdr:nvGraphicFramePr>
        <xdr:cNvPr id="5" name="Chart 4">
          <a:extLst>
            <a:ext uri="{FF2B5EF4-FFF2-40B4-BE49-F238E27FC236}">
              <a16:creationId xmlns:a16="http://schemas.microsoft.com/office/drawing/2014/main" id="{C7C52E8D-10C1-4C79-9CD3-6FCB5D127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141514</xdr:colOff>
      <xdr:row>12</xdr:row>
      <xdr:rowOff>95250</xdr:rowOff>
    </xdr:from>
    <xdr:to>
      <xdr:col>42</xdr:col>
      <xdr:colOff>250372</xdr:colOff>
      <xdr:row>30</xdr:row>
      <xdr:rowOff>127907</xdr:rowOff>
    </xdr:to>
    <xdr:sp macro="" textlink="">
      <xdr:nvSpPr>
        <xdr:cNvPr id="2" name="Rectangle 1">
          <a:extLst>
            <a:ext uri="{FF2B5EF4-FFF2-40B4-BE49-F238E27FC236}">
              <a16:creationId xmlns:a16="http://schemas.microsoft.com/office/drawing/2014/main" id="{2E94292E-02B4-4610-8B70-6B2CDDF412A9}"/>
            </a:ext>
          </a:extLst>
        </xdr:cNvPr>
        <xdr:cNvSpPr/>
      </xdr:nvSpPr>
      <xdr:spPr>
        <a:xfrm>
          <a:off x="14224907" y="2381250"/>
          <a:ext cx="11742965" cy="346165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No historic assumptions, as those</a:t>
          </a:r>
          <a:r>
            <a:rPr lang="en-US" sz="1100" baseline="0"/>
            <a:t> are not relevant for future scenarios</a:t>
          </a:r>
          <a:endParaRPr lang="en-NL" sz="1100"/>
        </a:p>
      </xdr:txBody>
    </xdr:sp>
    <xdr:clientData/>
  </xdr:twoCellAnchor>
  <xdr:twoCellAnchor>
    <xdr:from>
      <xdr:col>0</xdr:col>
      <xdr:colOff>228601</xdr:colOff>
      <xdr:row>107</xdr:row>
      <xdr:rowOff>167640</xdr:rowOff>
    </xdr:from>
    <xdr:to>
      <xdr:col>9</xdr:col>
      <xdr:colOff>205741</xdr:colOff>
      <xdr:row>120</xdr:row>
      <xdr:rowOff>148045</xdr:rowOff>
    </xdr:to>
    <xdr:graphicFrame macro="">
      <xdr:nvGraphicFramePr>
        <xdr:cNvPr id="6" name="Chart 5">
          <a:extLst>
            <a:ext uri="{FF2B5EF4-FFF2-40B4-BE49-F238E27FC236}">
              <a16:creationId xmlns:a16="http://schemas.microsoft.com/office/drawing/2014/main" id="{1D522610-7B22-4080-8E87-782E8398B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202288</xdr:colOff>
      <xdr:row>107</xdr:row>
      <xdr:rowOff>160606</xdr:rowOff>
    </xdr:from>
    <xdr:to>
      <xdr:col>11</xdr:col>
      <xdr:colOff>228599</xdr:colOff>
      <xdr:row>120</xdr:row>
      <xdr:rowOff>164371</xdr:rowOff>
    </xdr:to>
    <xdr:graphicFrame macro="">
      <xdr:nvGraphicFramePr>
        <xdr:cNvPr id="7" name="Chart 6">
          <a:extLst>
            <a:ext uri="{FF2B5EF4-FFF2-40B4-BE49-F238E27FC236}">
              <a16:creationId xmlns:a16="http://schemas.microsoft.com/office/drawing/2014/main" id="{ABD9A971-B52D-4AB0-9943-F22C906FD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200822</xdr:colOff>
      <xdr:row>107</xdr:row>
      <xdr:rowOff>165881</xdr:rowOff>
    </xdr:from>
    <xdr:to>
      <xdr:col>13</xdr:col>
      <xdr:colOff>190500</xdr:colOff>
      <xdr:row>120</xdr:row>
      <xdr:rowOff>156750</xdr:rowOff>
    </xdr:to>
    <xdr:graphicFrame macro="">
      <xdr:nvGraphicFramePr>
        <xdr:cNvPr id="8" name="Chart 7">
          <a:extLst>
            <a:ext uri="{FF2B5EF4-FFF2-40B4-BE49-F238E27FC236}">
              <a16:creationId xmlns:a16="http://schemas.microsoft.com/office/drawing/2014/main" id="{DE4A37E4-4A79-41BE-95AB-3DE71EC96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424543</xdr:colOff>
      <xdr:row>4</xdr:row>
      <xdr:rowOff>97970</xdr:rowOff>
    </xdr:from>
    <xdr:to>
      <xdr:col>3</xdr:col>
      <xdr:colOff>381000</xdr:colOff>
      <xdr:row>23</xdr:row>
      <xdr:rowOff>174171</xdr:rowOff>
    </xdr:to>
    <xdr:sp macro="" textlink="">
      <xdr:nvSpPr>
        <xdr:cNvPr id="2" name="Rectangle 1">
          <a:extLst>
            <a:ext uri="{FF2B5EF4-FFF2-40B4-BE49-F238E27FC236}">
              <a16:creationId xmlns:a16="http://schemas.microsoft.com/office/drawing/2014/main" id="{B1F1CB56-0DEA-60F2-EF23-52EC031D5B9D}"/>
            </a:ext>
          </a:extLst>
        </xdr:cNvPr>
        <xdr:cNvSpPr/>
      </xdr:nvSpPr>
      <xdr:spPr>
        <a:xfrm>
          <a:off x="1034143" y="1752599"/>
          <a:ext cx="1175657" cy="359228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All historic</a:t>
          </a:r>
          <a:r>
            <a:rPr lang="en-US" sz="1100" baseline="0"/>
            <a:t> data until 2025 was based on the NDC scenario to allow for historic comparability of scenarios</a:t>
          </a:r>
          <a:endParaRPr lang="en-NL" sz="1100"/>
        </a:p>
      </xdr:txBody>
    </xdr:sp>
    <xdr:clientData/>
  </xdr:twoCellAnchor>
  <xdr:twoCellAnchor>
    <xdr:from>
      <xdr:col>1</xdr:col>
      <xdr:colOff>84366</xdr:colOff>
      <xdr:row>54</xdr:row>
      <xdr:rowOff>15521</xdr:rowOff>
    </xdr:from>
    <xdr:to>
      <xdr:col>6</xdr:col>
      <xdr:colOff>488675</xdr:colOff>
      <xdr:row>69</xdr:row>
      <xdr:rowOff>103423</xdr:rowOff>
    </xdr:to>
    <xdr:graphicFrame macro="">
      <xdr:nvGraphicFramePr>
        <xdr:cNvPr id="3" name="Chart 2">
          <a:extLst>
            <a:ext uri="{FF2B5EF4-FFF2-40B4-BE49-F238E27FC236}">
              <a16:creationId xmlns:a16="http://schemas.microsoft.com/office/drawing/2014/main" id="{D3FB377B-9CC6-B39F-EB70-F54A17DDC1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424543</xdr:colOff>
      <xdr:row>61</xdr:row>
      <xdr:rowOff>97970</xdr:rowOff>
    </xdr:from>
    <xdr:to>
      <xdr:col>15</xdr:col>
      <xdr:colOff>381000</xdr:colOff>
      <xdr:row>80</xdr:row>
      <xdr:rowOff>174171</xdr:rowOff>
    </xdr:to>
    <xdr:sp macro="" textlink="">
      <xdr:nvSpPr>
        <xdr:cNvPr id="4" name="Rectangle 3">
          <a:extLst>
            <a:ext uri="{FF2B5EF4-FFF2-40B4-BE49-F238E27FC236}">
              <a16:creationId xmlns:a16="http://schemas.microsoft.com/office/drawing/2014/main" id="{0F50595B-5EC0-4255-8C2A-D460DD53A3ED}"/>
            </a:ext>
          </a:extLst>
        </xdr:cNvPr>
        <xdr:cNvSpPr/>
      </xdr:nvSpPr>
      <xdr:spPr>
        <a:xfrm>
          <a:off x="1034143" y="1752599"/>
          <a:ext cx="1175657" cy="359228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All historic</a:t>
          </a:r>
          <a:r>
            <a:rPr lang="en-US" sz="1100" baseline="0"/>
            <a:t> data until 2025 was based on the NDC scenario to allow for historic comparability of scenarios</a:t>
          </a:r>
          <a:endParaRPr lang="en-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52</xdr:row>
      <xdr:rowOff>1</xdr:rowOff>
    </xdr:from>
    <xdr:to>
      <xdr:col>8</xdr:col>
      <xdr:colOff>601980</xdr:colOff>
      <xdr:row>53</xdr:row>
      <xdr:rowOff>13855</xdr:rowOff>
    </xdr:to>
    <xdr:graphicFrame macro="">
      <xdr:nvGraphicFramePr>
        <xdr:cNvPr id="3" name="Chart 2">
          <a:extLst>
            <a:ext uri="{FF2B5EF4-FFF2-40B4-BE49-F238E27FC236}">
              <a16:creationId xmlns:a16="http://schemas.microsoft.com/office/drawing/2014/main" id="{CEEC69FD-57A8-C62C-8100-1CA70BC8D6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52</xdr:row>
      <xdr:rowOff>0</xdr:rowOff>
    </xdr:from>
    <xdr:to>
      <xdr:col>16</xdr:col>
      <xdr:colOff>601980</xdr:colOff>
      <xdr:row>52</xdr:row>
      <xdr:rowOff>2175163</xdr:rowOff>
    </xdr:to>
    <xdr:graphicFrame macro="">
      <xdr:nvGraphicFramePr>
        <xdr:cNvPr id="4" name="Chart 3">
          <a:extLst>
            <a:ext uri="{FF2B5EF4-FFF2-40B4-BE49-F238E27FC236}">
              <a16:creationId xmlns:a16="http://schemas.microsoft.com/office/drawing/2014/main" id="{42472433-670D-4C4E-8398-779EC7FB8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52</xdr:row>
      <xdr:rowOff>0</xdr:rowOff>
    </xdr:from>
    <xdr:to>
      <xdr:col>24</xdr:col>
      <xdr:colOff>601980</xdr:colOff>
      <xdr:row>52</xdr:row>
      <xdr:rowOff>2175163</xdr:rowOff>
    </xdr:to>
    <xdr:graphicFrame macro="">
      <xdr:nvGraphicFramePr>
        <xdr:cNvPr id="5" name="Chart 4">
          <a:extLst>
            <a:ext uri="{FF2B5EF4-FFF2-40B4-BE49-F238E27FC236}">
              <a16:creationId xmlns:a16="http://schemas.microsoft.com/office/drawing/2014/main" id="{74FE2989-668A-40E7-AC9A-687BC69B7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591109</xdr:colOff>
      <xdr:row>57</xdr:row>
      <xdr:rowOff>27454</xdr:rowOff>
    </xdr:from>
    <xdr:to>
      <xdr:col>16</xdr:col>
      <xdr:colOff>581584</xdr:colOff>
      <xdr:row>70</xdr:row>
      <xdr:rowOff>10085</xdr:rowOff>
    </xdr:to>
    <xdr:graphicFrame macro="">
      <xdr:nvGraphicFramePr>
        <xdr:cNvPr id="9" name="Chart 8">
          <a:extLst>
            <a:ext uri="{FF2B5EF4-FFF2-40B4-BE49-F238E27FC236}">
              <a16:creationId xmlns:a16="http://schemas.microsoft.com/office/drawing/2014/main" id="{7236A8C8-E01E-3666-4EE8-DCDF189052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526473</xdr:colOff>
      <xdr:row>6</xdr:row>
      <xdr:rowOff>0</xdr:rowOff>
    </xdr:from>
    <xdr:to>
      <xdr:col>24</xdr:col>
      <xdr:colOff>27709</xdr:colOff>
      <xdr:row>18</xdr:row>
      <xdr:rowOff>166255</xdr:rowOff>
    </xdr:to>
    <xdr:sp macro="" textlink="">
      <xdr:nvSpPr>
        <xdr:cNvPr id="6" name="Rectangle 5">
          <a:extLst>
            <a:ext uri="{FF2B5EF4-FFF2-40B4-BE49-F238E27FC236}">
              <a16:creationId xmlns:a16="http://schemas.microsoft.com/office/drawing/2014/main" id="{D17F8CEF-F320-46A3-A24D-7F6EFBC6E0E5}"/>
            </a:ext>
          </a:extLst>
        </xdr:cNvPr>
        <xdr:cNvSpPr/>
      </xdr:nvSpPr>
      <xdr:spPr>
        <a:xfrm>
          <a:off x="1136073" y="1080655"/>
          <a:ext cx="13771418" cy="232756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Market</a:t>
          </a:r>
          <a:r>
            <a:rPr lang="en-US" sz="1100" baseline="0"/>
            <a:t> shares of batteries are kept static from 2005 until 2018 at market shares for 2018</a:t>
          </a:r>
          <a:endParaRPr lang="en-NL"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8075</xdr:colOff>
      <xdr:row>8</xdr:row>
      <xdr:rowOff>20593</xdr:rowOff>
    </xdr:from>
    <xdr:to>
      <xdr:col>15</xdr:col>
      <xdr:colOff>584562</xdr:colOff>
      <xdr:row>18</xdr:row>
      <xdr:rowOff>42454</xdr:rowOff>
    </xdr:to>
    <xdr:graphicFrame macro="">
      <xdr:nvGraphicFramePr>
        <xdr:cNvPr id="3" name="Chart 2">
          <a:extLst>
            <a:ext uri="{FF2B5EF4-FFF2-40B4-BE49-F238E27FC236}">
              <a16:creationId xmlns:a16="http://schemas.microsoft.com/office/drawing/2014/main" id="{EF235D57-8D2F-4349-A79D-6F4FA89D38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2</xdr:row>
      <xdr:rowOff>179070</xdr:rowOff>
    </xdr:from>
    <xdr:to>
      <xdr:col>9</xdr:col>
      <xdr:colOff>15240</xdr:colOff>
      <xdr:row>23</xdr:row>
      <xdr:rowOff>15240</xdr:rowOff>
    </xdr:to>
    <xdr:graphicFrame macro="">
      <xdr:nvGraphicFramePr>
        <xdr:cNvPr id="4" name="Chart 3">
          <a:extLst>
            <a:ext uri="{FF2B5EF4-FFF2-40B4-BE49-F238E27FC236}">
              <a16:creationId xmlns:a16="http://schemas.microsoft.com/office/drawing/2014/main" id="{D79290C6-6DF4-9E94-3138-562E04E85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22226</xdr:colOff>
      <xdr:row>6</xdr:row>
      <xdr:rowOff>152399</xdr:rowOff>
    </xdr:from>
    <xdr:to>
      <xdr:col>21</xdr:col>
      <xdr:colOff>239730</xdr:colOff>
      <xdr:row>23</xdr:row>
      <xdr:rowOff>115661</xdr:rowOff>
    </xdr:to>
    <xdr:graphicFrame macro="">
      <xdr:nvGraphicFramePr>
        <xdr:cNvPr id="4" name="Chart 3">
          <a:extLst>
            <a:ext uri="{FF2B5EF4-FFF2-40B4-BE49-F238E27FC236}">
              <a16:creationId xmlns:a16="http://schemas.microsoft.com/office/drawing/2014/main" id="{7C47967B-0D05-44C4-886C-F3C8D53F00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450849</xdr:colOff>
      <xdr:row>6</xdr:row>
      <xdr:rowOff>152399</xdr:rowOff>
    </xdr:from>
    <xdr:to>
      <xdr:col>12</xdr:col>
      <xdr:colOff>616857</xdr:colOff>
      <xdr:row>23</xdr:row>
      <xdr:rowOff>102053</xdr:rowOff>
    </xdr:to>
    <xdr:graphicFrame macro="">
      <xdr:nvGraphicFramePr>
        <xdr:cNvPr id="5" name="Chart 4">
          <a:extLst>
            <a:ext uri="{FF2B5EF4-FFF2-40B4-BE49-F238E27FC236}">
              <a16:creationId xmlns:a16="http://schemas.microsoft.com/office/drawing/2014/main" id="{03AB9193-A77F-4228-A893-DD1AEFA3EC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22226</xdr:colOff>
      <xdr:row>6</xdr:row>
      <xdr:rowOff>152399</xdr:rowOff>
    </xdr:from>
    <xdr:to>
      <xdr:col>21</xdr:col>
      <xdr:colOff>239730</xdr:colOff>
      <xdr:row>23</xdr:row>
      <xdr:rowOff>115661</xdr:rowOff>
    </xdr:to>
    <xdr:graphicFrame macro="">
      <xdr:nvGraphicFramePr>
        <xdr:cNvPr id="2" name="Chart 1">
          <a:extLst>
            <a:ext uri="{FF2B5EF4-FFF2-40B4-BE49-F238E27FC236}">
              <a16:creationId xmlns:a16="http://schemas.microsoft.com/office/drawing/2014/main" id="{4412BF69-9E89-4221-945B-CEA2A616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450849</xdr:colOff>
      <xdr:row>6</xdr:row>
      <xdr:rowOff>152399</xdr:rowOff>
    </xdr:from>
    <xdr:to>
      <xdr:col>12</xdr:col>
      <xdr:colOff>616857</xdr:colOff>
      <xdr:row>23</xdr:row>
      <xdr:rowOff>102053</xdr:rowOff>
    </xdr:to>
    <xdr:graphicFrame macro="">
      <xdr:nvGraphicFramePr>
        <xdr:cNvPr id="3" name="Chart 2">
          <a:extLst>
            <a:ext uri="{FF2B5EF4-FFF2-40B4-BE49-F238E27FC236}">
              <a16:creationId xmlns:a16="http://schemas.microsoft.com/office/drawing/2014/main" id="{AAFB4A43-182C-475F-B15B-DB8B6C0DF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22226</xdr:colOff>
      <xdr:row>6</xdr:row>
      <xdr:rowOff>152399</xdr:rowOff>
    </xdr:from>
    <xdr:to>
      <xdr:col>21</xdr:col>
      <xdr:colOff>239730</xdr:colOff>
      <xdr:row>23</xdr:row>
      <xdr:rowOff>115661</xdr:rowOff>
    </xdr:to>
    <xdr:graphicFrame macro="">
      <xdr:nvGraphicFramePr>
        <xdr:cNvPr id="2" name="Chart 1">
          <a:extLst>
            <a:ext uri="{FF2B5EF4-FFF2-40B4-BE49-F238E27FC236}">
              <a16:creationId xmlns:a16="http://schemas.microsoft.com/office/drawing/2014/main" id="{80C710AD-F2D7-4C81-BC40-D9386E9E7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450849</xdr:colOff>
      <xdr:row>6</xdr:row>
      <xdr:rowOff>152399</xdr:rowOff>
    </xdr:from>
    <xdr:to>
      <xdr:col>12</xdr:col>
      <xdr:colOff>616857</xdr:colOff>
      <xdr:row>23</xdr:row>
      <xdr:rowOff>102053</xdr:rowOff>
    </xdr:to>
    <xdr:graphicFrame macro="">
      <xdr:nvGraphicFramePr>
        <xdr:cNvPr id="3" name="Chart 2">
          <a:extLst>
            <a:ext uri="{FF2B5EF4-FFF2-40B4-BE49-F238E27FC236}">
              <a16:creationId xmlns:a16="http://schemas.microsoft.com/office/drawing/2014/main" id="{03042080-6D46-4F55-91D7-F65D0D4A5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2632</xdr:colOff>
      <xdr:row>8</xdr:row>
      <xdr:rowOff>8618</xdr:rowOff>
    </xdr:from>
    <xdr:to>
      <xdr:col>16</xdr:col>
      <xdr:colOff>72935</xdr:colOff>
      <xdr:row>18</xdr:row>
      <xdr:rowOff>0</xdr:rowOff>
    </xdr:to>
    <xdr:graphicFrame macro="">
      <xdr:nvGraphicFramePr>
        <xdr:cNvPr id="3" name="Chart 2">
          <a:extLst>
            <a:ext uri="{FF2B5EF4-FFF2-40B4-BE49-F238E27FC236}">
              <a16:creationId xmlns:a16="http://schemas.microsoft.com/office/drawing/2014/main" id="{55BB0EE6-6583-42CC-AD0A-EE5521F09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xdr:colOff>
      <xdr:row>1</xdr:row>
      <xdr:rowOff>179070</xdr:rowOff>
    </xdr:from>
    <xdr:to>
      <xdr:col>9</xdr:col>
      <xdr:colOff>0</xdr:colOff>
      <xdr:row>23</xdr:row>
      <xdr:rowOff>22860</xdr:rowOff>
    </xdr:to>
    <xdr:graphicFrame macro="">
      <xdr:nvGraphicFramePr>
        <xdr:cNvPr id="4" name="Chart 3">
          <a:extLst>
            <a:ext uri="{FF2B5EF4-FFF2-40B4-BE49-F238E27FC236}">
              <a16:creationId xmlns:a16="http://schemas.microsoft.com/office/drawing/2014/main" id="{39C322A8-C3CB-7890-5434-E323E69433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limt, J.B.J. (Jonas)" id="{673C8A81-4D69-4CF3-A8EE-A7F8A77EDADC}" userId="S::klimtjbj@vuw.leidenuniv.nl::0396ac6e-b9c5-480a-a4a9-8fe84988de4d" providerId="AD"/>
</personList>
</file>

<file path=xl/theme/theme1.xml><?xml version="1.0" encoding="utf-8"?>
<a:theme xmlns:a="http://schemas.openxmlformats.org/drawingml/2006/main" name="Office Theme">
  <a:themeElements>
    <a:clrScheme name="ARIMA 2016">
      <a:dk1>
        <a:srgbClr val="2F2B20"/>
      </a:dk1>
      <a:lt1>
        <a:srgbClr val="FFFFFF"/>
      </a:lt1>
      <a:dk2>
        <a:srgbClr val="675E47"/>
      </a:dk2>
      <a:lt2>
        <a:srgbClr val="DFDCB7"/>
      </a:lt2>
      <a:accent1>
        <a:srgbClr val="2A8596"/>
      </a:accent1>
      <a:accent2>
        <a:srgbClr val="722299"/>
      </a:accent2>
      <a:accent3>
        <a:srgbClr val="D19F37"/>
      </a:accent3>
      <a:accent4>
        <a:srgbClr val="DC322F"/>
      </a:accent4>
      <a:accent5>
        <a:srgbClr val="C0C7C7"/>
      </a:accent5>
      <a:accent6>
        <a:srgbClr val="B1A089"/>
      </a:accent6>
      <a:hlink>
        <a:srgbClr val="D25814"/>
      </a:hlink>
      <a:folHlink>
        <a:srgbClr val="849A0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 dT="2025-07-17T11:43:35.94" personId="{673C8A81-4D69-4CF3-A8EE-A7F8A77EDADC}" id="{0002862E-9710-42E1-842E-AE71EBAD04A2}">
    <text>In Roy et al. (2025): 86.74
Here with rounding errors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8" Type="http://schemas.openxmlformats.org/officeDocument/2006/relationships/hyperlink" Target="https://doi.org/10.1016/j.resconrec.2009.08.008" TargetMode="External"/><Relationship Id="rId3" Type="http://schemas.openxmlformats.org/officeDocument/2006/relationships/hyperlink" Target="https://doi.org/10.1038/s41560-023-01355-z" TargetMode="External"/><Relationship Id="rId7" Type="http://schemas.openxmlformats.org/officeDocument/2006/relationships/hyperlink" Target="https://doi.org/10.1038/s44296-025-00059-7" TargetMode="External"/><Relationship Id="rId12" Type="http://schemas.openxmlformats.org/officeDocument/2006/relationships/hyperlink" Target="https://doi.org/10.1016/j.resconrec.2017.07.002" TargetMode="External"/><Relationship Id="rId2" Type="http://schemas.openxmlformats.org/officeDocument/2006/relationships/hyperlink" Target="https://data.europa.eu/doi/10.2760/212807" TargetMode="External"/><Relationship Id="rId1" Type="http://schemas.openxmlformats.org/officeDocument/2006/relationships/hyperlink" Target="https://im-mining.com/2018/12/10/future-mining-equipment-demand-move-electric-power/" TargetMode="External"/><Relationship Id="rId6" Type="http://schemas.openxmlformats.org/officeDocument/2006/relationships/hyperlink" Target="https://doi.org/10.3390/recycling9060102" TargetMode="External"/><Relationship Id="rId11" Type="http://schemas.openxmlformats.org/officeDocument/2006/relationships/hyperlink" Target="https://doi.org/10.1111/jiec.13258" TargetMode="External"/><Relationship Id="rId5" Type="http://schemas.openxmlformats.org/officeDocument/2006/relationships/hyperlink" Target="https://doi.org/10.1016/j.jclepro.2019.118718" TargetMode="External"/><Relationship Id="rId10" Type="http://schemas.openxmlformats.org/officeDocument/2006/relationships/hyperlink" Target="https://doi.org/10.1111/jiec.12722" TargetMode="External"/><Relationship Id="rId4" Type="http://schemas.openxmlformats.org/officeDocument/2006/relationships/hyperlink" Target="https://doi.org/10.1038/s43246-020-00095-x" TargetMode="External"/><Relationship Id="rId9" Type="http://schemas.openxmlformats.org/officeDocument/2006/relationships/hyperlink" Target="https://doi.org/10.3390/en1321566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71664-1A98-4E95-BDD4-F68C4549F6AD}">
  <dimension ref="A2:E37"/>
  <sheetViews>
    <sheetView topLeftCell="A15" workbookViewId="0">
      <selection activeCell="B28" sqref="B28"/>
    </sheetView>
  </sheetViews>
  <sheetFormatPr defaultRowHeight="14.4"/>
  <cols>
    <col min="2" max="2" width="23.5546875" bestFit="1" customWidth="1"/>
    <col min="3" max="3" width="97" bestFit="1" customWidth="1"/>
  </cols>
  <sheetData>
    <row r="2" spans="1:3">
      <c r="A2" s="6" t="s">
        <v>437</v>
      </c>
    </row>
    <row r="3" spans="1:3" ht="21">
      <c r="A3" s="252" t="s">
        <v>438</v>
      </c>
    </row>
    <row r="4" spans="1:3">
      <c r="A4" s="1"/>
    </row>
    <row r="5" spans="1:3">
      <c r="A5" t="s">
        <v>444</v>
      </c>
    </row>
    <row r="7" spans="1:3">
      <c r="A7" t="s">
        <v>439</v>
      </c>
    </row>
    <row r="8" spans="1:3">
      <c r="A8" t="s">
        <v>440</v>
      </c>
    </row>
    <row r="9" spans="1:3">
      <c r="A9" t="s">
        <v>441</v>
      </c>
    </row>
    <row r="11" spans="1:3">
      <c r="A11" s="1" t="s">
        <v>442</v>
      </c>
    </row>
    <row r="12" spans="1:3">
      <c r="A12" s="173"/>
      <c r="B12" s="173" t="s">
        <v>443</v>
      </c>
      <c r="C12" s="173" t="s">
        <v>0</v>
      </c>
    </row>
    <row r="13" spans="1:3">
      <c r="A13" s="177" t="s">
        <v>1</v>
      </c>
      <c r="B13" s="213" t="s">
        <v>2</v>
      </c>
      <c r="C13" s="213" t="s">
        <v>3</v>
      </c>
    </row>
    <row r="14" spans="1:3">
      <c r="A14" s="177" t="s">
        <v>4</v>
      </c>
      <c r="B14" s="213" t="s">
        <v>5</v>
      </c>
      <c r="C14" s="213" t="s">
        <v>6</v>
      </c>
    </row>
    <row r="15" spans="1:3">
      <c r="A15" s="178" t="s">
        <v>7</v>
      </c>
      <c r="B15" s="214" t="s">
        <v>8</v>
      </c>
      <c r="C15" s="214" t="s">
        <v>9</v>
      </c>
    </row>
    <row r="16" spans="1:3">
      <c r="A16" s="172" t="s">
        <v>10</v>
      </c>
      <c r="B16" t="s">
        <v>11</v>
      </c>
      <c r="C16" s="110" t="s">
        <v>12</v>
      </c>
    </row>
    <row r="17" spans="1:5">
      <c r="A17" s="172" t="s">
        <v>13</v>
      </c>
      <c r="B17" s="213" t="s">
        <v>14</v>
      </c>
      <c r="C17" t="s">
        <v>15</v>
      </c>
    </row>
    <row r="18" spans="1:5">
      <c r="A18" s="174" t="s">
        <v>16</v>
      </c>
      <c r="B18" s="143" t="s">
        <v>17</v>
      </c>
      <c r="C18" s="143" t="s">
        <v>457</v>
      </c>
    </row>
    <row r="19" spans="1:5">
      <c r="A19" s="159" t="s">
        <v>18</v>
      </c>
      <c r="B19" t="s">
        <v>19</v>
      </c>
      <c r="C19" s="111" t="s">
        <v>20</v>
      </c>
    </row>
    <row r="20" spans="1:5">
      <c r="A20" s="35" t="s">
        <v>21</v>
      </c>
      <c r="B20" t="s">
        <v>22</v>
      </c>
      <c r="C20" s="111" t="s">
        <v>23</v>
      </c>
    </row>
    <row r="21" spans="1:5">
      <c r="A21" s="28" t="s">
        <v>24</v>
      </c>
      <c r="B21" t="s">
        <v>25</v>
      </c>
      <c r="C21" s="111" t="s">
        <v>26</v>
      </c>
    </row>
    <row r="22" spans="1:5">
      <c r="A22" s="175" t="s">
        <v>27</v>
      </c>
      <c r="B22" s="143" t="s">
        <v>28</v>
      </c>
      <c r="C22" s="176" t="s">
        <v>29</v>
      </c>
    </row>
    <row r="23" spans="1:5">
      <c r="A23" s="159" t="s">
        <v>30</v>
      </c>
      <c r="B23" t="s">
        <v>31</v>
      </c>
      <c r="C23" s="111" t="s">
        <v>32</v>
      </c>
    </row>
    <row r="24" spans="1:5">
      <c r="A24" s="35" t="s">
        <v>33</v>
      </c>
      <c r="B24" t="s">
        <v>34</v>
      </c>
      <c r="C24" s="111" t="s">
        <v>35</v>
      </c>
    </row>
    <row r="25" spans="1:5">
      <c r="A25" s="28" t="s">
        <v>36</v>
      </c>
      <c r="B25" t="s">
        <v>37</v>
      </c>
      <c r="C25" s="111" t="s">
        <v>38</v>
      </c>
    </row>
    <row r="26" spans="1:5">
      <c r="A26" s="175" t="s">
        <v>39</v>
      </c>
      <c r="B26" s="143" t="s">
        <v>40</v>
      </c>
      <c r="C26" s="176" t="s">
        <v>41</v>
      </c>
      <c r="D26" s="4"/>
      <c r="E26" s="5"/>
    </row>
    <row r="27" spans="1:5">
      <c r="A27" t="s">
        <v>42</v>
      </c>
      <c r="B27" t="s">
        <v>43</v>
      </c>
      <c r="C27" s="5"/>
      <c r="D27" s="4"/>
      <c r="E27" s="5"/>
    </row>
    <row r="28" spans="1:5">
      <c r="A28" t="s">
        <v>44</v>
      </c>
      <c r="B28" t="s">
        <v>45</v>
      </c>
      <c r="C28" s="6"/>
      <c r="D28" s="4"/>
      <c r="E28" s="5"/>
    </row>
    <row r="29" spans="1:5">
      <c r="A29" s="159" t="s">
        <v>46</v>
      </c>
    </row>
    <row r="33" spans="2:3">
      <c r="B33" s="6"/>
    </row>
    <row r="34" spans="2:3">
      <c r="C34" s="6"/>
    </row>
    <row r="35" spans="2:3" ht="21">
      <c r="B35" s="8"/>
      <c r="C35" s="252"/>
    </row>
    <row r="36" spans="2:3">
      <c r="C36" s="1"/>
    </row>
    <row r="37" spans="2:3">
      <c r="B37" s="8"/>
    </row>
  </sheetData>
  <phoneticPr fontId="31" type="noConversion"/>
  <pageMargins left="0.7" right="0.7" top="0.75" bottom="0.75" header="0.3" footer="0.3"/>
  <pageSetup orientation="portrait" r:id="rId1"/>
  <headerFooter>
    <oddFooter>&amp;L_x000D_&amp;1#&amp;"Calibri"&amp;10&amp;K000000 Classified as Internal | Intern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3688-7409-4295-B66B-140FE86D3EFA}">
  <sheetPr>
    <tabColor theme="2" tint="0.39997558519241921"/>
  </sheetPr>
  <dimension ref="A1:AY49"/>
  <sheetViews>
    <sheetView zoomScale="85" zoomScaleNormal="85" workbookViewId="0">
      <selection activeCell="D3" sqref="D3"/>
    </sheetView>
  </sheetViews>
  <sheetFormatPr defaultColWidth="5.33203125" defaultRowHeight="14.4"/>
  <cols>
    <col min="1" max="3" width="14.5546875" customWidth="1"/>
    <col min="4" max="4" width="7.44140625" customWidth="1"/>
    <col min="5" max="5" width="5.33203125" customWidth="1"/>
    <col min="6" max="51" width="9.88671875" style="20" customWidth="1"/>
  </cols>
  <sheetData>
    <row r="1" spans="1:51">
      <c r="E1" s="7" t="s">
        <v>258</v>
      </c>
      <c r="F1" s="19">
        <f>_xlfn.XLOOKUP(F3,$E$4:$E$49,$C$4:$C$49)</f>
        <v>235032000</v>
      </c>
      <c r="G1" s="19">
        <f t="shared" ref="G1:AY1" si="0">_xlfn.XLOOKUP(G3,$E$4:$E$49,$C$4:$C$49)</f>
        <v>-34837136.053550988</v>
      </c>
      <c r="H1" s="19">
        <f t="shared" si="0"/>
        <v>-2256192.353677541</v>
      </c>
      <c r="I1" s="19">
        <f t="shared" si="0"/>
        <v>24460005.258989006</v>
      </c>
      <c r="J1" s="19">
        <f t="shared" si="0"/>
        <v>44992797.650907427</v>
      </c>
      <c r="K1" s="19">
        <f t="shared" si="0"/>
        <v>59265734.498832941</v>
      </c>
      <c r="L1" s="19">
        <f t="shared" si="0"/>
        <v>67435556.021954536</v>
      </c>
      <c r="M1" s="19">
        <f t="shared" si="0"/>
        <v>69572713.901343942</v>
      </c>
      <c r="N1" s="19">
        <f t="shared" si="0"/>
        <v>65723863.71221745</v>
      </c>
      <c r="O1" s="19">
        <f t="shared" si="0"/>
        <v>55915998.177290559</v>
      </c>
      <c r="P1" s="19">
        <f t="shared" si="0"/>
        <v>39995337.60806793</v>
      </c>
      <c r="Q1" s="19">
        <f t="shared" si="0"/>
        <v>27027719.534868896</v>
      </c>
      <c r="R1" s="19">
        <f t="shared" si="0"/>
        <v>53805326.274874449</v>
      </c>
      <c r="S1" s="19">
        <f t="shared" si="0"/>
        <v>129557360.37936604</v>
      </c>
      <c r="T1" s="19">
        <f t="shared" si="0"/>
        <v>255120156.15222287</v>
      </c>
      <c r="U1" s="19">
        <f t="shared" si="0"/>
        <v>432422036.33405983</v>
      </c>
      <c r="V1" s="19">
        <f t="shared" si="0"/>
        <v>662338910.98732555</v>
      </c>
      <c r="W1" s="19">
        <f t="shared" si="0"/>
        <v>939820273.04658389</v>
      </c>
      <c r="X1" s="19">
        <f t="shared" si="0"/>
        <v>1267539611.7537928</v>
      </c>
      <c r="Y1" s="19">
        <f t="shared" si="0"/>
        <v>1651100858.1191158</v>
      </c>
      <c r="Z1" s="19">
        <f t="shared" si="0"/>
        <v>2096084518.3362103</v>
      </c>
      <c r="AA1" s="19">
        <f t="shared" si="0"/>
        <v>2596336059.3614588</v>
      </c>
      <c r="AB1" s="19">
        <f t="shared" si="0"/>
        <v>3110780588.3321266</v>
      </c>
      <c r="AC1" s="19">
        <f t="shared" si="0"/>
        <v>3631995230.0057392</v>
      </c>
      <c r="AD1" s="19">
        <f t="shared" si="0"/>
        <v>4162653525.8788719</v>
      </c>
      <c r="AE1" s="19">
        <f t="shared" si="0"/>
        <v>4703536730.2416916</v>
      </c>
      <c r="AF1" s="19">
        <f t="shared" si="0"/>
        <v>5250700951.7070427</v>
      </c>
      <c r="AG1" s="19">
        <f t="shared" si="0"/>
        <v>5789604980.57444</v>
      </c>
      <c r="AH1" s="19">
        <f t="shared" si="0"/>
        <v>6313543313.3891258</v>
      </c>
      <c r="AI1" s="19">
        <f t="shared" si="0"/>
        <v>6817960355.4556885</v>
      </c>
      <c r="AJ1" s="19">
        <f t="shared" si="0"/>
        <v>7297510916.4020119</v>
      </c>
      <c r="AK1" s="19">
        <f t="shared" si="0"/>
        <v>7750500025.0606537</v>
      </c>
      <c r="AL1" s="19">
        <f t="shared" si="0"/>
        <v>8188072914.8348083</v>
      </c>
      <c r="AM1" s="19">
        <f t="shared" si="0"/>
        <v>8608357169.937851</v>
      </c>
      <c r="AN1" s="19">
        <f t="shared" si="0"/>
        <v>9005632195.7258759</v>
      </c>
      <c r="AO1" s="19">
        <f t="shared" si="0"/>
        <v>9374723343.3137207</v>
      </c>
      <c r="AP1" s="19">
        <f t="shared" si="0"/>
        <v>9713710611.6618271</v>
      </c>
      <c r="AQ1" s="19">
        <f t="shared" si="0"/>
        <v>10029093763.358154</v>
      </c>
      <c r="AR1" s="19">
        <f t="shared" si="0"/>
        <v>10320137019.295685</v>
      </c>
      <c r="AS1" s="19">
        <f t="shared" si="0"/>
        <v>10583990123.252083</v>
      </c>
      <c r="AT1" s="19">
        <f t="shared" si="0"/>
        <v>10818529731.047417</v>
      </c>
      <c r="AU1" s="19">
        <f t="shared" si="0"/>
        <v>11021852561.251648</v>
      </c>
      <c r="AV1" s="19">
        <f t="shared" si="0"/>
        <v>11192438306.454651</v>
      </c>
      <c r="AW1" s="19">
        <f t="shared" si="0"/>
        <v>11329043063.96608</v>
      </c>
      <c r="AX1" s="19">
        <f t="shared" si="0"/>
        <v>11430333413.024719</v>
      </c>
      <c r="AY1" s="19">
        <f t="shared" si="0"/>
        <v>11495214643.4617</v>
      </c>
    </row>
    <row r="2" spans="1:51">
      <c r="E2" s="7"/>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row>
    <row r="3" spans="1:51">
      <c r="A3" s="5" t="s">
        <v>259</v>
      </c>
      <c r="B3" s="4" t="s">
        <v>260</v>
      </c>
      <c r="C3" s="7" t="s">
        <v>261</v>
      </c>
      <c r="F3" s="22">
        <f>E4</f>
        <v>2005</v>
      </c>
      <c r="G3" s="22">
        <f>F3+1</f>
        <v>2006</v>
      </c>
      <c r="H3" s="22">
        <f t="shared" ref="H3:AY3" si="1">G3+1</f>
        <v>2007</v>
      </c>
      <c r="I3" s="22">
        <f t="shared" si="1"/>
        <v>2008</v>
      </c>
      <c r="J3" s="22">
        <f t="shared" si="1"/>
        <v>2009</v>
      </c>
      <c r="K3" s="22">
        <f t="shared" si="1"/>
        <v>2010</v>
      </c>
      <c r="L3" s="22">
        <f t="shared" si="1"/>
        <v>2011</v>
      </c>
      <c r="M3" s="22">
        <f t="shared" si="1"/>
        <v>2012</v>
      </c>
      <c r="N3" s="22">
        <f t="shared" si="1"/>
        <v>2013</v>
      </c>
      <c r="O3" s="22">
        <f t="shared" si="1"/>
        <v>2014</v>
      </c>
      <c r="P3" s="22">
        <f t="shared" si="1"/>
        <v>2015</v>
      </c>
      <c r="Q3" s="22">
        <f t="shared" si="1"/>
        <v>2016</v>
      </c>
      <c r="R3" s="22">
        <f t="shared" si="1"/>
        <v>2017</v>
      </c>
      <c r="S3" s="22">
        <f t="shared" si="1"/>
        <v>2018</v>
      </c>
      <c r="T3" s="22">
        <f t="shared" si="1"/>
        <v>2019</v>
      </c>
      <c r="U3" s="22">
        <f t="shared" si="1"/>
        <v>2020</v>
      </c>
      <c r="V3" s="22">
        <f t="shared" si="1"/>
        <v>2021</v>
      </c>
      <c r="W3" s="22">
        <f t="shared" si="1"/>
        <v>2022</v>
      </c>
      <c r="X3" s="22">
        <f t="shared" si="1"/>
        <v>2023</v>
      </c>
      <c r="Y3" s="22">
        <f t="shared" si="1"/>
        <v>2024</v>
      </c>
      <c r="Z3" s="22">
        <f t="shared" si="1"/>
        <v>2025</v>
      </c>
      <c r="AA3" s="22">
        <f t="shared" si="1"/>
        <v>2026</v>
      </c>
      <c r="AB3" s="22">
        <f t="shared" si="1"/>
        <v>2027</v>
      </c>
      <c r="AC3" s="22">
        <f t="shared" si="1"/>
        <v>2028</v>
      </c>
      <c r="AD3" s="22">
        <f t="shared" si="1"/>
        <v>2029</v>
      </c>
      <c r="AE3" s="22">
        <f t="shared" si="1"/>
        <v>2030</v>
      </c>
      <c r="AF3" s="22">
        <f t="shared" si="1"/>
        <v>2031</v>
      </c>
      <c r="AG3" s="22">
        <f t="shared" si="1"/>
        <v>2032</v>
      </c>
      <c r="AH3" s="22">
        <f t="shared" si="1"/>
        <v>2033</v>
      </c>
      <c r="AI3" s="22">
        <f t="shared" si="1"/>
        <v>2034</v>
      </c>
      <c r="AJ3" s="22">
        <f t="shared" si="1"/>
        <v>2035</v>
      </c>
      <c r="AK3" s="22">
        <f t="shared" si="1"/>
        <v>2036</v>
      </c>
      <c r="AL3" s="22">
        <f t="shared" si="1"/>
        <v>2037</v>
      </c>
      <c r="AM3" s="22">
        <f t="shared" si="1"/>
        <v>2038</v>
      </c>
      <c r="AN3" s="22">
        <f t="shared" si="1"/>
        <v>2039</v>
      </c>
      <c r="AO3" s="22">
        <f t="shared" si="1"/>
        <v>2040</v>
      </c>
      <c r="AP3" s="22">
        <f t="shared" si="1"/>
        <v>2041</v>
      </c>
      <c r="AQ3" s="22">
        <f t="shared" si="1"/>
        <v>2042</v>
      </c>
      <c r="AR3" s="22">
        <f t="shared" si="1"/>
        <v>2043</v>
      </c>
      <c r="AS3" s="22">
        <f t="shared" si="1"/>
        <v>2044</v>
      </c>
      <c r="AT3" s="22">
        <f t="shared" si="1"/>
        <v>2045</v>
      </c>
      <c r="AU3" s="22">
        <f t="shared" si="1"/>
        <v>2046</v>
      </c>
      <c r="AV3" s="22">
        <f t="shared" si="1"/>
        <v>2047</v>
      </c>
      <c r="AW3" s="22">
        <f t="shared" si="1"/>
        <v>2048</v>
      </c>
      <c r="AX3" s="22">
        <f t="shared" si="1"/>
        <v>2049</v>
      </c>
      <c r="AY3" s="22">
        <f t="shared" si="1"/>
        <v>2050</v>
      </c>
    </row>
    <row r="4" spans="1:51">
      <c r="A4" s="13">
        <f>C4-B4</f>
        <v>0</v>
      </c>
      <c r="B4" s="14">
        <f>'SI2.7 - Battery_stock'!C4</f>
        <v>235032000</v>
      </c>
      <c r="C4" s="12">
        <f>('SI2.7 - Battery_stock'!C4-SUM(F4:AY4))/'SI2.7 - Battery_stock'!$K$4</f>
        <v>235032000</v>
      </c>
      <c r="D4" s="23"/>
      <c r="E4" s="9">
        <f>'SI2.7 - Battery_stock'!B4</f>
        <v>2005</v>
      </c>
      <c r="F4" s="18">
        <f>IF(F$3&gt;=$E4,0,Survival_curve_matrix!C3*F$1)</f>
        <v>0</v>
      </c>
      <c r="G4" s="18">
        <f>IF(G$3&gt;=$E4,0,Survival_curve_matrix!D3*G$1)</f>
        <v>0</v>
      </c>
      <c r="H4" s="18">
        <f>IF(H$3&gt;=$E4,0,Survival_curve_matrix!E3*H$1)</f>
        <v>0</v>
      </c>
      <c r="I4" s="18">
        <f>IF(I$3&gt;=$E4,0,Survival_curve_matrix!F3*I$1)</f>
        <v>0</v>
      </c>
      <c r="J4" s="18">
        <f>IF(J$3&gt;=$E4,0,Survival_curve_matrix!G3*J$1)</f>
        <v>0</v>
      </c>
      <c r="K4" s="18">
        <f>IF(K$3&gt;=$E4,0,Survival_curve_matrix!H3*K$1)</f>
        <v>0</v>
      </c>
      <c r="L4" s="18">
        <f>IF(L$3&gt;=$E4,0,Survival_curve_matrix!I3*L$1)</f>
        <v>0</v>
      </c>
      <c r="M4" s="18">
        <f>IF(M$3&gt;=$E4,0,Survival_curve_matrix!J3*M$1)</f>
        <v>0</v>
      </c>
      <c r="N4" s="18">
        <f>IF(N$3&gt;=$E4,0,Survival_curve_matrix!K3*N$1)</f>
        <v>0</v>
      </c>
      <c r="O4" s="18">
        <f>IF(O$3&gt;=$E4,0,Survival_curve_matrix!L3*O$1)</f>
        <v>0</v>
      </c>
      <c r="P4" s="18">
        <f>IF(P$3&gt;=$E4,0,Survival_curve_matrix!M3*P$1)</f>
        <v>0</v>
      </c>
      <c r="Q4" s="18">
        <f>IF(Q$3&gt;=$E4,0,Survival_curve_matrix!N3*Q$1)</f>
        <v>0</v>
      </c>
      <c r="R4" s="18">
        <f>IF(R$3&gt;=$E4,0,Survival_curve_matrix!O3*R$1)</f>
        <v>0</v>
      </c>
      <c r="S4" s="18">
        <f>IF(S$3&gt;=$E4,0,Survival_curve_matrix!P3*S$1)</f>
        <v>0</v>
      </c>
      <c r="T4" s="18">
        <f>IF(T$3&gt;=$E4,0,Survival_curve_matrix!Q3*T$1)</f>
        <v>0</v>
      </c>
      <c r="U4" s="18">
        <f>IF(U$3&gt;=$E4,0,Survival_curve_matrix!R3*U$1)</f>
        <v>0</v>
      </c>
      <c r="V4" s="18">
        <f>IF(V$3&gt;=$E4,0,Survival_curve_matrix!S3*V$1)</f>
        <v>0</v>
      </c>
      <c r="W4" s="18">
        <f>IF(W$3&gt;=$E4,0,Survival_curve_matrix!T3*W$1)</f>
        <v>0</v>
      </c>
      <c r="X4" s="18">
        <f>IF(X$3&gt;=$E4,0,Survival_curve_matrix!U3*X$1)</f>
        <v>0</v>
      </c>
      <c r="Y4" s="18">
        <f>IF(Y$3&gt;=$E4,0,Survival_curve_matrix!V3*Y$1)</f>
        <v>0</v>
      </c>
      <c r="Z4" s="18">
        <f>IF(Z$3&gt;=$E4,0,Survival_curve_matrix!W3*Z$1)</f>
        <v>0</v>
      </c>
      <c r="AA4" s="18">
        <f>IF(AA$3&gt;=$E4,0,Survival_curve_matrix!X3*AA$1)</f>
        <v>0</v>
      </c>
      <c r="AB4" s="18">
        <f>IF(AB$3&gt;=$E4,0,Survival_curve_matrix!Y3*AB$1)</f>
        <v>0</v>
      </c>
      <c r="AC4" s="18">
        <f>IF(AC$3&gt;=$E4,0,Survival_curve_matrix!Z3*AC$1)</f>
        <v>0</v>
      </c>
      <c r="AD4" s="18">
        <f>IF(AD$3&gt;=$E4,0,Survival_curve_matrix!AA3*AD$1)</f>
        <v>0</v>
      </c>
      <c r="AE4" s="18">
        <f>IF(AE$3&gt;=$E4,0,Survival_curve_matrix!AB3*AE$1)</f>
        <v>0</v>
      </c>
      <c r="AF4" s="18">
        <f>IF(AF$3&gt;=$E4,0,Survival_curve_matrix!AC3*AF$1)</f>
        <v>0</v>
      </c>
      <c r="AG4" s="18">
        <f>IF(AG$3&gt;=$E4,0,Survival_curve_matrix!AD3*AG$1)</f>
        <v>0</v>
      </c>
      <c r="AH4" s="18">
        <f>IF(AH$3&gt;=$E4,0,Survival_curve_matrix!AE3*AH$1)</f>
        <v>0</v>
      </c>
      <c r="AI4" s="18">
        <f>IF(AI$3&gt;=$E4,0,Survival_curve_matrix!AF3*AI$1)</f>
        <v>0</v>
      </c>
      <c r="AJ4" s="18">
        <f>IF(AJ$3&gt;=$E4,0,Survival_curve_matrix!AG3*AJ$1)</f>
        <v>0</v>
      </c>
      <c r="AK4" s="18">
        <f>IF(AK$3&gt;=$E4,0,Survival_curve_matrix!AH3*AK$1)</f>
        <v>0</v>
      </c>
      <c r="AL4" s="18">
        <f>IF(AL$3&gt;=$E4,0,Survival_curve_matrix!AI3*AL$1)</f>
        <v>0</v>
      </c>
      <c r="AM4" s="18">
        <f>IF(AM$3&gt;=$E4,0,Survival_curve_matrix!AJ3*AM$1)</f>
        <v>0</v>
      </c>
      <c r="AN4" s="18">
        <f>IF(AN$3&gt;=$E4,0,Survival_curve_matrix!AK3*AN$1)</f>
        <v>0</v>
      </c>
      <c r="AO4" s="18">
        <f>IF(AO$3&gt;=$E4,0,Survival_curve_matrix!AL3*AO$1)</f>
        <v>0</v>
      </c>
      <c r="AP4" s="18">
        <f>IF(AP$3&gt;=$E4,0,Survival_curve_matrix!AM3*AP$1)</f>
        <v>0</v>
      </c>
      <c r="AQ4" s="18">
        <f>IF(AQ$3&gt;=$E4,0,Survival_curve_matrix!AN3*AQ$1)</f>
        <v>0</v>
      </c>
      <c r="AR4" s="18">
        <f>IF(AR$3&gt;=$E4,0,Survival_curve_matrix!AO3*AR$1)</f>
        <v>0</v>
      </c>
      <c r="AS4" s="18">
        <f>IF(AS$3&gt;=$E4,0,Survival_curve_matrix!AP3*AS$1)</f>
        <v>0</v>
      </c>
      <c r="AT4" s="18">
        <f>IF(AT$3&gt;=$E4,0,Survival_curve_matrix!AQ3*AT$1)</f>
        <v>0</v>
      </c>
      <c r="AU4" s="18">
        <f>IF(AU$3&gt;=$E4,0,Survival_curve_matrix!AR3*AU$1)</f>
        <v>0</v>
      </c>
      <c r="AV4" s="18">
        <f>IF(AV$3&gt;=$E4,0,Survival_curve_matrix!AS3*AV$1)</f>
        <v>0</v>
      </c>
      <c r="AW4" s="18">
        <f>IF(AW$3&gt;=$E4,0,Survival_curve_matrix!AT3*AW$1)</f>
        <v>0</v>
      </c>
      <c r="AX4" s="18">
        <f>IF(AX$3&gt;=$E4,0,Survival_curve_matrix!AU3*AX$1)</f>
        <v>0</v>
      </c>
      <c r="AY4" s="18">
        <f>IF(AY$3&gt;=$E4,0,Survival_curve_matrix!AV3*AY$1)</f>
        <v>0</v>
      </c>
    </row>
    <row r="5" spans="1:51">
      <c r="A5" s="13">
        <f t="shared" ref="A5:A49" si="2">C5-B5</f>
        <v>1702863.9464490116</v>
      </c>
      <c r="B5" s="14">
        <f>'SI2.7 - Battery_stock'!C5-'SI2.7 - Battery_stock'!C4</f>
        <v>-36540000</v>
      </c>
      <c r="C5" s="12">
        <f>('SI2.7 - Battery_stock'!C5-SUM(F5:AY5))/'SI2.7 - Battery_stock'!$K$4</f>
        <v>-34837136.053550988</v>
      </c>
      <c r="D5" s="23"/>
      <c r="E5" s="9">
        <f>'SI2.7 - Battery_stock'!B5</f>
        <v>2006</v>
      </c>
      <c r="F5" s="18">
        <f>IF(F$3&gt;=$E5,0,Survival_curve_matrix!C4*F$1)</f>
        <v>233329136.05355099</v>
      </c>
      <c r="G5" s="18">
        <f>IF(G$3&gt;=$E5,0,Survival_curve_matrix!D4*G$1)</f>
        <v>0</v>
      </c>
      <c r="H5" s="18">
        <f>IF(H$3&gt;=$E5,0,Survival_curve_matrix!E4*H$1)</f>
        <v>0</v>
      </c>
      <c r="I5" s="18">
        <f>IF(I$3&gt;=$E5,0,Survival_curve_matrix!F4*I$1)</f>
        <v>0</v>
      </c>
      <c r="J5" s="18">
        <f>IF(J$3&gt;=$E5,0,Survival_curve_matrix!G4*J$1)</f>
        <v>0</v>
      </c>
      <c r="K5" s="18">
        <f>IF(K$3&gt;=$E5,0,Survival_curve_matrix!H4*K$1)</f>
        <v>0</v>
      </c>
      <c r="L5" s="18">
        <f>IF(L$3&gt;=$E5,0,Survival_curve_matrix!I4*L$1)</f>
        <v>0</v>
      </c>
      <c r="M5" s="18">
        <f>IF(M$3&gt;=$E5,0,Survival_curve_matrix!J4*M$1)</f>
        <v>0</v>
      </c>
      <c r="N5" s="18">
        <f>IF(N$3&gt;=$E5,0,Survival_curve_matrix!K4*N$1)</f>
        <v>0</v>
      </c>
      <c r="O5" s="18">
        <f>IF(O$3&gt;=$E5,0,Survival_curve_matrix!L4*O$1)</f>
        <v>0</v>
      </c>
      <c r="P5" s="18">
        <f>IF(P$3&gt;=$E5,0,Survival_curve_matrix!M4*P$1)</f>
        <v>0</v>
      </c>
      <c r="Q5" s="18">
        <f>IF(Q$3&gt;=$E5,0,Survival_curve_matrix!N4*Q$1)</f>
        <v>0</v>
      </c>
      <c r="R5" s="18">
        <f>IF(R$3&gt;=$E5,0,Survival_curve_matrix!O4*R$1)</f>
        <v>0</v>
      </c>
      <c r="S5" s="18">
        <f>IF(S$3&gt;=$E5,0,Survival_curve_matrix!P4*S$1)</f>
        <v>0</v>
      </c>
      <c r="T5" s="18">
        <f>IF(T$3&gt;=$E5,0,Survival_curve_matrix!Q4*T$1)</f>
        <v>0</v>
      </c>
      <c r="U5" s="18">
        <f>IF(U$3&gt;=$E5,0,Survival_curve_matrix!R4*U$1)</f>
        <v>0</v>
      </c>
      <c r="V5" s="18">
        <f>IF(V$3&gt;=$E5,0,Survival_curve_matrix!S4*V$1)</f>
        <v>0</v>
      </c>
      <c r="W5" s="18">
        <f>IF(W$3&gt;=$E5,0,Survival_curve_matrix!T4*W$1)</f>
        <v>0</v>
      </c>
      <c r="X5" s="18">
        <f>IF(X$3&gt;=$E5,0,Survival_curve_matrix!U4*X$1)</f>
        <v>0</v>
      </c>
      <c r="Y5" s="18">
        <f>IF(Y$3&gt;=$E5,0,Survival_curve_matrix!V4*Y$1)</f>
        <v>0</v>
      </c>
      <c r="Z5" s="18">
        <f>IF(Z$3&gt;=$E5,0,Survival_curve_matrix!W4*Z$1)</f>
        <v>0</v>
      </c>
      <c r="AA5" s="18">
        <f>IF(AA$3&gt;=$E5,0,Survival_curve_matrix!X4*AA$1)</f>
        <v>0</v>
      </c>
      <c r="AB5" s="18">
        <f>IF(AB$3&gt;=$E5,0,Survival_curve_matrix!Y4*AB$1)</f>
        <v>0</v>
      </c>
      <c r="AC5" s="18">
        <f>IF(AC$3&gt;=$E5,0,Survival_curve_matrix!Z4*AC$1)</f>
        <v>0</v>
      </c>
      <c r="AD5" s="18">
        <f>IF(AD$3&gt;=$E5,0,Survival_curve_matrix!AA4*AD$1)</f>
        <v>0</v>
      </c>
      <c r="AE5" s="18">
        <f>IF(AE$3&gt;=$E5,0,Survival_curve_matrix!AB4*AE$1)</f>
        <v>0</v>
      </c>
      <c r="AF5" s="18">
        <f>IF(AF$3&gt;=$E5,0,Survival_curve_matrix!AC4*AF$1)</f>
        <v>0</v>
      </c>
      <c r="AG5" s="18">
        <f>IF(AG$3&gt;=$E5,0,Survival_curve_matrix!AD4*AG$1)</f>
        <v>0</v>
      </c>
      <c r="AH5" s="18">
        <f>IF(AH$3&gt;=$E5,0,Survival_curve_matrix!AE4*AH$1)</f>
        <v>0</v>
      </c>
      <c r="AI5" s="18">
        <f>IF(AI$3&gt;=$E5,0,Survival_curve_matrix!AF4*AI$1)</f>
        <v>0</v>
      </c>
      <c r="AJ5" s="18">
        <f>IF(AJ$3&gt;=$E5,0,Survival_curve_matrix!AG4*AJ$1)</f>
        <v>0</v>
      </c>
      <c r="AK5" s="18">
        <f>IF(AK$3&gt;=$E5,0,Survival_curve_matrix!AH4*AK$1)</f>
        <v>0</v>
      </c>
      <c r="AL5" s="18">
        <f>IF(AL$3&gt;=$E5,0,Survival_curve_matrix!AI4*AL$1)</f>
        <v>0</v>
      </c>
      <c r="AM5" s="18">
        <f>IF(AM$3&gt;=$E5,0,Survival_curve_matrix!AJ4*AM$1)</f>
        <v>0</v>
      </c>
      <c r="AN5" s="18">
        <f>IF(AN$3&gt;=$E5,0,Survival_curve_matrix!AK4*AN$1)</f>
        <v>0</v>
      </c>
      <c r="AO5" s="18">
        <f>IF(AO$3&gt;=$E5,0,Survival_curve_matrix!AL4*AO$1)</f>
        <v>0</v>
      </c>
      <c r="AP5" s="18">
        <f>IF(AP$3&gt;=$E5,0,Survival_curve_matrix!AM4*AP$1)</f>
        <v>0</v>
      </c>
      <c r="AQ5" s="18">
        <f>IF(AQ$3&gt;=$E5,0,Survival_curve_matrix!AN4*AQ$1)</f>
        <v>0</v>
      </c>
      <c r="AR5" s="18">
        <f>IF(AR$3&gt;=$E5,0,Survival_curve_matrix!AO4*AR$1)</f>
        <v>0</v>
      </c>
      <c r="AS5" s="18">
        <f>IF(AS$3&gt;=$E5,0,Survival_curve_matrix!AP4*AS$1)</f>
        <v>0</v>
      </c>
      <c r="AT5" s="18">
        <f>IF(AT$3&gt;=$E5,0,Survival_curve_matrix!AQ4*AT$1)</f>
        <v>0</v>
      </c>
      <c r="AU5" s="18">
        <f>IF(AU$3&gt;=$E5,0,Survival_curve_matrix!AR4*AU$1)</f>
        <v>0</v>
      </c>
      <c r="AV5" s="18">
        <f>IF(AV$3&gt;=$E5,0,Survival_curve_matrix!AS4*AV$1)</f>
        <v>0</v>
      </c>
      <c r="AW5" s="18">
        <f>IF(AW$3&gt;=$E5,0,Survival_curve_matrix!AT4*AW$1)</f>
        <v>0</v>
      </c>
      <c r="AX5" s="18">
        <f>IF(AX$3&gt;=$E5,0,Survival_curve_matrix!AU4*AX$1)</f>
        <v>0</v>
      </c>
      <c r="AY5" s="18">
        <f>IF(AY$3&gt;=$E5,0,Survival_curve_matrix!AV4*AY$1)</f>
        <v>0</v>
      </c>
    </row>
    <row r="6" spans="1:51">
      <c r="A6" s="13">
        <f t="shared" si="2"/>
        <v>6143807.646322459</v>
      </c>
      <c r="B6" s="14">
        <f>'SI2.7 - Battery_stock'!C6-'SI2.7 - Battery_stock'!C5</f>
        <v>-8400000</v>
      </c>
      <c r="C6" s="12">
        <f>('SI2.7 - Battery_stock'!C6-SUM(F6:AY6))/'SI2.7 - Battery_stock'!$K$4</f>
        <v>-2256192.353677541</v>
      </c>
      <c r="D6" s="23"/>
      <c r="E6" s="9">
        <f>'SI2.7 - Battery_stock'!B6</f>
        <v>2007</v>
      </c>
      <c r="F6" s="18">
        <f>IF(F$3&gt;=$E6,0,Survival_curve_matrix!C5*F$1)</f>
        <v>226932924.89203429</v>
      </c>
      <c r="G6" s="18">
        <f>IF(G$3&gt;=$E6,0,Survival_curve_matrix!D5*G$1)</f>
        <v>-34584732.538356759</v>
      </c>
      <c r="H6" s="18">
        <f>IF(H$3&gt;=$E6,0,Survival_curve_matrix!E5*H$1)</f>
        <v>0</v>
      </c>
      <c r="I6" s="18">
        <f>IF(I$3&gt;=$E6,0,Survival_curve_matrix!F5*I$1)</f>
        <v>0</v>
      </c>
      <c r="J6" s="18">
        <f>IF(J$3&gt;=$E6,0,Survival_curve_matrix!G5*J$1)</f>
        <v>0</v>
      </c>
      <c r="K6" s="18">
        <f>IF(K$3&gt;=$E6,0,Survival_curve_matrix!H5*K$1)</f>
        <v>0</v>
      </c>
      <c r="L6" s="18">
        <f>IF(L$3&gt;=$E6,0,Survival_curve_matrix!I5*L$1)</f>
        <v>0</v>
      </c>
      <c r="M6" s="18">
        <f>IF(M$3&gt;=$E6,0,Survival_curve_matrix!J5*M$1)</f>
        <v>0</v>
      </c>
      <c r="N6" s="18">
        <f>IF(N$3&gt;=$E6,0,Survival_curve_matrix!K5*N$1)</f>
        <v>0</v>
      </c>
      <c r="O6" s="18">
        <f>IF(O$3&gt;=$E6,0,Survival_curve_matrix!L5*O$1)</f>
        <v>0</v>
      </c>
      <c r="P6" s="18">
        <f>IF(P$3&gt;=$E6,0,Survival_curve_matrix!M5*P$1)</f>
        <v>0</v>
      </c>
      <c r="Q6" s="18">
        <f>IF(Q$3&gt;=$E6,0,Survival_curve_matrix!N5*Q$1)</f>
        <v>0</v>
      </c>
      <c r="R6" s="18">
        <f>IF(R$3&gt;=$E6,0,Survival_curve_matrix!O5*R$1)</f>
        <v>0</v>
      </c>
      <c r="S6" s="18">
        <f>IF(S$3&gt;=$E6,0,Survival_curve_matrix!P5*S$1)</f>
        <v>0</v>
      </c>
      <c r="T6" s="18">
        <f>IF(T$3&gt;=$E6,0,Survival_curve_matrix!Q5*T$1)</f>
        <v>0</v>
      </c>
      <c r="U6" s="18">
        <f>IF(U$3&gt;=$E6,0,Survival_curve_matrix!R5*U$1)</f>
        <v>0</v>
      </c>
      <c r="V6" s="18">
        <f>IF(V$3&gt;=$E6,0,Survival_curve_matrix!S5*V$1)</f>
        <v>0</v>
      </c>
      <c r="W6" s="18">
        <f>IF(W$3&gt;=$E6,0,Survival_curve_matrix!T5*W$1)</f>
        <v>0</v>
      </c>
      <c r="X6" s="18">
        <f>IF(X$3&gt;=$E6,0,Survival_curve_matrix!U5*X$1)</f>
        <v>0</v>
      </c>
      <c r="Y6" s="18">
        <f>IF(Y$3&gt;=$E6,0,Survival_curve_matrix!V5*Y$1)</f>
        <v>0</v>
      </c>
      <c r="Z6" s="18">
        <f>IF(Z$3&gt;=$E6,0,Survival_curve_matrix!W5*Z$1)</f>
        <v>0</v>
      </c>
      <c r="AA6" s="18">
        <f>IF(AA$3&gt;=$E6,0,Survival_curve_matrix!X5*AA$1)</f>
        <v>0</v>
      </c>
      <c r="AB6" s="18">
        <f>IF(AB$3&gt;=$E6,0,Survival_curve_matrix!Y5*AB$1)</f>
        <v>0</v>
      </c>
      <c r="AC6" s="18">
        <f>IF(AC$3&gt;=$E6,0,Survival_curve_matrix!Z5*AC$1)</f>
        <v>0</v>
      </c>
      <c r="AD6" s="18">
        <f>IF(AD$3&gt;=$E6,0,Survival_curve_matrix!AA5*AD$1)</f>
        <v>0</v>
      </c>
      <c r="AE6" s="18">
        <f>IF(AE$3&gt;=$E6,0,Survival_curve_matrix!AB5*AE$1)</f>
        <v>0</v>
      </c>
      <c r="AF6" s="18">
        <f>IF(AF$3&gt;=$E6,0,Survival_curve_matrix!AC5*AF$1)</f>
        <v>0</v>
      </c>
      <c r="AG6" s="18">
        <f>IF(AG$3&gt;=$E6,0,Survival_curve_matrix!AD5*AG$1)</f>
        <v>0</v>
      </c>
      <c r="AH6" s="18">
        <f>IF(AH$3&gt;=$E6,0,Survival_curve_matrix!AE5*AH$1)</f>
        <v>0</v>
      </c>
      <c r="AI6" s="18">
        <f>IF(AI$3&gt;=$E6,0,Survival_curve_matrix!AF5*AI$1)</f>
        <v>0</v>
      </c>
      <c r="AJ6" s="18">
        <f>IF(AJ$3&gt;=$E6,0,Survival_curve_matrix!AG5*AJ$1)</f>
        <v>0</v>
      </c>
      <c r="AK6" s="18">
        <f>IF(AK$3&gt;=$E6,0,Survival_curve_matrix!AH5*AK$1)</f>
        <v>0</v>
      </c>
      <c r="AL6" s="18">
        <f>IF(AL$3&gt;=$E6,0,Survival_curve_matrix!AI5*AL$1)</f>
        <v>0</v>
      </c>
      <c r="AM6" s="18">
        <f>IF(AM$3&gt;=$E6,0,Survival_curve_matrix!AJ5*AM$1)</f>
        <v>0</v>
      </c>
      <c r="AN6" s="18">
        <f>IF(AN$3&gt;=$E6,0,Survival_curve_matrix!AK5*AN$1)</f>
        <v>0</v>
      </c>
      <c r="AO6" s="18">
        <f>IF(AO$3&gt;=$E6,0,Survival_curve_matrix!AL5*AO$1)</f>
        <v>0</v>
      </c>
      <c r="AP6" s="18">
        <f>IF(AP$3&gt;=$E6,0,Survival_curve_matrix!AM5*AP$1)</f>
        <v>0</v>
      </c>
      <c r="AQ6" s="18">
        <f>IF(AQ$3&gt;=$E6,0,Survival_curve_matrix!AN5*AQ$1)</f>
        <v>0</v>
      </c>
      <c r="AR6" s="18">
        <f>IF(AR$3&gt;=$E6,0,Survival_curve_matrix!AO5*AR$1)</f>
        <v>0</v>
      </c>
      <c r="AS6" s="18">
        <f>IF(AS$3&gt;=$E6,0,Survival_curve_matrix!AP5*AS$1)</f>
        <v>0</v>
      </c>
      <c r="AT6" s="18">
        <f>IF(AT$3&gt;=$E6,0,Survival_curve_matrix!AQ5*AT$1)</f>
        <v>0</v>
      </c>
      <c r="AU6" s="18">
        <f>IF(AU$3&gt;=$E6,0,Survival_curve_matrix!AR5*AU$1)</f>
        <v>0</v>
      </c>
      <c r="AV6" s="18">
        <f>IF(AV$3&gt;=$E6,0,Survival_curve_matrix!AS5*AV$1)</f>
        <v>0</v>
      </c>
      <c r="AW6" s="18">
        <f>IF(AW$3&gt;=$E6,0,Survival_curve_matrix!AT5*AW$1)</f>
        <v>0</v>
      </c>
      <c r="AX6" s="18">
        <f>IF(AX$3&gt;=$E6,0,Survival_curve_matrix!AU5*AX$1)</f>
        <v>0</v>
      </c>
      <c r="AY6" s="18">
        <f>IF(AY$3&gt;=$E6,0,Survival_curve_matrix!AV5*AY$1)</f>
        <v>0</v>
      </c>
    </row>
    <row r="7" spans="1:51">
      <c r="A7" s="13">
        <f t="shared" si="2"/>
        <v>10740005.258988976</v>
      </c>
      <c r="B7" s="14">
        <f>'SI2.7 - Battery_stock'!C7-'SI2.7 - Battery_stock'!C6</f>
        <v>13720000.00000003</v>
      </c>
      <c r="C7" s="12">
        <f>('SI2.7 - Battery_stock'!C7-SUM(F7:AY7))/'SI2.7 - Battery_stock'!$K$4</f>
        <v>24460005.258989006</v>
      </c>
      <c r="D7" s="23"/>
      <c r="E7" s="9">
        <f>'SI2.7 - Battery_stock'!B7</f>
        <v>2008</v>
      </c>
      <c r="F7" s="18">
        <f>IF(F$3&gt;=$E7,0,Survival_curve_matrix!C6*F$1)</f>
        <v>215228507.69306979</v>
      </c>
      <c r="G7" s="18">
        <f>IF(G$3&gt;=$E7,0,Survival_curve_matrix!D6*G$1)</f>
        <v>-33636667.26017762</v>
      </c>
      <c r="H7" s="18">
        <f>IF(H$3&gt;=$E7,0,Survival_curve_matrix!E6*H$1)</f>
        <v>-2239845.6918811412</v>
      </c>
      <c r="I7" s="18">
        <f>IF(I$3&gt;=$E7,0,Survival_curve_matrix!F6*I$1)</f>
        <v>0</v>
      </c>
      <c r="J7" s="18">
        <f>IF(J$3&gt;=$E7,0,Survival_curve_matrix!G6*J$1)</f>
        <v>0</v>
      </c>
      <c r="K7" s="18">
        <f>IF(K$3&gt;=$E7,0,Survival_curve_matrix!H6*K$1)</f>
        <v>0</v>
      </c>
      <c r="L7" s="18">
        <f>IF(L$3&gt;=$E7,0,Survival_curve_matrix!I6*L$1)</f>
        <v>0</v>
      </c>
      <c r="M7" s="18">
        <f>IF(M$3&gt;=$E7,0,Survival_curve_matrix!J6*M$1)</f>
        <v>0</v>
      </c>
      <c r="N7" s="18">
        <f>IF(N$3&gt;=$E7,0,Survival_curve_matrix!K6*N$1)</f>
        <v>0</v>
      </c>
      <c r="O7" s="18">
        <f>IF(O$3&gt;=$E7,0,Survival_curve_matrix!L6*O$1)</f>
        <v>0</v>
      </c>
      <c r="P7" s="18">
        <f>IF(P$3&gt;=$E7,0,Survival_curve_matrix!M6*P$1)</f>
        <v>0</v>
      </c>
      <c r="Q7" s="18">
        <f>IF(Q$3&gt;=$E7,0,Survival_curve_matrix!N6*Q$1)</f>
        <v>0</v>
      </c>
      <c r="R7" s="18">
        <f>IF(R$3&gt;=$E7,0,Survival_curve_matrix!O6*R$1)</f>
        <v>0</v>
      </c>
      <c r="S7" s="18">
        <f>IF(S$3&gt;=$E7,0,Survival_curve_matrix!P6*S$1)</f>
        <v>0</v>
      </c>
      <c r="T7" s="18">
        <f>IF(T$3&gt;=$E7,0,Survival_curve_matrix!Q6*T$1)</f>
        <v>0</v>
      </c>
      <c r="U7" s="18">
        <f>IF(U$3&gt;=$E7,0,Survival_curve_matrix!R6*U$1)</f>
        <v>0</v>
      </c>
      <c r="V7" s="18">
        <f>IF(V$3&gt;=$E7,0,Survival_curve_matrix!S6*V$1)</f>
        <v>0</v>
      </c>
      <c r="W7" s="18">
        <f>IF(W$3&gt;=$E7,0,Survival_curve_matrix!T6*W$1)</f>
        <v>0</v>
      </c>
      <c r="X7" s="18">
        <f>IF(X$3&gt;=$E7,0,Survival_curve_matrix!U6*X$1)</f>
        <v>0</v>
      </c>
      <c r="Y7" s="18">
        <f>IF(Y$3&gt;=$E7,0,Survival_curve_matrix!V6*Y$1)</f>
        <v>0</v>
      </c>
      <c r="Z7" s="18">
        <f>IF(Z$3&gt;=$E7,0,Survival_curve_matrix!W6*Z$1)</f>
        <v>0</v>
      </c>
      <c r="AA7" s="18">
        <f>IF(AA$3&gt;=$E7,0,Survival_curve_matrix!X6*AA$1)</f>
        <v>0</v>
      </c>
      <c r="AB7" s="18">
        <f>IF(AB$3&gt;=$E7,0,Survival_curve_matrix!Y6*AB$1)</f>
        <v>0</v>
      </c>
      <c r="AC7" s="18">
        <f>IF(AC$3&gt;=$E7,0,Survival_curve_matrix!Z6*AC$1)</f>
        <v>0</v>
      </c>
      <c r="AD7" s="18">
        <f>IF(AD$3&gt;=$E7,0,Survival_curve_matrix!AA6*AD$1)</f>
        <v>0</v>
      </c>
      <c r="AE7" s="18">
        <f>IF(AE$3&gt;=$E7,0,Survival_curve_matrix!AB6*AE$1)</f>
        <v>0</v>
      </c>
      <c r="AF7" s="18">
        <f>IF(AF$3&gt;=$E7,0,Survival_curve_matrix!AC6*AF$1)</f>
        <v>0</v>
      </c>
      <c r="AG7" s="18">
        <f>IF(AG$3&gt;=$E7,0,Survival_curve_matrix!AD6*AG$1)</f>
        <v>0</v>
      </c>
      <c r="AH7" s="18">
        <f>IF(AH$3&gt;=$E7,0,Survival_curve_matrix!AE6*AH$1)</f>
        <v>0</v>
      </c>
      <c r="AI7" s="18">
        <f>IF(AI$3&gt;=$E7,0,Survival_curve_matrix!AF6*AI$1)</f>
        <v>0</v>
      </c>
      <c r="AJ7" s="18">
        <f>IF(AJ$3&gt;=$E7,0,Survival_curve_matrix!AG6*AJ$1)</f>
        <v>0</v>
      </c>
      <c r="AK7" s="18">
        <f>IF(AK$3&gt;=$E7,0,Survival_curve_matrix!AH6*AK$1)</f>
        <v>0</v>
      </c>
      <c r="AL7" s="18">
        <f>IF(AL$3&gt;=$E7,0,Survival_curve_matrix!AI6*AL$1)</f>
        <v>0</v>
      </c>
      <c r="AM7" s="18">
        <f>IF(AM$3&gt;=$E7,0,Survival_curve_matrix!AJ6*AM$1)</f>
        <v>0</v>
      </c>
      <c r="AN7" s="18">
        <f>IF(AN$3&gt;=$E7,0,Survival_curve_matrix!AK6*AN$1)</f>
        <v>0</v>
      </c>
      <c r="AO7" s="18">
        <f>IF(AO$3&gt;=$E7,0,Survival_curve_matrix!AL6*AO$1)</f>
        <v>0</v>
      </c>
      <c r="AP7" s="18">
        <f>IF(AP$3&gt;=$E7,0,Survival_curve_matrix!AM6*AP$1)</f>
        <v>0</v>
      </c>
      <c r="AQ7" s="18">
        <f>IF(AQ$3&gt;=$E7,0,Survival_curve_matrix!AN6*AQ$1)</f>
        <v>0</v>
      </c>
      <c r="AR7" s="18">
        <f>IF(AR$3&gt;=$E7,0,Survival_curve_matrix!AO6*AR$1)</f>
        <v>0</v>
      </c>
      <c r="AS7" s="18">
        <f>IF(AS$3&gt;=$E7,0,Survival_curve_matrix!AP6*AS$1)</f>
        <v>0</v>
      </c>
      <c r="AT7" s="18">
        <f>IF(AT$3&gt;=$E7,0,Survival_curve_matrix!AQ6*AT$1)</f>
        <v>0</v>
      </c>
      <c r="AU7" s="18">
        <f>IF(AU$3&gt;=$E7,0,Survival_curve_matrix!AR6*AU$1)</f>
        <v>0</v>
      </c>
      <c r="AV7" s="18">
        <f>IF(AV$3&gt;=$E7,0,Survival_curve_matrix!AS6*AV$1)</f>
        <v>0</v>
      </c>
      <c r="AW7" s="18">
        <f>IF(AW$3&gt;=$E7,0,Survival_curve_matrix!AT6*AW$1)</f>
        <v>0</v>
      </c>
      <c r="AX7" s="18">
        <f>IF(AX$3&gt;=$E7,0,Survival_curve_matrix!AU6*AX$1)</f>
        <v>0</v>
      </c>
      <c r="AY7" s="18">
        <f>IF(AY$3&gt;=$E7,0,Survival_curve_matrix!AV6*AY$1)</f>
        <v>0</v>
      </c>
    </row>
    <row r="8" spans="1:51">
      <c r="A8" s="13">
        <f t="shared" si="2"/>
        <v>15144797.650907457</v>
      </c>
      <c r="B8" s="14">
        <f>'SI2.7 - Battery_stock'!C8-'SI2.7 - Battery_stock'!C7</f>
        <v>29847999.99999997</v>
      </c>
      <c r="C8" s="12">
        <f>('SI2.7 - Battery_stock'!C8-SUM(F8:AY8))/'SI2.7 - Battery_stock'!$K$4</f>
        <v>44992797.650907427</v>
      </c>
      <c r="D8" s="23"/>
      <c r="E8" s="9">
        <f>'SI2.7 - Battery_stock'!B8</f>
        <v>2009</v>
      </c>
      <c r="F8" s="18">
        <f>IF(F$3&gt;=$E8,0,Survival_curve_matrix!C7*F$1)</f>
        <v>198464664.99290314</v>
      </c>
      <c r="G8" s="18">
        <f>IF(G$3&gt;=$E8,0,Survival_curve_matrix!D7*G$1)</f>
        <v>-31901804.031392395</v>
      </c>
      <c r="H8" s="18">
        <f>IF(H$3&gt;=$E8,0,Survival_curve_matrix!E7*H$1)</f>
        <v>-2178445.1901829857</v>
      </c>
      <c r="I8" s="18">
        <f>IF(I$3&gt;=$E8,0,Survival_curve_matrix!F7*I$1)</f>
        <v>24282786.577764809</v>
      </c>
      <c r="J8" s="18">
        <f>IF(J$3&gt;=$E8,0,Survival_curve_matrix!G7*J$1)</f>
        <v>0</v>
      </c>
      <c r="K8" s="18">
        <f>IF(K$3&gt;=$E8,0,Survival_curve_matrix!H7*K$1)</f>
        <v>0</v>
      </c>
      <c r="L8" s="18">
        <f>IF(L$3&gt;=$E8,0,Survival_curve_matrix!I7*L$1)</f>
        <v>0</v>
      </c>
      <c r="M8" s="18">
        <f>IF(M$3&gt;=$E8,0,Survival_curve_matrix!J7*M$1)</f>
        <v>0</v>
      </c>
      <c r="N8" s="18">
        <f>IF(N$3&gt;=$E8,0,Survival_curve_matrix!K7*N$1)</f>
        <v>0</v>
      </c>
      <c r="O8" s="18">
        <f>IF(O$3&gt;=$E8,0,Survival_curve_matrix!L7*O$1)</f>
        <v>0</v>
      </c>
      <c r="P8" s="18">
        <f>IF(P$3&gt;=$E8,0,Survival_curve_matrix!M7*P$1)</f>
        <v>0</v>
      </c>
      <c r="Q8" s="18">
        <f>IF(Q$3&gt;=$E8,0,Survival_curve_matrix!N7*Q$1)</f>
        <v>0</v>
      </c>
      <c r="R8" s="18">
        <f>IF(R$3&gt;=$E8,0,Survival_curve_matrix!O7*R$1)</f>
        <v>0</v>
      </c>
      <c r="S8" s="18">
        <f>IF(S$3&gt;=$E8,0,Survival_curve_matrix!P7*S$1)</f>
        <v>0</v>
      </c>
      <c r="T8" s="18">
        <f>IF(T$3&gt;=$E8,0,Survival_curve_matrix!Q7*T$1)</f>
        <v>0</v>
      </c>
      <c r="U8" s="18">
        <f>IF(U$3&gt;=$E8,0,Survival_curve_matrix!R7*U$1)</f>
        <v>0</v>
      </c>
      <c r="V8" s="18">
        <f>IF(V$3&gt;=$E8,0,Survival_curve_matrix!S7*V$1)</f>
        <v>0</v>
      </c>
      <c r="W8" s="18">
        <f>IF(W$3&gt;=$E8,0,Survival_curve_matrix!T7*W$1)</f>
        <v>0</v>
      </c>
      <c r="X8" s="18">
        <f>IF(X$3&gt;=$E8,0,Survival_curve_matrix!U7*X$1)</f>
        <v>0</v>
      </c>
      <c r="Y8" s="18">
        <f>IF(Y$3&gt;=$E8,0,Survival_curve_matrix!V7*Y$1)</f>
        <v>0</v>
      </c>
      <c r="Z8" s="18">
        <f>IF(Z$3&gt;=$E8,0,Survival_curve_matrix!W7*Z$1)</f>
        <v>0</v>
      </c>
      <c r="AA8" s="18">
        <f>IF(AA$3&gt;=$E8,0,Survival_curve_matrix!X7*AA$1)</f>
        <v>0</v>
      </c>
      <c r="AB8" s="18">
        <f>IF(AB$3&gt;=$E8,0,Survival_curve_matrix!Y7*AB$1)</f>
        <v>0</v>
      </c>
      <c r="AC8" s="18">
        <f>IF(AC$3&gt;=$E8,0,Survival_curve_matrix!Z7*AC$1)</f>
        <v>0</v>
      </c>
      <c r="AD8" s="18">
        <f>IF(AD$3&gt;=$E8,0,Survival_curve_matrix!AA7*AD$1)</f>
        <v>0</v>
      </c>
      <c r="AE8" s="18">
        <f>IF(AE$3&gt;=$E8,0,Survival_curve_matrix!AB7*AE$1)</f>
        <v>0</v>
      </c>
      <c r="AF8" s="18">
        <f>IF(AF$3&gt;=$E8,0,Survival_curve_matrix!AC7*AF$1)</f>
        <v>0</v>
      </c>
      <c r="AG8" s="18">
        <f>IF(AG$3&gt;=$E8,0,Survival_curve_matrix!AD7*AG$1)</f>
        <v>0</v>
      </c>
      <c r="AH8" s="18">
        <f>IF(AH$3&gt;=$E8,0,Survival_curve_matrix!AE7*AH$1)</f>
        <v>0</v>
      </c>
      <c r="AI8" s="18">
        <f>IF(AI$3&gt;=$E8,0,Survival_curve_matrix!AF7*AI$1)</f>
        <v>0</v>
      </c>
      <c r="AJ8" s="18">
        <f>IF(AJ$3&gt;=$E8,0,Survival_curve_matrix!AG7*AJ$1)</f>
        <v>0</v>
      </c>
      <c r="AK8" s="18">
        <f>IF(AK$3&gt;=$E8,0,Survival_curve_matrix!AH7*AK$1)</f>
        <v>0</v>
      </c>
      <c r="AL8" s="18">
        <f>IF(AL$3&gt;=$E8,0,Survival_curve_matrix!AI7*AL$1)</f>
        <v>0</v>
      </c>
      <c r="AM8" s="18">
        <f>IF(AM$3&gt;=$E8,0,Survival_curve_matrix!AJ7*AM$1)</f>
        <v>0</v>
      </c>
      <c r="AN8" s="18">
        <f>IF(AN$3&gt;=$E8,0,Survival_curve_matrix!AK7*AN$1)</f>
        <v>0</v>
      </c>
      <c r="AO8" s="18">
        <f>IF(AO$3&gt;=$E8,0,Survival_curve_matrix!AL7*AO$1)</f>
        <v>0</v>
      </c>
      <c r="AP8" s="18">
        <f>IF(AP$3&gt;=$E8,0,Survival_curve_matrix!AM7*AP$1)</f>
        <v>0</v>
      </c>
      <c r="AQ8" s="18">
        <f>IF(AQ$3&gt;=$E8,0,Survival_curve_matrix!AN7*AQ$1)</f>
        <v>0</v>
      </c>
      <c r="AR8" s="18">
        <f>IF(AR$3&gt;=$E8,0,Survival_curve_matrix!AO7*AR$1)</f>
        <v>0</v>
      </c>
      <c r="AS8" s="18">
        <f>IF(AS$3&gt;=$E8,0,Survival_curve_matrix!AP7*AS$1)</f>
        <v>0</v>
      </c>
      <c r="AT8" s="18">
        <f>IF(AT$3&gt;=$E8,0,Survival_curve_matrix!AQ7*AT$1)</f>
        <v>0</v>
      </c>
      <c r="AU8" s="18">
        <f>IF(AU$3&gt;=$E8,0,Survival_curve_matrix!AR7*AU$1)</f>
        <v>0</v>
      </c>
      <c r="AV8" s="18">
        <f>IF(AV$3&gt;=$E8,0,Survival_curve_matrix!AS7*AV$1)</f>
        <v>0</v>
      </c>
      <c r="AW8" s="18">
        <f>IF(AW$3&gt;=$E8,0,Survival_curve_matrix!AT7*AW$1)</f>
        <v>0</v>
      </c>
      <c r="AX8" s="18">
        <f>IF(AX$3&gt;=$E8,0,Survival_curve_matrix!AU7*AX$1)</f>
        <v>0</v>
      </c>
      <c r="AY8" s="18">
        <f>IF(AY$3&gt;=$E8,0,Survival_curve_matrix!AV7*AY$1)</f>
        <v>0</v>
      </c>
    </row>
    <row r="9" spans="1:51">
      <c r="A9" s="13">
        <f t="shared" si="2"/>
        <v>19337734.498832941</v>
      </c>
      <c r="B9" s="14">
        <f>'SI2.7 - Battery_stock'!C9-'SI2.7 - Battery_stock'!C8</f>
        <v>39928000</v>
      </c>
      <c r="C9" s="12">
        <f>('SI2.7 - Battery_stock'!C9-SUM(F9:AY9))/'SI2.7 - Battery_stock'!$K$4</f>
        <v>59265734.498832941</v>
      </c>
      <c r="D9" s="23"/>
      <c r="E9" s="9">
        <f>'SI2.7 - Battery_stock'!B9</f>
        <v>2010</v>
      </c>
      <c r="F9" s="18">
        <f>IF(F$3&gt;=$E9,0,Survival_curve_matrix!C8*F$1)</f>
        <v>177521431.18377766</v>
      </c>
      <c r="G9" s="18">
        <f>IF(G$3&gt;=$E9,0,Survival_curve_matrix!D8*G$1)</f>
        <v>-29417017.836635798</v>
      </c>
      <c r="H9" s="18">
        <f>IF(H$3&gt;=$E9,0,Survival_curve_matrix!E8*H$1)</f>
        <v>-2066088.5043335881</v>
      </c>
      <c r="I9" s="18">
        <f>IF(I$3&gt;=$E9,0,Survival_curve_matrix!F8*I$1)</f>
        <v>23617126.75847083</v>
      </c>
      <c r="J9" s="18">
        <f>IF(J$3&gt;=$E9,0,Survival_curve_matrix!G8*J$1)</f>
        <v>44666813.899887964</v>
      </c>
      <c r="K9" s="18">
        <f>IF(K$3&gt;=$E9,0,Survival_curve_matrix!H8*K$1)</f>
        <v>0</v>
      </c>
      <c r="L9" s="18">
        <f>IF(L$3&gt;=$E9,0,Survival_curve_matrix!I8*L$1)</f>
        <v>0</v>
      </c>
      <c r="M9" s="18">
        <f>IF(M$3&gt;=$E9,0,Survival_curve_matrix!J8*M$1)</f>
        <v>0</v>
      </c>
      <c r="N9" s="18">
        <f>IF(N$3&gt;=$E9,0,Survival_curve_matrix!K8*N$1)</f>
        <v>0</v>
      </c>
      <c r="O9" s="18">
        <f>IF(O$3&gt;=$E9,0,Survival_curve_matrix!L8*O$1)</f>
        <v>0</v>
      </c>
      <c r="P9" s="18">
        <f>IF(P$3&gt;=$E9,0,Survival_curve_matrix!M8*P$1)</f>
        <v>0</v>
      </c>
      <c r="Q9" s="18">
        <f>IF(Q$3&gt;=$E9,0,Survival_curve_matrix!N8*Q$1)</f>
        <v>0</v>
      </c>
      <c r="R9" s="18">
        <f>IF(R$3&gt;=$E9,0,Survival_curve_matrix!O8*R$1)</f>
        <v>0</v>
      </c>
      <c r="S9" s="18">
        <f>IF(S$3&gt;=$E9,0,Survival_curve_matrix!P8*S$1)</f>
        <v>0</v>
      </c>
      <c r="T9" s="18">
        <f>IF(T$3&gt;=$E9,0,Survival_curve_matrix!Q8*T$1)</f>
        <v>0</v>
      </c>
      <c r="U9" s="18">
        <f>IF(U$3&gt;=$E9,0,Survival_curve_matrix!R8*U$1)</f>
        <v>0</v>
      </c>
      <c r="V9" s="18">
        <f>IF(V$3&gt;=$E9,0,Survival_curve_matrix!S8*V$1)</f>
        <v>0</v>
      </c>
      <c r="W9" s="18">
        <f>IF(W$3&gt;=$E9,0,Survival_curve_matrix!T8*W$1)</f>
        <v>0</v>
      </c>
      <c r="X9" s="18">
        <f>IF(X$3&gt;=$E9,0,Survival_curve_matrix!U8*X$1)</f>
        <v>0</v>
      </c>
      <c r="Y9" s="18">
        <f>IF(Y$3&gt;=$E9,0,Survival_curve_matrix!V8*Y$1)</f>
        <v>0</v>
      </c>
      <c r="Z9" s="18">
        <f>IF(Z$3&gt;=$E9,0,Survival_curve_matrix!W8*Z$1)</f>
        <v>0</v>
      </c>
      <c r="AA9" s="18">
        <f>IF(AA$3&gt;=$E9,0,Survival_curve_matrix!X8*AA$1)</f>
        <v>0</v>
      </c>
      <c r="AB9" s="18">
        <f>IF(AB$3&gt;=$E9,0,Survival_curve_matrix!Y8*AB$1)</f>
        <v>0</v>
      </c>
      <c r="AC9" s="18">
        <f>IF(AC$3&gt;=$E9,0,Survival_curve_matrix!Z8*AC$1)</f>
        <v>0</v>
      </c>
      <c r="AD9" s="18">
        <f>IF(AD$3&gt;=$E9,0,Survival_curve_matrix!AA8*AD$1)</f>
        <v>0</v>
      </c>
      <c r="AE9" s="18">
        <f>IF(AE$3&gt;=$E9,0,Survival_curve_matrix!AB8*AE$1)</f>
        <v>0</v>
      </c>
      <c r="AF9" s="18">
        <f>IF(AF$3&gt;=$E9,0,Survival_curve_matrix!AC8*AF$1)</f>
        <v>0</v>
      </c>
      <c r="AG9" s="18">
        <f>IF(AG$3&gt;=$E9,0,Survival_curve_matrix!AD8*AG$1)</f>
        <v>0</v>
      </c>
      <c r="AH9" s="18">
        <f>IF(AH$3&gt;=$E9,0,Survival_curve_matrix!AE8*AH$1)</f>
        <v>0</v>
      </c>
      <c r="AI9" s="18">
        <f>IF(AI$3&gt;=$E9,0,Survival_curve_matrix!AF8*AI$1)</f>
        <v>0</v>
      </c>
      <c r="AJ9" s="18">
        <f>IF(AJ$3&gt;=$E9,0,Survival_curve_matrix!AG8*AJ$1)</f>
        <v>0</v>
      </c>
      <c r="AK9" s="18">
        <f>IF(AK$3&gt;=$E9,0,Survival_curve_matrix!AH8*AK$1)</f>
        <v>0</v>
      </c>
      <c r="AL9" s="18">
        <f>IF(AL$3&gt;=$E9,0,Survival_curve_matrix!AI8*AL$1)</f>
        <v>0</v>
      </c>
      <c r="AM9" s="18">
        <f>IF(AM$3&gt;=$E9,0,Survival_curve_matrix!AJ8*AM$1)</f>
        <v>0</v>
      </c>
      <c r="AN9" s="18">
        <f>IF(AN$3&gt;=$E9,0,Survival_curve_matrix!AK8*AN$1)</f>
        <v>0</v>
      </c>
      <c r="AO9" s="18">
        <f>IF(AO$3&gt;=$E9,0,Survival_curve_matrix!AL8*AO$1)</f>
        <v>0</v>
      </c>
      <c r="AP9" s="18">
        <f>IF(AP$3&gt;=$E9,0,Survival_curve_matrix!AM8*AP$1)</f>
        <v>0</v>
      </c>
      <c r="AQ9" s="18">
        <f>IF(AQ$3&gt;=$E9,0,Survival_curve_matrix!AN8*AQ$1)</f>
        <v>0</v>
      </c>
      <c r="AR9" s="18">
        <f>IF(AR$3&gt;=$E9,0,Survival_curve_matrix!AO8*AR$1)</f>
        <v>0</v>
      </c>
      <c r="AS9" s="18">
        <f>IF(AS$3&gt;=$E9,0,Survival_curve_matrix!AP8*AS$1)</f>
        <v>0</v>
      </c>
      <c r="AT9" s="18">
        <f>IF(AT$3&gt;=$E9,0,Survival_curve_matrix!AQ8*AT$1)</f>
        <v>0</v>
      </c>
      <c r="AU9" s="18">
        <f>IF(AU$3&gt;=$E9,0,Survival_curve_matrix!AR8*AU$1)</f>
        <v>0</v>
      </c>
      <c r="AV9" s="18">
        <f>IF(AV$3&gt;=$E9,0,Survival_curve_matrix!AS8*AV$1)</f>
        <v>0</v>
      </c>
      <c r="AW9" s="18">
        <f>IF(AW$3&gt;=$E9,0,Survival_curve_matrix!AT8*AW$1)</f>
        <v>0</v>
      </c>
      <c r="AX9" s="18">
        <f>IF(AX$3&gt;=$E9,0,Survival_curve_matrix!AU8*AX$1)</f>
        <v>0</v>
      </c>
      <c r="AY9" s="18">
        <f>IF(AY$3&gt;=$E9,0,Survival_curve_matrix!AV8*AY$1)</f>
        <v>0</v>
      </c>
    </row>
    <row r="10" spans="1:51">
      <c r="A10" s="13">
        <f t="shared" si="2"/>
        <v>23391556.021954596</v>
      </c>
      <c r="B10" s="14">
        <f>'SI2.7 - Battery_stock'!C10-'SI2.7 - Battery_stock'!C9</f>
        <v>44043999.99999994</v>
      </c>
      <c r="C10" s="12">
        <f>('SI2.7 - Battery_stock'!C10-SUM(F10:AY10))/'SI2.7 - Battery_stock'!$K$4</f>
        <v>67435556.021954536</v>
      </c>
      <c r="D10" s="23"/>
      <c r="E10" s="9">
        <f>'SI2.7 - Battery_stock'!B10</f>
        <v>2011</v>
      </c>
      <c r="F10" s="18">
        <f>IF(F$3&gt;=$E10,0,Survival_curve_matrix!C9*F$1)</f>
        <v>153736610.77217549</v>
      </c>
      <c r="G10" s="18">
        <f>IF(G$3&gt;=$E10,0,Survival_curve_matrix!D9*G$1)</f>
        <v>-26312749.968388777</v>
      </c>
      <c r="H10" s="18">
        <f>IF(H$3&gt;=$E10,0,Survival_curve_matrix!E9*H$1)</f>
        <v>-1905163.8059164828</v>
      </c>
      <c r="I10" s="18">
        <f>IF(I$3&gt;=$E10,0,Survival_curve_matrix!F9*I$1)</f>
        <v>22399036.854797825</v>
      </c>
      <c r="J10" s="18">
        <f>IF(J$3&gt;=$E10,0,Survival_curve_matrix!G9*J$1)</f>
        <v>43442370.272966541</v>
      </c>
      <c r="K10" s="18">
        <f>IF(K$3&gt;=$E10,0,Survival_curve_matrix!H9*K$1)</f>
        <v>58836339.852410831</v>
      </c>
      <c r="L10" s="18">
        <f>IF(L$3&gt;=$E10,0,Survival_curve_matrix!I9*L$1)</f>
        <v>0</v>
      </c>
      <c r="M10" s="18">
        <f>IF(M$3&gt;=$E10,0,Survival_curve_matrix!J9*M$1)</f>
        <v>0</v>
      </c>
      <c r="N10" s="18">
        <f>IF(N$3&gt;=$E10,0,Survival_curve_matrix!K9*N$1)</f>
        <v>0</v>
      </c>
      <c r="O10" s="18">
        <f>IF(O$3&gt;=$E10,0,Survival_curve_matrix!L9*O$1)</f>
        <v>0</v>
      </c>
      <c r="P10" s="18">
        <f>IF(P$3&gt;=$E10,0,Survival_curve_matrix!M9*P$1)</f>
        <v>0</v>
      </c>
      <c r="Q10" s="18">
        <f>IF(Q$3&gt;=$E10,0,Survival_curve_matrix!N9*Q$1)</f>
        <v>0</v>
      </c>
      <c r="R10" s="18">
        <f>IF(R$3&gt;=$E10,0,Survival_curve_matrix!O9*R$1)</f>
        <v>0</v>
      </c>
      <c r="S10" s="18">
        <f>IF(S$3&gt;=$E10,0,Survival_curve_matrix!P9*S$1)</f>
        <v>0</v>
      </c>
      <c r="T10" s="18">
        <f>IF(T$3&gt;=$E10,0,Survival_curve_matrix!Q9*T$1)</f>
        <v>0</v>
      </c>
      <c r="U10" s="18">
        <f>IF(U$3&gt;=$E10,0,Survival_curve_matrix!R9*U$1)</f>
        <v>0</v>
      </c>
      <c r="V10" s="18">
        <f>IF(V$3&gt;=$E10,0,Survival_curve_matrix!S9*V$1)</f>
        <v>0</v>
      </c>
      <c r="W10" s="18">
        <f>IF(W$3&gt;=$E10,0,Survival_curve_matrix!T9*W$1)</f>
        <v>0</v>
      </c>
      <c r="X10" s="18">
        <f>IF(X$3&gt;=$E10,0,Survival_curve_matrix!U9*X$1)</f>
        <v>0</v>
      </c>
      <c r="Y10" s="18">
        <f>IF(Y$3&gt;=$E10,0,Survival_curve_matrix!V9*Y$1)</f>
        <v>0</v>
      </c>
      <c r="Z10" s="18">
        <f>IF(Z$3&gt;=$E10,0,Survival_curve_matrix!W9*Z$1)</f>
        <v>0</v>
      </c>
      <c r="AA10" s="18">
        <f>IF(AA$3&gt;=$E10,0,Survival_curve_matrix!X9*AA$1)</f>
        <v>0</v>
      </c>
      <c r="AB10" s="18">
        <f>IF(AB$3&gt;=$E10,0,Survival_curve_matrix!Y9*AB$1)</f>
        <v>0</v>
      </c>
      <c r="AC10" s="18">
        <f>IF(AC$3&gt;=$E10,0,Survival_curve_matrix!Z9*AC$1)</f>
        <v>0</v>
      </c>
      <c r="AD10" s="18">
        <f>IF(AD$3&gt;=$E10,0,Survival_curve_matrix!AA9*AD$1)</f>
        <v>0</v>
      </c>
      <c r="AE10" s="18">
        <f>IF(AE$3&gt;=$E10,0,Survival_curve_matrix!AB9*AE$1)</f>
        <v>0</v>
      </c>
      <c r="AF10" s="18">
        <f>IF(AF$3&gt;=$E10,0,Survival_curve_matrix!AC9*AF$1)</f>
        <v>0</v>
      </c>
      <c r="AG10" s="18">
        <f>IF(AG$3&gt;=$E10,0,Survival_curve_matrix!AD9*AG$1)</f>
        <v>0</v>
      </c>
      <c r="AH10" s="18">
        <f>IF(AH$3&gt;=$E10,0,Survival_curve_matrix!AE9*AH$1)</f>
        <v>0</v>
      </c>
      <c r="AI10" s="18">
        <f>IF(AI$3&gt;=$E10,0,Survival_curve_matrix!AF9*AI$1)</f>
        <v>0</v>
      </c>
      <c r="AJ10" s="18">
        <f>IF(AJ$3&gt;=$E10,0,Survival_curve_matrix!AG9*AJ$1)</f>
        <v>0</v>
      </c>
      <c r="AK10" s="18">
        <f>IF(AK$3&gt;=$E10,0,Survival_curve_matrix!AH9*AK$1)</f>
        <v>0</v>
      </c>
      <c r="AL10" s="18">
        <f>IF(AL$3&gt;=$E10,0,Survival_curve_matrix!AI9*AL$1)</f>
        <v>0</v>
      </c>
      <c r="AM10" s="18">
        <f>IF(AM$3&gt;=$E10,0,Survival_curve_matrix!AJ9*AM$1)</f>
        <v>0</v>
      </c>
      <c r="AN10" s="18">
        <f>IF(AN$3&gt;=$E10,0,Survival_curve_matrix!AK9*AN$1)</f>
        <v>0</v>
      </c>
      <c r="AO10" s="18">
        <f>IF(AO$3&gt;=$E10,0,Survival_curve_matrix!AL9*AO$1)</f>
        <v>0</v>
      </c>
      <c r="AP10" s="18">
        <f>IF(AP$3&gt;=$E10,0,Survival_curve_matrix!AM9*AP$1)</f>
        <v>0</v>
      </c>
      <c r="AQ10" s="18">
        <f>IF(AQ$3&gt;=$E10,0,Survival_curve_matrix!AN9*AQ$1)</f>
        <v>0</v>
      </c>
      <c r="AR10" s="18">
        <f>IF(AR$3&gt;=$E10,0,Survival_curve_matrix!AO9*AR$1)</f>
        <v>0</v>
      </c>
      <c r="AS10" s="18">
        <f>IF(AS$3&gt;=$E10,0,Survival_curve_matrix!AP9*AS$1)</f>
        <v>0</v>
      </c>
      <c r="AT10" s="18">
        <f>IF(AT$3&gt;=$E10,0,Survival_curve_matrix!AQ9*AT$1)</f>
        <v>0</v>
      </c>
      <c r="AU10" s="18">
        <f>IF(AU$3&gt;=$E10,0,Survival_curve_matrix!AR9*AU$1)</f>
        <v>0</v>
      </c>
      <c r="AV10" s="18">
        <f>IF(AV$3&gt;=$E10,0,Survival_curve_matrix!AS9*AV$1)</f>
        <v>0</v>
      </c>
      <c r="AW10" s="18">
        <f>IF(AW$3&gt;=$E10,0,Survival_curve_matrix!AT9*AW$1)</f>
        <v>0</v>
      </c>
      <c r="AX10" s="18">
        <f>IF(AX$3&gt;=$E10,0,Survival_curve_matrix!AU9*AX$1)</f>
        <v>0</v>
      </c>
      <c r="AY10" s="18">
        <f>IF(AY$3&gt;=$E10,0,Survival_curve_matrix!AV9*AY$1)</f>
        <v>0</v>
      </c>
    </row>
    <row r="11" spans="1:51">
      <c r="A11" s="13">
        <f t="shared" si="2"/>
        <v>27404713.901343882</v>
      </c>
      <c r="B11" s="14">
        <f>'SI2.7 - Battery_stock'!C11-'SI2.7 - Battery_stock'!C10</f>
        <v>42168000.00000006</v>
      </c>
      <c r="C11" s="12">
        <f>('SI2.7 - Battery_stock'!C11-SUM(F11:AY11))/'SI2.7 - Battery_stock'!$K$4</f>
        <v>69572713.901343942</v>
      </c>
      <c r="D11" s="23"/>
      <c r="E11" s="9">
        <f>'SI2.7 - Battery_stock'!B11</f>
        <v>2012</v>
      </c>
      <c r="F11" s="18">
        <f>IF(F$3&gt;=$E11,0,Survival_curve_matrix!C10*F$1)</f>
        <v>128692089.93453149</v>
      </c>
      <c r="G11" s="18">
        <f>IF(G$3&gt;=$E11,0,Survival_curve_matrix!D10*G$1)</f>
        <v>-22787293.755242225</v>
      </c>
      <c r="H11" s="18">
        <f>IF(H$3&gt;=$E11,0,Survival_curve_matrix!E10*H$1)</f>
        <v>-1704118.9950761299</v>
      </c>
      <c r="I11" s="18">
        <f>IF(I$3&gt;=$E11,0,Survival_curve_matrix!F10*I$1)</f>
        <v>20654407.695334688</v>
      </c>
      <c r="J11" s="18">
        <f>IF(J$3&gt;=$E11,0,Survival_curve_matrix!G10*J$1)</f>
        <v>41201762.71886833</v>
      </c>
      <c r="K11" s="18">
        <f>IF(K$3&gt;=$E11,0,Survival_curve_matrix!H10*K$1)</f>
        <v>57223469.466689229</v>
      </c>
      <c r="L11" s="18">
        <f>IF(L$3&gt;=$E11,0,Survival_curve_matrix!I10*L$1)</f>
        <v>66946969.033550709</v>
      </c>
      <c r="M11" s="18">
        <f>IF(M$3&gt;=$E11,0,Survival_curve_matrix!J10*M$1)</f>
        <v>0</v>
      </c>
      <c r="N11" s="18">
        <f>IF(N$3&gt;=$E11,0,Survival_curve_matrix!K10*N$1)</f>
        <v>0</v>
      </c>
      <c r="O11" s="18">
        <f>IF(O$3&gt;=$E11,0,Survival_curve_matrix!L10*O$1)</f>
        <v>0</v>
      </c>
      <c r="P11" s="18">
        <f>IF(P$3&gt;=$E11,0,Survival_curve_matrix!M10*P$1)</f>
        <v>0</v>
      </c>
      <c r="Q11" s="18">
        <f>IF(Q$3&gt;=$E11,0,Survival_curve_matrix!N10*Q$1)</f>
        <v>0</v>
      </c>
      <c r="R11" s="18">
        <f>IF(R$3&gt;=$E11,0,Survival_curve_matrix!O10*R$1)</f>
        <v>0</v>
      </c>
      <c r="S11" s="18">
        <f>IF(S$3&gt;=$E11,0,Survival_curve_matrix!P10*S$1)</f>
        <v>0</v>
      </c>
      <c r="T11" s="18">
        <f>IF(T$3&gt;=$E11,0,Survival_curve_matrix!Q10*T$1)</f>
        <v>0</v>
      </c>
      <c r="U11" s="18">
        <f>IF(U$3&gt;=$E11,0,Survival_curve_matrix!R10*U$1)</f>
        <v>0</v>
      </c>
      <c r="V11" s="18">
        <f>IF(V$3&gt;=$E11,0,Survival_curve_matrix!S10*V$1)</f>
        <v>0</v>
      </c>
      <c r="W11" s="18">
        <f>IF(W$3&gt;=$E11,0,Survival_curve_matrix!T10*W$1)</f>
        <v>0</v>
      </c>
      <c r="X11" s="18">
        <f>IF(X$3&gt;=$E11,0,Survival_curve_matrix!U10*X$1)</f>
        <v>0</v>
      </c>
      <c r="Y11" s="18">
        <f>IF(Y$3&gt;=$E11,0,Survival_curve_matrix!V10*Y$1)</f>
        <v>0</v>
      </c>
      <c r="Z11" s="18">
        <f>IF(Z$3&gt;=$E11,0,Survival_curve_matrix!W10*Z$1)</f>
        <v>0</v>
      </c>
      <c r="AA11" s="18">
        <f>IF(AA$3&gt;=$E11,0,Survival_curve_matrix!X10*AA$1)</f>
        <v>0</v>
      </c>
      <c r="AB11" s="18">
        <f>IF(AB$3&gt;=$E11,0,Survival_curve_matrix!Y10*AB$1)</f>
        <v>0</v>
      </c>
      <c r="AC11" s="18">
        <f>IF(AC$3&gt;=$E11,0,Survival_curve_matrix!Z10*AC$1)</f>
        <v>0</v>
      </c>
      <c r="AD11" s="18">
        <f>IF(AD$3&gt;=$E11,0,Survival_curve_matrix!AA10*AD$1)</f>
        <v>0</v>
      </c>
      <c r="AE11" s="18">
        <f>IF(AE$3&gt;=$E11,0,Survival_curve_matrix!AB10*AE$1)</f>
        <v>0</v>
      </c>
      <c r="AF11" s="18">
        <f>IF(AF$3&gt;=$E11,0,Survival_curve_matrix!AC10*AF$1)</f>
        <v>0</v>
      </c>
      <c r="AG11" s="18">
        <f>IF(AG$3&gt;=$E11,0,Survival_curve_matrix!AD10*AG$1)</f>
        <v>0</v>
      </c>
      <c r="AH11" s="18">
        <f>IF(AH$3&gt;=$E11,0,Survival_curve_matrix!AE10*AH$1)</f>
        <v>0</v>
      </c>
      <c r="AI11" s="18">
        <f>IF(AI$3&gt;=$E11,0,Survival_curve_matrix!AF10*AI$1)</f>
        <v>0</v>
      </c>
      <c r="AJ11" s="18">
        <f>IF(AJ$3&gt;=$E11,0,Survival_curve_matrix!AG10*AJ$1)</f>
        <v>0</v>
      </c>
      <c r="AK11" s="18">
        <f>IF(AK$3&gt;=$E11,0,Survival_curve_matrix!AH10*AK$1)</f>
        <v>0</v>
      </c>
      <c r="AL11" s="18">
        <f>IF(AL$3&gt;=$E11,0,Survival_curve_matrix!AI10*AL$1)</f>
        <v>0</v>
      </c>
      <c r="AM11" s="18">
        <f>IF(AM$3&gt;=$E11,0,Survival_curve_matrix!AJ10*AM$1)</f>
        <v>0</v>
      </c>
      <c r="AN11" s="18">
        <f>IF(AN$3&gt;=$E11,0,Survival_curve_matrix!AK10*AN$1)</f>
        <v>0</v>
      </c>
      <c r="AO11" s="18">
        <f>IF(AO$3&gt;=$E11,0,Survival_curve_matrix!AL10*AO$1)</f>
        <v>0</v>
      </c>
      <c r="AP11" s="18">
        <f>IF(AP$3&gt;=$E11,0,Survival_curve_matrix!AM10*AP$1)</f>
        <v>0</v>
      </c>
      <c r="AQ11" s="18">
        <f>IF(AQ$3&gt;=$E11,0,Survival_curve_matrix!AN10*AQ$1)</f>
        <v>0</v>
      </c>
      <c r="AR11" s="18">
        <f>IF(AR$3&gt;=$E11,0,Survival_curve_matrix!AO10*AR$1)</f>
        <v>0</v>
      </c>
      <c r="AS11" s="18">
        <f>IF(AS$3&gt;=$E11,0,Survival_curve_matrix!AP10*AS$1)</f>
        <v>0</v>
      </c>
      <c r="AT11" s="18">
        <f>IF(AT$3&gt;=$E11,0,Survival_curve_matrix!AQ10*AT$1)</f>
        <v>0</v>
      </c>
      <c r="AU11" s="18">
        <f>IF(AU$3&gt;=$E11,0,Survival_curve_matrix!AR10*AU$1)</f>
        <v>0</v>
      </c>
      <c r="AV11" s="18">
        <f>IF(AV$3&gt;=$E11,0,Survival_curve_matrix!AS10*AV$1)</f>
        <v>0</v>
      </c>
      <c r="AW11" s="18">
        <f>IF(AW$3&gt;=$E11,0,Survival_curve_matrix!AT10*AW$1)</f>
        <v>0</v>
      </c>
      <c r="AX11" s="18">
        <f>IF(AX$3&gt;=$E11,0,Survival_curve_matrix!AU10*AX$1)</f>
        <v>0</v>
      </c>
      <c r="AY11" s="18">
        <f>IF(AY$3&gt;=$E11,0,Survival_curve_matrix!AV10*AY$1)</f>
        <v>0</v>
      </c>
    </row>
    <row r="12" spans="1:51">
      <c r="A12" s="13">
        <f t="shared" si="2"/>
        <v>31451863.712217391</v>
      </c>
      <c r="B12" s="14">
        <f>'SI2.7 - Battery_stock'!C12-'SI2.7 - Battery_stock'!C11</f>
        <v>34272000.00000006</v>
      </c>
      <c r="C12" s="12">
        <f>('SI2.7 - Battery_stock'!C12-SUM(F12:AY12))/'SI2.7 - Battery_stock'!$K$4</f>
        <v>65723863.71221745</v>
      </c>
      <c r="D12" s="23"/>
      <c r="E12" s="9">
        <f>'SI2.7 - Battery_stock'!B12</f>
        <v>2013</v>
      </c>
      <c r="F12" s="18">
        <f>IF(F$3&gt;=$E12,0,Survival_curve_matrix!C11*F$1)</f>
        <v>103979125.97322352</v>
      </c>
      <c r="G12" s="18">
        <f>IF(G$3&gt;=$E12,0,Survival_curve_matrix!D11*G$1)</f>
        <v>-19075121.030604742</v>
      </c>
      <c r="H12" s="18">
        <f>IF(H$3&gt;=$E12,0,Survival_curve_matrix!E11*H$1)</f>
        <v>-1475796.3413683355</v>
      </c>
      <c r="I12" s="18">
        <f>IF(I$3&gt;=$E12,0,Survival_curve_matrix!F11*I$1)</f>
        <v>18474825.301824674</v>
      </c>
      <c r="J12" s="18">
        <f>IF(J$3&gt;=$E12,0,Survival_curve_matrix!G11*J$1)</f>
        <v>37992615.953916155</v>
      </c>
      <c r="K12" s="18">
        <f>IF(K$3&gt;=$E12,0,Survival_curve_matrix!H11*K$1)</f>
        <v>54272080.36998152</v>
      </c>
      <c r="L12" s="18">
        <f>IF(L$3&gt;=$E12,0,Survival_curve_matrix!I11*L$1)</f>
        <v>65111763.375977658</v>
      </c>
      <c r="M12" s="18">
        <f>IF(M$3&gt;=$E12,0,Survival_curve_matrix!J11*M$1)</f>
        <v>69068642.684832111</v>
      </c>
      <c r="N12" s="18">
        <f>IF(N$3&gt;=$E12,0,Survival_curve_matrix!K11*N$1)</f>
        <v>0</v>
      </c>
      <c r="O12" s="18">
        <f>IF(O$3&gt;=$E12,0,Survival_curve_matrix!L11*O$1)</f>
        <v>0</v>
      </c>
      <c r="P12" s="18">
        <f>IF(P$3&gt;=$E12,0,Survival_curve_matrix!M11*P$1)</f>
        <v>0</v>
      </c>
      <c r="Q12" s="18">
        <f>IF(Q$3&gt;=$E12,0,Survival_curve_matrix!N11*Q$1)</f>
        <v>0</v>
      </c>
      <c r="R12" s="18">
        <f>IF(R$3&gt;=$E12,0,Survival_curve_matrix!O11*R$1)</f>
        <v>0</v>
      </c>
      <c r="S12" s="18">
        <f>IF(S$3&gt;=$E12,0,Survival_curve_matrix!P11*S$1)</f>
        <v>0</v>
      </c>
      <c r="T12" s="18">
        <f>IF(T$3&gt;=$E12,0,Survival_curve_matrix!Q11*T$1)</f>
        <v>0</v>
      </c>
      <c r="U12" s="18">
        <f>IF(U$3&gt;=$E12,0,Survival_curve_matrix!R11*U$1)</f>
        <v>0</v>
      </c>
      <c r="V12" s="18">
        <f>IF(V$3&gt;=$E12,0,Survival_curve_matrix!S11*V$1)</f>
        <v>0</v>
      </c>
      <c r="W12" s="18">
        <f>IF(W$3&gt;=$E12,0,Survival_curve_matrix!T11*W$1)</f>
        <v>0</v>
      </c>
      <c r="X12" s="18">
        <f>IF(X$3&gt;=$E12,0,Survival_curve_matrix!U11*X$1)</f>
        <v>0</v>
      </c>
      <c r="Y12" s="18">
        <f>IF(Y$3&gt;=$E12,0,Survival_curve_matrix!V11*Y$1)</f>
        <v>0</v>
      </c>
      <c r="Z12" s="18">
        <f>IF(Z$3&gt;=$E12,0,Survival_curve_matrix!W11*Z$1)</f>
        <v>0</v>
      </c>
      <c r="AA12" s="18">
        <f>IF(AA$3&gt;=$E12,0,Survival_curve_matrix!X11*AA$1)</f>
        <v>0</v>
      </c>
      <c r="AB12" s="18">
        <f>IF(AB$3&gt;=$E12,0,Survival_curve_matrix!Y11*AB$1)</f>
        <v>0</v>
      </c>
      <c r="AC12" s="18">
        <f>IF(AC$3&gt;=$E12,0,Survival_curve_matrix!Z11*AC$1)</f>
        <v>0</v>
      </c>
      <c r="AD12" s="18">
        <f>IF(AD$3&gt;=$E12,0,Survival_curve_matrix!AA11*AD$1)</f>
        <v>0</v>
      </c>
      <c r="AE12" s="18">
        <f>IF(AE$3&gt;=$E12,0,Survival_curve_matrix!AB11*AE$1)</f>
        <v>0</v>
      </c>
      <c r="AF12" s="18">
        <f>IF(AF$3&gt;=$E12,0,Survival_curve_matrix!AC11*AF$1)</f>
        <v>0</v>
      </c>
      <c r="AG12" s="18">
        <f>IF(AG$3&gt;=$E12,0,Survival_curve_matrix!AD11*AG$1)</f>
        <v>0</v>
      </c>
      <c r="AH12" s="18">
        <f>IF(AH$3&gt;=$E12,0,Survival_curve_matrix!AE11*AH$1)</f>
        <v>0</v>
      </c>
      <c r="AI12" s="18">
        <f>IF(AI$3&gt;=$E12,0,Survival_curve_matrix!AF11*AI$1)</f>
        <v>0</v>
      </c>
      <c r="AJ12" s="18">
        <f>IF(AJ$3&gt;=$E12,0,Survival_curve_matrix!AG11*AJ$1)</f>
        <v>0</v>
      </c>
      <c r="AK12" s="18">
        <f>IF(AK$3&gt;=$E12,0,Survival_curve_matrix!AH11*AK$1)</f>
        <v>0</v>
      </c>
      <c r="AL12" s="18">
        <f>IF(AL$3&gt;=$E12,0,Survival_curve_matrix!AI11*AL$1)</f>
        <v>0</v>
      </c>
      <c r="AM12" s="18">
        <f>IF(AM$3&gt;=$E12,0,Survival_curve_matrix!AJ11*AM$1)</f>
        <v>0</v>
      </c>
      <c r="AN12" s="18">
        <f>IF(AN$3&gt;=$E12,0,Survival_curve_matrix!AK11*AN$1)</f>
        <v>0</v>
      </c>
      <c r="AO12" s="18">
        <f>IF(AO$3&gt;=$E12,0,Survival_curve_matrix!AL11*AO$1)</f>
        <v>0</v>
      </c>
      <c r="AP12" s="18">
        <f>IF(AP$3&gt;=$E12,0,Survival_curve_matrix!AM11*AP$1)</f>
        <v>0</v>
      </c>
      <c r="AQ12" s="18">
        <f>IF(AQ$3&gt;=$E12,0,Survival_curve_matrix!AN11*AQ$1)</f>
        <v>0</v>
      </c>
      <c r="AR12" s="18">
        <f>IF(AR$3&gt;=$E12,0,Survival_curve_matrix!AO11*AR$1)</f>
        <v>0</v>
      </c>
      <c r="AS12" s="18">
        <f>IF(AS$3&gt;=$E12,0,Survival_curve_matrix!AP11*AS$1)</f>
        <v>0</v>
      </c>
      <c r="AT12" s="18">
        <f>IF(AT$3&gt;=$E12,0,Survival_curve_matrix!AQ11*AT$1)</f>
        <v>0</v>
      </c>
      <c r="AU12" s="18">
        <f>IF(AU$3&gt;=$E12,0,Survival_curve_matrix!AR11*AU$1)</f>
        <v>0</v>
      </c>
      <c r="AV12" s="18">
        <f>IF(AV$3&gt;=$E12,0,Survival_curve_matrix!AS11*AV$1)</f>
        <v>0</v>
      </c>
      <c r="AW12" s="18">
        <f>IF(AW$3&gt;=$E12,0,Survival_curve_matrix!AT11*AW$1)</f>
        <v>0</v>
      </c>
      <c r="AX12" s="18">
        <f>IF(AX$3&gt;=$E12,0,Survival_curve_matrix!AU11*AX$1)</f>
        <v>0</v>
      </c>
      <c r="AY12" s="18">
        <f>IF(AY$3&gt;=$E12,0,Survival_curve_matrix!AV11*AY$1)</f>
        <v>0</v>
      </c>
    </row>
    <row r="13" spans="1:51">
      <c r="A13" s="13">
        <f t="shared" si="2"/>
        <v>35531998.177290559</v>
      </c>
      <c r="B13" s="14">
        <f>'SI2.7 - Battery_stock'!C13-'SI2.7 - Battery_stock'!C12</f>
        <v>20384000</v>
      </c>
      <c r="C13" s="12">
        <f>('SI2.7 - Battery_stock'!C13-SUM(F13:AY13))/'SI2.7 - Battery_stock'!$K$4</f>
        <v>55915998.177290559</v>
      </c>
      <c r="D13" s="23"/>
      <c r="E13" s="9">
        <f>'SI2.7 - Battery_stock'!B13</f>
        <v>2014</v>
      </c>
      <c r="F13" s="18">
        <f>IF(F$3&gt;=$E13,0,Survival_curve_matrix!C12*F$1)</f>
        <v>80983179.348753691</v>
      </c>
      <c r="G13" s="18">
        <f>IF(G$3&gt;=$E13,0,Survival_curve_matrix!D12*G$1)</f>
        <v>-15412092.643803844</v>
      </c>
      <c r="H13" s="18">
        <f>IF(H$3&gt;=$E13,0,Survival_curve_matrix!E12*H$1)</f>
        <v>-1235381.1791120886</v>
      </c>
      <c r="I13" s="18">
        <f>IF(I$3&gt;=$E13,0,Survival_curve_matrix!F12*I$1)</f>
        <v>15999516.270067731</v>
      </c>
      <c r="J13" s="18">
        <f>IF(J$3&gt;=$E13,0,Survival_curve_matrix!G12*J$1)</f>
        <v>33983397.290374063</v>
      </c>
      <c r="K13" s="18">
        <f>IF(K$3&gt;=$E13,0,Survival_curve_matrix!H12*K$1)</f>
        <v>50044905.131510697</v>
      </c>
      <c r="L13" s="18">
        <f>IF(L$3&gt;=$E13,0,Survival_curve_matrix!I12*L$1)</f>
        <v>61753523.299200453</v>
      </c>
      <c r="M13" s="18">
        <f>IF(M$3&gt;=$E13,0,Survival_curve_matrix!J12*M$1)</f>
        <v>67175275.955225989</v>
      </c>
      <c r="N13" s="18">
        <f>IF(N$3&gt;=$E13,0,Survival_curve_matrix!K12*N$1)</f>
        <v>65247678.35049282</v>
      </c>
      <c r="O13" s="18">
        <f>IF(O$3&gt;=$E13,0,Survival_curve_matrix!L12*O$1)</f>
        <v>0</v>
      </c>
      <c r="P13" s="18">
        <f>IF(P$3&gt;=$E13,0,Survival_curve_matrix!M12*P$1)</f>
        <v>0</v>
      </c>
      <c r="Q13" s="18">
        <f>IF(Q$3&gt;=$E13,0,Survival_curve_matrix!N12*Q$1)</f>
        <v>0</v>
      </c>
      <c r="R13" s="18">
        <f>IF(R$3&gt;=$E13,0,Survival_curve_matrix!O12*R$1)</f>
        <v>0</v>
      </c>
      <c r="S13" s="18">
        <f>IF(S$3&gt;=$E13,0,Survival_curve_matrix!P12*S$1)</f>
        <v>0</v>
      </c>
      <c r="T13" s="18">
        <f>IF(T$3&gt;=$E13,0,Survival_curve_matrix!Q12*T$1)</f>
        <v>0</v>
      </c>
      <c r="U13" s="18">
        <f>IF(U$3&gt;=$E13,0,Survival_curve_matrix!R12*U$1)</f>
        <v>0</v>
      </c>
      <c r="V13" s="18">
        <f>IF(V$3&gt;=$E13,0,Survival_curve_matrix!S12*V$1)</f>
        <v>0</v>
      </c>
      <c r="W13" s="18">
        <f>IF(W$3&gt;=$E13,0,Survival_curve_matrix!T12*W$1)</f>
        <v>0</v>
      </c>
      <c r="X13" s="18">
        <f>IF(X$3&gt;=$E13,0,Survival_curve_matrix!U12*X$1)</f>
        <v>0</v>
      </c>
      <c r="Y13" s="18">
        <f>IF(Y$3&gt;=$E13,0,Survival_curve_matrix!V12*Y$1)</f>
        <v>0</v>
      </c>
      <c r="Z13" s="18">
        <f>IF(Z$3&gt;=$E13,0,Survival_curve_matrix!W12*Z$1)</f>
        <v>0</v>
      </c>
      <c r="AA13" s="18">
        <f>IF(AA$3&gt;=$E13,0,Survival_curve_matrix!X12*AA$1)</f>
        <v>0</v>
      </c>
      <c r="AB13" s="18">
        <f>IF(AB$3&gt;=$E13,0,Survival_curve_matrix!Y12*AB$1)</f>
        <v>0</v>
      </c>
      <c r="AC13" s="18">
        <f>IF(AC$3&gt;=$E13,0,Survival_curve_matrix!Z12*AC$1)</f>
        <v>0</v>
      </c>
      <c r="AD13" s="18">
        <f>IF(AD$3&gt;=$E13,0,Survival_curve_matrix!AA12*AD$1)</f>
        <v>0</v>
      </c>
      <c r="AE13" s="18">
        <f>IF(AE$3&gt;=$E13,0,Survival_curve_matrix!AB12*AE$1)</f>
        <v>0</v>
      </c>
      <c r="AF13" s="18">
        <f>IF(AF$3&gt;=$E13,0,Survival_curve_matrix!AC12*AF$1)</f>
        <v>0</v>
      </c>
      <c r="AG13" s="18">
        <f>IF(AG$3&gt;=$E13,0,Survival_curve_matrix!AD12*AG$1)</f>
        <v>0</v>
      </c>
      <c r="AH13" s="18">
        <f>IF(AH$3&gt;=$E13,0,Survival_curve_matrix!AE12*AH$1)</f>
        <v>0</v>
      </c>
      <c r="AI13" s="18">
        <f>IF(AI$3&gt;=$E13,0,Survival_curve_matrix!AF12*AI$1)</f>
        <v>0</v>
      </c>
      <c r="AJ13" s="18">
        <f>IF(AJ$3&gt;=$E13,0,Survival_curve_matrix!AG12*AJ$1)</f>
        <v>0</v>
      </c>
      <c r="AK13" s="18">
        <f>IF(AK$3&gt;=$E13,0,Survival_curve_matrix!AH12*AK$1)</f>
        <v>0</v>
      </c>
      <c r="AL13" s="18">
        <f>IF(AL$3&gt;=$E13,0,Survival_curve_matrix!AI12*AL$1)</f>
        <v>0</v>
      </c>
      <c r="AM13" s="18">
        <f>IF(AM$3&gt;=$E13,0,Survival_curve_matrix!AJ12*AM$1)</f>
        <v>0</v>
      </c>
      <c r="AN13" s="18">
        <f>IF(AN$3&gt;=$E13,0,Survival_curve_matrix!AK12*AN$1)</f>
        <v>0</v>
      </c>
      <c r="AO13" s="18">
        <f>IF(AO$3&gt;=$E13,0,Survival_curve_matrix!AL12*AO$1)</f>
        <v>0</v>
      </c>
      <c r="AP13" s="18">
        <f>IF(AP$3&gt;=$E13,0,Survival_curve_matrix!AM12*AP$1)</f>
        <v>0</v>
      </c>
      <c r="AQ13" s="18">
        <f>IF(AQ$3&gt;=$E13,0,Survival_curve_matrix!AN12*AQ$1)</f>
        <v>0</v>
      </c>
      <c r="AR13" s="18">
        <f>IF(AR$3&gt;=$E13,0,Survival_curve_matrix!AO12*AR$1)</f>
        <v>0</v>
      </c>
      <c r="AS13" s="18">
        <f>IF(AS$3&gt;=$E13,0,Survival_curve_matrix!AP12*AS$1)</f>
        <v>0</v>
      </c>
      <c r="AT13" s="18">
        <f>IF(AT$3&gt;=$E13,0,Survival_curve_matrix!AQ12*AT$1)</f>
        <v>0</v>
      </c>
      <c r="AU13" s="18">
        <f>IF(AU$3&gt;=$E13,0,Survival_curve_matrix!AR12*AU$1)</f>
        <v>0</v>
      </c>
      <c r="AV13" s="18">
        <f>IF(AV$3&gt;=$E13,0,Survival_curve_matrix!AS12*AV$1)</f>
        <v>0</v>
      </c>
      <c r="AW13" s="18">
        <f>IF(AW$3&gt;=$E13,0,Survival_curve_matrix!AT12*AW$1)</f>
        <v>0</v>
      </c>
      <c r="AX13" s="18">
        <f>IF(AX$3&gt;=$E13,0,Survival_curve_matrix!AU12*AX$1)</f>
        <v>0</v>
      </c>
      <c r="AY13" s="18">
        <f>IF(AY$3&gt;=$E13,0,Survival_curve_matrix!AV12*AY$1)</f>
        <v>0</v>
      </c>
    </row>
    <row r="14" spans="1:51">
      <c r="A14" s="13">
        <f t="shared" si="2"/>
        <v>39519337.608068049</v>
      </c>
      <c r="B14" s="14">
        <f>'SI2.7 - Battery_stock'!C14-'SI2.7 - Battery_stock'!C13</f>
        <v>475999.99999988079</v>
      </c>
      <c r="C14" s="12">
        <f>('SI2.7 - Battery_stock'!C14-SUM(F14:AY14))/'SI2.7 - Battery_stock'!$K$4</f>
        <v>39995337.60806793</v>
      </c>
      <c r="D14" s="23"/>
      <c r="E14" s="9">
        <f>'SI2.7 - Battery_stock'!B14</f>
        <v>2015</v>
      </c>
      <c r="F14" s="18">
        <f>IF(F$3&gt;=$E14,0,Survival_curve_matrix!C13*F$1)</f>
        <v>60727043.802325435</v>
      </c>
      <c r="G14" s="18">
        <f>IF(G$3&gt;=$E14,0,Survival_curve_matrix!D13*G$1)</f>
        <v>-12003565.629453236</v>
      </c>
      <c r="H14" s="18">
        <f>IF(H$3&gt;=$E14,0,Survival_curve_matrix!E13*H$1)</f>
        <v>-998148.80085631192</v>
      </c>
      <c r="I14" s="18">
        <f>IF(I$3&gt;=$E14,0,Survival_curve_matrix!F13*I$1)</f>
        <v>13393109.008938896</v>
      </c>
      <c r="J14" s="18">
        <f>IF(J$3&gt;=$E14,0,Survival_curve_matrix!G13*J$1)</f>
        <v>29430206.184727218</v>
      </c>
      <c r="K14" s="18">
        <f>IF(K$3&gt;=$E14,0,Survival_curve_matrix!H13*K$1)</f>
        <v>44763853.468423918</v>
      </c>
      <c r="L14" s="18">
        <f>IF(L$3&gt;=$E14,0,Survival_curve_matrix!I13*L$1)</f>
        <v>56943629.099473089</v>
      </c>
      <c r="M14" s="18">
        <f>IF(M$3&gt;=$E14,0,Survival_curve_matrix!J13*M$1)</f>
        <v>63710607.020078748</v>
      </c>
      <c r="N14" s="18">
        <f>IF(N$3&gt;=$E14,0,Survival_curve_matrix!K13*N$1)</f>
        <v>63459055.0538605</v>
      </c>
      <c r="O14" s="18">
        <f>IF(O$3&gt;=$E14,0,Survival_curve_matrix!L13*O$1)</f>
        <v>55510873.184413776</v>
      </c>
      <c r="P14" s="18">
        <f>IF(P$3&gt;=$E14,0,Survival_curve_matrix!M13*P$1)</f>
        <v>0</v>
      </c>
      <c r="Q14" s="18">
        <f>IF(Q$3&gt;=$E14,0,Survival_curve_matrix!N13*Q$1)</f>
        <v>0</v>
      </c>
      <c r="R14" s="18">
        <f>IF(R$3&gt;=$E14,0,Survival_curve_matrix!O13*R$1)</f>
        <v>0</v>
      </c>
      <c r="S14" s="18">
        <f>IF(S$3&gt;=$E14,0,Survival_curve_matrix!P13*S$1)</f>
        <v>0</v>
      </c>
      <c r="T14" s="18">
        <f>IF(T$3&gt;=$E14,0,Survival_curve_matrix!Q13*T$1)</f>
        <v>0</v>
      </c>
      <c r="U14" s="18">
        <f>IF(U$3&gt;=$E14,0,Survival_curve_matrix!R13*U$1)</f>
        <v>0</v>
      </c>
      <c r="V14" s="18">
        <f>IF(V$3&gt;=$E14,0,Survival_curve_matrix!S13*V$1)</f>
        <v>0</v>
      </c>
      <c r="W14" s="18">
        <f>IF(W$3&gt;=$E14,0,Survival_curve_matrix!T13*W$1)</f>
        <v>0</v>
      </c>
      <c r="X14" s="18">
        <f>IF(X$3&gt;=$E14,0,Survival_curve_matrix!U13*X$1)</f>
        <v>0</v>
      </c>
      <c r="Y14" s="18">
        <f>IF(Y$3&gt;=$E14,0,Survival_curve_matrix!V13*Y$1)</f>
        <v>0</v>
      </c>
      <c r="Z14" s="18">
        <f>IF(Z$3&gt;=$E14,0,Survival_curve_matrix!W13*Z$1)</f>
        <v>0</v>
      </c>
      <c r="AA14" s="18">
        <f>IF(AA$3&gt;=$E14,0,Survival_curve_matrix!X13*AA$1)</f>
        <v>0</v>
      </c>
      <c r="AB14" s="18">
        <f>IF(AB$3&gt;=$E14,0,Survival_curve_matrix!Y13*AB$1)</f>
        <v>0</v>
      </c>
      <c r="AC14" s="18">
        <f>IF(AC$3&gt;=$E14,0,Survival_curve_matrix!Z13*AC$1)</f>
        <v>0</v>
      </c>
      <c r="AD14" s="18">
        <f>IF(AD$3&gt;=$E14,0,Survival_curve_matrix!AA13*AD$1)</f>
        <v>0</v>
      </c>
      <c r="AE14" s="18">
        <f>IF(AE$3&gt;=$E14,0,Survival_curve_matrix!AB13*AE$1)</f>
        <v>0</v>
      </c>
      <c r="AF14" s="18">
        <f>IF(AF$3&gt;=$E14,0,Survival_curve_matrix!AC13*AF$1)</f>
        <v>0</v>
      </c>
      <c r="AG14" s="18">
        <f>IF(AG$3&gt;=$E14,0,Survival_curve_matrix!AD13*AG$1)</f>
        <v>0</v>
      </c>
      <c r="AH14" s="18">
        <f>IF(AH$3&gt;=$E14,0,Survival_curve_matrix!AE13*AH$1)</f>
        <v>0</v>
      </c>
      <c r="AI14" s="18">
        <f>IF(AI$3&gt;=$E14,0,Survival_curve_matrix!AF13*AI$1)</f>
        <v>0</v>
      </c>
      <c r="AJ14" s="18">
        <f>IF(AJ$3&gt;=$E14,0,Survival_curve_matrix!AG13*AJ$1)</f>
        <v>0</v>
      </c>
      <c r="AK14" s="18">
        <f>IF(AK$3&gt;=$E14,0,Survival_curve_matrix!AH13*AK$1)</f>
        <v>0</v>
      </c>
      <c r="AL14" s="18">
        <f>IF(AL$3&gt;=$E14,0,Survival_curve_matrix!AI13*AL$1)</f>
        <v>0</v>
      </c>
      <c r="AM14" s="18">
        <f>IF(AM$3&gt;=$E14,0,Survival_curve_matrix!AJ13*AM$1)</f>
        <v>0</v>
      </c>
      <c r="AN14" s="18">
        <f>IF(AN$3&gt;=$E14,0,Survival_curve_matrix!AK13*AN$1)</f>
        <v>0</v>
      </c>
      <c r="AO14" s="18">
        <f>IF(AO$3&gt;=$E14,0,Survival_curve_matrix!AL13*AO$1)</f>
        <v>0</v>
      </c>
      <c r="AP14" s="18">
        <f>IF(AP$3&gt;=$E14,0,Survival_curve_matrix!AM13*AP$1)</f>
        <v>0</v>
      </c>
      <c r="AQ14" s="18">
        <f>IF(AQ$3&gt;=$E14,0,Survival_curve_matrix!AN13*AQ$1)</f>
        <v>0</v>
      </c>
      <c r="AR14" s="18">
        <f>IF(AR$3&gt;=$E14,0,Survival_curve_matrix!AO13*AR$1)</f>
        <v>0</v>
      </c>
      <c r="AS14" s="18">
        <f>IF(AS$3&gt;=$E14,0,Survival_curve_matrix!AP13*AS$1)</f>
        <v>0</v>
      </c>
      <c r="AT14" s="18">
        <f>IF(AT$3&gt;=$E14,0,Survival_curve_matrix!AQ13*AT$1)</f>
        <v>0</v>
      </c>
      <c r="AU14" s="18">
        <f>IF(AU$3&gt;=$E14,0,Survival_curve_matrix!AR13*AU$1)</f>
        <v>0</v>
      </c>
      <c r="AV14" s="18">
        <f>IF(AV$3&gt;=$E14,0,Survival_curve_matrix!AS13*AV$1)</f>
        <v>0</v>
      </c>
      <c r="AW14" s="18">
        <f>IF(AW$3&gt;=$E14,0,Survival_curve_matrix!AT13*AW$1)</f>
        <v>0</v>
      </c>
      <c r="AX14" s="18">
        <f>IF(AX$3&gt;=$E14,0,Survival_curve_matrix!AU13*AX$1)</f>
        <v>0</v>
      </c>
      <c r="AY14" s="18">
        <f>IF(AY$3&gt;=$E14,0,Survival_curve_matrix!AV13*AY$1)</f>
        <v>0</v>
      </c>
    </row>
    <row r="15" spans="1:51">
      <c r="A15" s="13">
        <f t="shared" si="2"/>
        <v>43127719.534868896</v>
      </c>
      <c r="B15" s="14">
        <f>'SI2.7 - Battery_stock'!C15-'SI2.7 - Battery_stock'!C14</f>
        <v>-16100000</v>
      </c>
      <c r="C15" s="12">
        <f>('SI2.7 - Battery_stock'!C15-SUM(F15:AY15))/'SI2.7 - Battery_stock'!$K$4</f>
        <v>27027719.534868896</v>
      </c>
      <c r="D15" s="23"/>
      <c r="E15" s="9">
        <f>'SI2.7 - Battery_stock'!B15</f>
        <v>2016</v>
      </c>
      <c r="F15" s="18">
        <f>IF(F$3&gt;=$E15,0,Survival_curve_matrix!C14*F$1)</f>
        <v>43795839.76016783</v>
      </c>
      <c r="G15" s="18">
        <f>IF(G$3&gt;=$E15,0,Survival_curve_matrix!D14*G$1)</f>
        <v>-9001141.491675863</v>
      </c>
      <c r="H15" s="18">
        <f>IF(H$3&gt;=$E15,0,Survival_curve_matrix!E14*H$1)</f>
        <v>-777398.95002874092</v>
      </c>
      <c r="I15" s="18">
        <f>IF(I$3&gt;=$E15,0,Survival_curve_matrix!F14*I$1)</f>
        <v>10821207.189361991</v>
      </c>
      <c r="J15" s="18">
        <f>IF(J$3&gt;=$E15,0,Survival_curve_matrix!G14*J$1)</f>
        <v>24635867.293376036</v>
      </c>
      <c r="K15" s="18">
        <f>IF(K$3&gt;=$E15,0,Survival_curve_matrix!H14*K$1)</f>
        <v>38766266.537212692</v>
      </c>
      <c r="L15" s="18">
        <f>IF(L$3&gt;=$E15,0,Survival_curve_matrix!I14*L$1)</f>
        <v>50934580.898308255</v>
      </c>
      <c r="M15" s="18">
        <f>IF(M$3&gt;=$E15,0,Survival_curve_matrix!J14*M$1)</f>
        <v>58748278.349660136</v>
      </c>
      <c r="N15" s="18">
        <f>IF(N$3&gt;=$E15,0,Survival_curve_matrix!K14*N$1)</f>
        <v>60186055.969413795</v>
      </c>
      <c r="O15" s="18">
        <f>IF(O$3&gt;=$E15,0,Survival_curve_matrix!L14*O$1)</f>
        <v>53989163.240027763</v>
      </c>
      <c r="P15" s="18">
        <f>IF(P$3&gt;=$E15,0,Survival_curve_matrix!M14*P$1)</f>
        <v>39705561.669307105</v>
      </c>
      <c r="Q15" s="18">
        <f>IF(Q$3&gt;=$E15,0,Survival_curve_matrix!N14*Q$1)</f>
        <v>0</v>
      </c>
      <c r="R15" s="18">
        <f>IF(R$3&gt;=$E15,0,Survival_curve_matrix!O14*R$1)</f>
        <v>0</v>
      </c>
      <c r="S15" s="18">
        <f>IF(S$3&gt;=$E15,0,Survival_curve_matrix!P14*S$1)</f>
        <v>0</v>
      </c>
      <c r="T15" s="18">
        <f>IF(T$3&gt;=$E15,0,Survival_curve_matrix!Q14*T$1)</f>
        <v>0</v>
      </c>
      <c r="U15" s="18">
        <f>IF(U$3&gt;=$E15,0,Survival_curve_matrix!R14*U$1)</f>
        <v>0</v>
      </c>
      <c r="V15" s="18">
        <f>IF(V$3&gt;=$E15,0,Survival_curve_matrix!S14*V$1)</f>
        <v>0</v>
      </c>
      <c r="W15" s="18">
        <f>IF(W$3&gt;=$E15,0,Survival_curve_matrix!T14*W$1)</f>
        <v>0</v>
      </c>
      <c r="X15" s="18">
        <f>IF(X$3&gt;=$E15,0,Survival_curve_matrix!U14*X$1)</f>
        <v>0</v>
      </c>
      <c r="Y15" s="18">
        <f>IF(Y$3&gt;=$E15,0,Survival_curve_matrix!V14*Y$1)</f>
        <v>0</v>
      </c>
      <c r="Z15" s="18">
        <f>IF(Z$3&gt;=$E15,0,Survival_curve_matrix!W14*Z$1)</f>
        <v>0</v>
      </c>
      <c r="AA15" s="18">
        <f>IF(AA$3&gt;=$E15,0,Survival_curve_matrix!X14*AA$1)</f>
        <v>0</v>
      </c>
      <c r="AB15" s="18">
        <f>IF(AB$3&gt;=$E15,0,Survival_curve_matrix!Y14*AB$1)</f>
        <v>0</v>
      </c>
      <c r="AC15" s="18">
        <f>IF(AC$3&gt;=$E15,0,Survival_curve_matrix!Z14*AC$1)</f>
        <v>0</v>
      </c>
      <c r="AD15" s="18">
        <f>IF(AD$3&gt;=$E15,0,Survival_curve_matrix!AA14*AD$1)</f>
        <v>0</v>
      </c>
      <c r="AE15" s="18">
        <f>IF(AE$3&gt;=$E15,0,Survival_curve_matrix!AB14*AE$1)</f>
        <v>0</v>
      </c>
      <c r="AF15" s="18">
        <f>IF(AF$3&gt;=$E15,0,Survival_curve_matrix!AC14*AF$1)</f>
        <v>0</v>
      </c>
      <c r="AG15" s="18">
        <f>IF(AG$3&gt;=$E15,0,Survival_curve_matrix!AD14*AG$1)</f>
        <v>0</v>
      </c>
      <c r="AH15" s="18">
        <f>IF(AH$3&gt;=$E15,0,Survival_curve_matrix!AE14*AH$1)</f>
        <v>0</v>
      </c>
      <c r="AI15" s="18">
        <f>IF(AI$3&gt;=$E15,0,Survival_curve_matrix!AF14*AI$1)</f>
        <v>0</v>
      </c>
      <c r="AJ15" s="18">
        <f>IF(AJ$3&gt;=$E15,0,Survival_curve_matrix!AG14*AJ$1)</f>
        <v>0</v>
      </c>
      <c r="AK15" s="18">
        <f>IF(AK$3&gt;=$E15,0,Survival_curve_matrix!AH14*AK$1)</f>
        <v>0</v>
      </c>
      <c r="AL15" s="18">
        <f>IF(AL$3&gt;=$E15,0,Survival_curve_matrix!AI14*AL$1)</f>
        <v>0</v>
      </c>
      <c r="AM15" s="18">
        <f>IF(AM$3&gt;=$E15,0,Survival_curve_matrix!AJ14*AM$1)</f>
        <v>0</v>
      </c>
      <c r="AN15" s="18">
        <f>IF(AN$3&gt;=$E15,0,Survival_curve_matrix!AK14*AN$1)</f>
        <v>0</v>
      </c>
      <c r="AO15" s="18">
        <f>IF(AO$3&gt;=$E15,0,Survival_curve_matrix!AL14*AO$1)</f>
        <v>0</v>
      </c>
      <c r="AP15" s="18">
        <f>IF(AP$3&gt;=$E15,0,Survival_curve_matrix!AM14*AP$1)</f>
        <v>0</v>
      </c>
      <c r="AQ15" s="18">
        <f>IF(AQ$3&gt;=$E15,0,Survival_curve_matrix!AN14*AQ$1)</f>
        <v>0</v>
      </c>
      <c r="AR15" s="18">
        <f>IF(AR$3&gt;=$E15,0,Survival_curve_matrix!AO14*AR$1)</f>
        <v>0</v>
      </c>
      <c r="AS15" s="18">
        <f>IF(AS$3&gt;=$E15,0,Survival_curve_matrix!AP14*AS$1)</f>
        <v>0</v>
      </c>
      <c r="AT15" s="18">
        <f>IF(AT$3&gt;=$E15,0,Survival_curve_matrix!AQ14*AT$1)</f>
        <v>0</v>
      </c>
      <c r="AU15" s="18">
        <f>IF(AU$3&gt;=$E15,0,Survival_curve_matrix!AR14*AU$1)</f>
        <v>0</v>
      </c>
      <c r="AV15" s="18">
        <f>IF(AV$3&gt;=$E15,0,Survival_curve_matrix!AS14*AV$1)</f>
        <v>0</v>
      </c>
      <c r="AW15" s="18">
        <f>IF(AW$3&gt;=$E15,0,Survival_curve_matrix!AT14*AW$1)</f>
        <v>0</v>
      </c>
      <c r="AX15" s="18">
        <f>IF(AX$3&gt;=$E15,0,Survival_curve_matrix!AU14*AX$1)</f>
        <v>0</v>
      </c>
      <c r="AY15" s="18">
        <f>IF(AY$3&gt;=$E15,0,Survival_curve_matrix!AV14*AY$1)</f>
        <v>0</v>
      </c>
    </row>
    <row r="16" spans="1:51">
      <c r="A16" s="13">
        <f t="shared" si="2"/>
        <v>45965326.27487433</v>
      </c>
      <c r="B16" s="14">
        <f>'SI2.7 - Battery_stock'!C16-'SI2.7 - Battery_stock'!C15</f>
        <v>7840000.0000001192</v>
      </c>
      <c r="C16" s="12">
        <f>('SI2.7 - Battery_stock'!C16-SUM(F16:AY16))/'SI2.7 - Battery_stock'!$K$4</f>
        <v>53805326.274874449</v>
      </c>
      <c r="D16" s="23"/>
      <c r="E16" s="9">
        <f>'SI2.7 - Battery_stock'!B16</f>
        <v>2017</v>
      </c>
      <c r="F16" s="18">
        <f>IF(F$3&gt;=$E16,0,Survival_curve_matrix!C15*F$1)</f>
        <v>30346272.738960717</v>
      </c>
      <c r="G16" s="18">
        <f>IF(G$3&gt;=$E16,0,Survival_curve_matrix!D15*G$1)</f>
        <v>-6491548.5053289952</v>
      </c>
      <c r="H16" s="18">
        <f>IF(H$3&gt;=$E16,0,Survival_curve_matrix!E15*H$1)</f>
        <v>-582949.94676574995</v>
      </c>
      <c r="I16" s="18">
        <f>IF(I$3&gt;=$E16,0,Survival_curve_matrix!F15*I$1)</f>
        <v>8427997.0078974999</v>
      </c>
      <c r="J16" s="18">
        <f>IF(J$3&gt;=$E16,0,Survival_curve_matrix!G15*J$1)</f>
        <v>19904999.212156039</v>
      </c>
      <c r="K16" s="18">
        <f>IF(K$3&gt;=$E16,0,Survival_curve_matrix!H15*K$1)</f>
        <v>32451033.196159992</v>
      </c>
      <c r="L16" s="18">
        <f>IF(L$3&gt;=$E16,0,Survival_curve_matrix!I15*L$1)</f>
        <v>44110222.558428049</v>
      </c>
      <c r="M16" s="18">
        <f>IF(M$3&gt;=$E16,0,Survival_curve_matrix!J15*M$1)</f>
        <v>52548792.262781575</v>
      </c>
      <c r="N16" s="18">
        <f>IF(N$3&gt;=$E16,0,Survival_curve_matrix!K15*N$1)</f>
        <v>55498249.573183477</v>
      </c>
      <c r="O16" s="18">
        <f>IF(O$3&gt;=$E16,0,Survival_curve_matrix!L15*O$1)</f>
        <v>51204588.49802009</v>
      </c>
      <c r="P16" s="18">
        <f>IF(P$3&gt;=$E16,0,Survival_curve_matrix!M15*P$1)</f>
        <v>38617119.989802383</v>
      </c>
      <c r="Q16" s="18">
        <f>IF(Q$3&gt;=$E16,0,Survival_curve_matrix!N15*Q$1)</f>
        <v>26831897.139830504</v>
      </c>
      <c r="R16" s="18">
        <f>IF(R$3&gt;=$E16,0,Survival_curve_matrix!O15*R$1)</f>
        <v>0</v>
      </c>
      <c r="S16" s="18">
        <f>IF(S$3&gt;=$E16,0,Survival_curve_matrix!P15*S$1)</f>
        <v>0</v>
      </c>
      <c r="T16" s="18">
        <f>IF(T$3&gt;=$E16,0,Survival_curve_matrix!Q15*T$1)</f>
        <v>0</v>
      </c>
      <c r="U16" s="18">
        <f>IF(U$3&gt;=$E16,0,Survival_curve_matrix!R15*U$1)</f>
        <v>0</v>
      </c>
      <c r="V16" s="18">
        <f>IF(V$3&gt;=$E16,0,Survival_curve_matrix!S15*V$1)</f>
        <v>0</v>
      </c>
      <c r="W16" s="18">
        <f>IF(W$3&gt;=$E16,0,Survival_curve_matrix!T15*W$1)</f>
        <v>0</v>
      </c>
      <c r="X16" s="18">
        <f>IF(X$3&gt;=$E16,0,Survival_curve_matrix!U15*X$1)</f>
        <v>0</v>
      </c>
      <c r="Y16" s="18">
        <f>IF(Y$3&gt;=$E16,0,Survival_curve_matrix!V15*Y$1)</f>
        <v>0</v>
      </c>
      <c r="Z16" s="18">
        <f>IF(Z$3&gt;=$E16,0,Survival_curve_matrix!W15*Z$1)</f>
        <v>0</v>
      </c>
      <c r="AA16" s="18">
        <f>IF(AA$3&gt;=$E16,0,Survival_curve_matrix!X15*AA$1)</f>
        <v>0</v>
      </c>
      <c r="AB16" s="18">
        <f>IF(AB$3&gt;=$E16,0,Survival_curve_matrix!Y15*AB$1)</f>
        <v>0</v>
      </c>
      <c r="AC16" s="18">
        <f>IF(AC$3&gt;=$E16,0,Survival_curve_matrix!Z15*AC$1)</f>
        <v>0</v>
      </c>
      <c r="AD16" s="18">
        <f>IF(AD$3&gt;=$E16,0,Survival_curve_matrix!AA15*AD$1)</f>
        <v>0</v>
      </c>
      <c r="AE16" s="18">
        <f>IF(AE$3&gt;=$E16,0,Survival_curve_matrix!AB15*AE$1)</f>
        <v>0</v>
      </c>
      <c r="AF16" s="18">
        <f>IF(AF$3&gt;=$E16,0,Survival_curve_matrix!AC15*AF$1)</f>
        <v>0</v>
      </c>
      <c r="AG16" s="18">
        <f>IF(AG$3&gt;=$E16,0,Survival_curve_matrix!AD15*AG$1)</f>
        <v>0</v>
      </c>
      <c r="AH16" s="18">
        <f>IF(AH$3&gt;=$E16,0,Survival_curve_matrix!AE15*AH$1)</f>
        <v>0</v>
      </c>
      <c r="AI16" s="18">
        <f>IF(AI$3&gt;=$E16,0,Survival_curve_matrix!AF15*AI$1)</f>
        <v>0</v>
      </c>
      <c r="AJ16" s="18">
        <f>IF(AJ$3&gt;=$E16,0,Survival_curve_matrix!AG15*AJ$1)</f>
        <v>0</v>
      </c>
      <c r="AK16" s="18">
        <f>IF(AK$3&gt;=$E16,0,Survival_curve_matrix!AH15*AK$1)</f>
        <v>0</v>
      </c>
      <c r="AL16" s="18">
        <f>IF(AL$3&gt;=$E16,0,Survival_curve_matrix!AI15*AL$1)</f>
        <v>0</v>
      </c>
      <c r="AM16" s="18">
        <f>IF(AM$3&gt;=$E16,0,Survival_curve_matrix!AJ15*AM$1)</f>
        <v>0</v>
      </c>
      <c r="AN16" s="18">
        <f>IF(AN$3&gt;=$E16,0,Survival_curve_matrix!AK15*AN$1)</f>
        <v>0</v>
      </c>
      <c r="AO16" s="18">
        <f>IF(AO$3&gt;=$E16,0,Survival_curve_matrix!AL15*AO$1)</f>
        <v>0</v>
      </c>
      <c r="AP16" s="18">
        <f>IF(AP$3&gt;=$E16,0,Survival_curve_matrix!AM15*AP$1)</f>
        <v>0</v>
      </c>
      <c r="AQ16" s="18">
        <f>IF(AQ$3&gt;=$E16,0,Survival_curve_matrix!AN15*AQ$1)</f>
        <v>0</v>
      </c>
      <c r="AR16" s="18">
        <f>IF(AR$3&gt;=$E16,0,Survival_curve_matrix!AO15*AR$1)</f>
        <v>0</v>
      </c>
      <c r="AS16" s="18">
        <f>IF(AS$3&gt;=$E16,0,Survival_curve_matrix!AP15*AS$1)</f>
        <v>0</v>
      </c>
      <c r="AT16" s="18">
        <f>IF(AT$3&gt;=$E16,0,Survival_curve_matrix!AQ15*AT$1)</f>
        <v>0</v>
      </c>
      <c r="AU16" s="18">
        <f>IF(AU$3&gt;=$E16,0,Survival_curve_matrix!AR15*AU$1)</f>
        <v>0</v>
      </c>
      <c r="AV16" s="18">
        <f>IF(AV$3&gt;=$E16,0,Survival_curve_matrix!AS15*AV$1)</f>
        <v>0</v>
      </c>
      <c r="AW16" s="18">
        <f>IF(AW$3&gt;=$E16,0,Survival_curve_matrix!AT15*AW$1)</f>
        <v>0</v>
      </c>
      <c r="AX16" s="18">
        <f>IF(AX$3&gt;=$E16,0,Survival_curve_matrix!AU15*AX$1)</f>
        <v>0</v>
      </c>
      <c r="AY16" s="18">
        <f>IF(AY$3&gt;=$E16,0,Survival_curve_matrix!AV15*AY$1)</f>
        <v>0</v>
      </c>
    </row>
    <row r="17" spans="1:51">
      <c r="A17" s="13">
        <f t="shared" si="2"/>
        <v>47937360.379366159</v>
      </c>
      <c r="B17" s="14">
        <f>'SI2.7 - Battery_stock'!C17-'SI2.7 - Battery_stock'!C16</f>
        <v>81619999.999999881</v>
      </c>
      <c r="C17" s="12">
        <f>('SI2.7 - Battery_stock'!C17-SUM(F17:AY17))/'SI2.7 - Battery_stock'!$K$4</f>
        <v>129557360.37936604</v>
      </c>
      <c r="D17" s="23"/>
      <c r="E17" s="9">
        <f>'SI2.7 - Battery_stock'!B17</f>
        <v>2018</v>
      </c>
      <c r="F17" s="18">
        <f>IF(F$3&gt;=$E17,0,Survival_curve_matrix!C16*F$1)</f>
        <v>20183036.189034309</v>
      </c>
      <c r="G17" s="18">
        <f>IF(G$3&gt;=$E17,0,Survival_curve_matrix!D16*G$1)</f>
        <v>-4498014.0241556037</v>
      </c>
      <c r="H17" s="18">
        <f>IF(H$3&gt;=$E17,0,Survival_curve_matrix!E16*H$1)</f>
        <v>-420418.66124518146</v>
      </c>
      <c r="I17" s="18">
        <f>IF(I$3&gt;=$E17,0,Survival_curve_matrix!F16*I$1)</f>
        <v>6319921.5884123687</v>
      </c>
      <c r="J17" s="18">
        <f>IF(J$3&gt;=$E17,0,Survival_curve_matrix!G16*J$1)</f>
        <v>15502824.302927347</v>
      </c>
      <c r="K17" s="18">
        <f>IF(K$3&gt;=$E17,0,Survival_curve_matrix!H16*K$1)</f>
        <v>26219405.329273328</v>
      </c>
      <c r="L17" s="18">
        <f>IF(L$3&gt;=$E17,0,Survival_curve_matrix!I16*L$1)</f>
        <v>36924430.036601447</v>
      </c>
      <c r="M17" s="18">
        <f>IF(M$3&gt;=$E17,0,Survival_curve_matrix!J16*M$1)</f>
        <v>45508157.346296832</v>
      </c>
      <c r="N17" s="18">
        <f>IF(N$3&gt;=$E17,0,Survival_curve_matrix!K16*N$1)</f>
        <v>49641726.86749205</v>
      </c>
      <c r="O17" s="18">
        <f>IF(O$3&gt;=$E17,0,Survival_curve_matrix!L16*O$1)</f>
        <v>47216335.843628757</v>
      </c>
      <c r="P17" s="18">
        <f>IF(P$3&gt;=$E17,0,Survival_curve_matrix!M16*P$1)</f>
        <v>36625382.195041403</v>
      </c>
      <c r="Q17" s="18">
        <f>IF(Q$3&gt;=$E17,0,Survival_curve_matrix!N16*Q$1)</f>
        <v>26096358.994559769</v>
      </c>
      <c r="R17" s="18">
        <f>IF(R$3&gt;=$E17,0,Survival_curve_matrix!O16*R$1)</f>
        <v>53415493.612767123</v>
      </c>
      <c r="S17" s="18">
        <f>IF(S$3&gt;=$E17,0,Survival_curve_matrix!P16*S$1)</f>
        <v>0</v>
      </c>
      <c r="T17" s="18">
        <f>IF(T$3&gt;=$E17,0,Survival_curve_matrix!Q16*T$1)</f>
        <v>0</v>
      </c>
      <c r="U17" s="18">
        <f>IF(U$3&gt;=$E17,0,Survival_curve_matrix!R16*U$1)</f>
        <v>0</v>
      </c>
      <c r="V17" s="18">
        <f>IF(V$3&gt;=$E17,0,Survival_curve_matrix!S16*V$1)</f>
        <v>0</v>
      </c>
      <c r="W17" s="18">
        <f>IF(W$3&gt;=$E17,0,Survival_curve_matrix!T16*W$1)</f>
        <v>0</v>
      </c>
      <c r="X17" s="18">
        <f>IF(X$3&gt;=$E17,0,Survival_curve_matrix!U16*X$1)</f>
        <v>0</v>
      </c>
      <c r="Y17" s="18">
        <f>IF(Y$3&gt;=$E17,0,Survival_curve_matrix!V16*Y$1)</f>
        <v>0</v>
      </c>
      <c r="Z17" s="18">
        <f>IF(Z$3&gt;=$E17,0,Survival_curve_matrix!W16*Z$1)</f>
        <v>0</v>
      </c>
      <c r="AA17" s="18">
        <f>IF(AA$3&gt;=$E17,0,Survival_curve_matrix!X16*AA$1)</f>
        <v>0</v>
      </c>
      <c r="AB17" s="18">
        <f>IF(AB$3&gt;=$E17,0,Survival_curve_matrix!Y16*AB$1)</f>
        <v>0</v>
      </c>
      <c r="AC17" s="18">
        <f>IF(AC$3&gt;=$E17,0,Survival_curve_matrix!Z16*AC$1)</f>
        <v>0</v>
      </c>
      <c r="AD17" s="18">
        <f>IF(AD$3&gt;=$E17,0,Survival_curve_matrix!AA16*AD$1)</f>
        <v>0</v>
      </c>
      <c r="AE17" s="18">
        <f>IF(AE$3&gt;=$E17,0,Survival_curve_matrix!AB16*AE$1)</f>
        <v>0</v>
      </c>
      <c r="AF17" s="18">
        <f>IF(AF$3&gt;=$E17,0,Survival_curve_matrix!AC16*AF$1)</f>
        <v>0</v>
      </c>
      <c r="AG17" s="18">
        <f>IF(AG$3&gt;=$E17,0,Survival_curve_matrix!AD16*AG$1)</f>
        <v>0</v>
      </c>
      <c r="AH17" s="18">
        <f>IF(AH$3&gt;=$E17,0,Survival_curve_matrix!AE16*AH$1)</f>
        <v>0</v>
      </c>
      <c r="AI17" s="18">
        <f>IF(AI$3&gt;=$E17,0,Survival_curve_matrix!AF16*AI$1)</f>
        <v>0</v>
      </c>
      <c r="AJ17" s="18">
        <f>IF(AJ$3&gt;=$E17,0,Survival_curve_matrix!AG16*AJ$1)</f>
        <v>0</v>
      </c>
      <c r="AK17" s="18">
        <f>IF(AK$3&gt;=$E17,0,Survival_curve_matrix!AH16*AK$1)</f>
        <v>0</v>
      </c>
      <c r="AL17" s="18">
        <f>IF(AL$3&gt;=$E17,0,Survival_curve_matrix!AI16*AL$1)</f>
        <v>0</v>
      </c>
      <c r="AM17" s="18">
        <f>IF(AM$3&gt;=$E17,0,Survival_curve_matrix!AJ16*AM$1)</f>
        <v>0</v>
      </c>
      <c r="AN17" s="18">
        <f>IF(AN$3&gt;=$E17,0,Survival_curve_matrix!AK16*AN$1)</f>
        <v>0</v>
      </c>
      <c r="AO17" s="18">
        <f>IF(AO$3&gt;=$E17,0,Survival_curve_matrix!AL16*AO$1)</f>
        <v>0</v>
      </c>
      <c r="AP17" s="18">
        <f>IF(AP$3&gt;=$E17,0,Survival_curve_matrix!AM16*AP$1)</f>
        <v>0</v>
      </c>
      <c r="AQ17" s="18">
        <f>IF(AQ$3&gt;=$E17,0,Survival_curve_matrix!AN16*AQ$1)</f>
        <v>0</v>
      </c>
      <c r="AR17" s="18">
        <f>IF(AR$3&gt;=$E17,0,Survival_curve_matrix!AO16*AR$1)</f>
        <v>0</v>
      </c>
      <c r="AS17" s="18">
        <f>IF(AS$3&gt;=$E17,0,Survival_curve_matrix!AP16*AS$1)</f>
        <v>0</v>
      </c>
      <c r="AT17" s="18">
        <f>IF(AT$3&gt;=$E17,0,Survival_curve_matrix!AQ16*AT$1)</f>
        <v>0</v>
      </c>
      <c r="AU17" s="18">
        <f>IF(AU$3&gt;=$E17,0,Survival_curve_matrix!AR16*AU$1)</f>
        <v>0</v>
      </c>
      <c r="AV17" s="18">
        <f>IF(AV$3&gt;=$E17,0,Survival_curve_matrix!AS16*AV$1)</f>
        <v>0</v>
      </c>
      <c r="AW17" s="18">
        <f>IF(AW$3&gt;=$E17,0,Survival_curve_matrix!AT16*AW$1)</f>
        <v>0</v>
      </c>
      <c r="AX17" s="18">
        <f>IF(AX$3&gt;=$E17,0,Survival_curve_matrix!AU16*AX$1)</f>
        <v>0</v>
      </c>
      <c r="AY17" s="18">
        <f>IF(AY$3&gt;=$E17,0,Survival_curve_matrix!AV16*AY$1)</f>
        <v>0</v>
      </c>
    </row>
    <row r="18" spans="1:51">
      <c r="A18" s="13">
        <f t="shared" si="2"/>
        <v>49852156.152222812</v>
      </c>
      <c r="B18" s="14">
        <f>'SI2.7 - Battery_stock'!C18-'SI2.7 - Battery_stock'!C17</f>
        <v>205268000.00000006</v>
      </c>
      <c r="C18" s="12">
        <f>('SI2.7 - Battery_stock'!C18-SUM(F18:AY18))/'SI2.7 - Battery_stock'!$K$4</f>
        <v>255120156.15222287</v>
      </c>
      <c r="D18" s="23"/>
      <c r="E18" s="9">
        <f>'SI2.7 - Battery_stock'!B18</f>
        <v>2019</v>
      </c>
      <c r="F18" s="18">
        <f>IF(F$3&gt;=$E18,0,Survival_curve_matrix!C17*F$1)</f>
        <v>12873232.813555414</v>
      </c>
      <c r="G18" s="18">
        <f>IF(G$3&gt;=$E18,0,Survival_curve_matrix!D17*G$1)</f>
        <v>-2991589.1354842382</v>
      </c>
      <c r="H18" s="18">
        <f>IF(H$3&gt;=$E18,0,Survival_curve_matrix!E17*H$1)</f>
        <v>-291309.38985438738</v>
      </c>
      <c r="I18" s="18">
        <f>IF(I$3&gt;=$E18,0,Survival_curve_matrix!F17*I$1)</f>
        <v>4557874.9738569427</v>
      </c>
      <c r="J18" s="18">
        <f>IF(J$3&gt;=$E18,0,Survival_curve_matrix!G17*J$1)</f>
        <v>11625138.677864376</v>
      </c>
      <c r="K18" s="18">
        <f>IF(K$3&gt;=$E18,0,Survival_curve_matrix!H17*K$1)</f>
        <v>20420741.031666357</v>
      </c>
      <c r="L18" s="18">
        <f>IF(L$3&gt;=$E18,0,Survival_curve_matrix!I17*L$1)</f>
        <v>29833768.060013879</v>
      </c>
      <c r="M18" s="18">
        <f>IF(M$3&gt;=$E18,0,Survival_curve_matrix!J17*M$1)</f>
        <v>38094633.728093132</v>
      </c>
      <c r="N18" s="18">
        <f>IF(N$3&gt;=$E18,0,Survival_curve_matrix!K17*N$1)</f>
        <v>42990588.745229095</v>
      </c>
      <c r="O18" s="18">
        <f>IF(O$3&gt;=$E18,0,Survival_curve_matrix!L17*O$1)</f>
        <v>42233772.518219322</v>
      </c>
      <c r="P18" s="18">
        <f>IF(P$3&gt;=$E18,0,Survival_curve_matrix!M17*P$1)</f>
        <v>33772683.207662195</v>
      </c>
      <c r="Q18" s="18">
        <f>IF(Q$3&gt;=$E18,0,Survival_curve_matrix!N17*Q$1)</f>
        <v>24750398.847121511</v>
      </c>
      <c r="R18" s="18">
        <f>IF(R$3&gt;=$E18,0,Survival_curve_matrix!O17*R$1)</f>
        <v>51951223.945366941</v>
      </c>
      <c r="S18" s="18">
        <f>IF(S$3&gt;=$E18,0,Survival_curve_matrix!P17*S$1)</f>
        <v>128618685.82446662</v>
      </c>
      <c r="T18" s="18">
        <f>IF(T$3&gt;=$E18,0,Survival_curve_matrix!Q17*T$1)</f>
        <v>0</v>
      </c>
      <c r="U18" s="18">
        <f>IF(U$3&gt;=$E18,0,Survival_curve_matrix!R17*U$1)</f>
        <v>0</v>
      </c>
      <c r="V18" s="18">
        <f>IF(V$3&gt;=$E18,0,Survival_curve_matrix!S17*V$1)</f>
        <v>0</v>
      </c>
      <c r="W18" s="18">
        <f>IF(W$3&gt;=$E18,0,Survival_curve_matrix!T17*W$1)</f>
        <v>0</v>
      </c>
      <c r="X18" s="18">
        <f>IF(X$3&gt;=$E18,0,Survival_curve_matrix!U17*X$1)</f>
        <v>0</v>
      </c>
      <c r="Y18" s="18">
        <f>IF(Y$3&gt;=$E18,0,Survival_curve_matrix!V17*Y$1)</f>
        <v>0</v>
      </c>
      <c r="Z18" s="18">
        <f>IF(Z$3&gt;=$E18,0,Survival_curve_matrix!W17*Z$1)</f>
        <v>0</v>
      </c>
      <c r="AA18" s="18">
        <f>IF(AA$3&gt;=$E18,0,Survival_curve_matrix!X17*AA$1)</f>
        <v>0</v>
      </c>
      <c r="AB18" s="18">
        <f>IF(AB$3&gt;=$E18,0,Survival_curve_matrix!Y17*AB$1)</f>
        <v>0</v>
      </c>
      <c r="AC18" s="18">
        <f>IF(AC$3&gt;=$E18,0,Survival_curve_matrix!Z17*AC$1)</f>
        <v>0</v>
      </c>
      <c r="AD18" s="18">
        <f>IF(AD$3&gt;=$E18,0,Survival_curve_matrix!AA17*AD$1)</f>
        <v>0</v>
      </c>
      <c r="AE18" s="18">
        <f>IF(AE$3&gt;=$E18,0,Survival_curve_matrix!AB17*AE$1)</f>
        <v>0</v>
      </c>
      <c r="AF18" s="18">
        <f>IF(AF$3&gt;=$E18,0,Survival_curve_matrix!AC17*AF$1)</f>
        <v>0</v>
      </c>
      <c r="AG18" s="18">
        <f>IF(AG$3&gt;=$E18,0,Survival_curve_matrix!AD17*AG$1)</f>
        <v>0</v>
      </c>
      <c r="AH18" s="18">
        <f>IF(AH$3&gt;=$E18,0,Survival_curve_matrix!AE17*AH$1)</f>
        <v>0</v>
      </c>
      <c r="AI18" s="18">
        <f>IF(AI$3&gt;=$E18,0,Survival_curve_matrix!AF17*AI$1)</f>
        <v>0</v>
      </c>
      <c r="AJ18" s="18">
        <f>IF(AJ$3&gt;=$E18,0,Survival_curve_matrix!AG17*AJ$1)</f>
        <v>0</v>
      </c>
      <c r="AK18" s="18">
        <f>IF(AK$3&gt;=$E18,0,Survival_curve_matrix!AH17*AK$1)</f>
        <v>0</v>
      </c>
      <c r="AL18" s="18">
        <f>IF(AL$3&gt;=$E18,0,Survival_curve_matrix!AI17*AL$1)</f>
        <v>0</v>
      </c>
      <c r="AM18" s="18">
        <f>IF(AM$3&gt;=$E18,0,Survival_curve_matrix!AJ17*AM$1)</f>
        <v>0</v>
      </c>
      <c r="AN18" s="18">
        <f>IF(AN$3&gt;=$E18,0,Survival_curve_matrix!AK17*AN$1)</f>
        <v>0</v>
      </c>
      <c r="AO18" s="18">
        <f>IF(AO$3&gt;=$E18,0,Survival_curve_matrix!AL17*AO$1)</f>
        <v>0</v>
      </c>
      <c r="AP18" s="18">
        <f>IF(AP$3&gt;=$E18,0,Survival_curve_matrix!AM17*AP$1)</f>
        <v>0</v>
      </c>
      <c r="AQ18" s="18">
        <f>IF(AQ$3&gt;=$E18,0,Survival_curve_matrix!AN17*AQ$1)</f>
        <v>0</v>
      </c>
      <c r="AR18" s="18">
        <f>IF(AR$3&gt;=$E18,0,Survival_curve_matrix!AO17*AR$1)</f>
        <v>0</v>
      </c>
      <c r="AS18" s="18">
        <f>IF(AS$3&gt;=$E18,0,Survival_curve_matrix!AP17*AS$1)</f>
        <v>0</v>
      </c>
      <c r="AT18" s="18">
        <f>IF(AT$3&gt;=$E18,0,Survival_curve_matrix!AQ17*AT$1)</f>
        <v>0</v>
      </c>
      <c r="AU18" s="18">
        <f>IF(AU$3&gt;=$E18,0,Survival_curve_matrix!AR17*AU$1)</f>
        <v>0</v>
      </c>
      <c r="AV18" s="18">
        <f>IF(AV$3&gt;=$E18,0,Survival_curve_matrix!AS17*AV$1)</f>
        <v>0</v>
      </c>
      <c r="AW18" s="18">
        <f>IF(AW$3&gt;=$E18,0,Survival_curve_matrix!AT17*AW$1)</f>
        <v>0</v>
      </c>
      <c r="AX18" s="18">
        <f>IF(AX$3&gt;=$E18,0,Survival_curve_matrix!AU17*AX$1)</f>
        <v>0</v>
      </c>
      <c r="AY18" s="18">
        <f>IF(AY$3&gt;=$E18,0,Survival_curve_matrix!AV17*AY$1)</f>
        <v>0</v>
      </c>
    </row>
    <row r="19" spans="1:51">
      <c r="A19" s="13">
        <f t="shared" si="2"/>
        <v>53694036.334059954</v>
      </c>
      <c r="B19" s="14">
        <f>'SI2.7 - Battery_stock'!C19-'SI2.7 - Battery_stock'!C18</f>
        <v>378727999.99999988</v>
      </c>
      <c r="C19" s="12">
        <f>('SI2.7 - Battery_stock'!C19-SUM(F19:AY19))/'SI2.7 - Battery_stock'!$K$4</f>
        <v>432422036.33405983</v>
      </c>
      <c r="D19" s="23"/>
      <c r="E19" s="9">
        <f>'SI2.7 - Battery_stock'!B19</f>
        <v>2020</v>
      </c>
      <c r="F19" s="18">
        <f>IF(F$3&gt;=$E19,0,Survival_curve_matrix!C18*F$1)</f>
        <v>7867583.5376716871</v>
      </c>
      <c r="G19" s="18">
        <f>IF(G$3&gt;=$E19,0,Survival_curve_matrix!D18*G$1)</f>
        <v>-1908108.5255406369</v>
      </c>
      <c r="H19" s="18">
        <f>IF(H$3&gt;=$E19,0,Survival_curve_matrix!E18*H$1)</f>
        <v>-193747.28515136792</v>
      </c>
      <c r="I19" s="18">
        <f>IF(I$3&gt;=$E19,0,Survival_curve_matrix!F18*I$1)</f>
        <v>3158165.6573815215</v>
      </c>
      <c r="J19" s="18">
        <f>IF(J$3&gt;=$E19,0,Survival_curve_matrix!G18*J$1)</f>
        <v>8383953.4883794421</v>
      </c>
      <c r="K19" s="18">
        <f>IF(K$3&gt;=$E19,0,Survival_curve_matrix!H18*K$1)</f>
        <v>15312948.257631376</v>
      </c>
      <c r="L19" s="18">
        <f>IF(L$3&gt;=$E19,0,Survival_curve_matrix!I18*L$1)</f>
        <v>23235753.973113753</v>
      </c>
      <c r="M19" s="18">
        <f>IF(M$3&gt;=$E19,0,Survival_curve_matrix!J18*M$1)</f>
        <v>30779255.518596958</v>
      </c>
      <c r="N19" s="18">
        <f>IF(N$3&gt;=$E19,0,Survival_curve_matrix!K18*N$1)</f>
        <v>35987190.594036467</v>
      </c>
      <c r="O19" s="18">
        <f>IF(O$3&gt;=$E19,0,Survival_curve_matrix!L18*O$1)</f>
        <v>36575172.945470378</v>
      </c>
      <c r="P19" s="18">
        <f>IF(P$3&gt;=$E19,0,Survival_curve_matrix!M18*P$1)</f>
        <v>30208778.263651695</v>
      </c>
      <c r="Q19" s="18">
        <f>IF(Q$3&gt;=$E19,0,Survival_curve_matrix!N18*Q$1)</f>
        <v>22822625.442535058</v>
      </c>
      <c r="R19" s="18">
        <f>IF(R$3&gt;=$E19,0,Survival_curve_matrix!O18*R$1)</f>
        <v>49271759.079954833</v>
      </c>
      <c r="S19" s="18">
        <f>IF(S$3&gt;=$E19,0,Survival_curve_matrix!P18*S$1)</f>
        <v>125092884.08463909</v>
      </c>
      <c r="T19" s="18">
        <f>IF(T$3&gt;=$E19,0,Survival_curve_matrix!Q18*T$1)</f>
        <v>253271748.63356984</v>
      </c>
      <c r="U19" s="18">
        <f>IF(U$3&gt;=$E19,0,Survival_curve_matrix!R18*U$1)</f>
        <v>0</v>
      </c>
      <c r="V19" s="18">
        <f>IF(V$3&gt;=$E19,0,Survival_curve_matrix!S18*V$1)</f>
        <v>0</v>
      </c>
      <c r="W19" s="18">
        <f>IF(W$3&gt;=$E19,0,Survival_curve_matrix!T18*W$1)</f>
        <v>0</v>
      </c>
      <c r="X19" s="18">
        <f>IF(X$3&gt;=$E19,0,Survival_curve_matrix!U18*X$1)</f>
        <v>0</v>
      </c>
      <c r="Y19" s="18">
        <f>IF(Y$3&gt;=$E19,0,Survival_curve_matrix!V18*Y$1)</f>
        <v>0</v>
      </c>
      <c r="Z19" s="18">
        <f>IF(Z$3&gt;=$E19,0,Survival_curve_matrix!W18*Z$1)</f>
        <v>0</v>
      </c>
      <c r="AA19" s="18">
        <f>IF(AA$3&gt;=$E19,0,Survival_curve_matrix!X18*AA$1)</f>
        <v>0</v>
      </c>
      <c r="AB19" s="18">
        <f>IF(AB$3&gt;=$E19,0,Survival_curve_matrix!Y18*AB$1)</f>
        <v>0</v>
      </c>
      <c r="AC19" s="18">
        <f>IF(AC$3&gt;=$E19,0,Survival_curve_matrix!Z18*AC$1)</f>
        <v>0</v>
      </c>
      <c r="AD19" s="18">
        <f>IF(AD$3&gt;=$E19,0,Survival_curve_matrix!AA18*AD$1)</f>
        <v>0</v>
      </c>
      <c r="AE19" s="18">
        <f>IF(AE$3&gt;=$E19,0,Survival_curve_matrix!AB18*AE$1)</f>
        <v>0</v>
      </c>
      <c r="AF19" s="18">
        <f>IF(AF$3&gt;=$E19,0,Survival_curve_matrix!AC18*AF$1)</f>
        <v>0</v>
      </c>
      <c r="AG19" s="18">
        <f>IF(AG$3&gt;=$E19,0,Survival_curve_matrix!AD18*AG$1)</f>
        <v>0</v>
      </c>
      <c r="AH19" s="18">
        <f>IF(AH$3&gt;=$E19,0,Survival_curve_matrix!AE18*AH$1)</f>
        <v>0</v>
      </c>
      <c r="AI19" s="18">
        <f>IF(AI$3&gt;=$E19,0,Survival_curve_matrix!AF18*AI$1)</f>
        <v>0</v>
      </c>
      <c r="AJ19" s="18">
        <f>IF(AJ$3&gt;=$E19,0,Survival_curve_matrix!AG18*AJ$1)</f>
        <v>0</v>
      </c>
      <c r="AK19" s="18">
        <f>IF(AK$3&gt;=$E19,0,Survival_curve_matrix!AH18*AK$1)</f>
        <v>0</v>
      </c>
      <c r="AL19" s="18">
        <f>IF(AL$3&gt;=$E19,0,Survival_curve_matrix!AI18*AL$1)</f>
        <v>0</v>
      </c>
      <c r="AM19" s="18">
        <f>IF(AM$3&gt;=$E19,0,Survival_curve_matrix!AJ18*AM$1)</f>
        <v>0</v>
      </c>
      <c r="AN19" s="18">
        <f>IF(AN$3&gt;=$E19,0,Survival_curve_matrix!AK18*AN$1)</f>
        <v>0</v>
      </c>
      <c r="AO19" s="18">
        <f>IF(AO$3&gt;=$E19,0,Survival_curve_matrix!AL18*AO$1)</f>
        <v>0</v>
      </c>
      <c r="AP19" s="18">
        <f>IF(AP$3&gt;=$E19,0,Survival_curve_matrix!AM18*AP$1)</f>
        <v>0</v>
      </c>
      <c r="AQ19" s="18">
        <f>IF(AQ$3&gt;=$E19,0,Survival_curve_matrix!AN18*AQ$1)</f>
        <v>0</v>
      </c>
      <c r="AR19" s="18">
        <f>IF(AR$3&gt;=$E19,0,Survival_curve_matrix!AO18*AR$1)</f>
        <v>0</v>
      </c>
      <c r="AS19" s="18">
        <f>IF(AS$3&gt;=$E19,0,Survival_curve_matrix!AP18*AS$1)</f>
        <v>0</v>
      </c>
      <c r="AT19" s="18">
        <f>IF(AT$3&gt;=$E19,0,Survival_curve_matrix!AQ18*AT$1)</f>
        <v>0</v>
      </c>
      <c r="AU19" s="18">
        <f>IF(AU$3&gt;=$E19,0,Survival_curve_matrix!AR18*AU$1)</f>
        <v>0</v>
      </c>
      <c r="AV19" s="18">
        <f>IF(AV$3&gt;=$E19,0,Survival_curve_matrix!AS18*AV$1)</f>
        <v>0</v>
      </c>
      <c r="AW19" s="18">
        <f>IF(AW$3&gt;=$E19,0,Survival_curve_matrix!AT18*AW$1)</f>
        <v>0</v>
      </c>
      <c r="AX19" s="18">
        <f>IF(AX$3&gt;=$E19,0,Survival_curve_matrix!AU18*AX$1)</f>
        <v>0</v>
      </c>
      <c r="AY19" s="18">
        <f>IF(AY$3&gt;=$E19,0,Survival_curve_matrix!AV18*AY$1)</f>
        <v>0</v>
      </c>
    </row>
    <row r="20" spans="1:51">
      <c r="A20" s="13">
        <f t="shared" si="2"/>
        <v>62662910.98732543</v>
      </c>
      <c r="B20" s="14">
        <f>'SI2.7 - Battery_stock'!C20-'SI2.7 - Battery_stock'!C19</f>
        <v>599676000.00000012</v>
      </c>
      <c r="C20" s="12">
        <f>('SI2.7 - Battery_stock'!C20-SUM(F20:AY20))/'SI2.7 - Battery_stock'!$K$4</f>
        <v>662338910.98732555</v>
      </c>
      <c r="D20" s="23"/>
      <c r="E20" s="9">
        <f>'SI2.7 - Battery_stock'!B20</f>
        <v>2021</v>
      </c>
      <c r="F20" s="18">
        <f>IF(F$3&gt;=$E20,0,Survival_curve_matrix!C19*F$1)</f>
        <v>4603615.7556145247</v>
      </c>
      <c r="G20" s="18">
        <f>IF(G$3&gt;=$E20,0,Survival_curve_matrix!D19*G$1)</f>
        <v>-1166156.4302501215</v>
      </c>
      <c r="H20" s="18">
        <f>IF(H$3&gt;=$E20,0,Survival_curve_matrix!E19*H$1)</f>
        <v>-123576.74461798625</v>
      </c>
      <c r="I20" s="18">
        <f>IF(I$3&gt;=$E20,0,Survival_curve_matrix!F19*I$1)</f>
        <v>2100467.8993760194</v>
      </c>
      <c r="J20" s="18">
        <f>IF(J$3&gt;=$E20,0,Survival_curve_matrix!G19*J$1)</f>
        <v>5809267.2861708524</v>
      </c>
      <c r="K20" s="18">
        <f>IF(K$3&gt;=$E20,0,Survival_curve_matrix!H19*K$1)</f>
        <v>11043571.136609219</v>
      </c>
      <c r="L20" s="18">
        <f>IF(L$3&gt;=$E20,0,Survival_curve_matrix!I19*L$1)</f>
        <v>17423848.515859134</v>
      </c>
      <c r="M20" s="18">
        <f>IF(M$3&gt;=$E20,0,Survival_curve_matrix!J19*M$1)</f>
        <v>23972138.124391854</v>
      </c>
      <c r="N20" s="18">
        <f>IF(N$3&gt;=$E20,0,Survival_curve_matrix!K19*N$1)</f>
        <v>29076508.323886245</v>
      </c>
      <c r="O20" s="18">
        <f>IF(O$3&gt;=$E20,0,Survival_curve_matrix!L19*O$1)</f>
        <v>30616880.5363141</v>
      </c>
      <c r="P20" s="18">
        <f>IF(P$3&gt;=$E20,0,Survival_curve_matrix!M19*P$1)</f>
        <v>26161321.226698034</v>
      </c>
      <c r="Q20" s="18">
        <f>IF(Q$3&gt;=$E20,0,Survival_curve_matrix!N19*Q$1)</f>
        <v>20414239.139622144</v>
      </c>
      <c r="R20" s="18">
        <f>IF(R$3&gt;=$E20,0,Survival_curve_matrix!O19*R$1)</f>
        <v>45434051.76306548</v>
      </c>
      <c r="S20" s="18">
        <f>IF(S$3&gt;=$E20,0,Survival_curve_matrix!P19*S$1)</f>
        <v>118641024.77579308</v>
      </c>
      <c r="T20" s="18">
        <f>IF(T$3&gt;=$E20,0,Survival_curve_matrix!Q19*T$1)</f>
        <v>246328854.09023646</v>
      </c>
      <c r="U20" s="18">
        <f>IF(U$3&gt;=$E20,0,Survival_curve_matrix!R19*U$1)</f>
        <v>429289033.61390543</v>
      </c>
      <c r="V20" s="18">
        <f>IF(V$3&gt;=$E20,0,Survival_curve_matrix!S19*V$1)</f>
        <v>0</v>
      </c>
      <c r="W20" s="18">
        <f>IF(W$3&gt;=$E20,0,Survival_curve_matrix!T19*W$1)</f>
        <v>0</v>
      </c>
      <c r="X20" s="18">
        <f>IF(X$3&gt;=$E20,0,Survival_curve_matrix!U19*X$1)</f>
        <v>0</v>
      </c>
      <c r="Y20" s="18">
        <f>IF(Y$3&gt;=$E20,0,Survival_curve_matrix!V19*Y$1)</f>
        <v>0</v>
      </c>
      <c r="Z20" s="18">
        <f>IF(Z$3&gt;=$E20,0,Survival_curve_matrix!W19*Z$1)</f>
        <v>0</v>
      </c>
      <c r="AA20" s="18">
        <f>IF(AA$3&gt;=$E20,0,Survival_curve_matrix!X19*AA$1)</f>
        <v>0</v>
      </c>
      <c r="AB20" s="18">
        <f>IF(AB$3&gt;=$E20,0,Survival_curve_matrix!Y19*AB$1)</f>
        <v>0</v>
      </c>
      <c r="AC20" s="18">
        <f>IF(AC$3&gt;=$E20,0,Survival_curve_matrix!Z19*AC$1)</f>
        <v>0</v>
      </c>
      <c r="AD20" s="18">
        <f>IF(AD$3&gt;=$E20,0,Survival_curve_matrix!AA19*AD$1)</f>
        <v>0</v>
      </c>
      <c r="AE20" s="18">
        <f>IF(AE$3&gt;=$E20,0,Survival_curve_matrix!AB19*AE$1)</f>
        <v>0</v>
      </c>
      <c r="AF20" s="18">
        <f>IF(AF$3&gt;=$E20,0,Survival_curve_matrix!AC19*AF$1)</f>
        <v>0</v>
      </c>
      <c r="AG20" s="18">
        <f>IF(AG$3&gt;=$E20,0,Survival_curve_matrix!AD19*AG$1)</f>
        <v>0</v>
      </c>
      <c r="AH20" s="18">
        <f>IF(AH$3&gt;=$E20,0,Survival_curve_matrix!AE19*AH$1)</f>
        <v>0</v>
      </c>
      <c r="AI20" s="18">
        <f>IF(AI$3&gt;=$E20,0,Survival_curve_matrix!AF19*AI$1)</f>
        <v>0</v>
      </c>
      <c r="AJ20" s="18">
        <f>IF(AJ$3&gt;=$E20,0,Survival_curve_matrix!AG19*AJ$1)</f>
        <v>0</v>
      </c>
      <c r="AK20" s="18">
        <f>IF(AK$3&gt;=$E20,0,Survival_curve_matrix!AH19*AK$1)</f>
        <v>0</v>
      </c>
      <c r="AL20" s="18">
        <f>IF(AL$3&gt;=$E20,0,Survival_curve_matrix!AI19*AL$1)</f>
        <v>0</v>
      </c>
      <c r="AM20" s="18">
        <f>IF(AM$3&gt;=$E20,0,Survival_curve_matrix!AJ19*AM$1)</f>
        <v>0</v>
      </c>
      <c r="AN20" s="18">
        <f>IF(AN$3&gt;=$E20,0,Survival_curve_matrix!AK19*AN$1)</f>
        <v>0</v>
      </c>
      <c r="AO20" s="18">
        <f>IF(AO$3&gt;=$E20,0,Survival_curve_matrix!AL19*AO$1)</f>
        <v>0</v>
      </c>
      <c r="AP20" s="18">
        <f>IF(AP$3&gt;=$E20,0,Survival_curve_matrix!AM19*AP$1)</f>
        <v>0</v>
      </c>
      <c r="AQ20" s="18">
        <f>IF(AQ$3&gt;=$E20,0,Survival_curve_matrix!AN19*AQ$1)</f>
        <v>0</v>
      </c>
      <c r="AR20" s="18">
        <f>IF(AR$3&gt;=$E20,0,Survival_curve_matrix!AO19*AR$1)</f>
        <v>0</v>
      </c>
      <c r="AS20" s="18">
        <f>IF(AS$3&gt;=$E20,0,Survival_curve_matrix!AP19*AS$1)</f>
        <v>0</v>
      </c>
      <c r="AT20" s="18">
        <f>IF(AT$3&gt;=$E20,0,Survival_curve_matrix!AQ19*AT$1)</f>
        <v>0</v>
      </c>
      <c r="AU20" s="18">
        <f>IF(AU$3&gt;=$E20,0,Survival_curve_matrix!AR19*AU$1)</f>
        <v>0</v>
      </c>
      <c r="AV20" s="18">
        <f>IF(AV$3&gt;=$E20,0,Survival_curve_matrix!AS19*AV$1)</f>
        <v>0</v>
      </c>
      <c r="AW20" s="18">
        <f>IF(AW$3&gt;=$E20,0,Survival_curve_matrix!AT19*AW$1)</f>
        <v>0</v>
      </c>
      <c r="AX20" s="18">
        <f>IF(AX$3&gt;=$E20,0,Survival_curve_matrix!AU19*AX$1)</f>
        <v>0</v>
      </c>
      <c r="AY20" s="18">
        <f>IF(AY$3&gt;=$E20,0,Survival_curve_matrix!AV19*AY$1)</f>
        <v>0</v>
      </c>
    </row>
    <row r="21" spans="1:51">
      <c r="A21" s="13">
        <f t="shared" si="2"/>
        <v>81060273.046583891</v>
      </c>
      <c r="B21" s="14">
        <f>'SI2.7 - Battery_stock'!C21-'SI2.7 - Battery_stock'!C20</f>
        <v>858760000</v>
      </c>
      <c r="C21" s="12">
        <f>('SI2.7 - Battery_stock'!C21-SUM(F21:AY21))/'SI2.7 - Battery_stock'!$K$4</f>
        <v>939820273.04658389</v>
      </c>
      <c r="D21" s="23"/>
      <c r="E21" s="9">
        <f>'SI2.7 - Battery_stock'!B21</f>
        <v>2022</v>
      </c>
      <c r="F21" s="18">
        <f>IF(F$3&gt;=$E21,0,Survival_curve_matrix!C20*F$1)</f>
        <v>2577084.6990153529</v>
      </c>
      <c r="G21" s="18">
        <f>IF(G$3&gt;=$E21,0,Survival_curve_matrix!D20*G$1)</f>
        <v>-682361.5014832624</v>
      </c>
      <c r="H21" s="18">
        <f>IF(H$3&gt;=$E21,0,Survival_curve_matrix!E20*H$1)</f>
        <v>-75524.957536055343</v>
      </c>
      <c r="I21" s="18">
        <f>IF(I$3&gt;=$E21,0,Survival_curve_matrix!F20*I$1)</f>
        <v>1339729.6637043266</v>
      </c>
      <c r="J21" s="18">
        <f>IF(J$3&gt;=$E21,0,Survival_curve_matrix!G20*J$1)</f>
        <v>3863692.0216573165</v>
      </c>
      <c r="K21" s="18">
        <f>IF(K$3&gt;=$E21,0,Survival_curve_matrix!H20*K$1)</f>
        <v>7652124.5752766337</v>
      </c>
      <c r="L21" s="18">
        <f>IF(L$3&gt;=$E21,0,Survival_curve_matrix!I20*L$1)</f>
        <v>12565934.875571588</v>
      </c>
      <c r="M21" s="18">
        <f>IF(M$3&gt;=$E21,0,Survival_curve_matrix!J20*M$1)</f>
        <v>17976042.600724876</v>
      </c>
      <c r="N21" s="18">
        <f>IF(N$3&gt;=$E21,0,Survival_curve_matrix!K20*N$1)</f>
        <v>22645969.240356848</v>
      </c>
      <c r="O21" s="18">
        <f>IF(O$3&gt;=$E21,0,Survival_curve_matrix!L20*O$1)</f>
        <v>24737468.167717721</v>
      </c>
      <c r="P21" s="18">
        <f>IF(P$3&gt;=$E21,0,Survival_curve_matrix!M20*P$1)</f>
        <v>21899501.27820649</v>
      </c>
      <c r="Q21" s="18">
        <f>IF(Q$3&gt;=$E21,0,Survival_curve_matrix!N20*Q$1)</f>
        <v>17679081.989651043</v>
      </c>
      <c r="R21" s="18">
        <f>IF(R$3&gt;=$E21,0,Survival_curve_matrix!O20*R$1)</f>
        <v>40639566.21066846</v>
      </c>
      <c r="S21" s="18">
        <f>IF(S$3&gt;=$E21,0,Survival_curve_matrix!P20*S$1)</f>
        <v>109400243.9031949</v>
      </c>
      <c r="T21" s="18">
        <f>IF(T$3&gt;=$E21,0,Survival_curve_matrix!Q20*T$1)</f>
        <v>233624061.79186606</v>
      </c>
      <c r="U21" s="18">
        <f>IF(U$3&gt;=$E21,0,Survival_curve_matrix!R20*U$1)</f>
        <v>417521007.74812675</v>
      </c>
      <c r="V21" s="18">
        <f>IF(V$3&gt;=$E21,0,Survival_curve_matrix!S20*V$1)</f>
        <v>657540104.64669704</v>
      </c>
      <c r="W21" s="18">
        <f>IF(W$3&gt;=$E21,0,Survival_curve_matrix!T20*W$1)</f>
        <v>0</v>
      </c>
      <c r="X21" s="18">
        <f>IF(X$3&gt;=$E21,0,Survival_curve_matrix!U20*X$1)</f>
        <v>0</v>
      </c>
      <c r="Y21" s="18">
        <f>IF(Y$3&gt;=$E21,0,Survival_curve_matrix!V20*Y$1)</f>
        <v>0</v>
      </c>
      <c r="Z21" s="18">
        <f>IF(Z$3&gt;=$E21,0,Survival_curve_matrix!W20*Z$1)</f>
        <v>0</v>
      </c>
      <c r="AA21" s="18">
        <f>IF(AA$3&gt;=$E21,0,Survival_curve_matrix!X20*AA$1)</f>
        <v>0</v>
      </c>
      <c r="AB21" s="18">
        <f>IF(AB$3&gt;=$E21,0,Survival_curve_matrix!Y20*AB$1)</f>
        <v>0</v>
      </c>
      <c r="AC21" s="18">
        <f>IF(AC$3&gt;=$E21,0,Survival_curve_matrix!Z20*AC$1)</f>
        <v>0</v>
      </c>
      <c r="AD21" s="18">
        <f>IF(AD$3&gt;=$E21,0,Survival_curve_matrix!AA20*AD$1)</f>
        <v>0</v>
      </c>
      <c r="AE21" s="18">
        <f>IF(AE$3&gt;=$E21,0,Survival_curve_matrix!AB20*AE$1)</f>
        <v>0</v>
      </c>
      <c r="AF21" s="18">
        <f>IF(AF$3&gt;=$E21,0,Survival_curve_matrix!AC20*AF$1)</f>
        <v>0</v>
      </c>
      <c r="AG21" s="18">
        <f>IF(AG$3&gt;=$E21,0,Survival_curve_matrix!AD20*AG$1)</f>
        <v>0</v>
      </c>
      <c r="AH21" s="18">
        <f>IF(AH$3&gt;=$E21,0,Survival_curve_matrix!AE20*AH$1)</f>
        <v>0</v>
      </c>
      <c r="AI21" s="18">
        <f>IF(AI$3&gt;=$E21,0,Survival_curve_matrix!AF20*AI$1)</f>
        <v>0</v>
      </c>
      <c r="AJ21" s="18">
        <f>IF(AJ$3&gt;=$E21,0,Survival_curve_matrix!AG20*AJ$1)</f>
        <v>0</v>
      </c>
      <c r="AK21" s="18">
        <f>IF(AK$3&gt;=$E21,0,Survival_curve_matrix!AH20*AK$1)</f>
        <v>0</v>
      </c>
      <c r="AL21" s="18">
        <f>IF(AL$3&gt;=$E21,0,Survival_curve_matrix!AI20*AL$1)</f>
        <v>0</v>
      </c>
      <c r="AM21" s="18">
        <f>IF(AM$3&gt;=$E21,0,Survival_curve_matrix!AJ20*AM$1)</f>
        <v>0</v>
      </c>
      <c r="AN21" s="18">
        <f>IF(AN$3&gt;=$E21,0,Survival_curve_matrix!AK20*AN$1)</f>
        <v>0</v>
      </c>
      <c r="AO21" s="18">
        <f>IF(AO$3&gt;=$E21,0,Survival_curve_matrix!AL20*AO$1)</f>
        <v>0</v>
      </c>
      <c r="AP21" s="18">
        <f>IF(AP$3&gt;=$E21,0,Survival_curve_matrix!AM20*AP$1)</f>
        <v>0</v>
      </c>
      <c r="AQ21" s="18">
        <f>IF(AQ$3&gt;=$E21,0,Survival_curve_matrix!AN20*AQ$1)</f>
        <v>0</v>
      </c>
      <c r="AR21" s="18">
        <f>IF(AR$3&gt;=$E21,0,Survival_curve_matrix!AO20*AR$1)</f>
        <v>0</v>
      </c>
      <c r="AS21" s="18">
        <f>IF(AS$3&gt;=$E21,0,Survival_curve_matrix!AP20*AS$1)</f>
        <v>0</v>
      </c>
      <c r="AT21" s="18">
        <f>IF(AT$3&gt;=$E21,0,Survival_curve_matrix!AQ20*AT$1)</f>
        <v>0</v>
      </c>
      <c r="AU21" s="18">
        <f>IF(AU$3&gt;=$E21,0,Survival_curve_matrix!AR20*AU$1)</f>
        <v>0</v>
      </c>
      <c r="AV21" s="18">
        <f>IF(AV$3&gt;=$E21,0,Survival_curve_matrix!AS20*AV$1)</f>
        <v>0</v>
      </c>
      <c r="AW21" s="18">
        <f>IF(AW$3&gt;=$E21,0,Survival_curve_matrix!AT20*AW$1)</f>
        <v>0</v>
      </c>
      <c r="AX21" s="18">
        <f>IF(AX$3&gt;=$E21,0,Survival_curve_matrix!AU20*AX$1)</f>
        <v>0</v>
      </c>
      <c r="AY21" s="18">
        <f>IF(AY$3&gt;=$E21,0,Survival_curve_matrix!AV20*AY$1)</f>
        <v>0</v>
      </c>
    </row>
    <row r="22" spans="1:51">
      <c r="A22" s="13">
        <f t="shared" si="2"/>
        <v>113995611.75379276</v>
      </c>
      <c r="B22" s="14">
        <f>'SI2.7 - Battery_stock'!C22-'SI2.7 - Battery_stock'!C21</f>
        <v>1153544000</v>
      </c>
      <c r="C22" s="12">
        <f>('SI2.7 - Battery_stock'!C22-SUM(F22:AY22))/'SI2.7 - Battery_stock'!$K$4</f>
        <v>1267539611.7537928</v>
      </c>
      <c r="D22" s="23"/>
      <c r="E22" s="9">
        <f>'SI2.7 - Battery_stock'!B22</f>
        <v>2023</v>
      </c>
      <c r="F22" s="18">
        <f>IF(F$3&gt;=$E22,0,Survival_curve_matrix!C21*F$1)</f>
        <v>1379154.8603342688</v>
      </c>
      <c r="G22" s="18">
        <f>IF(G$3&gt;=$E22,0,Survival_curve_matrix!D21*G$1)</f>
        <v>-381983.09286021622</v>
      </c>
      <c r="H22" s="18">
        <f>IF(H$3&gt;=$E22,0,Survival_curve_matrix!E21*H$1)</f>
        <v>-44192.46173749509</v>
      </c>
      <c r="I22" s="18">
        <f>IF(I$3&gt;=$E22,0,Survival_curve_matrix!F21*I$1)</f>
        <v>818786.95116828685</v>
      </c>
      <c r="J22" s="18">
        <f>IF(J$3&gt;=$E22,0,Survival_curve_matrix!G21*J$1)</f>
        <v>2464357.0198667436</v>
      </c>
      <c r="K22" s="18">
        <f>IF(K$3&gt;=$E22,0,Survival_curve_matrix!H21*K$1)</f>
        <v>5089360.0197404791</v>
      </c>
      <c r="L22" s="18">
        <f>IF(L$3&gt;=$E22,0,Survival_curve_matrix!I21*L$1)</f>
        <v>8706975.1154978778</v>
      </c>
      <c r="M22" s="18">
        <f>IF(M$3&gt;=$E22,0,Survival_curve_matrix!J21*M$1)</f>
        <v>12964172.664587205</v>
      </c>
      <c r="N22" s="18">
        <f>IF(N$3&gt;=$E22,0,Survival_curve_matrix!K21*N$1)</f>
        <v>16981585.275664147</v>
      </c>
      <c r="O22" s="18">
        <f>IF(O$3&gt;=$E22,0,Survival_curve_matrix!L21*O$1)</f>
        <v>19266547.997107226</v>
      </c>
      <c r="P22" s="18">
        <f>IF(P$3&gt;=$E22,0,Survival_curve_matrix!M21*P$1)</f>
        <v>17694102.281778224</v>
      </c>
      <c r="Q22" s="18">
        <f>IF(Q$3&gt;=$E22,0,Survival_curve_matrix!N21*Q$1)</f>
        <v>14799064.438487703</v>
      </c>
      <c r="R22" s="18">
        <f>IF(R$3&gt;=$E22,0,Survival_curve_matrix!O21*R$1)</f>
        <v>35194562.880757861</v>
      </c>
      <c r="S22" s="18">
        <f>IF(S$3&gt;=$E22,0,Survival_curve_matrix!P21*S$1)</f>
        <v>97855645.337390274</v>
      </c>
      <c r="T22" s="18">
        <f>IF(T$3&gt;=$E22,0,Survival_curve_matrix!Q21*T$1)</f>
        <v>215427415.51655966</v>
      </c>
      <c r="U22" s="18">
        <f>IF(U$3&gt;=$E22,0,Survival_curve_matrix!R21*U$1)</f>
        <v>395986714.8889432</v>
      </c>
      <c r="V22" s="18">
        <f>IF(V$3&gt;=$E22,0,Survival_curve_matrix!S21*V$1)</f>
        <v>639515071.73558724</v>
      </c>
      <c r="W22" s="18">
        <f>IF(W$3&gt;=$E22,0,Survival_curve_matrix!T21*W$1)</f>
        <v>933011046.81733477</v>
      </c>
      <c r="X22" s="18">
        <f>IF(X$3&gt;=$E22,0,Survival_curve_matrix!U21*X$1)</f>
        <v>0</v>
      </c>
      <c r="Y22" s="18">
        <f>IF(Y$3&gt;=$E22,0,Survival_curve_matrix!V21*Y$1)</f>
        <v>0</v>
      </c>
      <c r="Z22" s="18">
        <f>IF(Z$3&gt;=$E22,0,Survival_curve_matrix!W21*Z$1)</f>
        <v>0</v>
      </c>
      <c r="AA22" s="18">
        <f>IF(AA$3&gt;=$E22,0,Survival_curve_matrix!X21*AA$1)</f>
        <v>0</v>
      </c>
      <c r="AB22" s="18">
        <f>IF(AB$3&gt;=$E22,0,Survival_curve_matrix!Y21*AB$1)</f>
        <v>0</v>
      </c>
      <c r="AC22" s="18">
        <f>IF(AC$3&gt;=$E22,0,Survival_curve_matrix!Z21*AC$1)</f>
        <v>0</v>
      </c>
      <c r="AD22" s="18">
        <f>IF(AD$3&gt;=$E22,0,Survival_curve_matrix!AA21*AD$1)</f>
        <v>0</v>
      </c>
      <c r="AE22" s="18">
        <f>IF(AE$3&gt;=$E22,0,Survival_curve_matrix!AB21*AE$1)</f>
        <v>0</v>
      </c>
      <c r="AF22" s="18">
        <f>IF(AF$3&gt;=$E22,0,Survival_curve_matrix!AC21*AF$1)</f>
        <v>0</v>
      </c>
      <c r="AG22" s="18">
        <f>IF(AG$3&gt;=$E22,0,Survival_curve_matrix!AD21*AG$1)</f>
        <v>0</v>
      </c>
      <c r="AH22" s="18">
        <f>IF(AH$3&gt;=$E22,0,Survival_curve_matrix!AE21*AH$1)</f>
        <v>0</v>
      </c>
      <c r="AI22" s="18">
        <f>IF(AI$3&gt;=$E22,0,Survival_curve_matrix!AF21*AI$1)</f>
        <v>0</v>
      </c>
      <c r="AJ22" s="18">
        <f>IF(AJ$3&gt;=$E22,0,Survival_curve_matrix!AG21*AJ$1)</f>
        <v>0</v>
      </c>
      <c r="AK22" s="18">
        <f>IF(AK$3&gt;=$E22,0,Survival_curve_matrix!AH21*AK$1)</f>
        <v>0</v>
      </c>
      <c r="AL22" s="18">
        <f>IF(AL$3&gt;=$E22,0,Survival_curve_matrix!AI21*AL$1)</f>
        <v>0</v>
      </c>
      <c r="AM22" s="18">
        <f>IF(AM$3&gt;=$E22,0,Survival_curve_matrix!AJ21*AM$1)</f>
        <v>0</v>
      </c>
      <c r="AN22" s="18">
        <f>IF(AN$3&gt;=$E22,0,Survival_curve_matrix!AK21*AN$1)</f>
        <v>0</v>
      </c>
      <c r="AO22" s="18">
        <f>IF(AO$3&gt;=$E22,0,Survival_curve_matrix!AL21*AO$1)</f>
        <v>0</v>
      </c>
      <c r="AP22" s="18">
        <f>IF(AP$3&gt;=$E22,0,Survival_curve_matrix!AM21*AP$1)</f>
        <v>0</v>
      </c>
      <c r="AQ22" s="18">
        <f>IF(AQ$3&gt;=$E22,0,Survival_curve_matrix!AN21*AQ$1)</f>
        <v>0</v>
      </c>
      <c r="AR22" s="18">
        <f>IF(AR$3&gt;=$E22,0,Survival_curve_matrix!AO21*AR$1)</f>
        <v>0</v>
      </c>
      <c r="AS22" s="18">
        <f>IF(AS$3&gt;=$E22,0,Survival_curve_matrix!AP21*AS$1)</f>
        <v>0</v>
      </c>
      <c r="AT22" s="18">
        <f>IF(AT$3&gt;=$E22,0,Survival_curve_matrix!AQ21*AT$1)</f>
        <v>0</v>
      </c>
      <c r="AU22" s="18">
        <f>IF(AU$3&gt;=$E22,0,Survival_curve_matrix!AR21*AU$1)</f>
        <v>0</v>
      </c>
      <c r="AV22" s="18">
        <f>IF(AV$3&gt;=$E22,0,Survival_curve_matrix!AS21*AV$1)</f>
        <v>0</v>
      </c>
      <c r="AW22" s="18">
        <f>IF(AW$3&gt;=$E22,0,Survival_curve_matrix!AT21*AW$1)</f>
        <v>0</v>
      </c>
      <c r="AX22" s="18">
        <f>IF(AX$3&gt;=$E22,0,Survival_curve_matrix!AU21*AX$1)</f>
        <v>0</v>
      </c>
      <c r="AY22" s="18">
        <f>IF(AY$3&gt;=$E22,0,Survival_curve_matrix!AV21*AY$1)</f>
        <v>0</v>
      </c>
    </row>
    <row r="23" spans="1:51">
      <c r="A23" s="13">
        <f t="shared" si="2"/>
        <v>166988858.11911583</v>
      </c>
      <c r="B23" s="14">
        <f>'SI2.7 - Battery_stock'!C23-'SI2.7 - Battery_stock'!C22</f>
        <v>1484112000</v>
      </c>
      <c r="C23" s="12">
        <f>('SI2.7 - Battery_stock'!C23-SUM(F23:AY23))/'SI2.7 - Battery_stock'!$K$4</f>
        <v>1651100858.1191158</v>
      </c>
      <c r="D23" s="23"/>
      <c r="E23" s="9">
        <f>'SI2.7 - Battery_stock'!B23</f>
        <v>2024</v>
      </c>
      <c r="F23" s="18">
        <f>IF(F$3&gt;=$E23,0,Survival_curve_matrix!C22*F$1)</f>
        <v>705096.00000000058</v>
      </c>
      <c r="G23" s="18">
        <f>IF(G$3&gt;=$E23,0,Survival_curve_matrix!D22*G$1)</f>
        <v>-204422.39996417949</v>
      </c>
      <c r="H23" s="18">
        <f>IF(H$3&gt;=$E23,0,Survival_curve_matrix!E22*H$1)</f>
        <v>-24738.75384074435</v>
      </c>
      <c r="I23" s="18">
        <f>IF(I$3&gt;=$E23,0,Survival_curve_matrix!F22*I$1)</f>
        <v>479102.69917583955</v>
      </c>
      <c r="J23" s="18">
        <f>IF(J$3&gt;=$E23,0,Survival_curve_matrix!G22*J$1)</f>
        <v>1506112.3341165145</v>
      </c>
      <c r="K23" s="18">
        <f>IF(K$3&gt;=$E23,0,Survival_curve_matrix!H22*K$1)</f>
        <v>3246117.9672122919</v>
      </c>
      <c r="L23" s="18">
        <f>IF(L$3&gt;=$E23,0,Survival_curve_matrix!I22*L$1)</f>
        <v>5790931.7353328858</v>
      </c>
      <c r="M23" s="18">
        <f>IF(M$3&gt;=$E23,0,Survival_curve_matrix!J22*M$1)</f>
        <v>8982915.310425248</v>
      </c>
      <c r="N23" s="18">
        <f>IF(N$3&gt;=$E23,0,Survival_curve_matrix!K22*N$1)</f>
        <v>12246978.298952417</v>
      </c>
      <c r="O23" s="18">
        <f>IF(O$3&gt;=$E23,0,Survival_curve_matrix!L22*O$1)</f>
        <v>14447450.860151269</v>
      </c>
      <c r="P23" s="18">
        <f>IF(P$3&gt;=$E23,0,Survival_curve_matrix!M22*P$1)</f>
        <v>13780887.703070726</v>
      </c>
      <c r="Q23" s="18">
        <f>IF(Q$3&gt;=$E23,0,Survival_curve_matrix!N22*Q$1)</f>
        <v>11957174.57318615</v>
      </c>
      <c r="R23" s="18">
        <f>IF(R$3&gt;=$E23,0,Survival_curve_matrix!O22*R$1)</f>
        <v>29461179.277387559</v>
      </c>
      <c r="S23" s="18">
        <f>IF(S$3&gt;=$E23,0,Survival_curve_matrix!P22*S$1)</f>
        <v>84744670.875936329</v>
      </c>
      <c r="T23" s="18">
        <f>IF(T$3&gt;=$E23,0,Survival_curve_matrix!Q22*T$1)</f>
        <v>192694166.08790055</v>
      </c>
      <c r="U23" s="18">
        <f>IF(U$3&gt;=$E23,0,Survival_curve_matrix!R22*U$1)</f>
        <v>365143872.22415745</v>
      </c>
      <c r="V23" s="18">
        <f>IF(V$3&gt;=$E23,0,Survival_curve_matrix!S22*V$1)</f>
        <v>606531091.08059776</v>
      </c>
      <c r="W23" s="18">
        <f>IF(W$3&gt;=$E23,0,Survival_curve_matrix!T22*W$1)</f>
        <v>907434576.71845365</v>
      </c>
      <c r="X23" s="18">
        <f>IF(X$3&gt;=$E23,0,Survival_curve_matrix!U22*X$1)</f>
        <v>1258355979.2886326</v>
      </c>
      <c r="Y23" s="18">
        <f>IF(Y$3&gt;=$E23,0,Survival_curve_matrix!V22*Y$1)</f>
        <v>0</v>
      </c>
      <c r="Z23" s="18">
        <f>IF(Z$3&gt;=$E23,0,Survival_curve_matrix!W22*Z$1)</f>
        <v>0</v>
      </c>
      <c r="AA23" s="18">
        <f>IF(AA$3&gt;=$E23,0,Survival_curve_matrix!X22*AA$1)</f>
        <v>0</v>
      </c>
      <c r="AB23" s="18">
        <f>IF(AB$3&gt;=$E23,0,Survival_curve_matrix!Y22*AB$1)</f>
        <v>0</v>
      </c>
      <c r="AC23" s="18">
        <f>IF(AC$3&gt;=$E23,0,Survival_curve_matrix!Z22*AC$1)</f>
        <v>0</v>
      </c>
      <c r="AD23" s="18">
        <f>IF(AD$3&gt;=$E23,0,Survival_curve_matrix!AA22*AD$1)</f>
        <v>0</v>
      </c>
      <c r="AE23" s="18">
        <f>IF(AE$3&gt;=$E23,0,Survival_curve_matrix!AB22*AE$1)</f>
        <v>0</v>
      </c>
      <c r="AF23" s="18">
        <f>IF(AF$3&gt;=$E23,0,Survival_curve_matrix!AC22*AF$1)</f>
        <v>0</v>
      </c>
      <c r="AG23" s="18">
        <f>IF(AG$3&gt;=$E23,0,Survival_curve_matrix!AD22*AG$1)</f>
        <v>0</v>
      </c>
      <c r="AH23" s="18">
        <f>IF(AH$3&gt;=$E23,0,Survival_curve_matrix!AE22*AH$1)</f>
        <v>0</v>
      </c>
      <c r="AI23" s="18">
        <f>IF(AI$3&gt;=$E23,0,Survival_curve_matrix!AF22*AI$1)</f>
        <v>0</v>
      </c>
      <c r="AJ23" s="18">
        <f>IF(AJ$3&gt;=$E23,0,Survival_curve_matrix!AG22*AJ$1)</f>
        <v>0</v>
      </c>
      <c r="AK23" s="18">
        <f>IF(AK$3&gt;=$E23,0,Survival_curve_matrix!AH22*AK$1)</f>
        <v>0</v>
      </c>
      <c r="AL23" s="18">
        <f>IF(AL$3&gt;=$E23,0,Survival_curve_matrix!AI22*AL$1)</f>
        <v>0</v>
      </c>
      <c r="AM23" s="18">
        <f>IF(AM$3&gt;=$E23,0,Survival_curve_matrix!AJ22*AM$1)</f>
        <v>0</v>
      </c>
      <c r="AN23" s="18">
        <f>IF(AN$3&gt;=$E23,0,Survival_curve_matrix!AK22*AN$1)</f>
        <v>0</v>
      </c>
      <c r="AO23" s="18">
        <f>IF(AO$3&gt;=$E23,0,Survival_curve_matrix!AL22*AO$1)</f>
        <v>0</v>
      </c>
      <c r="AP23" s="18">
        <f>IF(AP$3&gt;=$E23,0,Survival_curve_matrix!AM22*AP$1)</f>
        <v>0</v>
      </c>
      <c r="AQ23" s="18">
        <f>IF(AQ$3&gt;=$E23,0,Survival_curve_matrix!AN22*AQ$1)</f>
        <v>0</v>
      </c>
      <c r="AR23" s="18">
        <f>IF(AR$3&gt;=$E23,0,Survival_curve_matrix!AO22*AR$1)</f>
        <v>0</v>
      </c>
      <c r="AS23" s="18">
        <f>IF(AS$3&gt;=$E23,0,Survival_curve_matrix!AP22*AS$1)</f>
        <v>0</v>
      </c>
      <c r="AT23" s="18">
        <f>IF(AT$3&gt;=$E23,0,Survival_curve_matrix!AQ22*AT$1)</f>
        <v>0</v>
      </c>
      <c r="AU23" s="18">
        <f>IF(AU$3&gt;=$E23,0,Survival_curve_matrix!AR22*AU$1)</f>
        <v>0</v>
      </c>
      <c r="AV23" s="18">
        <f>IF(AV$3&gt;=$E23,0,Survival_curve_matrix!AS22*AV$1)</f>
        <v>0</v>
      </c>
      <c r="AW23" s="18">
        <f>IF(AW$3&gt;=$E23,0,Survival_curve_matrix!AT22*AW$1)</f>
        <v>0</v>
      </c>
      <c r="AX23" s="18">
        <f>IF(AX$3&gt;=$E23,0,Survival_curve_matrix!AU22*AX$1)</f>
        <v>0</v>
      </c>
      <c r="AY23" s="18">
        <f>IF(AY$3&gt;=$E23,0,Survival_curve_matrix!AV22*AY$1)</f>
        <v>0</v>
      </c>
    </row>
    <row r="24" spans="1:51">
      <c r="A24" s="13">
        <f t="shared" si="2"/>
        <v>245648518.3362112</v>
      </c>
      <c r="B24" s="14">
        <f>'SI2.7 - Battery_stock'!C24-'SI2.7 - Battery_stock'!C23</f>
        <v>1850435999.999999</v>
      </c>
      <c r="C24" s="12">
        <f>('SI2.7 - Battery_stock'!C24-SUM(F24:AY24))/'SI2.7 - Battery_stock'!$K$4</f>
        <v>2096084518.3362103</v>
      </c>
      <c r="D24" s="23"/>
      <c r="E24" s="9">
        <f>'SI2.7 - Battery_stock'!B24</f>
        <v>2025</v>
      </c>
      <c r="F24" s="18">
        <f>IF(F$3&gt;=$E24,0,Survival_curve_matrix!C23*F$1)</f>
        <v>344145.89886743913</v>
      </c>
      <c r="G24" s="18">
        <f>IF(G$3&gt;=$E24,0,Survival_curve_matrix!D23*G$1)</f>
        <v>-104511.40816065305</v>
      </c>
      <c r="H24" s="18">
        <f>IF(H$3&gt;=$E24,0,Survival_curve_matrix!E23*H$1)</f>
        <v>-13239.212747299918</v>
      </c>
      <c r="I24" s="18">
        <f>IF(I$3&gt;=$E24,0,Survival_curve_matrix!F23*I$1)</f>
        <v>268199.67192031565</v>
      </c>
      <c r="J24" s="18">
        <f>IF(J$3&gt;=$E24,0,Survival_curve_matrix!G23*J$1)</f>
        <v>881282.34519084042</v>
      </c>
      <c r="K24" s="18">
        <f>IF(K$3&gt;=$E24,0,Survival_curve_matrix!H23*K$1)</f>
        <v>1983892.053384386</v>
      </c>
      <c r="L24" s="18">
        <f>IF(L$3&gt;=$E24,0,Survival_curve_matrix!I23*L$1)</f>
        <v>3693597.5211127829</v>
      </c>
      <c r="M24" s="18">
        <f>IF(M$3&gt;=$E24,0,Survival_curve_matrix!J23*M$1)</f>
        <v>5974457.105586282</v>
      </c>
      <c r="N24" s="18">
        <f>IF(N$3&gt;=$E24,0,Survival_curve_matrix!K23*N$1)</f>
        <v>8485969.1176913511</v>
      </c>
      <c r="O24" s="18">
        <f>IF(O$3&gt;=$E24,0,Survival_curve_matrix!L23*O$1)</f>
        <v>10419381.599962786</v>
      </c>
      <c r="P24" s="18">
        <f>IF(P$3&gt;=$E24,0,Survival_curve_matrix!M23*P$1)</f>
        <v>10333906.101356134</v>
      </c>
      <c r="Q24" s="18">
        <f>IF(Q$3&gt;=$E24,0,Survival_curve_matrix!N23*Q$1)</f>
        <v>9312734.6849794984</v>
      </c>
      <c r="R24" s="18">
        <f>IF(R$3&gt;=$E24,0,Survival_curve_matrix!O23*R$1)</f>
        <v>23803698.21456467</v>
      </c>
      <c r="S24" s="18">
        <f>IF(S$3&gt;=$E24,0,Survival_curve_matrix!P23*S$1)</f>
        <v>70939308.152174518</v>
      </c>
      <c r="T24" s="18">
        <f>IF(T$3&gt;=$E24,0,Survival_curve_matrix!Q23*T$1)</f>
        <v>166876459.99911043</v>
      </c>
      <c r="U24" s="18">
        <f>IF(U$3&gt;=$E24,0,Survival_curve_matrix!R23*U$1)</f>
        <v>326611605.08112007</v>
      </c>
      <c r="V24" s="18">
        <f>IF(V$3&gt;=$E24,0,Survival_curve_matrix!S23*V$1)</f>
        <v>559289246.06378651</v>
      </c>
      <c r="W24" s="18">
        <f>IF(W$3&gt;=$E24,0,Survival_curve_matrix!T23*W$1)</f>
        <v>860632232.49391413</v>
      </c>
      <c r="X24" s="18">
        <f>IF(X$3&gt;=$E24,0,Survival_curve_matrix!U23*X$1)</f>
        <v>1223860884.9509931</v>
      </c>
      <c r="Y24" s="18">
        <f>IF(Y$3&gt;=$E24,0,Survival_curve_matrix!V23*Y$1)</f>
        <v>1639138231.2289815</v>
      </c>
      <c r="Z24" s="18">
        <f>IF(Z$3&gt;=$E24,0,Survival_curve_matrix!W23*Z$1)</f>
        <v>0</v>
      </c>
      <c r="AA24" s="18">
        <f>IF(AA$3&gt;=$E24,0,Survival_curve_matrix!X23*AA$1)</f>
        <v>0</v>
      </c>
      <c r="AB24" s="18">
        <f>IF(AB$3&gt;=$E24,0,Survival_curve_matrix!Y23*AB$1)</f>
        <v>0</v>
      </c>
      <c r="AC24" s="18">
        <f>IF(AC$3&gt;=$E24,0,Survival_curve_matrix!Z23*AC$1)</f>
        <v>0</v>
      </c>
      <c r="AD24" s="18">
        <f>IF(AD$3&gt;=$E24,0,Survival_curve_matrix!AA23*AD$1)</f>
        <v>0</v>
      </c>
      <c r="AE24" s="18">
        <f>IF(AE$3&gt;=$E24,0,Survival_curve_matrix!AB23*AE$1)</f>
        <v>0</v>
      </c>
      <c r="AF24" s="18">
        <f>IF(AF$3&gt;=$E24,0,Survival_curve_matrix!AC23*AF$1)</f>
        <v>0</v>
      </c>
      <c r="AG24" s="18">
        <f>IF(AG$3&gt;=$E24,0,Survival_curve_matrix!AD23*AG$1)</f>
        <v>0</v>
      </c>
      <c r="AH24" s="18">
        <f>IF(AH$3&gt;=$E24,0,Survival_curve_matrix!AE23*AH$1)</f>
        <v>0</v>
      </c>
      <c r="AI24" s="18">
        <f>IF(AI$3&gt;=$E24,0,Survival_curve_matrix!AF23*AI$1)</f>
        <v>0</v>
      </c>
      <c r="AJ24" s="18">
        <f>IF(AJ$3&gt;=$E24,0,Survival_curve_matrix!AG23*AJ$1)</f>
        <v>0</v>
      </c>
      <c r="AK24" s="18">
        <f>IF(AK$3&gt;=$E24,0,Survival_curve_matrix!AH23*AK$1)</f>
        <v>0</v>
      </c>
      <c r="AL24" s="18">
        <f>IF(AL$3&gt;=$E24,0,Survival_curve_matrix!AI23*AL$1)</f>
        <v>0</v>
      </c>
      <c r="AM24" s="18">
        <f>IF(AM$3&gt;=$E24,0,Survival_curve_matrix!AJ23*AM$1)</f>
        <v>0</v>
      </c>
      <c r="AN24" s="18">
        <f>IF(AN$3&gt;=$E24,0,Survival_curve_matrix!AK23*AN$1)</f>
        <v>0</v>
      </c>
      <c r="AO24" s="18">
        <f>IF(AO$3&gt;=$E24,0,Survival_curve_matrix!AL23*AO$1)</f>
        <v>0</v>
      </c>
      <c r="AP24" s="18">
        <f>IF(AP$3&gt;=$E24,0,Survival_curve_matrix!AM23*AP$1)</f>
        <v>0</v>
      </c>
      <c r="AQ24" s="18">
        <f>IF(AQ$3&gt;=$E24,0,Survival_curve_matrix!AN23*AQ$1)</f>
        <v>0</v>
      </c>
      <c r="AR24" s="18">
        <f>IF(AR$3&gt;=$E24,0,Survival_curve_matrix!AO23*AR$1)</f>
        <v>0</v>
      </c>
      <c r="AS24" s="18">
        <f>IF(AS$3&gt;=$E24,0,Survival_curve_matrix!AP23*AS$1)</f>
        <v>0</v>
      </c>
      <c r="AT24" s="18">
        <f>IF(AT$3&gt;=$E24,0,Survival_curve_matrix!AQ23*AT$1)</f>
        <v>0</v>
      </c>
      <c r="AU24" s="18">
        <f>IF(AU$3&gt;=$E24,0,Survival_curve_matrix!AR23*AU$1)</f>
        <v>0</v>
      </c>
      <c r="AV24" s="18">
        <f>IF(AV$3&gt;=$E24,0,Survival_curve_matrix!AS23*AV$1)</f>
        <v>0</v>
      </c>
      <c r="AW24" s="18">
        <f>IF(AW$3&gt;=$E24,0,Survival_curve_matrix!AT23*AW$1)</f>
        <v>0</v>
      </c>
      <c r="AX24" s="18">
        <f>IF(AX$3&gt;=$E24,0,Survival_curve_matrix!AU23*AX$1)</f>
        <v>0</v>
      </c>
      <c r="AY24" s="18">
        <f>IF(AY$3&gt;=$E24,0,Survival_curve_matrix!AV23*AY$1)</f>
        <v>0</v>
      </c>
    </row>
    <row r="25" spans="1:51">
      <c r="A25" s="13">
        <f t="shared" si="2"/>
        <v>355440059.36145782</v>
      </c>
      <c r="B25" s="14">
        <f>'SI2.7 - Battery_stock'!C25-'SI2.7 - Battery_stock'!C24</f>
        <v>2240896000.000001</v>
      </c>
      <c r="C25" s="12">
        <f>('SI2.7 - Battery_stock'!C25-SUM(F25:AY25))/'SI2.7 - Battery_stock'!$K$4</f>
        <v>2596336059.3614588</v>
      </c>
      <c r="D25" s="23"/>
      <c r="E25" s="9">
        <f>'SI2.7 - Battery_stock'!B25</f>
        <v>2026</v>
      </c>
      <c r="F25" s="18">
        <f>IF(F$3&gt;=$E25,0,Survival_curve_matrix!C24*F$1)</f>
        <v>160256.38741471144</v>
      </c>
      <c r="G25" s="18">
        <f>IF(G$3&gt;=$E25,0,Survival_curve_matrix!D24*G$1)</f>
        <v>-51010.319876087415</v>
      </c>
      <c r="H25" s="18">
        <f>IF(H$3&gt;=$E25,0,Survival_curve_matrix!E24*H$1)</f>
        <v>-6768.577061032629</v>
      </c>
      <c r="I25" s="18">
        <f>IF(I$3&gt;=$E25,0,Survival_curve_matrix!F24*I$1)</f>
        <v>143529.96671404943</v>
      </c>
      <c r="J25" s="18">
        <f>IF(J$3&gt;=$E25,0,Survival_curve_matrix!G24*J$1)</f>
        <v>493338.1428573447</v>
      </c>
      <c r="K25" s="18">
        <f>IF(K$3&gt;=$E25,0,Survival_curve_matrix!H24*K$1)</f>
        <v>1160849.0295231908</v>
      </c>
      <c r="L25" s="18">
        <f>IF(L$3&gt;=$E25,0,Survival_curve_matrix!I24*L$1)</f>
        <v>2257372.9126760028</v>
      </c>
      <c r="M25" s="18">
        <f>IF(M$3&gt;=$E25,0,Survival_curve_matrix!J24*M$1)</f>
        <v>3810654.4790619309</v>
      </c>
      <c r="N25" s="18">
        <f>IF(N$3&gt;=$E25,0,Survival_curve_matrix!K24*N$1)</f>
        <v>5643942.6111629205</v>
      </c>
      <c r="O25" s="18">
        <f>IF(O$3&gt;=$E25,0,Survival_curve_matrix!L24*O$1)</f>
        <v>7219621.7160186255</v>
      </c>
      <c r="P25" s="18">
        <f>IF(P$3&gt;=$E25,0,Survival_curve_matrix!M24*P$1)</f>
        <v>7452727.2755912263</v>
      </c>
      <c r="Q25" s="18">
        <f>IF(Q$3&gt;=$E25,0,Survival_curve_matrix!N24*Q$1)</f>
        <v>6983361.8744296534</v>
      </c>
      <c r="R25" s="18">
        <f>IF(R$3&gt;=$E25,0,Survival_curve_matrix!O24*R$1)</f>
        <v>18539289.916421454</v>
      </c>
      <c r="S25" s="18">
        <f>IF(S$3&gt;=$E25,0,Survival_curve_matrix!P24*S$1)</f>
        <v>57316710.471954539</v>
      </c>
      <c r="T25" s="18">
        <f>IF(T$3&gt;=$E25,0,Survival_curve_matrix!Q24*T$1)</f>
        <v>139691387.04369441</v>
      </c>
      <c r="U25" s="18">
        <f>IF(U$3&gt;=$E25,0,Survival_curve_matrix!R24*U$1)</f>
        <v>282851264.03724128</v>
      </c>
      <c r="V25" s="18">
        <f>IF(V$3&gt;=$E25,0,Survival_curve_matrix!S24*V$1)</f>
        <v>500269543.75223267</v>
      </c>
      <c r="W25" s="18">
        <f>IF(W$3&gt;=$E25,0,Survival_curve_matrix!T24*W$1)</f>
        <v>793598810.56081307</v>
      </c>
      <c r="X25" s="18">
        <f>IF(X$3&gt;=$E25,0,Survival_curve_matrix!U24*X$1)</f>
        <v>1160738363.6254718</v>
      </c>
      <c r="Y25" s="18">
        <f>IF(Y$3&gt;=$E25,0,Survival_curve_matrix!V24*Y$1)</f>
        <v>1594204819.0234466</v>
      </c>
      <c r="Z25" s="18">
        <f>IF(Z$3&gt;=$E25,0,Survival_curve_matrix!W24*Z$1)</f>
        <v>2080897876.7087524</v>
      </c>
      <c r="AA25" s="18">
        <f>IF(AA$3&gt;=$E25,0,Survival_curve_matrix!X24*AA$1)</f>
        <v>0</v>
      </c>
      <c r="AB25" s="18">
        <f>IF(AB$3&gt;=$E25,0,Survival_curve_matrix!Y24*AB$1)</f>
        <v>0</v>
      </c>
      <c r="AC25" s="18">
        <f>IF(AC$3&gt;=$E25,0,Survival_curve_matrix!Z24*AC$1)</f>
        <v>0</v>
      </c>
      <c r="AD25" s="18">
        <f>IF(AD$3&gt;=$E25,0,Survival_curve_matrix!AA24*AD$1)</f>
        <v>0</v>
      </c>
      <c r="AE25" s="18">
        <f>IF(AE$3&gt;=$E25,0,Survival_curve_matrix!AB24*AE$1)</f>
        <v>0</v>
      </c>
      <c r="AF25" s="18">
        <f>IF(AF$3&gt;=$E25,0,Survival_curve_matrix!AC24*AF$1)</f>
        <v>0</v>
      </c>
      <c r="AG25" s="18">
        <f>IF(AG$3&gt;=$E25,0,Survival_curve_matrix!AD24*AG$1)</f>
        <v>0</v>
      </c>
      <c r="AH25" s="18">
        <f>IF(AH$3&gt;=$E25,0,Survival_curve_matrix!AE24*AH$1)</f>
        <v>0</v>
      </c>
      <c r="AI25" s="18">
        <f>IF(AI$3&gt;=$E25,0,Survival_curve_matrix!AF24*AI$1)</f>
        <v>0</v>
      </c>
      <c r="AJ25" s="18">
        <f>IF(AJ$3&gt;=$E25,0,Survival_curve_matrix!AG24*AJ$1)</f>
        <v>0</v>
      </c>
      <c r="AK25" s="18">
        <f>IF(AK$3&gt;=$E25,0,Survival_curve_matrix!AH24*AK$1)</f>
        <v>0</v>
      </c>
      <c r="AL25" s="18">
        <f>IF(AL$3&gt;=$E25,0,Survival_curve_matrix!AI24*AL$1)</f>
        <v>0</v>
      </c>
      <c r="AM25" s="18">
        <f>IF(AM$3&gt;=$E25,0,Survival_curve_matrix!AJ24*AM$1)</f>
        <v>0</v>
      </c>
      <c r="AN25" s="18">
        <f>IF(AN$3&gt;=$E25,0,Survival_curve_matrix!AK24*AN$1)</f>
        <v>0</v>
      </c>
      <c r="AO25" s="18">
        <f>IF(AO$3&gt;=$E25,0,Survival_curve_matrix!AL24*AO$1)</f>
        <v>0</v>
      </c>
      <c r="AP25" s="18">
        <f>IF(AP$3&gt;=$E25,0,Survival_curve_matrix!AM24*AP$1)</f>
        <v>0</v>
      </c>
      <c r="AQ25" s="18">
        <f>IF(AQ$3&gt;=$E25,0,Survival_curve_matrix!AN24*AQ$1)</f>
        <v>0</v>
      </c>
      <c r="AR25" s="18">
        <f>IF(AR$3&gt;=$E25,0,Survival_curve_matrix!AO24*AR$1)</f>
        <v>0</v>
      </c>
      <c r="AS25" s="18">
        <f>IF(AS$3&gt;=$E25,0,Survival_curve_matrix!AP24*AS$1)</f>
        <v>0</v>
      </c>
      <c r="AT25" s="18">
        <f>IF(AT$3&gt;=$E25,0,Survival_curve_matrix!AQ24*AT$1)</f>
        <v>0</v>
      </c>
      <c r="AU25" s="18">
        <f>IF(AU$3&gt;=$E25,0,Survival_curve_matrix!AR24*AU$1)</f>
        <v>0</v>
      </c>
      <c r="AV25" s="18">
        <f>IF(AV$3&gt;=$E25,0,Survival_curve_matrix!AS24*AV$1)</f>
        <v>0</v>
      </c>
      <c r="AW25" s="18">
        <f>IF(AW$3&gt;=$E25,0,Survival_curve_matrix!AT24*AW$1)</f>
        <v>0</v>
      </c>
      <c r="AX25" s="18">
        <f>IF(AX$3&gt;=$E25,0,Survival_curve_matrix!AU24*AX$1)</f>
        <v>0</v>
      </c>
      <c r="AY25" s="18">
        <f>IF(AY$3&gt;=$E25,0,Survival_curve_matrix!AV24*AY$1)</f>
        <v>0</v>
      </c>
    </row>
    <row r="26" spans="1:51">
      <c r="A26" s="13">
        <f t="shared" si="2"/>
        <v>501460588.33212852</v>
      </c>
      <c r="B26" s="14">
        <f>'SI2.7 - Battery_stock'!C26-'SI2.7 - Battery_stock'!C25</f>
        <v>2609319999.9999981</v>
      </c>
      <c r="C26" s="12">
        <f>('SI2.7 - Battery_stock'!C26-SUM(F26:AY26))/'SI2.7 - Battery_stock'!$K$4</f>
        <v>3110780588.3321266</v>
      </c>
      <c r="D26" s="23"/>
      <c r="E26" s="9">
        <f>'SI2.7 - Battery_stock'!B26</f>
        <v>2027</v>
      </c>
      <c r="F26" s="18">
        <f>IF(F$3&gt;=$E26,0,Survival_curve_matrix!C25*F$1)</f>
        <v>71153.431546002947</v>
      </c>
      <c r="G26" s="18">
        <f>IF(G$3&gt;=$E26,0,Survival_curve_matrix!D25*G$1)</f>
        <v>-23753.67427336226</v>
      </c>
      <c r="H26" s="18">
        <f>IF(H$3&gt;=$E26,0,Survival_curve_matrix!E25*H$1)</f>
        <v>-3303.6324652566482</v>
      </c>
      <c r="I26" s="18">
        <f>IF(I$3&gt;=$E26,0,Survival_curve_matrix!F25*I$1)</f>
        <v>73380.015776967077</v>
      </c>
      <c r="J26" s="18">
        <f>IF(J$3&gt;=$E26,0,Survival_curve_matrix!G25*J$1)</f>
        <v>264015.26413545921</v>
      </c>
      <c r="K26" s="18">
        <f>IF(K$3&gt;=$E26,0,Survival_curve_matrix!H25*K$1)</f>
        <v>649838.39457115927</v>
      </c>
      <c r="L26" s="18">
        <f>IF(L$3&gt;=$E26,0,Survival_curve_matrix!I25*L$1)</f>
        <v>1320872.8521703251</v>
      </c>
      <c r="M26" s="18">
        <f>IF(M$3&gt;=$E26,0,Survival_curve_matrix!J25*M$1)</f>
        <v>2328913.2482443061</v>
      </c>
      <c r="N26" s="18">
        <f>IF(N$3&gt;=$E26,0,Survival_curve_matrix!K25*N$1)</f>
        <v>3599844.2721576705</v>
      </c>
      <c r="O26" s="18">
        <f>IF(O$3&gt;=$E26,0,Survival_curve_matrix!L25*O$1)</f>
        <v>4801706.2134442618</v>
      </c>
      <c r="P26" s="18">
        <f>IF(P$3&gt;=$E26,0,Survival_curve_matrix!M25*P$1)</f>
        <v>5164017.7649904778</v>
      </c>
      <c r="Q26" s="18">
        <f>IF(Q$3&gt;=$E26,0,Survival_curve_matrix!N25*Q$1)</f>
        <v>5036342.5994412499</v>
      </c>
      <c r="R26" s="18">
        <f>IF(R$3&gt;=$E26,0,Survival_curve_matrix!O25*R$1)</f>
        <v>13902100.162925526</v>
      </c>
      <c r="S26" s="18">
        <f>IF(S$3&gt;=$E26,0,Survival_curve_matrix!P25*S$1)</f>
        <v>44640589.160426311</v>
      </c>
      <c r="T26" s="18">
        <f>IF(T$3&gt;=$E26,0,Survival_curve_matrix!Q25*T$1)</f>
        <v>112866209.09008321</v>
      </c>
      <c r="U26" s="18">
        <f>IF(U$3&gt;=$E26,0,Survival_curve_matrix!R25*U$1)</f>
        <v>236773271.68035024</v>
      </c>
      <c r="V26" s="18">
        <f>IF(V$3&gt;=$E26,0,Survival_curve_matrix!S25*V$1)</f>
        <v>433242023.88493937</v>
      </c>
      <c r="W26" s="18">
        <f>IF(W$3&gt;=$E26,0,Survival_curve_matrix!T25*W$1)</f>
        <v>709853296.26075709</v>
      </c>
      <c r="X26" s="18">
        <f>IF(X$3&gt;=$E26,0,Survival_curve_matrix!U25*X$1)</f>
        <v>1070330101.4838448</v>
      </c>
      <c r="Y26" s="18">
        <f>IF(Y$3&gt;=$E26,0,Survival_curve_matrix!V25*Y$1)</f>
        <v>1511981235.5071831</v>
      </c>
      <c r="Z26" s="18">
        <f>IF(Z$3&gt;=$E26,0,Survival_curve_matrix!W25*Z$1)</f>
        <v>2023854583.9160075</v>
      </c>
      <c r="AA26" s="18">
        <f>IF(AA$3&gt;=$E26,0,Survival_curve_matrix!X25*AA$1)</f>
        <v>2577524973.771615</v>
      </c>
      <c r="AB26" s="18">
        <f>IF(AB$3&gt;=$E26,0,Survival_curve_matrix!Y25*AB$1)</f>
        <v>0</v>
      </c>
      <c r="AC26" s="18">
        <f>IF(AC$3&gt;=$E26,0,Survival_curve_matrix!Z25*AC$1)</f>
        <v>0</v>
      </c>
      <c r="AD26" s="18">
        <f>IF(AD$3&gt;=$E26,0,Survival_curve_matrix!AA25*AD$1)</f>
        <v>0</v>
      </c>
      <c r="AE26" s="18">
        <f>IF(AE$3&gt;=$E26,0,Survival_curve_matrix!AB25*AE$1)</f>
        <v>0</v>
      </c>
      <c r="AF26" s="18">
        <f>IF(AF$3&gt;=$E26,0,Survival_curve_matrix!AC25*AF$1)</f>
        <v>0</v>
      </c>
      <c r="AG26" s="18">
        <f>IF(AG$3&gt;=$E26,0,Survival_curve_matrix!AD25*AG$1)</f>
        <v>0</v>
      </c>
      <c r="AH26" s="18">
        <f>IF(AH$3&gt;=$E26,0,Survival_curve_matrix!AE25*AH$1)</f>
        <v>0</v>
      </c>
      <c r="AI26" s="18">
        <f>IF(AI$3&gt;=$E26,0,Survival_curve_matrix!AF25*AI$1)</f>
        <v>0</v>
      </c>
      <c r="AJ26" s="18">
        <f>IF(AJ$3&gt;=$E26,0,Survival_curve_matrix!AG25*AJ$1)</f>
        <v>0</v>
      </c>
      <c r="AK26" s="18">
        <f>IF(AK$3&gt;=$E26,0,Survival_curve_matrix!AH25*AK$1)</f>
        <v>0</v>
      </c>
      <c r="AL26" s="18">
        <f>IF(AL$3&gt;=$E26,0,Survival_curve_matrix!AI25*AL$1)</f>
        <v>0</v>
      </c>
      <c r="AM26" s="18">
        <f>IF(AM$3&gt;=$E26,0,Survival_curve_matrix!AJ25*AM$1)</f>
        <v>0</v>
      </c>
      <c r="AN26" s="18">
        <f>IF(AN$3&gt;=$E26,0,Survival_curve_matrix!AK25*AN$1)</f>
        <v>0</v>
      </c>
      <c r="AO26" s="18">
        <f>IF(AO$3&gt;=$E26,0,Survival_curve_matrix!AL25*AO$1)</f>
        <v>0</v>
      </c>
      <c r="AP26" s="18">
        <f>IF(AP$3&gt;=$E26,0,Survival_curve_matrix!AM25*AP$1)</f>
        <v>0</v>
      </c>
      <c r="AQ26" s="18">
        <f>IF(AQ$3&gt;=$E26,0,Survival_curve_matrix!AN25*AQ$1)</f>
        <v>0</v>
      </c>
      <c r="AR26" s="18">
        <f>IF(AR$3&gt;=$E26,0,Survival_curve_matrix!AO25*AR$1)</f>
        <v>0</v>
      </c>
      <c r="AS26" s="18">
        <f>IF(AS$3&gt;=$E26,0,Survival_curve_matrix!AP25*AS$1)</f>
        <v>0</v>
      </c>
      <c r="AT26" s="18">
        <f>IF(AT$3&gt;=$E26,0,Survival_curve_matrix!AQ25*AT$1)</f>
        <v>0</v>
      </c>
      <c r="AU26" s="18">
        <f>IF(AU$3&gt;=$E26,0,Survival_curve_matrix!AR25*AU$1)</f>
        <v>0</v>
      </c>
      <c r="AV26" s="18">
        <f>IF(AV$3&gt;=$E26,0,Survival_curve_matrix!AS25*AV$1)</f>
        <v>0</v>
      </c>
      <c r="AW26" s="18">
        <f>IF(AW$3&gt;=$E26,0,Survival_curve_matrix!AT25*AW$1)</f>
        <v>0</v>
      </c>
      <c r="AX26" s="18">
        <f>IF(AX$3&gt;=$E26,0,Survival_curve_matrix!AU25*AX$1)</f>
        <v>0</v>
      </c>
      <c r="AY26" s="18">
        <f>IF(AY$3&gt;=$E26,0,Survival_curve_matrix!AV25*AY$1)</f>
        <v>0</v>
      </c>
    </row>
    <row r="27" spans="1:51">
      <c r="A27" s="13">
        <f t="shared" si="2"/>
        <v>687907230.0057373</v>
      </c>
      <c r="B27" s="14">
        <f>'SI2.7 - Battery_stock'!C27-'SI2.7 - Battery_stock'!C26</f>
        <v>2944088000.0000019</v>
      </c>
      <c r="C27" s="12">
        <f>('SI2.7 - Battery_stock'!C27-SUM(F27:AY27))/'SI2.7 - Battery_stock'!$K$4</f>
        <v>3631995230.0057392</v>
      </c>
      <c r="D27" s="23"/>
      <c r="E27" s="9">
        <f>'SI2.7 - Battery_stock'!B27</f>
        <v>2028</v>
      </c>
      <c r="F27" s="18">
        <f>IF(F$3&gt;=$E27,0,Survival_curve_matrix!C26*F$1)</f>
        <v>30103.896491278734</v>
      </c>
      <c r="G27" s="18">
        <f>IF(G$3&gt;=$E27,0,Survival_curve_matrix!D26*G$1)</f>
        <v>-10546.571426210608</v>
      </c>
      <c r="H27" s="18">
        <f>IF(H$3&gt;=$E27,0,Survival_curve_matrix!E26*H$1)</f>
        <v>-1538.383011305089</v>
      </c>
      <c r="I27" s="18">
        <f>IF(I$3&gt;=$E27,0,Survival_curve_matrix!F26*I$1)</f>
        <v>35815.593179469433</v>
      </c>
      <c r="J27" s="18">
        <f>IF(J$3&gt;=$E27,0,Survival_curve_matrix!G26*J$1)</f>
        <v>134978.39295272241</v>
      </c>
      <c r="K27" s="18">
        <f>IF(K$3&gt;=$E27,0,Survival_curve_matrix!H26*K$1)</f>
        <v>347768.07322128816</v>
      </c>
      <c r="L27" s="18">
        <f>IF(L$3&gt;=$E27,0,Survival_curve_matrix!I26*L$1)</f>
        <v>739419.05610202719</v>
      </c>
      <c r="M27" s="18">
        <f>IF(M$3&gt;=$E27,0,Survival_curve_matrix!J26*M$1)</f>
        <v>1362733.7633900431</v>
      </c>
      <c r="N27" s="18">
        <f>IF(N$3&gt;=$E27,0,Survival_curve_matrix!K26*N$1)</f>
        <v>2200074.8331053625</v>
      </c>
      <c r="O27" s="18">
        <f>IF(O$3&gt;=$E27,0,Survival_curve_matrix!L26*O$1)</f>
        <v>3062645.3527119779</v>
      </c>
      <c r="P27" s="18">
        <f>IF(P$3&gt;=$E27,0,Survival_curve_matrix!M26*P$1)</f>
        <v>3434542.3020536774</v>
      </c>
      <c r="Q27" s="18">
        <f>IF(Q$3&gt;=$E27,0,Survival_curve_matrix!N26*Q$1)</f>
        <v>3489697.3540508016</v>
      </c>
      <c r="R27" s="18">
        <f>IF(R$3&gt;=$E27,0,Survival_curve_matrix!O26*R$1)</f>
        <v>10026079.205290977</v>
      </c>
      <c r="S27" s="18">
        <f>IF(S$3&gt;=$E27,0,Survival_curve_matrix!P26*S$1)</f>
        <v>33474741.731642596</v>
      </c>
      <c r="T27" s="18">
        <f>IF(T$3&gt;=$E27,0,Survival_curve_matrix!Q26*T$1)</f>
        <v>87904801.734051168</v>
      </c>
      <c r="U27" s="18">
        <f>IF(U$3&gt;=$E27,0,Survival_curve_matrix!R26*U$1)</f>
        <v>191305292.00099155</v>
      </c>
      <c r="V27" s="18">
        <f>IF(V$3&gt;=$E27,0,Survival_curve_matrix!S26*V$1)</f>
        <v>362664567.80319512</v>
      </c>
      <c r="W27" s="18">
        <f>IF(W$3&gt;=$E27,0,Survival_curve_matrix!T26*W$1)</f>
        <v>614745156.03476286</v>
      </c>
      <c r="X27" s="18">
        <f>IF(X$3&gt;=$E27,0,Survival_curve_matrix!U26*X$1)</f>
        <v>957382169.06916153</v>
      </c>
      <c r="Y27" s="18">
        <f>IF(Y$3&gt;=$E27,0,Survival_curve_matrix!V26*Y$1)</f>
        <v>1394215165.0673323</v>
      </c>
      <c r="Z27" s="18">
        <f>IF(Z$3&gt;=$E27,0,Survival_curve_matrix!W26*Z$1)</f>
        <v>1919471148.0991929</v>
      </c>
      <c r="AA27" s="18">
        <f>IF(AA$3&gt;=$E27,0,Survival_curve_matrix!X26*AA$1)</f>
        <v>2506867728.4521012</v>
      </c>
      <c r="AB27" s="18">
        <f>IF(AB$3&gt;=$E27,0,Survival_curve_matrix!Y26*AB$1)</f>
        <v>3088242227.133719</v>
      </c>
      <c r="AC27" s="18">
        <f>IF(AC$3&gt;=$E27,0,Survival_curve_matrix!Z26*AC$1)</f>
        <v>0</v>
      </c>
      <c r="AD27" s="18">
        <f>IF(AD$3&gt;=$E27,0,Survival_curve_matrix!AA26*AD$1)</f>
        <v>0</v>
      </c>
      <c r="AE27" s="18">
        <f>IF(AE$3&gt;=$E27,0,Survival_curve_matrix!AB26*AE$1)</f>
        <v>0</v>
      </c>
      <c r="AF27" s="18">
        <f>IF(AF$3&gt;=$E27,0,Survival_curve_matrix!AC26*AF$1)</f>
        <v>0</v>
      </c>
      <c r="AG27" s="18">
        <f>IF(AG$3&gt;=$E27,0,Survival_curve_matrix!AD26*AG$1)</f>
        <v>0</v>
      </c>
      <c r="AH27" s="18">
        <f>IF(AH$3&gt;=$E27,0,Survival_curve_matrix!AE26*AH$1)</f>
        <v>0</v>
      </c>
      <c r="AI27" s="18">
        <f>IF(AI$3&gt;=$E27,0,Survival_curve_matrix!AF26*AI$1)</f>
        <v>0</v>
      </c>
      <c r="AJ27" s="18">
        <f>IF(AJ$3&gt;=$E27,0,Survival_curve_matrix!AG26*AJ$1)</f>
        <v>0</v>
      </c>
      <c r="AK27" s="18">
        <f>IF(AK$3&gt;=$E27,0,Survival_curve_matrix!AH26*AK$1)</f>
        <v>0</v>
      </c>
      <c r="AL27" s="18">
        <f>IF(AL$3&gt;=$E27,0,Survival_curve_matrix!AI26*AL$1)</f>
        <v>0</v>
      </c>
      <c r="AM27" s="18">
        <f>IF(AM$3&gt;=$E27,0,Survival_curve_matrix!AJ26*AM$1)</f>
        <v>0</v>
      </c>
      <c r="AN27" s="18">
        <f>IF(AN$3&gt;=$E27,0,Survival_curve_matrix!AK26*AN$1)</f>
        <v>0</v>
      </c>
      <c r="AO27" s="18">
        <f>IF(AO$3&gt;=$E27,0,Survival_curve_matrix!AL26*AO$1)</f>
        <v>0</v>
      </c>
      <c r="AP27" s="18">
        <f>IF(AP$3&gt;=$E27,0,Survival_curve_matrix!AM26*AP$1)</f>
        <v>0</v>
      </c>
      <c r="AQ27" s="18">
        <f>IF(AQ$3&gt;=$E27,0,Survival_curve_matrix!AN26*AQ$1)</f>
        <v>0</v>
      </c>
      <c r="AR27" s="18">
        <f>IF(AR$3&gt;=$E27,0,Survival_curve_matrix!AO26*AR$1)</f>
        <v>0</v>
      </c>
      <c r="AS27" s="18">
        <f>IF(AS$3&gt;=$E27,0,Survival_curve_matrix!AP26*AS$1)</f>
        <v>0</v>
      </c>
      <c r="AT27" s="18">
        <f>IF(AT$3&gt;=$E27,0,Survival_curve_matrix!AQ26*AT$1)</f>
        <v>0</v>
      </c>
      <c r="AU27" s="18">
        <f>IF(AU$3&gt;=$E27,0,Survival_curve_matrix!AR26*AU$1)</f>
        <v>0</v>
      </c>
      <c r="AV27" s="18">
        <f>IF(AV$3&gt;=$E27,0,Survival_curve_matrix!AS26*AV$1)</f>
        <v>0</v>
      </c>
      <c r="AW27" s="18">
        <f>IF(AW$3&gt;=$E27,0,Survival_curve_matrix!AT26*AW$1)</f>
        <v>0</v>
      </c>
      <c r="AX27" s="18">
        <f>IF(AX$3&gt;=$E27,0,Survival_curve_matrix!AU26*AX$1)</f>
        <v>0</v>
      </c>
      <c r="AY27" s="18">
        <f>IF(AY$3&gt;=$E27,0,Survival_curve_matrix!AV26*AY$1)</f>
        <v>0</v>
      </c>
    </row>
    <row r="28" spans="1:51">
      <c r="A28" s="13">
        <f t="shared" si="2"/>
        <v>917397525.87887192</v>
      </c>
      <c r="B28" s="14">
        <f>'SI2.7 - Battery_stock'!C28-'SI2.7 - Battery_stock'!C27</f>
        <v>3245256000</v>
      </c>
      <c r="C28" s="12">
        <f>('SI2.7 - Battery_stock'!C28-SUM(F28:AY28))/'SI2.7 - Battery_stock'!$K$4</f>
        <v>4162653525.8788719</v>
      </c>
      <c r="D28" s="23"/>
      <c r="E28" s="9">
        <f>'SI2.7 - Battery_stock'!B28</f>
        <v>2029</v>
      </c>
      <c r="F28" s="18">
        <f>IF(F$3&gt;=$E28,0,Survival_curve_matrix!C27*F$1)</f>
        <v>12129.505257082843</v>
      </c>
      <c r="G28" s="18">
        <f>IF(G$3&gt;=$E28,0,Survival_curve_matrix!D27*G$1)</f>
        <v>-4462.0883020554375</v>
      </c>
      <c r="H28" s="18">
        <f>IF(H$3&gt;=$E28,0,Survival_curve_matrix!E27*H$1)</f>
        <v>-683.03817434226062</v>
      </c>
      <c r="I28" s="18">
        <f>IF(I$3&gt;=$E28,0,Survival_curve_matrix!F27*I$1)</f>
        <v>16678.035667272634</v>
      </c>
      <c r="J28" s="18">
        <f>IF(J$3&gt;=$E28,0,Survival_curve_matrix!G27*J$1)</f>
        <v>65880.76002473</v>
      </c>
      <c r="K28" s="18">
        <f>IF(K$3&gt;=$E28,0,Survival_curve_matrix!H27*K$1)</f>
        <v>177797.20349649899</v>
      </c>
      <c r="L28" s="18">
        <f>IF(L$3&gt;=$E28,0,Survival_curve_matrix!I27*L$1)</f>
        <v>395708.13696442387</v>
      </c>
      <c r="M28" s="18">
        <f>IF(M$3&gt;=$E28,0,Survival_curve_matrix!J27*M$1)</f>
        <v>762852.61778875301</v>
      </c>
      <c r="N28" s="18">
        <f>IF(N$3&gt;=$E28,0,Survival_curve_matrix!K27*N$1)</f>
        <v>1287345.6146627946</v>
      </c>
      <c r="O28" s="18">
        <f>IF(O$3&gt;=$E28,0,Survival_curve_matrix!L27*O$1)</f>
        <v>1871761.2357131422</v>
      </c>
      <c r="P28" s="18">
        <f>IF(P$3&gt;=$E28,0,Survival_curve_matrix!M27*P$1)</f>
        <v>2190634.8602973511</v>
      </c>
      <c r="Q28" s="18">
        <f>IF(Q$3&gt;=$E28,0,Survival_curve_matrix!N27*Q$1)</f>
        <v>2320966.6831721999</v>
      </c>
      <c r="R28" s="18">
        <f>IF(R$3&gt;=$E28,0,Survival_curve_matrix!O27*R$1)</f>
        <v>6947101.2710869545</v>
      </c>
      <c r="S28" s="18">
        <f>IF(S$3&gt;=$E28,0,Survival_curve_matrix!P27*S$1)</f>
        <v>24141705.788679972</v>
      </c>
      <c r="T28" s="18">
        <f>IF(T$3&gt;=$E28,0,Survival_curve_matrix!Q27*T$1)</f>
        <v>65917376.772150785</v>
      </c>
      <c r="U28" s="18">
        <f>IF(U$3&gt;=$E28,0,Survival_curve_matrix!R27*U$1)</f>
        <v>148996355.06141484</v>
      </c>
      <c r="V28" s="18">
        <f>IF(V$3&gt;=$E28,0,Survival_curve_matrix!S27*V$1)</f>
        <v>293021465.4281919</v>
      </c>
      <c r="W28" s="18">
        <f>IF(W$3&gt;=$E28,0,Survival_curve_matrix!T27*W$1)</f>
        <v>514599863.42798823</v>
      </c>
      <c r="X28" s="18">
        <f>IF(X$3&gt;=$E28,0,Survival_curve_matrix!U27*X$1)</f>
        <v>829109414.59251201</v>
      </c>
      <c r="Y28" s="18">
        <f>IF(Y$3&gt;=$E28,0,Survival_curve_matrix!V27*Y$1)</f>
        <v>1247088853.271337</v>
      </c>
      <c r="Z28" s="18">
        <f>IF(Z$3&gt;=$E28,0,Survival_curve_matrix!W27*Z$1)</f>
        <v>1769966267.2674644</v>
      </c>
      <c r="AA28" s="18">
        <f>IF(AA$3&gt;=$E28,0,Survival_curve_matrix!X27*AA$1)</f>
        <v>2377572141.3512721</v>
      </c>
      <c r="AB28" s="18">
        <f>IF(AB$3&gt;=$E28,0,Survival_curve_matrix!Y27*AB$1)</f>
        <v>3003584778.2751827</v>
      </c>
      <c r="AC28" s="18">
        <f>IF(AC$3&gt;=$E28,0,Survival_curve_matrix!Z27*AC$1)</f>
        <v>3605680542.0872788</v>
      </c>
      <c r="AD28" s="18">
        <f>IF(AD$3&gt;=$E28,0,Survival_curve_matrix!AA27*AD$1)</f>
        <v>0</v>
      </c>
      <c r="AE28" s="18">
        <f>IF(AE$3&gt;=$E28,0,Survival_curve_matrix!AB27*AE$1)</f>
        <v>0</v>
      </c>
      <c r="AF28" s="18">
        <f>IF(AF$3&gt;=$E28,0,Survival_curve_matrix!AC27*AF$1)</f>
        <v>0</v>
      </c>
      <c r="AG28" s="18">
        <f>IF(AG$3&gt;=$E28,0,Survival_curve_matrix!AD27*AG$1)</f>
        <v>0</v>
      </c>
      <c r="AH28" s="18">
        <f>IF(AH$3&gt;=$E28,0,Survival_curve_matrix!AE27*AH$1)</f>
        <v>0</v>
      </c>
      <c r="AI28" s="18">
        <f>IF(AI$3&gt;=$E28,0,Survival_curve_matrix!AF27*AI$1)</f>
        <v>0</v>
      </c>
      <c r="AJ28" s="18">
        <f>IF(AJ$3&gt;=$E28,0,Survival_curve_matrix!AG27*AJ$1)</f>
        <v>0</v>
      </c>
      <c r="AK28" s="18">
        <f>IF(AK$3&gt;=$E28,0,Survival_curve_matrix!AH27*AK$1)</f>
        <v>0</v>
      </c>
      <c r="AL28" s="18">
        <f>IF(AL$3&gt;=$E28,0,Survival_curve_matrix!AI27*AL$1)</f>
        <v>0</v>
      </c>
      <c r="AM28" s="18">
        <f>IF(AM$3&gt;=$E28,0,Survival_curve_matrix!AJ27*AM$1)</f>
        <v>0</v>
      </c>
      <c r="AN28" s="18">
        <f>IF(AN$3&gt;=$E28,0,Survival_curve_matrix!AK27*AN$1)</f>
        <v>0</v>
      </c>
      <c r="AO28" s="18">
        <f>IF(AO$3&gt;=$E28,0,Survival_curve_matrix!AL27*AO$1)</f>
        <v>0</v>
      </c>
      <c r="AP28" s="18">
        <f>IF(AP$3&gt;=$E28,0,Survival_curve_matrix!AM27*AP$1)</f>
        <v>0</v>
      </c>
      <c r="AQ28" s="18">
        <f>IF(AQ$3&gt;=$E28,0,Survival_curve_matrix!AN27*AQ$1)</f>
        <v>0</v>
      </c>
      <c r="AR28" s="18">
        <f>IF(AR$3&gt;=$E28,0,Survival_curve_matrix!AO27*AR$1)</f>
        <v>0</v>
      </c>
      <c r="AS28" s="18">
        <f>IF(AS$3&gt;=$E28,0,Survival_curve_matrix!AP27*AS$1)</f>
        <v>0</v>
      </c>
      <c r="AT28" s="18">
        <f>IF(AT$3&gt;=$E28,0,Survival_curve_matrix!AQ27*AT$1)</f>
        <v>0</v>
      </c>
      <c r="AU28" s="18">
        <f>IF(AU$3&gt;=$E28,0,Survival_curve_matrix!AR27*AU$1)</f>
        <v>0</v>
      </c>
      <c r="AV28" s="18">
        <f>IF(AV$3&gt;=$E28,0,Survival_curve_matrix!AS27*AV$1)</f>
        <v>0</v>
      </c>
      <c r="AW28" s="18">
        <f>IF(AW$3&gt;=$E28,0,Survival_curve_matrix!AT27*AW$1)</f>
        <v>0</v>
      </c>
      <c r="AX28" s="18">
        <f>IF(AX$3&gt;=$E28,0,Survival_curve_matrix!AU27*AX$1)</f>
        <v>0</v>
      </c>
      <c r="AY28" s="18">
        <f>IF(AY$3&gt;=$E28,0,Survival_curve_matrix!AV27*AY$1)</f>
        <v>0</v>
      </c>
    </row>
    <row r="29" spans="1:51">
      <c r="A29" s="13">
        <f t="shared" si="2"/>
        <v>1190768730.2416916</v>
      </c>
      <c r="B29" s="14">
        <f>'SI2.7 - Battery_stock'!C29-'SI2.7 - Battery_stock'!C28</f>
        <v>3512768000</v>
      </c>
      <c r="C29" s="12">
        <f>('SI2.7 - Battery_stock'!C29-SUM(F29:AY29))/'SI2.7 - Battery_stock'!$K$4</f>
        <v>4703536730.2416916</v>
      </c>
      <c r="D29" s="23"/>
      <c r="E29" s="9">
        <f>'SI2.7 - Battery_stock'!B29</f>
        <v>2030</v>
      </c>
      <c r="F29" s="18">
        <f>IF(F$3&gt;=$E29,0,Survival_curve_matrix!C28*F$1)</f>
        <v>4651.7036183922928</v>
      </c>
      <c r="G29" s="18">
        <f>IF(G$3&gt;=$E29,0,Survival_curve_matrix!D28*G$1)</f>
        <v>-1797.8710341709084</v>
      </c>
      <c r="H29" s="18">
        <f>IF(H$3&gt;=$E29,0,Survival_curve_matrix!E28*H$1)</f>
        <v>-288.98269631166494</v>
      </c>
      <c r="I29" s="18">
        <f>IF(I$3&gt;=$E29,0,Survival_curve_matrix!F28*I$1)</f>
        <v>7405.0057430917768</v>
      </c>
      <c r="J29" s="18">
        <f>IF(J$3&gt;=$E29,0,Survival_curve_matrix!G28*J$1)</f>
        <v>30678.304278632437</v>
      </c>
      <c r="K29" s="18">
        <f>IF(K$3&gt;=$E29,0,Survival_curve_matrix!H28*K$1)</f>
        <v>86779.925589451057</v>
      </c>
      <c r="L29" s="18">
        <f>IF(L$3&gt;=$E29,0,Survival_curve_matrix!I28*L$1)</f>
        <v>202306.66806586378</v>
      </c>
      <c r="M29" s="18">
        <f>IF(M$3&gt;=$E29,0,Survival_curve_matrix!J28*M$1)</f>
        <v>408248.86195787828</v>
      </c>
      <c r="N29" s="18">
        <f>IF(N$3&gt;=$E29,0,Survival_curve_matrix!K28*N$1)</f>
        <v>720650.64983885584</v>
      </c>
      <c r="O29" s="18">
        <f>IF(O$3&gt;=$E29,0,Survival_curve_matrix!L28*O$1)</f>
        <v>1095237.1174984167</v>
      </c>
      <c r="P29" s="18">
        <f>IF(P$3&gt;=$E29,0,Survival_curve_matrix!M28*P$1)</f>
        <v>1338824.7547093867</v>
      </c>
      <c r="Q29" s="18">
        <f>IF(Q$3&gt;=$E29,0,Survival_curve_matrix!N28*Q$1)</f>
        <v>1480369.1667170723</v>
      </c>
      <c r="R29" s="18">
        <f>IF(R$3&gt;=$E29,0,Survival_curve_matrix!O28*R$1)</f>
        <v>4620455.288507903</v>
      </c>
      <c r="S29" s="18">
        <f>IF(S$3&gt;=$E29,0,Survival_curve_matrix!P28*S$1)</f>
        <v>16727862.560894111</v>
      </c>
      <c r="T29" s="18">
        <f>IF(T$3&gt;=$E29,0,Survival_curve_matrix!Q28*T$1)</f>
        <v>47539064.80152382</v>
      </c>
      <c r="U29" s="18">
        <f>IF(U$3&gt;=$E29,0,Survival_curve_matrix!R28*U$1)</f>
        <v>111728241.01207159</v>
      </c>
      <c r="V29" s="18">
        <f>IF(V$3&gt;=$E29,0,Survival_curve_matrix!S28*V$1)</f>
        <v>228217054.77613598</v>
      </c>
      <c r="W29" s="18">
        <f>IF(W$3&gt;=$E29,0,Survival_curve_matrix!T28*W$1)</f>
        <v>415780364.21976608</v>
      </c>
      <c r="X29" s="18">
        <f>IF(X$3&gt;=$E29,0,Survival_curve_matrix!U28*X$1)</f>
        <v>694043031.21021914</v>
      </c>
      <c r="Y29" s="18">
        <f>IF(Y$3&gt;=$E29,0,Survival_curve_matrix!V28*Y$1)</f>
        <v>1080000382.8000591</v>
      </c>
      <c r="Z29" s="18">
        <f>IF(Z$3&gt;=$E29,0,Survival_curve_matrix!W28*Z$1)</f>
        <v>1583188347.0216961</v>
      </c>
      <c r="AA29" s="18">
        <f>IF(AA$3&gt;=$E29,0,Survival_curve_matrix!X28*AA$1)</f>
        <v>2192386424.9556069</v>
      </c>
      <c r="AB29" s="18">
        <f>IF(AB$3&gt;=$E29,0,Survival_curve_matrix!Y28*AB$1)</f>
        <v>2848670239.7430701</v>
      </c>
      <c r="AC29" s="18">
        <f>IF(AC$3&gt;=$E29,0,Survival_curve_matrix!Z28*AC$1)</f>
        <v>3506838646.3933392</v>
      </c>
      <c r="AD29" s="18">
        <f>IF(AD$3&gt;=$E29,0,Survival_curve_matrix!AA28*AD$1)</f>
        <v>4132494089.6711302</v>
      </c>
      <c r="AE29" s="18">
        <f>IF(AE$3&gt;=$E29,0,Survival_curve_matrix!AB28*AE$1)</f>
        <v>0</v>
      </c>
      <c r="AF29" s="18">
        <f>IF(AF$3&gt;=$E29,0,Survival_curve_matrix!AC28*AF$1)</f>
        <v>0</v>
      </c>
      <c r="AG29" s="18">
        <f>IF(AG$3&gt;=$E29,0,Survival_curve_matrix!AD28*AG$1)</f>
        <v>0</v>
      </c>
      <c r="AH29" s="18">
        <f>IF(AH$3&gt;=$E29,0,Survival_curve_matrix!AE28*AH$1)</f>
        <v>0</v>
      </c>
      <c r="AI29" s="18">
        <f>IF(AI$3&gt;=$E29,0,Survival_curve_matrix!AF28*AI$1)</f>
        <v>0</v>
      </c>
      <c r="AJ29" s="18">
        <f>IF(AJ$3&gt;=$E29,0,Survival_curve_matrix!AG28*AJ$1)</f>
        <v>0</v>
      </c>
      <c r="AK29" s="18">
        <f>IF(AK$3&gt;=$E29,0,Survival_curve_matrix!AH28*AK$1)</f>
        <v>0</v>
      </c>
      <c r="AL29" s="18">
        <f>IF(AL$3&gt;=$E29,0,Survival_curve_matrix!AI28*AL$1)</f>
        <v>0</v>
      </c>
      <c r="AM29" s="18">
        <f>IF(AM$3&gt;=$E29,0,Survival_curve_matrix!AJ28*AM$1)</f>
        <v>0</v>
      </c>
      <c r="AN29" s="18">
        <f>IF(AN$3&gt;=$E29,0,Survival_curve_matrix!AK28*AN$1)</f>
        <v>0</v>
      </c>
      <c r="AO29" s="18">
        <f>IF(AO$3&gt;=$E29,0,Survival_curve_matrix!AL28*AO$1)</f>
        <v>0</v>
      </c>
      <c r="AP29" s="18">
        <f>IF(AP$3&gt;=$E29,0,Survival_curve_matrix!AM28*AP$1)</f>
        <v>0</v>
      </c>
      <c r="AQ29" s="18">
        <f>IF(AQ$3&gt;=$E29,0,Survival_curve_matrix!AN28*AQ$1)</f>
        <v>0</v>
      </c>
      <c r="AR29" s="18">
        <f>IF(AR$3&gt;=$E29,0,Survival_curve_matrix!AO28*AR$1)</f>
        <v>0</v>
      </c>
      <c r="AS29" s="18">
        <f>IF(AS$3&gt;=$E29,0,Survival_curve_matrix!AP28*AS$1)</f>
        <v>0</v>
      </c>
      <c r="AT29" s="18">
        <f>IF(AT$3&gt;=$E29,0,Survival_curve_matrix!AQ28*AT$1)</f>
        <v>0</v>
      </c>
      <c r="AU29" s="18">
        <f>IF(AU$3&gt;=$E29,0,Survival_curve_matrix!AR28*AU$1)</f>
        <v>0</v>
      </c>
      <c r="AV29" s="18">
        <f>IF(AV$3&gt;=$E29,0,Survival_curve_matrix!AS28*AV$1)</f>
        <v>0</v>
      </c>
      <c r="AW29" s="18">
        <f>IF(AW$3&gt;=$E29,0,Survival_curve_matrix!AT28*AW$1)</f>
        <v>0</v>
      </c>
      <c r="AX29" s="18">
        <f>IF(AX$3&gt;=$E29,0,Survival_curve_matrix!AU28*AX$1)</f>
        <v>0</v>
      </c>
      <c r="AY29" s="18">
        <f>IF(AY$3&gt;=$E29,0,Survival_curve_matrix!AV28*AY$1)</f>
        <v>0</v>
      </c>
    </row>
    <row r="30" spans="1:51">
      <c r="A30" s="13">
        <f t="shared" si="2"/>
        <v>1507184951.7070389</v>
      </c>
      <c r="B30" s="14">
        <f>'SI2.7 - Battery_stock'!C30-'SI2.7 - Battery_stock'!C29</f>
        <v>3743516000.0000038</v>
      </c>
      <c r="C30" s="12">
        <f>('SI2.7 - Battery_stock'!C30-SUM(F30:AY30))/'SI2.7 - Battery_stock'!$K$4</f>
        <v>5250700951.7070427</v>
      </c>
      <c r="D30" s="23"/>
      <c r="E30" s="9">
        <f>'SI2.7 - Battery_stock'!B30</f>
        <v>2031</v>
      </c>
      <c r="F30" s="18">
        <f>IF(F$3&gt;=$E30,0,Survival_curve_matrix!C29*F$1)</f>
        <v>1697.0395620470661</v>
      </c>
      <c r="G30" s="18">
        <f>IF(G$3&gt;=$E30,0,Survival_curve_matrix!D29*G$1)</f>
        <v>-689.48922629568619</v>
      </c>
      <c r="H30" s="18">
        <f>IF(H$3&gt;=$E30,0,Survival_curve_matrix!E29*H$1)</f>
        <v>-116.43732349178769</v>
      </c>
      <c r="I30" s="18">
        <f>IF(I$3&gt;=$E30,0,Survival_curve_matrix!F29*I$1)</f>
        <v>3132.9413292349068</v>
      </c>
      <c r="J30" s="18">
        <f>IF(J$3&gt;=$E30,0,Survival_curve_matrix!G29*J$1)</f>
        <v>13621.089671691532</v>
      </c>
      <c r="K30" s="18">
        <f>IF(K$3&gt;=$E30,0,Survival_curve_matrix!H29*K$1)</f>
        <v>40410.295229000309</v>
      </c>
      <c r="L30" s="18">
        <f>IF(L$3&gt;=$E30,0,Survival_curve_matrix!I29*L$1)</f>
        <v>98742.596934890113</v>
      </c>
      <c r="M30" s="18">
        <f>IF(M$3&gt;=$E30,0,Survival_curve_matrix!J29*M$1)</f>
        <v>208718.14170403202</v>
      </c>
      <c r="N30" s="18">
        <f>IF(N$3&gt;=$E30,0,Survival_curve_matrix!K29*N$1)</f>
        <v>385664.02055316628</v>
      </c>
      <c r="O30" s="18">
        <f>IF(O$3&gt;=$E30,0,Survival_curve_matrix!L29*O$1)</f>
        <v>613109.12272739818</v>
      </c>
      <c r="P30" s="18">
        <f>IF(P$3&gt;=$E30,0,Survival_curve_matrix!M29*P$1)</f>
        <v>783396.16036805057</v>
      </c>
      <c r="Q30" s="18">
        <f>IF(Q$3&gt;=$E30,0,Survival_curve_matrix!N29*Q$1)</f>
        <v>904739.95572237822</v>
      </c>
      <c r="R30" s="18">
        <f>IF(R$3&gt;=$E30,0,Survival_curve_matrix!O29*R$1)</f>
        <v>2947039.0914674131</v>
      </c>
      <c r="S30" s="18">
        <f>IF(S$3&gt;=$E30,0,Survival_curve_matrix!P29*S$1)</f>
        <v>11125552.661307842</v>
      </c>
      <c r="T30" s="18">
        <f>IF(T$3&gt;=$E30,0,Survival_curve_matrix!Q29*T$1)</f>
        <v>32939964.940100078</v>
      </c>
      <c r="U30" s="18">
        <f>IF(U$3&gt;=$E30,0,Survival_curve_matrix!R29*U$1)</f>
        <v>80577479.71362178</v>
      </c>
      <c r="V30" s="18">
        <f>IF(V$3&gt;=$E30,0,Survival_curve_matrix!S29*V$1)</f>
        <v>171133650.13918039</v>
      </c>
      <c r="W30" s="18">
        <f>IF(W$3&gt;=$E30,0,Survival_curve_matrix!T29*W$1)</f>
        <v>323826686.27134252</v>
      </c>
      <c r="X30" s="18">
        <f>IF(X$3&gt;=$E30,0,Survival_curve_matrix!U29*X$1)</f>
        <v>560764751.0407027</v>
      </c>
      <c r="Y30" s="18">
        <f>IF(Y$3&gt;=$E30,0,Survival_curve_matrix!V29*Y$1)</f>
        <v>904062511.16463876</v>
      </c>
      <c r="Z30" s="18">
        <f>IF(Z$3&gt;=$E30,0,Survival_curve_matrix!W29*Z$1)</f>
        <v>1371068321.5095687</v>
      </c>
      <c r="AA30" s="18">
        <f>IF(AA$3&gt;=$E30,0,Survival_curve_matrix!X29*AA$1)</f>
        <v>1961032085.3836741</v>
      </c>
      <c r="AB30" s="18">
        <f>IF(AB$3&gt;=$E30,0,Survival_curve_matrix!Y29*AB$1)</f>
        <v>2626791361.7284527</v>
      </c>
      <c r="AC30" s="18">
        <f>IF(AC$3&gt;=$E30,0,Survival_curve_matrix!Z29*AC$1)</f>
        <v>3325968009.8985796</v>
      </c>
      <c r="AD30" s="18">
        <f>IF(AD$3&gt;=$E30,0,Survival_curve_matrix!AA29*AD$1)</f>
        <v>4019210745.5147886</v>
      </c>
      <c r="AE30" s="18">
        <f>IF(AE$3&gt;=$E30,0,Survival_curve_matrix!AB29*AE$1)</f>
        <v>4669458463.7982826</v>
      </c>
      <c r="AF30" s="18">
        <f>IF(AF$3&gt;=$E30,0,Survival_curve_matrix!AC29*AF$1)</f>
        <v>0</v>
      </c>
      <c r="AG30" s="18">
        <f>IF(AG$3&gt;=$E30,0,Survival_curve_matrix!AD29*AG$1)</f>
        <v>0</v>
      </c>
      <c r="AH30" s="18">
        <f>IF(AH$3&gt;=$E30,0,Survival_curve_matrix!AE29*AH$1)</f>
        <v>0</v>
      </c>
      <c r="AI30" s="18">
        <f>IF(AI$3&gt;=$E30,0,Survival_curve_matrix!AF29*AI$1)</f>
        <v>0</v>
      </c>
      <c r="AJ30" s="18">
        <f>IF(AJ$3&gt;=$E30,0,Survival_curve_matrix!AG29*AJ$1)</f>
        <v>0</v>
      </c>
      <c r="AK30" s="18">
        <f>IF(AK$3&gt;=$E30,0,Survival_curve_matrix!AH29*AK$1)</f>
        <v>0</v>
      </c>
      <c r="AL30" s="18">
        <f>IF(AL$3&gt;=$E30,0,Survival_curve_matrix!AI29*AL$1)</f>
        <v>0</v>
      </c>
      <c r="AM30" s="18">
        <f>IF(AM$3&gt;=$E30,0,Survival_curve_matrix!AJ29*AM$1)</f>
        <v>0</v>
      </c>
      <c r="AN30" s="18">
        <f>IF(AN$3&gt;=$E30,0,Survival_curve_matrix!AK29*AN$1)</f>
        <v>0</v>
      </c>
      <c r="AO30" s="18">
        <f>IF(AO$3&gt;=$E30,0,Survival_curve_matrix!AL29*AO$1)</f>
        <v>0</v>
      </c>
      <c r="AP30" s="18">
        <f>IF(AP$3&gt;=$E30,0,Survival_curve_matrix!AM29*AP$1)</f>
        <v>0</v>
      </c>
      <c r="AQ30" s="18">
        <f>IF(AQ$3&gt;=$E30,0,Survival_curve_matrix!AN29*AQ$1)</f>
        <v>0</v>
      </c>
      <c r="AR30" s="18">
        <f>IF(AR$3&gt;=$E30,0,Survival_curve_matrix!AO29*AR$1)</f>
        <v>0</v>
      </c>
      <c r="AS30" s="18">
        <f>IF(AS$3&gt;=$E30,0,Survival_curve_matrix!AP29*AS$1)</f>
        <v>0</v>
      </c>
      <c r="AT30" s="18">
        <f>IF(AT$3&gt;=$E30,0,Survival_curve_matrix!AQ29*AT$1)</f>
        <v>0</v>
      </c>
      <c r="AU30" s="18">
        <f>IF(AU$3&gt;=$E30,0,Survival_curve_matrix!AR29*AU$1)</f>
        <v>0</v>
      </c>
      <c r="AV30" s="18">
        <f>IF(AV$3&gt;=$E30,0,Survival_curve_matrix!AS29*AV$1)</f>
        <v>0</v>
      </c>
      <c r="AW30" s="18">
        <f>IF(AW$3&gt;=$E30,0,Survival_curve_matrix!AT29*AW$1)</f>
        <v>0</v>
      </c>
      <c r="AX30" s="18">
        <f>IF(AX$3&gt;=$E30,0,Survival_curve_matrix!AU29*AX$1)</f>
        <v>0</v>
      </c>
      <c r="AY30" s="18">
        <f>IF(AY$3&gt;=$E30,0,Survival_curve_matrix!AV29*AY$1)</f>
        <v>0</v>
      </c>
    </row>
    <row r="31" spans="1:51">
      <c r="A31" s="13">
        <f t="shared" si="2"/>
        <v>1864368980.5744438</v>
      </c>
      <c r="B31" s="14">
        <f>'SI2.7 - Battery_stock'!C31-'SI2.7 - Battery_stock'!C30</f>
        <v>3925235999.9999962</v>
      </c>
      <c r="C31" s="12">
        <f>('SI2.7 - Battery_stock'!C31-SUM(F31:AY31))/'SI2.7 - Battery_stock'!$K$4</f>
        <v>5789604980.57444</v>
      </c>
      <c r="D31" s="23"/>
      <c r="E31" s="9">
        <f>'SI2.7 - Battery_stock'!B31</f>
        <v>2032</v>
      </c>
      <c r="F31" s="18">
        <f>IF(F$3&gt;=$E31,0,Survival_curve_matrix!C30*F$1)</f>
        <v>588.64320162584249</v>
      </c>
      <c r="G31" s="18">
        <f>IF(G$3&gt;=$E31,0,Survival_curve_matrix!D30*G$1)</f>
        <v>-251.54020776444153</v>
      </c>
      <c r="H31" s="18">
        <f>IF(H$3&gt;=$E31,0,Survival_curve_matrix!E30*H$1)</f>
        <v>-44.654081722449881</v>
      </c>
      <c r="I31" s="18">
        <f>IF(I$3&gt;=$E31,0,Survival_curve_matrix!F30*I$1)</f>
        <v>1262.3292248595133</v>
      </c>
      <c r="J31" s="18">
        <f>IF(J$3&gt;=$E31,0,Survival_curve_matrix!G30*J$1)</f>
        <v>5762.8685597534222</v>
      </c>
      <c r="K31" s="18">
        <f>IF(K$3&gt;=$E31,0,Survival_curve_matrix!H30*K$1)</f>
        <v>17942.069091384557</v>
      </c>
      <c r="L31" s="18">
        <f>IF(L$3&gt;=$E31,0,Survival_curve_matrix!I30*L$1)</f>
        <v>45980.881715599673</v>
      </c>
      <c r="M31" s="18">
        <f>IF(M$3&gt;=$E31,0,Survival_curve_matrix!J30*M$1)</f>
        <v>101871.9330228445</v>
      </c>
      <c r="N31" s="18">
        <f>IF(N$3&gt;=$E31,0,Survival_curve_matrix!K30*N$1)</f>
        <v>197171.59113665254</v>
      </c>
      <c r="O31" s="18">
        <f>IF(O$3&gt;=$E31,0,Survival_curve_matrix!L30*O$1)</f>
        <v>328112.00456385681</v>
      </c>
      <c r="P31" s="18">
        <f>IF(P$3&gt;=$E31,0,Survival_curve_matrix!M30*P$1)</f>
        <v>438541.8691144404</v>
      </c>
      <c r="Q31" s="18">
        <f>IF(Q$3&gt;=$E31,0,Survival_curve_matrix!N30*Q$1)</f>
        <v>529396.99908545613</v>
      </c>
      <c r="R31" s="18">
        <f>IF(R$3&gt;=$E31,0,Survival_curve_matrix!O30*R$1)</f>
        <v>1801107.5055279967</v>
      </c>
      <c r="S31" s="18">
        <f>IF(S$3&gt;=$E31,0,Survival_curve_matrix!P30*S$1)</f>
        <v>7096148.8770604813</v>
      </c>
      <c r="T31" s="18">
        <f>IF(T$3&gt;=$E31,0,Survival_curve_matrix!Q30*T$1)</f>
        <v>21908077.811414607</v>
      </c>
      <c r="U31" s="18">
        <f>IF(U$3&gt;=$E31,0,Survival_curve_matrix!R30*U$1)</f>
        <v>55832384.751566425</v>
      </c>
      <c r="V31" s="18">
        <f>IF(V$3&gt;=$E31,0,Survival_curve_matrix!S30*V$1)</f>
        <v>123420167.51984824</v>
      </c>
      <c r="W31" s="18">
        <f>IF(W$3&gt;=$E31,0,Survival_curve_matrix!T30*W$1)</f>
        <v>242828665.40561858</v>
      </c>
      <c r="X31" s="18">
        <f>IF(X$3&gt;=$E31,0,Survival_curve_matrix!U30*X$1)</f>
        <v>436746433.29549605</v>
      </c>
      <c r="Y31" s="18">
        <f>IF(Y$3&gt;=$E31,0,Survival_curve_matrix!V30*Y$1)</f>
        <v>730453828.07815528</v>
      </c>
      <c r="Z31" s="18">
        <f>IF(Z$3&gt;=$E31,0,Survival_curve_matrix!W30*Z$1)</f>
        <v>1147713917.0159924</v>
      </c>
      <c r="AA31" s="18">
        <f>IF(AA$3&gt;=$E31,0,Survival_curve_matrix!X30*AA$1)</f>
        <v>1698287493.5830719</v>
      </c>
      <c r="AB31" s="18">
        <f>IF(AB$3&gt;=$E31,0,Survival_curve_matrix!Y30*AB$1)</f>
        <v>2349595893.9184155</v>
      </c>
      <c r="AC31" s="18">
        <f>IF(AC$3&gt;=$E31,0,Survival_curve_matrix!Z30*AC$1)</f>
        <v>3066913086.6388884</v>
      </c>
      <c r="AD31" s="18">
        <f>IF(AD$3&gt;=$E31,0,Survival_curve_matrix!AA30*AD$1)</f>
        <v>3811913724.1660914</v>
      </c>
      <c r="AE31" s="18">
        <f>IF(AE$3&gt;=$E31,0,Survival_curve_matrix!AB30*AE$1)</f>
        <v>4541455408.3310461</v>
      </c>
      <c r="AF31" s="18">
        <f>IF(AF$3&gt;=$E31,0,Survival_curve_matrix!AC30*AF$1)</f>
        <v>5212658347.5329418</v>
      </c>
      <c r="AG31" s="18">
        <f>IF(AG$3&gt;=$E31,0,Survival_curve_matrix!AD30*AG$1)</f>
        <v>0</v>
      </c>
      <c r="AH31" s="18">
        <f>IF(AH$3&gt;=$E31,0,Survival_curve_matrix!AE30*AH$1)</f>
        <v>0</v>
      </c>
      <c r="AI31" s="18">
        <f>IF(AI$3&gt;=$E31,0,Survival_curve_matrix!AF30*AI$1)</f>
        <v>0</v>
      </c>
      <c r="AJ31" s="18">
        <f>IF(AJ$3&gt;=$E31,0,Survival_curve_matrix!AG30*AJ$1)</f>
        <v>0</v>
      </c>
      <c r="AK31" s="18">
        <f>IF(AK$3&gt;=$E31,0,Survival_curve_matrix!AH30*AK$1)</f>
        <v>0</v>
      </c>
      <c r="AL31" s="18">
        <f>IF(AL$3&gt;=$E31,0,Survival_curve_matrix!AI30*AL$1)</f>
        <v>0</v>
      </c>
      <c r="AM31" s="18">
        <f>IF(AM$3&gt;=$E31,0,Survival_curve_matrix!AJ30*AM$1)</f>
        <v>0</v>
      </c>
      <c r="AN31" s="18">
        <f>IF(AN$3&gt;=$E31,0,Survival_curve_matrix!AK30*AN$1)</f>
        <v>0</v>
      </c>
      <c r="AO31" s="18">
        <f>IF(AO$3&gt;=$E31,0,Survival_curve_matrix!AL30*AO$1)</f>
        <v>0</v>
      </c>
      <c r="AP31" s="18">
        <f>IF(AP$3&gt;=$E31,0,Survival_curve_matrix!AM30*AP$1)</f>
        <v>0</v>
      </c>
      <c r="AQ31" s="18">
        <f>IF(AQ$3&gt;=$E31,0,Survival_curve_matrix!AN30*AQ$1)</f>
        <v>0</v>
      </c>
      <c r="AR31" s="18">
        <f>IF(AR$3&gt;=$E31,0,Survival_curve_matrix!AO30*AR$1)</f>
        <v>0</v>
      </c>
      <c r="AS31" s="18">
        <f>IF(AS$3&gt;=$E31,0,Survival_curve_matrix!AP30*AS$1)</f>
        <v>0</v>
      </c>
      <c r="AT31" s="18">
        <f>IF(AT$3&gt;=$E31,0,Survival_curve_matrix!AQ30*AT$1)</f>
        <v>0</v>
      </c>
      <c r="AU31" s="18">
        <f>IF(AU$3&gt;=$E31,0,Survival_curve_matrix!AR30*AU$1)</f>
        <v>0</v>
      </c>
      <c r="AV31" s="18">
        <f>IF(AV$3&gt;=$E31,0,Survival_curve_matrix!AS30*AV$1)</f>
        <v>0</v>
      </c>
      <c r="AW31" s="18">
        <f>IF(AW$3&gt;=$E31,0,Survival_curve_matrix!AT30*AW$1)</f>
        <v>0</v>
      </c>
      <c r="AX31" s="18">
        <f>IF(AX$3&gt;=$E31,0,Survival_curve_matrix!AU30*AX$1)</f>
        <v>0</v>
      </c>
      <c r="AY31" s="18">
        <f>IF(AY$3&gt;=$E31,0,Survival_curve_matrix!AV30*AY$1)</f>
        <v>0</v>
      </c>
    </row>
    <row r="32" spans="1:51">
      <c r="A32" s="13">
        <f t="shared" si="2"/>
        <v>2258807313.3891258</v>
      </c>
      <c r="B32" s="14">
        <f>'SI2.7 - Battery_stock'!C32-'SI2.7 - Battery_stock'!C31</f>
        <v>4054736000</v>
      </c>
      <c r="C32" s="12">
        <f>('SI2.7 - Battery_stock'!C32-SUM(F32:AY32))/'SI2.7 - Battery_stock'!$K$4</f>
        <v>6313543313.3891258</v>
      </c>
      <c r="D32" s="23"/>
      <c r="E32" s="9">
        <f>'SI2.7 - Battery_stock'!B32</f>
        <v>2033</v>
      </c>
      <c r="F32" s="18">
        <f>IF(F$3&gt;=$E32,0,Survival_curve_matrix!C31*F$1)</f>
        <v>194.02968632327688</v>
      </c>
      <c r="G32" s="18">
        <f>IF(G$3&gt;=$E32,0,Survival_curve_matrix!D31*G$1)</f>
        <v>-87.250431013807997</v>
      </c>
      <c r="H32" s="18">
        <f>IF(H$3&gt;=$E32,0,Survival_curve_matrix!E31*H$1)</f>
        <v>-16.290750552175336</v>
      </c>
      <c r="I32" s="18">
        <f>IF(I$3&gt;=$E32,0,Survival_curve_matrix!F31*I$1)</f>
        <v>484.10724909430911</v>
      </c>
      <c r="J32" s="18">
        <f>IF(J$3&gt;=$E32,0,Survival_curve_matrix!G31*J$1)</f>
        <v>2321.9832858399968</v>
      </c>
      <c r="K32" s="18">
        <f>IF(K$3&gt;=$E32,0,Survival_curve_matrix!H31*K$1)</f>
        <v>7591.0069132393637</v>
      </c>
      <c r="L32" s="18">
        <f>IF(L$3&gt;=$E32,0,Survival_curve_matrix!I31*L$1)</f>
        <v>20415.395432004108</v>
      </c>
      <c r="M32" s="18">
        <f>IF(M$3&gt;=$E32,0,Survival_curve_matrix!J31*M$1)</f>
        <v>47438.101162678504</v>
      </c>
      <c r="N32" s="18">
        <f>IF(N$3&gt;=$E32,0,Survival_curve_matrix!K31*N$1)</f>
        <v>96236.249337461035</v>
      </c>
      <c r="O32" s="18">
        <f>IF(O$3&gt;=$E32,0,Survival_curve_matrix!L31*O$1)</f>
        <v>167747.99453187184</v>
      </c>
      <c r="P32" s="18">
        <f>IF(P$3&gt;=$E32,0,Survival_curve_matrix!M31*P$1)</f>
        <v>234690.44322848317</v>
      </c>
      <c r="Q32" s="18">
        <f>IF(Q$3&gt;=$E32,0,Survival_curve_matrix!N31*Q$1)</f>
        <v>296354.20905489032</v>
      </c>
      <c r="R32" s="18">
        <f>IF(R$3&gt;=$E32,0,Survival_curve_matrix!O31*R$1)</f>
        <v>1053894.9920648769</v>
      </c>
      <c r="S32" s="18">
        <f>IF(S$3&gt;=$E32,0,Survival_curve_matrix!P31*S$1)</f>
        <v>4336870.5355223902</v>
      </c>
      <c r="T32" s="18">
        <f>IF(T$3&gt;=$E32,0,Survival_curve_matrix!Q31*T$1)</f>
        <v>13973506.439881278</v>
      </c>
      <c r="U32" s="18">
        <f>IF(U$3&gt;=$E32,0,Survival_curve_matrix!R31*U$1)</f>
        <v>37133622.690809071</v>
      </c>
      <c r="V32" s="18">
        <f>IF(V$3&gt;=$E32,0,Survival_curve_matrix!S31*V$1)</f>
        <v>85518215.555531189</v>
      </c>
      <c r="W32" s="18">
        <f>IF(W$3&gt;=$E32,0,Survival_curve_matrix!T31*W$1)</f>
        <v>175126017.23044249</v>
      </c>
      <c r="X32" s="18">
        <f>IF(X$3&gt;=$E32,0,Survival_curve_matrix!U31*X$1)</f>
        <v>327504056.99715418</v>
      </c>
      <c r="Y32" s="18">
        <f>IF(Y$3&gt;=$E32,0,Survival_curve_matrix!V31*Y$1)</f>
        <v>568907199.51300883</v>
      </c>
      <c r="Z32" s="18">
        <f>IF(Z$3&gt;=$E32,0,Survival_curve_matrix!W31*Z$1)</f>
        <v>927316434.28386068</v>
      </c>
      <c r="AA32" s="18">
        <f>IF(AA$3&gt;=$E32,0,Survival_curve_matrix!X31*AA$1)</f>
        <v>1421627325.8603592</v>
      </c>
      <c r="AB32" s="18">
        <f>IF(AB$3&gt;=$E32,0,Survival_curve_matrix!Y31*AB$1)</f>
        <v>2034790430.6905241</v>
      </c>
      <c r="AC32" s="18">
        <f>IF(AC$3&gt;=$E32,0,Survival_curve_matrix!Z31*AC$1)</f>
        <v>2743273219.320231</v>
      </c>
      <c r="AD32" s="18">
        <f>IF(AD$3&gt;=$E32,0,Survival_curve_matrix!AA31*AD$1)</f>
        <v>3515009179.5801311</v>
      </c>
      <c r="AE32" s="18">
        <f>IF(AE$3&gt;=$E32,0,Survival_curve_matrix!AB31*AE$1)</f>
        <v>4307222809.3598328</v>
      </c>
      <c r="AF32" s="18">
        <f>IF(AF$3&gt;=$E32,0,Survival_curve_matrix!AC31*AF$1)</f>
        <v>5069764647.8107977</v>
      </c>
      <c r="AG32" s="18">
        <f>IF(AG$3&gt;=$E32,0,Survival_curve_matrix!AD31*AG$1)</f>
        <v>5747657885.7720222</v>
      </c>
      <c r="AH32" s="18">
        <f>IF(AH$3&gt;=$E32,0,Survival_curve_matrix!AE31*AH$1)</f>
        <v>0</v>
      </c>
      <c r="AI32" s="18">
        <f>IF(AI$3&gt;=$E32,0,Survival_curve_matrix!AF31*AI$1)</f>
        <v>0</v>
      </c>
      <c r="AJ32" s="18">
        <f>IF(AJ$3&gt;=$E32,0,Survival_curve_matrix!AG31*AJ$1)</f>
        <v>0</v>
      </c>
      <c r="AK32" s="18">
        <f>IF(AK$3&gt;=$E32,0,Survival_curve_matrix!AH31*AK$1)</f>
        <v>0</v>
      </c>
      <c r="AL32" s="18">
        <f>IF(AL$3&gt;=$E32,0,Survival_curve_matrix!AI31*AL$1)</f>
        <v>0</v>
      </c>
      <c r="AM32" s="18">
        <f>IF(AM$3&gt;=$E32,0,Survival_curve_matrix!AJ31*AM$1)</f>
        <v>0</v>
      </c>
      <c r="AN32" s="18">
        <f>IF(AN$3&gt;=$E32,0,Survival_curve_matrix!AK31*AN$1)</f>
        <v>0</v>
      </c>
      <c r="AO32" s="18">
        <f>IF(AO$3&gt;=$E32,0,Survival_curve_matrix!AL31*AO$1)</f>
        <v>0</v>
      </c>
      <c r="AP32" s="18">
        <f>IF(AP$3&gt;=$E32,0,Survival_curve_matrix!AM31*AP$1)</f>
        <v>0</v>
      </c>
      <c r="AQ32" s="18">
        <f>IF(AQ$3&gt;=$E32,0,Survival_curve_matrix!AN31*AQ$1)</f>
        <v>0</v>
      </c>
      <c r="AR32" s="18">
        <f>IF(AR$3&gt;=$E32,0,Survival_curve_matrix!AO31*AR$1)</f>
        <v>0</v>
      </c>
      <c r="AS32" s="18">
        <f>IF(AS$3&gt;=$E32,0,Survival_curve_matrix!AP31*AS$1)</f>
        <v>0</v>
      </c>
      <c r="AT32" s="18">
        <f>IF(AT$3&gt;=$E32,0,Survival_curve_matrix!AQ31*AT$1)</f>
        <v>0</v>
      </c>
      <c r="AU32" s="18">
        <f>IF(AU$3&gt;=$E32,0,Survival_curve_matrix!AR31*AU$1)</f>
        <v>0</v>
      </c>
      <c r="AV32" s="18">
        <f>IF(AV$3&gt;=$E32,0,Survival_curve_matrix!AS31*AV$1)</f>
        <v>0</v>
      </c>
      <c r="AW32" s="18">
        <f>IF(AW$3&gt;=$E32,0,Survival_curve_matrix!AT31*AW$1)</f>
        <v>0</v>
      </c>
      <c r="AX32" s="18">
        <f>IF(AX$3&gt;=$E32,0,Survival_curve_matrix!AU31*AX$1)</f>
        <v>0</v>
      </c>
      <c r="AY32" s="18">
        <f>IF(AY$3&gt;=$E32,0,Survival_curve_matrix!AV31*AY$1)</f>
        <v>0</v>
      </c>
    </row>
    <row r="33" spans="1:51">
      <c r="A33" s="13">
        <f t="shared" si="2"/>
        <v>2685916355.4556885</v>
      </c>
      <c r="B33" s="14">
        <f>'SI2.7 - Battery_stock'!C33-'SI2.7 - Battery_stock'!C32</f>
        <v>4132044000</v>
      </c>
      <c r="C33" s="12">
        <f>('SI2.7 - Battery_stock'!C33-SUM(F33:AY33))/'SI2.7 - Battery_stock'!$K$4</f>
        <v>6817960355.4556885</v>
      </c>
      <c r="D33" s="23"/>
      <c r="E33" s="9">
        <f>'SI2.7 - Battery_stock'!B33</f>
        <v>2034</v>
      </c>
      <c r="F33" s="18">
        <f>IF(F$3&gt;=$E33,0,Survival_curve_matrix!C32*F$1)</f>
        <v>60.746568840251314</v>
      </c>
      <c r="G33" s="18">
        <f>IF(G$3&gt;=$E33,0,Survival_curve_matrix!D32*G$1)</f>
        <v>-28.759652221279733</v>
      </c>
      <c r="H33" s="18">
        <f>IF(H$3&gt;=$E33,0,Survival_curve_matrix!E32*H$1)</f>
        <v>-5.6506871002778043</v>
      </c>
      <c r="I33" s="18">
        <f>IF(I$3&gt;=$E33,0,Survival_curve_matrix!F32*I$1)</f>
        <v>176.6125319632375</v>
      </c>
      <c r="J33" s="18">
        <f>IF(J$3&gt;=$E33,0,Survival_curve_matrix!G32*J$1)</f>
        <v>890.48793200210321</v>
      </c>
      <c r="K33" s="18">
        <f>IF(K$3&gt;=$E33,0,Survival_curve_matrix!H32*K$1)</f>
        <v>3058.5794196895322</v>
      </c>
      <c r="L33" s="18">
        <f>IF(L$3&gt;=$E33,0,Survival_curve_matrix!I32*L$1)</f>
        <v>8637.4323424756967</v>
      </c>
      <c r="M33" s="18">
        <f>IF(M$3&gt;=$E33,0,Survival_curve_matrix!J32*M$1)</f>
        <v>21062.397188676114</v>
      </c>
      <c r="N33" s="18">
        <f>IF(N$3&gt;=$E33,0,Survival_curve_matrix!K32*N$1)</f>
        <v>44813.765638112316</v>
      </c>
      <c r="O33" s="18">
        <f>IF(O$3&gt;=$E33,0,Survival_curve_matrix!L32*O$1)</f>
        <v>81875.070006610797</v>
      </c>
      <c r="P33" s="18">
        <f>IF(P$3&gt;=$E33,0,Survival_curve_matrix!M32*P$1)</f>
        <v>119986.01282420389</v>
      </c>
      <c r="Q33" s="18">
        <f>IF(Q$3&gt;=$E33,0,Survival_curve_matrix!N32*Q$1)</f>
        <v>158597.17298183183</v>
      </c>
      <c r="R33" s="18">
        <f>IF(R$3&gt;=$E33,0,Survival_curve_matrix!O32*R$1)</f>
        <v>589965.97513746074</v>
      </c>
      <c r="S33" s="18">
        <f>IF(S$3&gt;=$E33,0,Survival_curve_matrix!P32*S$1)</f>
        <v>2537664.2563492567</v>
      </c>
      <c r="T33" s="18">
        <f>IF(T$3&gt;=$E33,0,Survival_curve_matrix!Q32*T$1)</f>
        <v>8540024.9356319942</v>
      </c>
      <c r="U33" s="18">
        <f>IF(U$3&gt;=$E33,0,Survival_curve_matrix!R32*U$1)</f>
        <v>23684730.366248302</v>
      </c>
      <c r="V33" s="18">
        <f>IF(V$3&gt;=$E33,0,Survival_curve_matrix!S32*V$1)</f>
        <v>56877404.820887215</v>
      </c>
      <c r="W33" s="18">
        <f>IF(W$3&gt;=$E33,0,Survival_curve_matrix!T32*W$1)</f>
        <v>121345358.63829677</v>
      </c>
      <c r="X33" s="18">
        <f>IF(X$3&gt;=$E33,0,Survival_curve_matrix!U32*X$1)</f>
        <v>236193206.56776288</v>
      </c>
      <c r="Y33" s="18">
        <f>IF(Y$3&gt;=$E33,0,Survival_curve_matrix!V32*Y$1)</f>
        <v>426607756.10579264</v>
      </c>
      <c r="Z33" s="18">
        <f>IF(Z$3&gt;=$E33,0,Survival_curve_matrix!W32*Z$1)</f>
        <v>722231817.27835917</v>
      </c>
      <c r="AA33" s="18">
        <f>IF(AA$3&gt;=$E33,0,Survival_curve_matrix!X32*AA$1)</f>
        <v>1148629778.8606141</v>
      </c>
      <c r="AB33" s="18">
        <f>IF(AB$3&gt;=$E33,0,Survival_curve_matrix!Y32*AB$1)</f>
        <v>1703312124.4776578</v>
      </c>
      <c r="AC33" s="18">
        <f>IF(AC$3&gt;=$E33,0,Survival_curve_matrix!Z32*AC$1)</f>
        <v>2375721761.2996969</v>
      </c>
      <c r="AD33" s="18">
        <f>IF(AD$3&gt;=$E33,0,Survival_curve_matrix!AA32*AD$1)</f>
        <v>3144083407.5198936</v>
      </c>
      <c r="AE33" s="18">
        <f>IF(AE$3&gt;=$E33,0,Survival_curve_matrix!AB32*AE$1)</f>
        <v>3971739343.7882175</v>
      </c>
      <c r="AF33" s="18">
        <f>IF(AF$3&gt;=$E33,0,Survival_curve_matrix!AC32*AF$1)</f>
        <v>4808283681.27952</v>
      </c>
      <c r="AG33" s="18">
        <f>IF(AG$3&gt;=$E33,0,Survival_curve_matrix!AD32*AG$1)</f>
        <v>5590098336.4445992</v>
      </c>
      <c r="AH33" s="18">
        <f>IF(AH$3&gt;=$E33,0,Survival_curve_matrix!AE32*AH$1)</f>
        <v>6267800158.0625553</v>
      </c>
      <c r="AI33" s="18">
        <f>IF(AI$3&gt;=$E33,0,Survival_curve_matrix!AF32*AI$1)</f>
        <v>0</v>
      </c>
      <c r="AJ33" s="18">
        <f>IF(AJ$3&gt;=$E33,0,Survival_curve_matrix!AG32*AJ$1)</f>
        <v>0</v>
      </c>
      <c r="AK33" s="18">
        <f>IF(AK$3&gt;=$E33,0,Survival_curve_matrix!AH32*AK$1)</f>
        <v>0</v>
      </c>
      <c r="AL33" s="18">
        <f>IF(AL$3&gt;=$E33,0,Survival_curve_matrix!AI32*AL$1)</f>
        <v>0</v>
      </c>
      <c r="AM33" s="18">
        <f>IF(AM$3&gt;=$E33,0,Survival_curve_matrix!AJ32*AM$1)</f>
        <v>0</v>
      </c>
      <c r="AN33" s="18">
        <f>IF(AN$3&gt;=$E33,0,Survival_curve_matrix!AK32*AN$1)</f>
        <v>0</v>
      </c>
      <c r="AO33" s="18">
        <f>IF(AO$3&gt;=$E33,0,Survival_curve_matrix!AL32*AO$1)</f>
        <v>0</v>
      </c>
      <c r="AP33" s="18">
        <f>IF(AP$3&gt;=$E33,0,Survival_curve_matrix!AM32*AP$1)</f>
        <v>0</v>
      </c>
      <c r="AQ33" s="18">
        <f>IF(AQ$3&gt;=$E33,0,Survival_curve_matrix!AN32*AQ$1)</f>
        <v>0</v>
      </c>
      <c r="AR33" s="18">
        <f>IF(AR$3&gt;=$E33,0,Survival_curve_matrix!AO32*AR$1)</f>
        <v>0</v>
      </c>
      <c r="AS33" s="18">
        <f>IF(AS$3&gt;=$E33,0,Survival_curve_matrix!AP32*AS$1)</f>
        <v>0</v>
      </c>
      <c r="AT33" s="18">
        <f>IF(AT$3&gt;=$E33,0,Survival_curve_matrix!AQ32*AT$1)</f>
        <v>0</v>
      </c>
      <c r="AU33" s="18">
        <f>IF(AU$3&gt;=$E33,0,Survival_curve_matrix!AR32*AU$1)</f>
        <v>0</v>
      </c>
      <c r="AV33" s="18">
        <f>IF(AV$3&gt;=$E33,0,Survival_curve_matrix!AS32*AV$1)</f>
        <v>0</v>
      </c>
      <c r="AW33" s="18">
        <f>IF(AW$3&gt;=$E33,0,Survival_curve_matrix!AT32*AW$1)</f>
        <v>0</v>
      </c>
      <c r="AX33" s="18">
        <f>IF(AX$3&gt;=$E33,0,Survival_curve_matrix!AU32*AX$1)</f>
        <v>0</v>
      </c>
      <c r="AY33" s="18">
        <f>IF(AY$3&gt;=$E33,0,Survival_curve_matrix!AV32*AY$1)</f>
        <v>0</v>
      </c>
    </row>
    <row r="34" spans="1:51">
      <c r="A34" s="13">
        <f t="shared" si="2"/>
        <v>3140294916.4020119</v>
      </c>
      <c r="B34" s="14">
        <f>'SI2.7 - Battery_stock'!C34-'SI2.7 - Battery_stock'!C33</f>
        <v>4157216000</v>
      </c>
      <c r="C34" s="12">
        <f>('SI2.7 - Battery_stock'!C34-SUM(F34:AY34))/'SI2.7 - Battery_stock'!$K$4</f>
        <v>7297510916.4020119</v>
      </c>
      <c r="D34" s="23"/>
      <c r="E34" s="9">
        <f>'SI2.7 - Battery_stock'!B34</f>
        <v>2035</v>
      </c>
      <c r="F34" s="18">
        <f>IF(F$3&gt;=$E34,0,Survival_curve_matrix!C33*F$1)</f>
        <v>18.055108772711215</v>
      </c>
      <c r="G34" s="18">
        <f>IF(G$3&gt;=$E34,0,Survival_curve_matrix!D33*G$1)</f>
        <v>-9.0040355503686147</v>
      </c>
      <c r="H34" s="18">
        <f>IF(H$3&gt;=$E34,0,Survival_curve_matrix!E33*H$1)</f>
        <v>-1.8625901778014444</v>
      </c>
      <c r="I34" s="18">
        <f>IF(I$3&gt;=$E34,0,Survival_curve_matrix!F33*I$1)</f>
        <v>61.260661558580253</v>
      </c>
      <c r="J34" s="18">
        <f>IF(J$3&gt;=$E34,0,Survival_curve_matrix!G33*J$1)</f>
        <v>324.86877370216905</v>
      </c>
      <c r="K34" s="18">
        <f>IF(K$3&gt;=$E34,0,Survival_curve_matrix!H33*K$1)</f>
        <v>1172.9748783778298</v>
      </c>
      <c r="L34" s="18">
        <f>IF(L$3&gt;=$E34,0,Survival_curve_matrix!I33*L$1)</f>
        <v>3480.2066581682584</v>
      </c>
      <c r="M34" s="18">
        <f>IF(M$3&gt;=$E34,0,Survival_curve_matrix!J33*M$1)</f>
        <v>8911.1685979075501</v>
      </c>
      <c r="N34" s="18">
        <f>IF(N$3&gt;=$E34,0,Survival_curve_matrix!K33*N$1)</f>
        <v>19897.198839247812</v>
      </c>
      <c r="O34" s="18">
        <f>IF(O$3&gt;=$E34,0,Survival_curve_matrix!L33*O$1)</f>
        <v>38126.280109007173</v>
      </c>
      <c r="P34" s="18">
        <f>IF(P$3&gt;=$E34,0,Survival_curve_matrix!M33*P$1)</f>
        <v>58563.222929793526</v>
      </c>
      <c r="Q34" s="18">
        <f>IF(Q$3&gt;=$E34,0,Survival_curve_matrix!N33*Q$1)</f>
        <v>81083.158604606753</v>
      </c>
      <c r="R34" s="18">
        <f>IF(R$3&gt;=$E34,0,Survival_curve_matrix!O33*R$1)</f>
        <v>315726.69782780315</v>
      </c>
      <c r="S34" s="18">
        <f>IF(S$3&gt;=$E34,0,Survival_curve_matrix!P33*S$1)</f>
        <v>1420573.7562480092</v>
      </c>
      <c r="T34" s="18">
        <f>IF(T$3&gt;=$E34,0,Survival_curve_matrix!Q33*T$1)</f>
        <v>4997086.2284166031</v>
      </c>
      <c r="U34" s="18">
        <f>IF(U$3&gt;=$E34,0,Survival_curve_matrix!R33*U$1)</f>
        <v>14475120.385259528</v>
      </c>
      <c r="V34" s="18">
        <f>IF(V$3&gt;=$E34,0,Survival_curve_matrix!S33*V$1)</f>
        <v>36277796.226116434</v>
      </c>
      <c r="W34" s="18">
        <f>IF(W$3&gt;=$E34,0,Survival_curve_matrix!T33*W$1)</f>
        <v>80705719.14499858</v>
      </c>
      <c r="X34" s="18">
        <f>IF(X$3&gt;=$E34,0,Survival_curve_matrix!U33*X$1)</f>
        <v>163659002.88350937</v>
      </c>
      <c r="Y34" s="18">
        <f>IF(Y$3&gt;=$E34,0,Survival_curve_matrix!V33*Y$1)</f>
        <v>307665971.48499095</v>
      </c>
      <c r="Z34" s="18">
        <f>IF(Z$3&gt;=$E34,0,Survival_curve_matrix!W33*Z$1)</f>
        <v>541581641.47171128</v>
      </c>
      <c r="AA34" s="18">
        <f>IF(AA$3&gt;=$E34,0,Survival_curve_matrix!X33*AA$1)</f>
        <v>894599666.1939882</v>
      </c>
      <c r="AB34" s="18">
        <f>IF(AB$3&gt;=$E34,0,Survival_curve_matrix!Y33*AB$1)</f>
        <v>1376222159.8303404</v>
      </c>
      <c r="AC34" s="18">
        <f>IF(AC$3&gt;=$E34,0,Survival_curve_matrix!Z33*AC$1)</f>
        <v>1988703907.4751012</v>
      </c>
      <c r="AD34" s="18">
        <f>IF(AD$3&gt;=$E34,0,Survival_curve_matrix!AA33*AD$1)</f>
        <v>2722830273.6966205</v>
      </c>
      <c r="AE34" s="18">
        <f>IF(AE$3&gt;=$E34,0,Survival_curve_matrix!AB33*AE$1)</f>
        <v>3552616545.7383294</v>
      </c>
      <c r="AF34" s="18">
        <f>IF(AF$3&gt;=$E34,0,Survival_curve_matrix!AC33*AF$1)</f>
        <v>4433773296.2254324</v>
      </c>
      <c r="AG34" s="18">
        <f>IF(AG$3&gt;=$E34,0,Survival_curve_matrix!AD33*AG$1)</f>
        <v>5301780353.7450266</v>
      </c>
      <c r="AH34" s="18">
        <f>IF(AH$3&gt;=$E34,0,Survival_curve_matrix!AE33*AH$1)</f>
        <v>6095982038.7859526</v>
      </c>
      <c r="AI34" s="18">
        <f>IF(AI$3&gt;=$E34,0,Survival_curve_matrix!AF33*AI$1)</f>
        <v>6768562576.0995836</v>
      </c>
      <c r="AJ34" s="18">
        <f>IF(AJ$3&gt;=$E34,0,Survival_curve_matrix!AG33*AJ$1)</f>
        <v>0</v>
      </c>
      <c r="AK34" s="18">
        <f>IF(AK$3&gt;=$E34,0,Survival_curve_matrix!AH33*AK$1)</f>
        <v>0</v>
      </c>
      <c r="AL34" s="18">
        <f>IF(AL$3&gt;=$E34,0,Survival_curve_matrix!AI33*AL$1)</f>
        <v>0</v>
      </c>
      <c r="AM34" s="18">
        <f>IF(AM$3&gt;=$E34,0,Survival_curve_matrix!AJ33*AM$1)</f>
        <v>0</v>
      </c>
      <c r="AN34" s="18">
        <f>IF(AN$3&gt;=$E34,0,Survival_curve_matrix!AK33*AN$1)</f>
        <v>0</v>
      </c>
      <c r="AO34" s="18">
        <f>IF(AO$3&gt;=$E34,0,Survival_curve_matrix!AL33*AO$1)</f>
        <v>0</v>
      </c>
      <c r="AP34" s="18">
        <f>IF(AP$3&gt;=$E34,0,Survival_curve_matrix!AM33*AP$1)</f>
        <v>0</v>
      </c>
      <c r="AQ34" s="18">
        <f>IF(AQ$3&gt;=$E34,0,Survival_curve_matrix!AN33*AQ$1)</f>
        <v>0</v>
      </c>
      <c r="AR34" s="18">
        <f>IF(AR$3&gt;=$E34,0,Survival_curve_matrix!AO33*AR$1)</f>
        <v>0</v>
      </c>
      <c r="AS34" s="18">
        <f>IF(AS$3&gt;=$E34,0,Survival_curve_matrix!AP33*AS$1)</f>
        <v>0</v>
      </c>
      <c r="AT34" s="18">
        <f>IF(AT$3&gt;=$E34,0,Survival_curve_matrix!AQ33*AT$1)</f>
        <v>0</v>
      </c>
      <c r="AU34" s="18">
        <f>IF(AU$3&gt;=$E34,0,Survival_curve_matrix!AR33*AU$1)</f>
        <v>0</v>
      </c>
      <c r="AV34" s="18">
        <f>IF(AV$3&gt;=$E34,0,Survival_curve_matrix!AS33*AV$1)</f>
        <v>0</v>
      </c>
      <c r="AW34" s="18">
        <f>IF(AW$3&gt;=$E34,0,Survival_curve_matrix!AT33*AW$1)</f>
        <v>0</v>
      </c>
      <c r="AX34" s="18">
        <f>IF(AX$3&gt;=$E34,0,Survival_curve_matrix!AU33*AX$1)</f>
        <v>0</v>
      </c>
      <c r="AY34" s="18">
        <f>IF(AY$3&gt;=$E34,0,Survival_curve_matrix!AV33*AY$1)</f>
        <v>0</v>
      </c>
    </row>
    <row r="35" spans="1:51">
      <c r="A35" s="13">
        <f t="shared" si="2"/>
        <v>3615992025.0606537</v>
      </c>
      <c r="B35" s="14">
        <f>'SI2.7 - Battery_stock'!C35-'SI2.7 - Battery_stock'!C34</f>
        <v>4134508000</v>
      </c>
      <c r="C35" s="12">
        <f>('SI2.7 - Battery_stock'!C35-SUM(F35:AY35))/'SI2.7 - Battery_stock'!$K$4</f>
        <v>7750500025.0606537</v>
      </c>
      <c r="D35" s="23"/>
      <c r="E35" s="9">
        <f>'SI2.7 - Battery_stock'!B35</f>
        <v>2036</v>
      </c>
      <c r="F35" s="18">
        <f>IF(F$3&gt;=$E35,0,Survival_curve_matrix!C34*F$1)</f>
        <v>5.0920869322910178</v>
      </c>
      <c r="G35" s="18">
        <f>IF(G$3&gt;=$E35,0,Survival_curve_matrix!D34*G$1)</f>
        <v>-2.6761814594463842</v>
      </c>
      <c r="H35" s="18">
        <f>IF(H$3&gt;=$E35,0,Survival_curve_matrix!E34*H$1)</f>
        <v>-0.58313737758910011</v>
      </c>
      <c r="I35" s="18">
        <f>IF(I$3&gt;=$E35,0,Survival_curve_matrix!F34*I$1)</f>
        <v>20.192855219150328</v>
      </c>
      <c r="J35" s="18">
        <f>IF(J$3&gt;=$E35,0,Survival_curve_matrix!G34*J$1)</f>
        <v>112.68552562771806</v>
      </c>
      <c r="K35" s="18">
        <f>IF(K$3&gt;=$E35,0,Survival_curve_matrix!H34*K$1)</f>
        <v>427.92596803114958</v>
      </c>
      <c r="L35" s="18">
        <f>IF(L$3&gt;=$E35,0,Survival_curve_matrix!I34*L$1)</f>
        <v>1334.6702574782246</v>
      </c>
      <c r="M35" s="18">
        <f>IF(M$3&gt;=$E35,0,Survival_curve_matrix!J34*M$1)</f>
        <v>3590.5008637797059</v>
      </c>
      <c r="N35" s="18">
        <f>IF(N$3&gt;=$E35,0,Survival_curve_matrix!K34*N$1)</f>
        <v>8418.1915237053036</v>
      </c>
      <c r="O35" s="18">
        <f>IF(O$3&gt;=$E35,0,Survival_curve_matrix!L34*O$1)</f>
        <v>16927.972142662573</v>
      </c>
      <c r="P35" s="18">
        <f>IF(P$3&gt;=$E35,0,Survival_curve_matrix!M34*P$1)</f>
        <v>27270.790013703292</v>
      </c>
      <c r="Q35" s="18">
        <f>IF(Q$3&gt;=$E35,0,Survival_curve_matrix!N34*Q$1)</f>
        <v>39575.37200749047</v>
      </c>
      <c r="R35" s="18">
        <f>IF(R$3&gt;=$E35,0,Survival_curve_matrix!O34*R$1)</f>
        <v>161415.97882462348</v>
      </c>
      <c r="S35" s="18">
        <f>IF(S$3&gt;=$E35,0,Survival_curve_matrix!P34*S$1)</f>
        <v>760235.47116682457</v>
      </c>
      <c r="T35" s="18">
        <f>IF(T$3&gt;=$E35,0,Survival_curve_matrix!Q34*T$1)</f>
        <v>2797347.8114907802</v>
      </c>
      <c r="U35" s="18">
        <f>IF(U$3&gt;=$E35,0,Survival_curve_matrix!R34*U$1)</f>
        <v>8469931.3265529554</v>
      </c>
      <c r="V35" s="18">
        <f>IF(V$3&gt;=$E35,0,Survival_curve_matrix!S34*V$1)</f>
        <v>22171477.553878941</v>
      </c>
      <c r="W35" s="18">
        <f>IF(W$3&gt;=$E35,0,Survival_curve_matrix!T34*W$1)</f>
        <v>51476076.354827821</v>
      </c>
      <c r="X35" s="18">
        <f>IF(X$3&gt;=$E35,0,Survival_curve_matrix!U34*X$1)</f>
        <v>108848147.72057122</v>
      </c>
      <c r="Y35" s="18">
        <f>IF(Y$3&gt;=$E35,0,Survival_curve_matrix!V34*Y$1)</f>
        <v>213182702.61077118</v>
      </c>
      <c r="Z35" s="18">
        <f>IF(Z$3&gt;=$E35,0,Survival_curve_matrix!W34*Z$1)</f>
        <v>390584182.95730466</v>
      </c>
      <c r="AA35" s="18">
        <f>IF(AA$3&gt;=$E35,0,Survival_curve_matrix!X34*AA$1)</f>
        <v>670835518.57789707</v>
      </c>
      <c r="AB35" s="18">
        <f>IF(AB$3&gt;=$E35,0,Survival_curve_matrix!Y34*AB$1)</f>
        <v>1071857884.4562534</v>
      </c>
      <c r="AC35" s="18">
        <f>IF(AC$3&gt;=$E35,0,Survival_curve_matrix!Z34*AC$1)</f>
        <v>1606809666.5769498</v>
      </c>
      <c r="AD35" s="18">
        <f>IF(AD$3&gt;=$E35,0,Survival_curve_matrix!AA34*AD$1)</f>
        <v>2279266576.1202664</v>
      </c>
      <c r="AE35" s="18">
        <f>IF(AE$3&gt;=$E35,0,Survival_curve_matrix!AB34*AE$1)</f>
        <v>3076626993.5574646</v>
      </c>
      <c r="AF35" s="18">
        <f>IF(AF$3&gt;=$E35,0,Survival_curve_matrix!AC34*AF$1)</f>
        <v>3965893783.2510366</v>
      </c>
      <c r="AG35" s="18">
        <f>IF(AG$3&gt;=$E35,0,Survival_curve_matrix!AD34*AG$1)</f>
        <v>4888832213.9578857</v>
      </c>
      <c r="AH35" s="18">
        <f>IF(AH$3&gt;=$E35,0,Survival_curve_matrix!AE34*AH$1)</f>
        <v>5781572320.3491468</v>
      </c>
      <c r="AI35" s="18">
        <f>IF(AI$3&gt;=$E35,0,Survival_curve_matrix!AF34*AI$1)</f>
        <v>6583017143.4591599</v>
      </c>
      <c r="AJ35" s="18">
        <f>IF(AJ$3&gt;=$E35,0,Survival_curve_matrix!AG34*AJ$1)</f>
        <v>7244638676.713974</v>
      </c>
      <c r="AK35" s="18">
        <f>IF(AK$3&gt;=$E35,0,Survival_curve_matrix!AH34*AK$1)</f>
        <v>0</v>
      </c>
      <c r="AL35" s="18">
        <f>IF(AL$3&gt;=$E35,0,Survival_curve_matrix!AI34*AL$1)</f>
        <v>0</v>
      </c>
      <c r="AM35" s="18">
        <f>IF(AM$3&gt;=$E35,0,Survival_curve_matrix!AJ34*AM$1)</f>
        <v>0</v>
      </c>
      <c r="AN35" s="18">
        <f>IF(AN$3&gt;=$E35,0,Survival_curve_matrix!AK34*AN$1)</f>
        <v>0</v>
      </c>
      <c r="AO35" s="18">
        <f>IF(AO$3&gt;=$E35,0,Survival_curve_matrix!AL34*AO$1)</f>
        <v>0</v>
      </c>
      <c r="AP35" s="18">
        <f>IF(AP$3&gt;=$E35,0,Survival_curve_matrix!AM34*AP$1)</f>
        <v>0</v>
      </c>
      <c r="AQ35" s="18">
        <f>IF(AQ$3&gt;=$E35,0,Survival_curve_matrix!AN34*AQ$1)</f>
        <v>0</v>
      </c>
      <c r="AR35" s="18">
        <f>IF(AR$3&gt;=$E35,0,Survival_curve_matrix!AO34*AR$1)</f>
        <v>0</v>
      </c>
      <c r="AS35" s="18">
        <f>IF(AS$3&gt;=$E35,0,Survival_curve_matrix!AP34*AS$1)</f>
        <v>0</v>
      </c>
      <c r="AT35" s="18">
        <f>IF(AT$3&gt;=$E35,0,Survival_curve_matrix!AQ34*AT$1)</f>
        <v>0</v>
      </c>
      <c r="AU35" s="18">
        <f>IF(AU$3&gt;=$E35,0,Survival_curve_matrix!AR34*AU$1)</f>
        <v>0</v>
      </c>
      <c r="AV35" s="18">
        <f>IF(AV$3&gt;=$E35,0,Survival_curve_matrix!AS34*AV$1)</f>
        <v>0</v>
      </c>
      <c r="AW35" s="18">
        <f>IF(AW$3&gt;=$E35,0,Survival_curve_matrix!AT34*AW$1)</f>
        <v>0</v>
      </c>
      <c r="AX35" s="18">
        <f>IF(AX$3&gt;=$E35,0,Survival_curve_matrix!AU34*AX$1)</f>
        <v>0</v>
      </c>
      <c r="AY35" s="18">
        <f>IF(AY$3&gt;=$E35,0,Survival_curve_matrix!AV34*AY$1)</f>
        <v>0</v>
      </c>
    </row>
    <row r="36" spans="1:51">
      <c r="A36" s="13">
        <f t="shared" si="2"/>
        <v>4106764914.8348083</v>
      </c>
      <c r="B36" s="14">
        <f>'SI2.7 - Battery_stock'!C36-'SI2.7 - Battery_stock'!C35</f>
        <v>4081308000</v>
      </c>
      <c r="C36" s="12">
        <f>('SI2.7 - Battery_stock'!C36-SUM(F36:AY36))/'SI2.7 - Battery_stock'!$K$4</f>
        <v>8188072914.8348083</v>
      </c>
      <c r="D36" s="23"/>
      <c r="E36" s="9">
        <f>'SI2.7 - Battery_stock'!B36</f>
        <v>2037</v>
      </c>
      <c r="F36" s="18">
        <f>IF(F$3&gt;=$E36,0,Survival_curve_matrix!C35*F$1)</f>
        <v>1.3620918609547061</v>
      </c>
      <c r="G36" s="18">
        <f>IF(G$3&gt;=$E36,0,Survival_curve_matrix!D35*G$1)</f>
        <v>-0.75476413959261401</v>
      </c>
      <c r="H36" s="18">
        <f>IF(H$3&gt;=$E36,0,Survival_curve_matrix!E35*H$1)</f>
        <v>-0.17332022174770811</v>
      </c>
      <c r="I36" s="18">
        <f>IF(I$3&gt;=$E36,0,Survival_curve_matrix!F35*I$1)</f>
        <v>6.3219535778025326</v>
      </c>
      <c r="J36" s="18">
        <f>IF(J$3&gt;=$E36,0,Survival_curve_matrix!G35*J$1)</f>
        <v>37.143616252307076</v>
      </c>
      <c r="K36" s="18">
        <f>IF(K$3&gt;=$E36,0,Survival_curve_matrix!H35*K$1)</f>
        <v>148.43243346480551</v>
      </c>
      <c r="L36" s="18">
        <f>IF(L$3&gt;=$E36,0,Survival_curve_matrix!I35*L$1)</f>
        <v>486.91585170486616</v>
      </c>
      <c r="M36" s="18">
        <f>IF(M$3&gt;=$E36,0,Survival_curve_matrix!J35*M$1)</f>
        <v>1376.9684340696303</v>
      </c>
      <c r="N36" s="18">
        <f>IF(N$3&gt;=$E36,0,Survival_curve_matrix!K35*N$1)</f>
        <v>3391.8698322489608</v>
      </c>
      <c r="O36" s="18">
        <f>IF(O$3&gt;=$E36,0,Survival_curve_matrix!L35*O$1)</f>
        <v>7161.9584624037807</v>
      </c>
      <c r="P36" s="18">
        <f>IF(P$3&gt;=$E36,0,Survival_curve_matrix!M35*P$1)</f>
        <v>12108.161938182626</v>
      </c>
      <c r="Q36" s="18">
        <f>IF(Q$3&gt;=$E36,0,Survival_curve_matrix!N35*Q$1)</f>
        <v>18428.829660285042</v>
      </c>
      <c r="R36" s="18">
        <f>IF(R$3&gt;=$E36,0,Survival_curve_matrix!O35*R$1)</f>
        <v>78784.516043443058</v>
      </c>
      <c r="S36" s="18">
        <f>IF(S$3&gt;=$E36,0,Survival_curve_matrix!P35*S$1)</f>
        <v>388672.08113809844</v>
      </c>
      <c r="T36" s="18">
        <f>IF(T$3&gt;=$E36,0,Survival_curve_matrix!Q35*T$1)</f>
        <v>1497031.0567351501</v>
      </c>
      <c r="U36" s="18">
        <f>IF(U$3&gt;=$E36,0,Survival_curve_matrix!R35*U$1)</f>
        <v>4741431.8618467553</v>
      </c>
      <c r="V36" s="18">
        <f>IF(V$3&gt;=$E36,0,Survival_curve_matrix!S35*V$1)</f>
        <v>12973356.165023563</v>
      </c>
      <c r="W36" s="18">
        <f>IF(W$3&gt;=$E36,0,Survival_curve_matrix!T35*W$1)</f>
        <v>31460033.138429716</v>
      </c>
      <c r="X36" s="18">
        <f>IF(X$3&gt;=$E36,0,Survival_curve_matrix!U35*X$1)</f>
        <v>69426003.788889229</v>
      </c>
      <c r="Y36" s="18">
        <f>IF(Y$3&gt;=$E36,0,Survival_curve_matrix!V35*Y$1)</f>
        <v>141785920.09242874</v>
      </c>
      <c r="Z36" s="18">
        <f>IF(Z$3&gt;=$E36,0,Survival_curve_matrix!W35*Z$1)</f>
        <v>270636987.63293397</v>
      </c>
      <c r="AA36" s="18">
        <f>IF(AA$3&gt;=$E36,0,Survival_curve_matrix!X35*AA$1)</f>
        <v>483801005.90277082</v>
      </c>
      <c r="AB36" s="18">
        <f>IF(AB$3&gt;=$E36,0,Survival_curve_matrix!Y35*AB$1)</f>
        <v>803756548.24478686</v>
      </c>
      <c r="AC36" s="18">
        <f>IF(AC$3&gt;=$E36,0,Survival_curve_matrix!Z35*AC$1)</f>
        <v>1251448828.6929979</v>
      </c>
      <c r="AD36" s="18">
        <f>IF(AD$3&gt;=$E36,0,Survival_curve_matrix!AA35*AD$1)</f>
        <v>1841575084.8830893</v>
      </c>
      <c r="AE36" s="18">
        <f>IF(AE$3&gt;=$E36,0,Survival_curve_matrix!AB35*AE$1)</f>
        <v>2575427907.2578883</v>
      </c>
      <c r="AF36" s="18">
        <f>IF(AF$3&gt;=$E36,0,Survival_curve_matrix!AC35*AF$1)</f>
        <v>3434532184.9521646</v>
      </c>
      <c r="AG36" s="18">
        <f>IF(AG$3&gt;=$E36,0,Survival_curve_matrix!AD35*AG$1)</f>
        <v>4372932035.3837004</v>
      </c>
      <c r="AH36" s="18">
        <f>IF(AH$3&gt;=$E36,0,Survival_curve_matrix!AE35*AH$1)</f>
        <v>5331253865.8989267</v>
      </c>
      <c r="AI36" s="18">
        <f>IF(AI$3&gt;=$E36,0,Survival_curve_matrix!AF35*AI$1)</f>
        <v>6243487834.9128609</v>
      </c>
      <c r="AJ36" s="18">
        <f>IF(AJ$3&gt;=$E36,0,Survival_curve_matrix!AG35*AJ$1)</f>
        <v>7046042652.4501266</v>
      </c>
      <c r="AK36" s="18">
        <f>IF(AK$3&gt;=$E36,0,Survival_curve_matrix!AH35*AK$1)</f>
        <v>7694345769.2162247</v>
      </c>
      <c r="AL36" s="18">
        <f>IF(AL$3&gt;=$E36,0,Survival_curve_matrix!AI35*AL$1)</f>
        <v>0</v>
      </c>
      <c r="AM36" s="18">
        <f>IF(AM$3&gt;=$E36,0,Survival_curve_matrix!AJ35*AM$1)</f>
        <v>0</v>
      </c>
      <c r="AN36" s="18">
        <f>IF(AN$3&gt;=$E36,0,Survival_curve_matrix!AK35*AN$1)</f>
        <v>0</v>
      </c>
      <c r="AO36" s="18">
        <f>IF(AO$3&gt;=$E36,0,Survival_curve_matrix!AL35*AO$1)</f>
        <v>0</v>
      </c>
      <c r="AP36" s="18">
        <f>IF(AP$3&gt;=$E36,0,Survival_curve_matrix!AM35*AP$1)</f>
        <v>0</v>
      </c>
      <c r="AQ36" s="18">
        <f>IF(AQ$3&gt;=$E36,0,Survival_curve_matrix!AN35*AQ$1)</f>
        <v>0</v>
      </c>
      <c r="AR36" s="18">
        <f>IF(AR$3&gt;=$E36,0,Survival_curve_matrix!AO35*AR$1)</f>
        <v>0</v>
      </c>
      <c r="AS36" s="18">
        <f>IF(AS$3&gt;=$E36,0,Survival_curve_matrix!AP35*AS$1)</f>
        <v>0</v>
      </c>
      <c r="AT36" s="18">
        <f>IF(AT$3&gt;=$E36,0,Survival_curve_matrix!AQ35*AT$1)</f>
        <v>0</v>
      </c>
      <c r="AU36" s="18">
        <f>IF(AU$3&gt;=$E36,0,Survival_curve_matrix!AR35*AU$1)</f>
        <v>0</v>
      </c>
      <c r="AV36" s="18">
        <f>IF(AV$3&gt;=$E36,0,Survival_curve_matrix!AS35*AV$1)</f>
        <v>0</v>
      </c>
      <c r="AW36" s="18">
        <f>IF(AW$3&gt;=$E36,0,Survival_curve_matrix!AT35*AW$1)</f>
        <v>0</v>
      </c>
      <c r="AX36" s="18">
        <f>IF(AX$3&gt;=$E36,0,Survival_curve_matrix!AU35*AX$1)</f>
        <v>0</v>
      </c>
      <c r="AY36" s="18">
        <f>IF(AY$3&gt;=$E36,0,Survival_curve_matrix!AV35*AY$1)</f>
        <v>0</v>
      </c>
    </row>
    <row r="37" spans="1:51">
      <c r="A37" s="13">
        <f t="shared" si="2"/>
        <v>4606429169.9378586</v>
      </c>
      <c r="B37" s="14">
        <f>'SI2.7 - Battery_stock'!C37-'SI2.7 - Battery_stock'!C36</f>
        <v>4001927999.9999924</v>
      </c>
      <c r="C37" s="12">
        <f>('SI2.7 - Battery_stock'!C37-SUM(F37:AY37))/'SI2.7 - Battery_stock'!$K$4</f>
        <v>8608357169.937851</v>
      </c>
      <c r="D37" s="23"/>
      <c r="E37" s="9">
        <f>'SI2.7 - Battery_stock'!B37</f>
        <v>2038</v>
      </c>
      <c r="F37" s="18">
        <f>IF(F$3&gt;=$E37,0,Survival_curve_matrix!C36*F$1)</f>
        <v>0.34540939343941091</v>
      </c>
      <c r="G37" s="18">
        <f>IF(G$3&gt;=$E37,0,Survival_curve_matrix!D36*G$1)</f>
        <v>-0.20189327188431172</v>
      </c>
      <c r="H37" s="18">
        <f>IF(H$3&gt;=$E37,0,Survival_curve_matrix!E36*H$1)</f>
        <v>-4.8881546346439299E-2</v>
      </c>
      <c r="I37" s="18">
        <f>IF(I$3&gt;=$E37,0,Survival_curve_matrix!F36*I$1)</f>
        <v>1.8790124558874317</v>
      </c>
      <c r="J37" s="18">
        <f>IF(J$3&gt;=$E37,0,Survival_curve_matrix!G36*J$1)</f>
        <v>11.628876407537465</v>
      </c>
      <c r="K37" s="18">
        <f>IF(K$3&gt;=$E37,0,Survival_curve_matrix!H36*K$1)</f>
        <v>48.926579676500069</v>
      </c>
      <c r="L37" s="18">
        <f>IF(L$3&gt;=$E37,0,Survival_curve_matrix!I36*L$1)</f>
        <v>168.89394465512007</v>
      </c>
      <c r="M37" s="18">
        <f>IF(M$3&gt;=$E37,0,Survival_curve_matrix!J36*M$1)</f>
        <v>502.34711839052784</v>
      </c>
      <c r="N37" s="18">
        <f>IF(N$3&gt;=$E37,0,Survival_curve_matrix!K36*N$1)</f>
        <v>1300.7928054258305</v>
      </c>
      <c r="O37" s="18">
        <f>IF(O$3&gt;=$E37,0,Survival_curve_matrix!L36*O$1)</f>
        <v>2885.7066010010572</v>
      </c>
      <c r="P37" s="18">
        <f>IF(P$3&gt;=$E37,0,Survival_curve_matrix!M36*P$1)</f>
        <v>5122.7726585614919</v>
      </c>
      <c r="Q37" s="18">
        <f>IF(Q$3&gt;=$E37,0,Survival_curve_matrix!N36*Q$1)</f>
        <v>8182.3538572145953</v>
      </c>
      <c r="R37" s="18">
        <f>IF(R$3&gt;=$E37,0,Survival_curve_matrix!O36*R$1)</f>
        <v>36687.120104842033</v>
      </c>
      <c r="S37" s="18">
        <f>IF(S$3&gt;=$E37,0,Survival_curve_matrix!P36*S$1)</f>
        <v>189704.52637364136</v>
      </c>
      <c r="T37" s="18">
        <f>IF(T$3&gt;=$E37,0,Survival_curve_matrix!Q36*T$1)</f>
        <v>765360.46845666924</v>
      </c>
      <c r="U37" s="18">
        <f>IF(U$3&gt;=$E37,0,Survival_curve_matrix!R36*U$1)</f>
        <v>2537428.7464079801</v>
      </c>
      <c r="V37" s="18">
        <f>IF(V$3&gt;=$E37,0,Survival_curve_matrix!S36*V$1)</f>
        <v>7262430.1076786499</v>
      </c>
      <c r="W37" s="18">
        <f>IF(W$3&gt;=$E37,0,Survival_curve_matrix!T36*W$1)</f>
        <v>18408435.517049585</v>
      </c>
      <c r="X37" s="18">
        <f>IF(X$3&gt;=$E37,0,Survival_curve_matrix!U36*X$1)</f>
        <v>42430280.909752294</v>
      </c>
      <c r="Y37" s="18">
        <f>IF(Y$3&gt;=$E37,0,Survival_curve_matrix!V36*Y$1)</f>
        <v>90434518.470797613</v>
      </c>
      <c r="Z37" s="18">
        <f>IF(Z$3&gt;=$E37,0,Survival_curve_matrix!W36*Z$1)</f>
        <v>179998254.23284608</v>
      </c>
      <c r="AA37" s="18">
        <f>IF(AA$3&gt;=$E37,0,Survival_curve_matrix!X36*AA$1)</f>
        <v>335227212.37695855</v>
      </c>
      <c r="AB37" s="18">
        <f>IF(AB$3&gt;=$E37,0,Survival_curve_matrix!Y36*AB$1)</f>
        <v>579662548.82583821</v>
      </c>
      <c r="AC37" s="18">
        <f>IF(AC$3&gt;=$E37,0,Survival_curve_matrix!Z36*AC$1)</f>
        <v>938426824.52770495</v>
      </c>
      <c r="AD37" s="18">
        <f>IF(AD$3&gt;=$E37,0,Survival_curve_matrix!AA36*AD$1)</f>
        <v>1434293700.6576579</v>
      </c>
      <c r="AE37" s="18">
        <f>IF(AE$3&gt;=$E37,0,Survival_curve_matrix!AB36*AE$1)</f>
        <v>2080864044.8682933</v>
      </c>
      <c r="AF37" s="18">
        <f>IF(AF$3&gt;=$E37,0,Survival_curve_matrix!AC36*AF$1)</f>
        <v>2875028417.817203</v>
      </c>
      <c r="AG37" s="18">
        <f>IF(AG$3&gt;=$E37,0,Survival_curve_matrix!AD36*AG$1)</f>
        <v>3787034307.7675438</v>
      </c>
      <c r="AH37" s="18">
        <f>IF(AH$3&gt;=$E37,0,Survival_curve_matrix!AE36*AH$1)</f>
        <v>4768666585.1186533</v>
      </c>
      <c r="AI37" s="18">
        <f>IF(AI$3&gt;=$E37,0,Survival_curve_matrix!AF36*AI$1)</f>
        <v>5757191437.2528334</v>
      </c>
      <c r="AJ37" s="18">
        <f>IF(AJ$3&gt;=$E37,0,Survival_curve_matrix!AG36*AJ$1)</f>
        <v>6682632085.8908195</v>
      </c>
      <c r="AK37" s="18">
        <f>IF(AK$3&gt;=$E37,0,Survival_curve_matrix!AH36*AK$1)</f>
        <v>7483422002.3775454</v>
      </c>
      <c r="AL37" s="18">
        <f>IF(AL$3&gt;=$E37,0,Survival_curve_matrix!AI36*AL$1)</f>
        <v>8128748337.0855322</v>
      </c>
      <c r="AM37" s="18">
        <f>IF(AM$3&gt;=$E37,0,Survival_curve_matrix!AJ36*AM$1)</f>
        <v>0</v>
      </c>
      <c r="AN37" s="18">
        <f>IF(AN$3&gt;=$E37,0,Survival_curve_matrix!AK36*AN$1)</f>
        <v>0</v>
      </c>
      <c r="AO37" s="18">
        <f>IF(AO$3&gt;=$E37,0,Survival_curve_matrix!AL36*AO$1)</f>
        <v>0</v>
      </c>
      <c r="AP37" s="18">
        <f>IF(AP$3&gt;=$E37,0,Survival_curve_matrix!AM36*AP$1)</f>
        <v>0</v>
      </c>
      <c r="AQ37" s="18">
        <f>IF(AQ$3&gt;=$E37,0,Survival_curve_matrix!AN36*AQ$1)</f>
        <v>0</v>
      </c>
      <c r="AR37" s="18">
        <f>IF(AR$3&gt;=$E37,0,Survival_curve_matrix!AO36*AR$1)</f>
        <v>0</v>
      </c>
      <c r="AS37" s="18">
        <f>IF(AS$3&gt;=$E37,0,Survival_curve_matrix!AP36*AS$1)</f>
        <v>0</v>
      </c>
      <c r="AT37" s="18">
        <f>IF(AT$3&gt;=$E37,0,Survival_curve_matrix!AQ36*AT$1)</f>
        <v>0</v>
      </c>
      <c r="AU37" s="18">
        <f>IF(AU$3&gt;=$E37,0,Survival_curve_matrix!AR36*AU$1)</f>
        <v>0</v>
      </c>
      <c r="AV37" s="18">
        <f>IF(AV$3&gt;=$E37,0,Survival_curve_matrix!AS36*AV$1)</f>
        <v>0</v>
      </c>
      <c r="AW37" s="18">
        <f>IF(AW$3&gt;=$E37,0,Survival_curve_matrix!AT36*AW$1)</f>
        <v>0</v>
      </c>
      <c r="AX37" s="18">
        <f>IF(AX$3&gt;=$E37,0,Survival_curve_matrix!AU36*AX$1)</f>
        <v>0</v>
      </c>
      <c r="AY37" s="18">
        <f>IF(AY$3&gt;=$E37,0,Survival_curve_matrix!AV36*AY$1)</f>
        <v>0</v>
      </c>
    </row>
    <row r="38" spans="1:51">
      <c r="A38" s="13">
        <f t="shared" si="2"/>
        <v>5109236195.7258682</v>
      </c>
      <c r="B38" s="14">
        <f>'SI2.7 - Battery_stock'!C38-'SI2.7 - Battery_stock'!C37</f>
        <v>3896396000.0000076</v>
      </c>
      <c r="C38" s="12">
        <f>('SI2.7 - Battery_stock'!C38-SUM(F38:AY38))/'SI2.7 - Battery_stock'!$K$4</f>
        <v>9005632195.7258759</v>
      </c>
      <c r="D38" s="23"/>
      <c r="E38" s="9">
        <f>'SI2.7 - Battery_stock'!B38</f>
        <v>2039</v>
      </c>
      <c r="F38" s="18">
        <f>IF(F$3&gt;=$E38,0,Survival_curve_matrix!C37*F$1)</f>
        <v>8.3001461642417951E-2</v>
      </c>
      <c r="G38" s="18">
        <f>IF(G$3&gt;=$E38,0,Survival_curve_matrix!D37*G$1)</f>
        <v>-5.1197598767075463E-2</v>
      </c>
      <c r="H38" s="18">
        <f>IF(H$3&gt;=$E38,0,Survival_curve_matrix!E37*H$1)</f>
        <v>-1.3075416290940894E-2</v>
      </c>
      <c r="I38" s="18">
        <f>IF(I$3&gt;=$E38,0,Survival_curve_matrix!F37*I$1)</f>
        <v>0.52993836219352042</v>
      </c>
      <c r="J38" s="18">
        <f>IF(J$3&gt;=$E38,0,Survival_curve_matrix!G37*J$1)</f>
        <v>3.4563372458887267</v>
      </c>
      <c r="K38" s="18">
        <f>IF(K$3&gt;=$E38,0,Survival_curve_matrix!H37*K$1)</f>
        <v>15.317871696626044</v>
      </c>
      <c r="L38" s="18">
        <f>IF(L$3&gt;=$E38,0,Survival_curve_matrix!I37*L$1)</f>
        <v>55.671141725278275</v>
      </c>
      <c r="M38" s="18">
        <f>IF(M$3&gt;=$E38,0,Survival_curve_matrix!J37*M$1)</f>
        <v>174.2465070998241</v>
      </c>
      <c r="N38" s="18">
        <f>IF(N$3&gt;=$E38,0,Survival_curve_matrix!K37*N$1)</f>
        <v>474.55664288361822</v>
      </c>
      <c r="O38" s="18">
        <f>IF(O$3&gt;=$E38,0,Survival_curve_matrix!L37*O$1)</f>
        <v>1106.6776058039727</v>
      </c>
      <c r="P38" s="18">
        <f>IF(P$3&gt;=$E38,0,Survival_curve_matrix!M37*P$1)</f>
        <v>2064.0749250138833</v>
      </c>
      <c r="Q38" s="18">
        <f>IF(Q$3&gt;=$E38,0,Survival_curve_matrix!N37*Q$1)</f>
        <v>3461.8250760449873</v>
      </c>
      <c r="R38" s="18">
        <f>IF(R$3&gt;=$E38,0,Survival_curve_matrix!O37*R$1)</f>
        <v>16288.988733064574</v>
      </c>
      <c r="S38" s="18">
        <f>IF(S$3&gt;=$E38,0,Survival_curve_matrix!P37*S$1)</f>
        <v>88338.585968647123</v>
      </c>
      <c r="T38" s="18">
        <f>IF(T$3&gt;=$E38,0,Survival_curve_matrix!Q37*T$1)</f>
        <v>373560.0065446755</v>
      </c>
      <c r="U38" s="18">
        <f>IF(U$3&gt;=$E38,0,Survival_curve_matrix!R37*U$1)</f>
        <v>1297266.1090021806</v>
      </c>
      <c r="V38" s="18">
        <f>IF(V$3&gt;=$E38,0,Survival_curve_matrix!S37*V$1)</f>
        <v>3886568.3322980558</v>
      </c>
      <c r="W38" s="18">
        <f>IF(W$3&gt;=$E38,0,Survival_curve_matrix!T37*W$1)</f>
        <v>10304964.623935388</v>
      </c>
      <c r="X38" s="18">
        <f>IF(X$3&gt;=$E38,0,Survival_curve_matrix!U37*X$1)</f>
        <v>24827535.516590413</v>
      </c>
      <c r="Y38" s="18">
        <f>IF(Y$3&gt;=$E38,0,Survival_curve_matrix!V37*Y$1)</f>
        <v>55269809.7721738</v>
      </c>
      <c r="Z38" s="18">
        <f>IF(Z$3&gt;=$E38,0,Survival_curve_matrix!W37*Z$1)</f>
        <v>114807277.31300928</v>
      </c>
      <c r="AA38" s="18">
        <f>IF(AA$3&gt;=$E38,0,Survival_curve_matrix!X37*AA$1)</f>
        <v>222956638.43641314</v>
      </c>
      <c r="AB38" s="18">
        <f>IF(AB$3&gt;=$E38,0,Survival_curve_matrix!Y37*AB$1)</f>
        <v>401649971.76806301</v>
      </c>
      <c r="AC38" s="18">
        <f>IF(AC$3&gt;=$E38,0,Survival_curve_matrix!Z37*AC$1)</f>
        <v>676785633.88400412</v>
      </c>
      <c r="AD38" s="18">
        <f>IF(AD$3&gt;=$E38,0,Survival_curve_matrix!AA37*AD$1)</f>
        <v>1075537131.1138511</v>
      </c>
      <c r="AE38" s="18">
        <f>IF(AE$3&gt;=$E38,0,Survival_curve_matrix!AB37*AE$1)</f>
        <v>1620661691.1680684</v>
      </c>
      <c r="AF38" s="18">
        <f>IF(AF$3&gt;=$E38,0,Survival_curve_matrix!AC37*AF$1)</f>
        <v>2322931752.7199326</v>
      </c>
      <c r="AG38" s="18">
        <f>IF(AG$3&gt;=$E38,0,Survival_curve_matrix!AD37*AG$1)</f>
        <v>3170106048.7316508</v>
      </c>
      <c r="AH38" s="18">
        <f>IF(AH$3&gt;=$E38,0,Survival_curve_matrix!AE37*AH$1)</f>
        <v>4129747230.0102763</v>
      </c>
      <c r="AI38" s="18">
        <f>IF(AI$3&gt;=$E38,0,Survival_curve_matrix!AF37*AI$1)</f>
        <v>5149656557.6379013</v>
      </c>
      <c r="AJ38" s="18">
        <f>IF(AJ$3&gt;=$E38,0,Survival_curve_matrix!AG37*AJ$1)</f>
        <v>6162131366.3917208</v>
      </c>
      <c r="AK38" s="18">
        <f>IF(AK$3&gt;=$E38,0,Survival_curve_matrix!AH37*AK$1)</f>
        <v>7097452918.1937113</v>
      </c>
      <c r="AL38" s="18">
        <f>IF(AL$3&gt;=$E38,0,Survival_curve_matrix!AI37*AL$1)</f>
        <v>7905916367.9529085</v>
      </c>
      <c r="AM38" s="18">
        <f>IF(AM$3&gt;=$E38,0,Survival_curve_matrix!AJ37*AM$1)</f>
        <v>8545987530.6425934</v>
      </c>
      <c r="AN38" s="18">
        <f>IF(AN$3&gt;=$E38,0,Survival_curve_matrix!AK37*AN$1)</f>
        <v>0</v>
      </c>
      <c r="AO38" s="18">
        <f>IF(AO$3&gt;=$E38,0,Survival_curve_matrix!AL37*AO$1)</f>
        <v>0</v>
      </c>
      <c r="AP38" s="18">
        <f>IF(AP$3&gt;=$E38,0,Survival_curve_matrix!AM37*AP$1)</f>
        <v>0</v>
      </c>
      <c r="AQ38" s="18">
        <f>IF(AQ$3&gt;=$E38,0,Survival_curve_matrix!AN37*AQ$1)</f>
        <v>0</v>
      </c>
      <c r="AR38" s="18">
        <f>IF(AR$3&gt;=$E38,0,Survival_curve_matrix!AO37*AR$1)</f>
        <v>0</v>
      </c>
      <c r="AS38" s="18">
        <f>IF(AS$3&gt;=$E38,0,Survival_curve_matrix!AP37*AS$1)</f>
        <v>0</v>
      </c>
      <c r="AT38" s="18">
        <f>IF(AT$3&gt;=$E38,0,Survival_curve_matrix!AQ37*AT$1)</f>
        <v>0</v>
      </c>
      <c r="AU38" s="18">
        <f>IF(AU$3&gt;=$E38,0,Survival_curve_matrix!AR37*AU$1)</f>
        <v>0</v>
      </c>
      <c r="AV38" s="18">
        <f>IF(AV$3&gt;=$E38,0,Survival_curve_matrix!AS37*AV$1)</f>
        <v>0</v>
      </c>
      <c r="AW38" s="18">
        <f>IF(AW$3&gt;=$E38,0,Survival_curve_matrix!AT37*AW$1)</f>
        <v>0</v>
      </c>
      <c r="AX38" s="18">
        <f>IF(AX$3&gt;=$E38,0,Survival_curve_matrix!AU37*AX$1)</f>
        <v>0</v>
      </c>
      <c r="AY38" s="18">
        <f>IF(AY$3&gt;=$E38,0,Survival_curve_matrix!AV37*AY$1)</f>
        <v>0</v>
      </c>
    </row>
    <row r="39" spans="1:51">
      <c r="A39" s="13">
        <f t="shared" si="2"/>
        <v>5610039343.3137207</v>
      </c>
      <c r="B39" s="14">
        <f>'SI2.7 - Battery_stock'!C39-'SI2.7 - Battery_stock'!C38</f>
        <v>3764684000</v>
      </c>
      <c r="C39" s="12">
        <f>('SI2.7 - Battery_stock'!C39-SUM(F39:AY39))/'SI2.7 - Battery_stock'!$K$4</f>
        <v>9374723343.3137207</v>
      </c>
      <c r="D39" s="23"/>
      <c r="E39" s="9">
        <f>'SI2.7 - Battery_stock'!B39</f>
        <v>2040</v>
      </c>
      <c r="F39" s="18">
        <f>IF(F$3&gt;=$E39,0,Survival_curve_matrix!C38*F$1)</f>
        <v>1.8891750142913111E-2</v>
      </c>
      <c r="G39" s="18">
        <f>IF(G$3&gt;=$E39,0,Survival_curve_matrix!D38*G$1)</f>
        <v>-1.2302721382111831E-2</v>
      </c>
      <c r="H39" s="18">
        <f>IF(H$3&gt;=$E39,0,Survival_curve_matrix!E38*H$1)</f>
        <v>-3.3157613957520522E-3</v>
      </c>
      <c r="I39" s="18">
        <f>IF(I$3&gt;=$E39,0,Survival_curve_matrix!F38*I$1)</f>
        <v>0.14175420403254976</v>
      </c>
      <c r="J39" s="18">
        <f>IF(J$3&gt;=$E39,0,Survival_curve_matrix!G38*J$1)</f>
        <v>0.97479167502893105</v>
      </c>
      <c r="K39" s="18">
        <f>IF(K$3&gt;=$E39,0,Survival_curve_matrix!H38*K$1)</f>
        <v>4.5527812505150465</v>
      </c>
      <c r="L39" s="18">
        <f>IF(L$3&gt;=$E39,0,Survival_curve_matrix!I38*L$1)</f>
        <v>17.429450654244039</v>
      </c>
      <c r="M39" s="18">
        <f>IF(M$3&gt;=$E39,0,Survival_curve_matrix!J38*M$1)</f>
        <v>57.435463489809258</v>
      </c>
      <c r="N39" s="18">
        <f>IF(N$3&gt;=$E39,0,Survival_curve_matrix!K38*N$1)</f>
        <v>164.60697079027625</v>
      </c>
      <c r="O39" s="18">
        <f>IF(O$3&gt;=$E39,0,Survival_curve_matrix!L38*O$1)</f>
        <v>403.73932510557586</v>
      </c>
      <c r="P39" s="18">
        <f>IF(P$3&gt;=$E39,0,Survival_curve_matrix!M38*P$1)</f>
        <v>791.57926014445229</v>
      </c>
      <c r="Q39" s="18">
        <f>IF(Q$3&gt;=$E39,0,Survival_curve_matrix!N38*Q$1)</f>
        <v>1394.8435369871036</v>
      </c>
      <c r="R39" s="18">
        <f>IF(R$3&gt;=$E39,0,Survival_curve_matrix!O38*R$1)</f>
        <v>6891.6146433604808</v>
      </c>
      <c r="S39" s="18">
        <f>IF(S$3&gt;=$E39,0,Survival_curve_matrix!P38*S$1)</f>
        <v>39222.109215060314</v>
      </c>
      <c r="T39" s="18">
        <f>IF(T$3&gt;=$E39,0,Survival_curve_matrix!Q38*T$1)</f>
        <v>173953.48114993834</v>
      </c>
      <c r="U39" s="18">
        <f>IF(U$3&gt;=$E39,0,Survival_curve_matrix!R38*U$1)</f>
        <v>633174.50553232525</v>
      </c>
      <c r="V39" s="18">
        <f>IF(V$3&gt;=$E39,0,Survival_curve_matrix!S38*V$1)</f>
        <v>1987016.7329619783</v>
      </c>
      <c r="W39" s="18">
        <f>IF(W$3&gt;=$E39,0,Survival_curve_matrix!T38*W$1)</f>
        <v>5514813.7164848866</v>
      </c>
      <c r="X39" s="18">
        <f>IF(X$3&gt;=$E39,0,Survival_curve_matrix!U38*X$1)</f>
        <v>13898349.751721298</v>
      </c>
      <c r="Y39" s="18">
        <f>IF(Y$3&gt;=$E39,0,Survival_curve_matrix!V38*Y$1)</f>
        <v>32340421.40876912</v>
      </c>
      <c r="Z39" s="18">
        <f>IF(Z$3&gt;=$E39,0,Survival_curve_matrix!W38*Z$1)</f>
        <v>70165424.495517448</v>
      </c>
      <c r="AA39" s="18">
        <f>IF(AA$3&gt;=$E39,0,Survival_curve_matrix!X38*AA$1)</f>
        <v>142207182.65763423</v>
      </c>
      <c r="AB39" s="18">
        <f>IF(AB$3&gt;=$E39,0,Survival_curve_matrix!Y38*AB$1)</f>
        <v>267133825.14063084</v>
      </c>
      <c r="AC39" s="18">
        <f>IF(AC$3&gt;=$E39,0,Survival_curve_matrix!Z38*AC$1)</f>
        <v>468946857.60389441</v>
      </c>
      <c r="AD39" s="18">
        <f>IF(AD$3&gt;=$E39,0,Survival_curve_matrix!AA38*AD$1)</f>
        <v>775668448.53674686</v>
      </c>
      <c r="AE39" s="18">
        <f>IF(AE$3&gt;=$E39,0,Survival_curve_matrix!AB38*AE$1)</f>
        <v>1215289326.743736</v>
      </c>
      <c r="AF39" s="18">
        <f>IF(AF$3&gt;=$E39,0,Survival_curve_matrix!AC38*AF$1)</f>
        <v>1809193883.7212088</v>
      </c>
      <c r="AG39" s="18">
        <f>IF(AG$3&gt;=$E39,0,Survival_curve_matrix!AD38*AG$1)</f>
        <v>2561345117.3046732</v>
      </c>
      <c r="AH39" s="18">
        <f>IF(AH$3&gt;=$E39,0,Survival_curve_matrix!AE38*AH$1)</f>
        <v>3456989192.5024395</v>
      </c>
      <c r="AI39" s="18">
        <f>IF(AI$3&gt;=$E39,0,Survival_curve_matrix!AF38*AI$1)</f>
        <v>4459691094.9437294</v>
      </c>
      <c r="AJ39" s="18">
        <f>IF(AJ$3&gt;=$E39,0,Survival_curve_matrix!AG38*AJ$1)</f>
        <v>5511864690.5907536</v>
      </c>
      <c r="AK39" s="18">
        <f>IF(AK$3&gt;=$E39,0,Survival_curve_matrix!AH38*AK$1)</f>
        <v>6544642393.381114</v>
      </c>
      <c r="AL39" s="18">
        <f>IF(AL$3&gt;=$E39,0,Survival_curve_matrix!AI38*AL$1)</f>
        <v>7498156482.274498</v>
      </c>
      <c r="AM39" s="18">
        <f>IF(AM$3&gt;=$E39,0,Survival_curve_matrix!AJ38*AM$1)</f>
        <v>8311717855.8209581</v>
      </c>
      <c r="AN39" s="18">
        <f>IF(AN$3&gt;=$E39,0,Survival_curve_matrix!AK38*AN$1)</f>
        <v>8940384202.3416481</v>
      </c>
      <c r="AO39" s="18">
        <f>IF(AO$3&gt;=$E39,0,Survival_curve_matrix!AL38*AO$1)</f>
        <v>0</v>
      </c>
      <c r="AP39" s="18">
        <f>IF(AP$3&gt;=$E39,0,Survival_curve_matrix!AM38*AP$1)</f>
        <v>0</v>
      </c>
      <c r="AQ39" s="18">
        <f>IF(AQ$3&gt;=$E39,0,Survival_curve_matrix!AN38*AQ$1)</f>
        <v>0</v>
      </c>
      <c r="AR39" s="18">
        <f>IF(AR$3&gt;=$E39,0,Survival_curve_matrix!AO38*AR$1)</f>
        <v>0</v>
      </c>
      <c r="AS39" s="18">
        <f>IF(AS$3&gt;=$E39,0,Survival_curve_matrix!AP38*AS$1)</f>
        <v>0</v>
      </c>
      <c r="AT39" s="18">
        <f>IF(AT$3&gt;=$E39,0,Survival_curve_matrix!AQ38*AT$1)</f>
        <v>0</v>
      </c>
      <c r="AU39" s="18">
        <f>IF(AU$3&gt;=$E39,0,Survival_curve_matrix!AR38*AU$1)</f>
        <v>0</v>
      </c>
      <c r="AV39" s="18">
        <f>IF(AV$3&gt;=$E39,0,Survival_curve_matrix!AS38*AV$1)</f>
        <v>0</v>
      </c>
      <c r="AW39" s="18">
        <f>IF(AW$3&gt;=$E39,0,Survival_curve_matrix!AT38*AW$1)</f>
        <v>0</v>
      </c>
      <c r="AX39" s="18">
        <f>IF(AX$3&gt;=$E39,0,Survival_curve_matrix!AU38*AX$1)</f>
        <v>0</v>
      </c>
      <c r="AY39" s="18">
        <f>IF(AY$3&gt;=$E39,0,Survival_curve_matrix!AV38*AY$1)</f>
        <v>0</v>
      </c>
    </row>
    <row r="40" spans="1:51">
      <c r="A40" s="13">
        <f t="shared" si="2"/>
        <v>6104314611.6618195</v>
      </c>
      <c r="B40" s="14">
        <f>'SI2.7 - Battery_stock'!C40-'SI2.7 - Battery_stock'!C39</f>
        <v>3609396000.0000076</v>
      </c>
      <c r="C40" s="12">
        <f>('SI2.7 - Battery_stock'!C40-SUM(F40:AY40))/'SI2.7 - Battery_stock'!$K$4</f>
        <v>9713710611.6618271</v>
      </c>
      <c r="D40" s="23"/>
      <c r="E40" s="9">
        <f>'SI2.7 - Battery_stock'!B40</f>
        <v>2041</v>
      </c>
      <c r="F40" s="18">
        <f>IF(F$3&gt;=$E40,0,Survival_curve_matrix!C39*F$1)</f>
        <v>4.071075426104187E-3</v>
      </c>
      <c r="G40" s="18">
        <f>IF(G$3&gt;=$E40,0,Survival_curve_matrix!D39*G$1)</f>
        <v>-2.800190910252031E-3</v>
      </c>
      <c r="H40" s="18">
        <f>IF(H$3&gt;=$E40,0,Survival_curve_matrix!E39*H$1)</f>
        <v>-7.9677347383200203E-4</v>
      </c>
      <c r="I40" s="18">
        <f>IF(I$3&gt;=$E40,0,Survival_curve_matrix!F39*I$1)</f>
        <v>3.5947086269240758E-2</v>
      </c>
      <c r="J40" s="18">
        <f>IF(J$3&gt;=$E40,0,Survival_curve_matrix!G39*J$1)</f>
        <v>0.26074884901580647</v>
      </c>
      <c r="K40" s="18">
        <f>IF(K$3&gt;=$E40,0,Survival_curve_matrix!H39*K$1)</f>
        <v>1.2840220573119243</v>
      </c>
      <c r="L40" s="18">
        <f>IF(L$3&gt;=$E40,0,Survival_curve_matrix!I39*L$1)</f>
        <v>5.1803852204153049</v>
      </c>
      <c r="M40" s="18">
        <f>IF(M$3&gt;=$E40,0,Survival_curve_matrix!J39*M$1)</f>
        <v>17.981822281268506</v>
      </c>
      <c r="N40" s="18">
        <f>IF(N$3&gt;=$E40,0,Survival_curve_matrix!K39*N$1)</f>
        <v>54.258061285422208</v>
      </c>
      <c r="O40" s="18">
        <f>IF(O$3&gt;=$E40,0,Survival_curve_matrix!L39*O$1)</f>
        <v>140.04293963879425</v>
      </c>
      <c r="P40" s="18">
        <f>IF(P$3&gt;=$E40,0,Survival_curve_matrix!M39*P$1)</f>
        <v>288.78480470029677</v>
      </c>
      <c r="Q40" s="18">
        <f>IF(Q$3&gt;=$E40,0,Survival_curve_matrix!N39*Q$1)</f>
        <v>534.92690679244402</v>
      </c>
      <c r="R40" s="18">
        <f>IF(R$3&gt;=$E40,0,Survival_curve_matrix!O39*R$1)</f>
        <v>2776.7792807368664</v>
      </c>
      <c r="S40" s="18">
        <f>IF(S$3&gt;=$E40,0,Survival_curve_matrix!P39*S$1)</f>
        <v>16594.256809897088</v>
      </c>
      <c r="T40" s="18">
        <f>IF(T$3&gt;=$E40,0,Survival_curve_matrix!Q39*T$1)</f>
        <v>77234.906594773362</v>
      </c>
      <c r="U40" s="18">
        <f>IF(U$3&gt;=$E40,0,Survival_curve_matrix!R39*U$1)</f>
        <v>294846.63101794443</v>
      </c>
      <c r="V40" s="18">
        <f>IF(V$3&gt;=$E40,0,Survival_curve_matrix!S39*V$1)</f>
        <v>969830.57573698019</v>
      </c>
      <c r="W40" s="18">
        <f>IF(W$3&gt;=$E40,0,Survival_curve_matrix!T39*W$1)</f>
        <v>2819460.8191397544</v>
      </c>
      <c r="X40" s="18">
        <f>IF(X$3&gt;=$E40,0,Survival_curve_matrix!U39*X$1)</f>
        <v>7437852.7869245689</v>
      </c>
      <c r="Y40" s="18">
        <f>IF(Y$3&gt;=$E40,0,Survival_curve_matrix!V39*Y$1)</f>
        <v>18104031.612673562</v>
      </c>
      <c r="Z40" s="18">
        <f>IF(Z$3&gt;=$E40,0,Survival_curve_matrix!W39*Z$1)</f>
        <v>41056399.612445369</v>
      </c>
      <c r="AA40" s="18">
        <f>IF(AA$3&gt;=$E40,0,Survival_curve_matrix!X39*AA$1)</f>
        <v>86911105.036316723</v>
      </c>
      <c r="AB40" s="18">
        <f>IF(AB$3&gt;=$E40,0,Survival_curve_matrix!Y39*AB$1)</f>
        <v>170384469.9678697</v>
      </c>
      <c r="AC40" s="18">
        <f>IF(AC$3&gt;=$E40,0,Survival_curve_matrix!Z39*AC$1)</f>
        <v>311892385.57135123</v>
      </c>
      <c r="AD40" s="18">
        <f>IF(AD$3&gt;=$E40,0,Survival_curve_matrix!AA39*AD$1)</f>
        <v>537463065.51497972</v>
      </c>
      <c r="AE40" s="18">
        <f>IF(AE$3&gt;=$E40,0,Survival_curve_matrix!AB39*AE$1)</f>
        <v>876456571.63164532</v>
      </c>
      <c r="AF40" s="18">
        <f>IF(AF$3&gt;=$E40,0,Survival_curve_matrix!AC39*AF$1)</f>
        <v>1356664397.5595894</v>
      </c>
      <c r="AG40" s="18">
        <f>IF(AG$3&gt;=$E40,0,Survival_curve_matrix!AD39*AG$1)</f>
        <v>1994879924.8625615</v>
      </c>
      <c r="AH40" s="18">
        <f>IF(AH$3&gt;=$E40,0,Survival_curve_matrix!AE39*AH$1)</f>
        <v>2793137596.2434516</v>
      </c>
      <c r="AI40" s="18">
        <f>IF(AI$3&gt;=$E40,0,Survival_curve_matrix!AF39*AI$1)</f>
        <v>3733183427.0838599</v>
      </c>
      <c r="AJ40" s="18">
        <f>IF(AJ$3&gt;=$E40,0,Survival_curve_matrix!AG39*AJ$1)</f>
        <v>4773369563.9768114</v>
      </c>
      <c r="AK40" s="18">
        <f>IF(AK$3&gt;=$E40,0,Survival_curve_matrix!AH39*AK$1)</f>
        <v>5854010759.5504951</v>
      </c>
      <c r="AL40" s="18">
        <f>IF(AL$3&gt;=$E40,0,Survival_curve_matrix!AI39*AL$1)</f>
        <v>6914135726.1145468</v>
      </c>
      <c r="AM40" s="18">
        <f>IF(AM$3&gt;=$E40,0,Survival_curve_matrix!AJ39*AM$1)</f>
        <v>7883028129.678772</v>
      </c>
      <c r="AN40" s="18">
        <f>IF(AN$3&gt;=$E40,0,Survival_curve_matrix!AK39*AN$1)</f>
        <v>8695302999.9231853</v>
      </c>
      <c r="AO40" s="18">
        <f>IF(AO$3&gt;=$E40,0,Survival_curve_matrix!AL39*AO$1)</f>
        <v>9306801194.8860054</v>
      </c>
      <c r="AP40" s="18">
        <f>IF(AP$3&gt;=$E40,0,Survival_curve_matrix!AM39*AP$1)</f>
        <v>0</v>
      </c>
      <c r="AQ40" s="18">
        <f>IF(AQ$3&gt;=$E40,0,Survival_curve_matrix!AN39*AQ$1)</f>
        <v>0</v>
      </c>
      <c r="AR40" s="18">
        <f>IF(AR$3&gt;=$E40,0,Survival_curve_matrix!AO39*AR$1)</f>
        <v>0</v>
      </c>
      <c r="AS40" s="18">
        <f>IF(AS$3&gt;=$E40,0,Survival_curve_matrix!AP39*AS$1)</f>
        <v>0</v>
      </c>
      <c r="AT40" s="18">
        <f>IF(AT$3&gt;=$E40,0,Survival_curve_matrix!AQ39*AT$1)</f>
        <v>0</v>
      </c>
      <c r="AU40" s="18">
        <f>IF(AU$3&gt;=$E40,0,Survival_curve_matrix!AR39*AU$1)</f>
        <v>0</v>
      </c>
      <c r="AV40" s="18">
        <f>IF(AV$3&gt;=$E40,0,Survival_curve_matrix!AS39*AV$1)</f>
        <v>0</v>
      </c>
      <c r="AW40" s="18">
        <f>IF(AW$3&gt;=$E40,0,Survival_curve_matrix!AT39*AW$1)</f>
        <v>0</v>
      </c>
      <c r="AX40" s="18">
        <f>IF(AX$3&gt;=$E40,0,Survival_curve_matrix!AU39*AX$1)</f>
        <v>0</v>
      </c>
      <c r="AY40" s="18">
        <f>IF(AY$3&gt;=$E40,0,Survival_curve_matrix!AV39*AY$1)</f>
        <v>0</v>
      </c>
    </row>
    <row r="41" spans="1:51">
      <c r="A41" s="13">
        <f t="shared" si="2"/>
        <v>6588117763.3581619</v>
      </c>
      <c r="B41" s="14">
        <f>'SI2.7 - Battery_stock'!C41-'SI2.7 - Battery_stock'!C40</f>
        <v>3440975999.9999924</v>
      </c>
      <c r="C41" s="12">
        <f>('SI2.7 - Battery_stock'!C41-SUM(F41:AY41))/'SI2.7 - Battery_stock'!$K$4</f>
        <v>10029093763.358154</v>
      </c>
      <c r="D41" s="23"/>
      <c r="E41" s="9">
        <f>'SI2.7 - Battery_stock'!B41</f>
        <v>2042</v>
      </c>
      <c r="F41" s="18">
        <f>IF(F$3&gt;=$E41,0,Survival_curve_matrix!C40*F$1)</f>
        <v>8.30252330885628E-4</v>
      </c>
      <c r="G41" s="18">
        <f>IF(G$3&gt;=$E41,0,Survival_curve_matrix!D40*G$1)</f>
        <v>-6.0342680359891257E-4</v>
      </c>
      <c r="H41" s="18">
        <f>IF(H$3&gt;=$E41,0,Survival_curve_matrix!E40*H$1)</f>
        <v>-1.813515700841892E-4</v>
      </c>
      <c r="I41" s="18">
        <f>IF(I$3&gt;=$E41,0,Survival_curve_matrix!F40*I$1)</f>
        <v>8.6380415784970445E-3</v>
      </c>
      <c r="J41" s="18">
        <f>IF(J$3&gt;=$E41,0,Survival_curve_matrix!G40*J$1)</f>
        <v>6.6122634133828948E-2</v>
      </c>
      <c r="K41" s="18">
        <f>IF(K$3&gt;=$E41,0,Survival_curve_matrix!H40*K$1)</f>
        <v>0.34346546255132443</v>
      </c>
      <c r="L41" s="18">
        <f>IF(L$3&gt;=$E41,0,Survival_curve_matrix!I40*L$1)</f>
        <v>1.4610253650191189</v>
      </c>
      <c r="M41" s="18">
        <f>IF(M$3&gt;=$E41,0,Survival_curve_matrix!J40*M$1)</f>
        <v>5.344561238901437</v>
      </c>
      <c r="N41" s="18">
        <f>IF(N$3&gt;=$E41,0,Survival_curve_matrix!K40*N$1)</f>
        <v>16.987045216998165</v>
      </c>
      <c r="O41" s="18">
        <f>IF(O$3&gt;=$E41,0,Survival_curve_matrix!L40*O$1)</f>
        <v>46.161218841658197</v>
      </c>
      <c r="P41" s="18">
        <f>IF(P$3&gt;=$E41,0,Survival_curve_matrix!M40*P$1)</f>
        <v>100.16926877922823</v>
      </c>
      <c r="Q41" s="18">
        <f>IF(Q$3&gt;=$E41,0,Survival_curve_matrix!N40*Q$1)</f>
        <v>195.15261463368751</v>
      </c>
      <c r="R41" s="18">
        <f>IF(R$3&gt;=$E41,0,Survival_curve_matrix!O40*R$1)</f>
        <v>1064.9036340651969</v>
      </c>
      <c r="S41" s="18">
        <f>IF(S$3&gt;=$E41,0,Survival_curve_matrix!P40*S$1)</f>
        <v>6686.1818127544193</v>
      </c>
      <c r="T41" s="18">
        <f>IF(T$3&gt;=$E41,0,Survival_curve_matrix!Q40*T$1)</f>
        <v>32676.87282431918</v>
      </c>
      <c r="U41" s="18">
        <f>IF(U$3&gt;=$E41,0,Survival_curve_matrix!R40*U$1)</f>
        <v>130911.1600176943</v>
      </c>
      <c r="V41" s="18">
        <f>IF(V$3&gt;=$E41,0,Survival_curve_matrix!S40*V$1)</f>
        <v>451615.27417127421</v>
      </c>
      <c r="W41" s="18">
        <f>IF(W$3&gt;=$E41,0,Survival_curve_matrix!T40*W$1)</f>
        <v>1376133.0058947662</v>
      </c>
      <c r="X41" s="18">
        <f>IF(X$3&gt;=$E41,0,Survival_curve_matrix!U40*X$1)</f>
        <v>3802618.8352613817</v>
      </c>
      <c r="Y41" s="18">
        <f>IF(Y$3&gt;=$E41,0,Survival_curve_matrix!V40*Y$1)</f>
        <v>9688569.1028330643</v>
      </c>
      <c r="Z41" s="18">
        <f>IF(Z$3&gt;=$E41,0,Survival_curve_matrix!W40*Z$1)</f>
        <v>22983199.479420729</v>
      </c>
      <c r="AA41" s="18">
        <f>IF(AA$3&gt;=$E41,0,Survival_curve_matrix!X40*AA$1)</f>
        <v>50854920.137455918</v>
      </c>
      <c r="AB41" s="18">
        <f>IF(AB$3&gt;=$E41,0,Survival_curve_matrix!Y40*AB$1)</f>
        <v>104131889.04519591</v>
      </c>
      <c r="AC41" s="18">
        <f>IF(AC$3&gt;=$E41,0,Survival_curve_matrix!Z40*AC$1)</f>
        <v>198932571.62253067</v>
      </c>
      <c r="AD41" s="18">
        <f>IF(AD$3&gt;=$E41,0,Survival_curve_matrix!AA40*AD$1)</f>
        <v>357461906.27329272</v>
      </c>
      <c r="AE41" s="18">
        <f>IF(AE$3&gt;=$E41,0,Survival_curve_matrix!AB40*AE$1)</f>
        <v>607299467.53477764</v>
      </c>
      <c r="AF41" s="18">
        <f>IF(AF$3&gt;=$E41,0,Survival_curve_matrix!AC40*AF$1)</f>
        <v>978415098.83557284</v>
      </c>
      <c r="AG41" s="18">
        <f>IF(AG$3&gt;=$E41,0,Survival_curve_matrix!AD40*AG$1)</f>
        <v>1495905218.2405183</v>
      </c>
      <c r="AH41" s="18">
        <f>IF(AH$3&gt;=$E41,0,Survival_curve_matrix!AE40*AH$1)</f>
        <v>2175409350.5323372</v>
      </c>
      <c r="AI41" s="18">
        <f>IF(AI$3&gt;=$E41,0,Survival_curve_matrix!AF40*AI$1)</f>
        <v>3016293775.6576586</v>
      </c>
      <c r="AJ41" s="18">
        <f>IF(AJ$3&gt;=$E41,0,Survival_curve_matrix!AG40*AJ$1)</f>
        <v>3995761986.2479711</v>
      </c>
      <c r="AK41" s="18">
        <f>IF(AK$3&gt;=$E41,0,Survival_curve_matrix!AH40*AK$1)</f>
        <v>5069673940.7505627</v>
      </c>
      <c r="AL41" s="18">
        <f>IF(AL$3&gt;=$E41,0,Survival_curve_matrix!AI40*AL$1)</f>
        <v>6184512842.8409796</v>
      </c>
      <c r="AM41" s="18">
        <f>IF(AM$3&gt;=$E41,0,Survival_curve_matrix!AJ40*AM$1)</f>
        <v>7269030267.6698122</v>
      </c>
      <c r="AN41" s="18">
        <f>IF(AN$3&gt;=$E41,0,Survival_curve_matrix!AK40*AN$1)</f>
        <v>8246829275.6677542</v>
      </c>
      <c r="AO41" s="18">
        <f>IF(AO$3&gt;=$E41,0,Survival_curve_matrix!AL40*AO$1)</f>
        <v>9051675466.9654064</v>
      </c>
      <c r="AP41" s="18">
        <f>IF(AP$3&gt;=$E41,0,Survival_curve_matrix!AM40*AP$1)</f>
        <v>9643332418.1101494</v>
      </c>
      <c r="AQ41" s="18">
        <f>IF(AQ$3&gt;=$E41,0,Survival_curve_matrix!AN40*AQ$1)</f>
        <v>0</v>
      </c>
      <c r="AR41" s="18">
        <f>IF(AR$3&gt;=$E41,0,Survival_curve_matrix!AO40*AR$1)</f>
        <v>0</v>
      </c>
      <c r="AS41" s="18">
        <f>IF(AS$3&gt;=$E41,0,Survival_curve_matrix!AP40*AS$1)</f>
        <v>0</v>
      </c>
      <c r="AT41" s="18">
        <f>IF(AT$3&gt;=$E41,0,Survival_curve_matrix!AQ40*AT$1)</f>
        <v>0</v>
      </c>
      <c r="AU41" s="18">
        <f>IF(AU$3&gt;=$E41,0,Survival_curve_matrix!AR40*AU$1)</f>
        <v>0</v>
      </c>
      <c r="AV41" s="18">
        <f>IF(AV$3&gt;=$E41,0,Survival_curve_matrix!AS40*AV$1)</f>
        <v>0</v>
      </c>
      <c r="AW41" s="18">
        <f>IF(AW$3&gt;=$E41,0,Survival_curve_matrix!AT40*AW$1)</f>
        <v>0</v>
      </c>
      <c r="AX41" s="18">
        <f>IF(AX$3&gt;=$E41,0,Survival_curve_matrix!AU40*AX$1)</f>
        <v>0</v>
      </c>
      <c r="AY41" s="18">
        <f>IF(AY$3&gt;=$E41,0,Survival_curve_matrix!AV40*AY$1)</f>
        <v>0</v>
      </c>
    </row>
    <row r="42" spans="1:51">
      <c r="A42" s="13">
        <f t="shared" si="2"/>
        <v>7058081019.2956848</v>
      </c>
      <c r="B42" s="14">
        <f>'SI2.7 - Battery_stock'!C42-'SI2.7 - Battery_stock'!C41</f>
        <v>3262056000</v>
      </c>
      <c r="C42" s="12">
        <f>('SI2.7 - Battery_stock'!C42-SUM(F42:AY42))/'SI2.7 - Battery_stock'!$K$4</f>
        <v>10320137019.295685</v>
      </c>
      <c r="D42" s="23"/>
      <c r="E42" s="9">
        <f>'SI2.7 - Battery_stock'!B42</f>
        <v>2043</v>
      </c>
      <c r="F42" s="18">
        <f>IF(F$3&gt;=$E42,0,Survival_curve_matrix!C41*F$1)</f>
        <v>1.601898000913593E-4</v>
      </c>
      <c r="G42" s="18">
        <f>IF(G$3&gt;=$E42,0,Survival_curve_matrix!D41*G$1)</f>
        <v>-1.2306244855951723E-4</v>
      </c>
      <c r="H42" s="18">
        <f>IF(H$3&gt;=$E42,0,Survival_curve_matrix!E41*H$1)</f>
        <v>-3.9080334795350438E-5</v>
      </c>
      <c r="I42" s="18">
        <f>IF(I$3&gt;=$E42,0,Survival_curve_matrix!F41*I$1)</f>
        <v>1.9660825242824851E-3</v>
      </c>
      <c r="J42" s="18">
        <f>IF(J$3&gt;=$E42,0,Survival_curve_matrix!G41*J$1)</f>
        <v>1.5889189422746117E-2</v>
      </c>
      <c r="K42" s="18">
        <f>IF(K$3&gt;=$E42,0,Survival_curve_matrix!H41*K$1)</f>
        <v>8.709852873218564E-2</v>
      </c>
      <c r="L42" s="18">
        <f>IF(L$3&gt;=$E42,0,Survival_curve_matrix!I41*L$1)</f>
        <v>0.3908124085080304</v>
      </c>
      <c r="M42" s="18">
        <f>IF(M$3&gt;=$E42,0,Survival_curve_matrix!J41*M$1)</f>
        <v>1.5073279693873818</v>
      </c>
      <c r="N42" s="18">
        <f>IF(N$3&gt;=$E42,0,Survival_curve_matrix!K41*N$1)</f>
        <v>5.0488933774419378</v>
      </c>
      <c r="O42" s="18">
        <f>IF(O$3&gt;=$E42,0,Survival_curve_matrix!L41*O$1)</f>
        <v>14.452096023299584</v>
      </c>
      <c r="P42" s="18">
        <f>IF(P$3&gt;=$E42,0,Survival_curve_matrix!M41*P$1)</f>
        <v>33.017983978721958</v>
      </c>
      <c r="Q42" s="18">
        <f>IF(Q$3&gt;=$E42,0,Survival_curve_matrix!N41*Q$1)</f>
        <v>67.69156267933964</v>
      </c>
      <c r="R42" s="18">
        <f>IF(R$3&gt;=$E42,0,Survival_curve_matrix!O41*R$1)</f>
        <v>388.4992994031129</v>
      </c>
      <c r="S42" s="18">
        <f>IF(S$3&gt;=$E42,0,Survival_curve_matrix!P41*S$1)</f>
        <v>2564.1718662397088</v>
      </c>
      <c r="T42" s="18">
        <f>IF(T$3&gt;=$E42,0,Survival_curve_matrix!Q41*T$1)</f>
        <v>13166.21258056853</v>
      </c>
      <c r="U42" s="18">
        <f>IF(U$3&gt;=$E42,0,Survival_curve_matrix!R41*U$1)</f>
        <v>55386.450450783341</v>
      </c>
      <c r="V42" s="18">
        <f>IF(V$3&gt;=$E42,0,Survival_curve_matrix!S41*V$1)</f>
        <v>200516.04191425344</v>
      </c>
      <c r="W42" s="18">
        <f>IF(W$3&gt;=$E42,0,Survival_curve_matrix!T41*W$1)</f>
        <v>640815.72627367009</v>
      </c>
      <c r="X42" s="18">
        <f>IF(X$3&gt;=$E42,0,Survival_curve_matrix!U41*X$1)</f>
        <v>1855996.4559595878</v>
      </c>
      <c r="Y42" s="18">
        <f>IF(Y$3&gt;=$E42,0,Survival_curve_matrix!V41*Y$1)</f>
        <v>4953302.5743573522</v>
      </c>
      <c r="Z42" s="18">
        <f>IF(Z$3&gt;=$E42,0,Survival_curve_matrix!W41*Z$1)</f>
        <v>12299708.767890327</v>
      </c>
      <c r="AA42" s="18">
        <f>IF(AA$3&gt;=$E42,0,Survival_curve_matrix!X41*AA$1)</f>
        <v>28468369.975502197</v>
      </c>
      <c r="AB42" s="18">
        <f>IF(AB$3&gt;=$E42,0,Survival_curve_matrix!Y41*AB$1)</f>
        <v>60931441.372687966</v>
      </c>
      <c r="AC42" s="18">
        <f>IF(AC$3&gt;=$E42,0,Survival_curve_matrix!Z41*AC$1)</f>
        <v>121579299.33156015</v>
      </c>
      <c r="AD42" s="18">
        <f>IF(AD$3&gt;=$E42,0,Survival_curve_matrix!AA41*AD$1)</f>
        <v>227997923.52022719</v>
      </c>
      <c r="AE42" s="18">
        <f>IF(AE$3&gt;=$E42,0,Survival_curve_matrix!AB41*AE$1)</f>
        <v>403909476.33905238</v>
      </c>
      <c r="AF42" s="18">
        <f>IF(AF$3&gt;=$E42,0,Survival_curve_matrix!AC41*AF$1)</f>
        <v>677946846.17933941</v>
      </c>
      <c r="AG42" s="18">
        <f>IF(AG$3&gt;=$E42,0,Survival_curve_matrix!AD41*AG$1)</f>
        <v>1078834422.5633435</v>
      </c>
      <c r="AH42" s="18">
        <f>IF(AH$3&gt;=$E42,0,Survival_curve_matrix!AE41*AH$1)</f>
        <v>1631279235.7638972</v>
      </c>
      <c r="AI42" s="18">
        <f>IF(AI$3&gt;=$E42,0,Survival_curve_matrix!AF41*AI$1)</f>
        <v>2349212474.2952471</v>
      </c>
      <c r="AJ42" s="18">
        <f>IF(AJ$3&gt;=$E42,0,Survival_curve_matrix!AG41*AJ$1)</f>
        <v>3228448921.2853508</v>
      </c>
      <c r="AK42" s="18">
        <f>IF(AK$3&gt;=$E42,0,Survival_curve_matrix!AH41*AK$1)</f>
        <v>4243796786.2363181</v>
      </c>
      <c r="AL42" s="18">
        <f>IF(AL$3&gt;=$E42,0,Survival_curve_matrix!AI41*AL$1)</f>
        <v>5355894425.7894735</v>
      </c>
      <c r="AM42" s="18">
        <f>IF(AM$3&gt;=$E42,0,Survival_curve_matrix!AJ41*AM$1)</f>
        <v>6501956690.7846642</v>
      </c>
      <c r="AN42" s="18">
        <f>IF(AN$3&gt;=$E42,0,Survival_curve_matrix!AK41*AN$1)</f>
        <v>7604495459.2312479</v>
      </c>
      <c r="AO42" s="18">
        <f>IF(AO$3&gt;=$E42,0,Survival_curve_matrix!AL41*AO$1)</f>
        <v>8584821280.5779552</v>
      </c>
      <c r="AP42" s="18">
        <f>IF(AP$3&gt;=$E42,0,Survival_curve_matrix!AM41*AP$1)</f>
        <v>9378981418.101408</v>
      </c>
      <c r="AQ42" s="18">
        <f>IF(AQ$3&gt;=$E42,0,Survival_curve_matrix!AN41*AQ$1)</f>
        <v>9956430542.2428207</v>
      </c>
      <c r="AR42" s="18">
        <f>IF(AR$3&gt;=$E42,0,Survival_curve_matrix!AO41*AR$1)</f>
        <v>0</v>
      </c>
      <c r="AS42" s="18">
        <f>IF(AS$3&gt;=$E42,0,Survival_curve_matrix!AP41*AS$1)</f>
        <v>0</v>
      </c>
      <c r="AT42" s="18">
        <f>IF(AT$3&gt;=$E42,0,Survival_curve_matrix!AQ41*AT$1)</f>
        <v>0</v>
      </c>
      <c r="AU42" s="18">
        <f>IF(AU$3&gt;=$E42,0,Survival_curve_matrix!AR41*AU$1)</f>
        <v>0</v>
      </c>
      <c r="AV42" s="18">
        <f>IF(AV$3&gt;=$E42,0,Survival_curve_matrix!AS41*AV$1)</f>
        <v>0</v>
      </c>
      <c r="AW42" s="18">
        <f>IF(AW$3&gt;=$E42,0,Survival_curve_matrix!AT41*AW$1)</f>
        <v>0</v>
      </c>
      <c r="AX42" s="18">
        <f>IF(AX$3&gt;=$E42,0,Survival_curve_matrix!AU41*AX$1)</f>
        <v>0</v>
      </c>
      <c r="AY42" s="18">
        <f>IF(AY$3&gt;=$E42,0,Survival_curve_matrix!AV41*AY$1)</f>
        <v>0</v>
      </c>
    </row>
    <row r="43" spans="1:51">
      <c r="A43" s="13">
        <f t="shared" si="2"/>
        <v>7511438123.2520828</v>
      </c>
      <c r="B43" s="14">
        <f>'SI2.7 - Battery_stock'!C43-'SI2.7 - Battery_stock'!C42</f>
        <v>3072552000</v>
      </c>
      <c r="C43" s="12">
        <f>('SI2.7 - Battery_stock'!C43-SUM(F43:AY43))/'SI2.7 - Battery_stock'!$K$4</f>
        <v>10583990123.252083</v>
      </c>
      <c r="D43" s="23"/>
      <c r="E43" s="9">
        <f>'SI2.7 - Battery_stock'!B43</f>
        <v>2044</v>
      </c>
      <c r="F43" s="18">
        <f>IF(F$3&gt;=$E43,0,Survival_curve_matrix!C42*F$1)</f>
        <v>2.9225049047454377E-5</v>
      </c>
      <c r="G43" s="18">
        <f>IF(G$3&gt;=$E43,0,Survival_curve_matrix!D42*G$1)</f>
        <v>-2.3743804503956135E-5</v>
      </c>
      <c r="H43" s="18">
        <f>IF(H$3&gt;=$E43,0,Survival_curve_matrix!E42*H$1)</f>
        <v>-7.9700166809928415E-6</v>
      </c>
      <c r="I43" s="18">
        <f>IF(I$3&gt;=$E43,0,Survival_curve_matrix!F42*I$1)</f>
        <v>4.2368071723105505E-4</v>
      </c>
      <c r="J43" s="18">
        <f>IF(J$3&gt;=$E43,0,Survival_curve_matrix!G42*J$1)</f>
        <v>3.6164977171261404E-3</v>
      </c>
      <c r="K43" s="18">
        <f>IF(K$3&gt;=$E43,0,Survival_curve_matrix!H42*K$1)</f>
        <v>2.0929671656262163E-2</v>
      </c>
      <c r="L43" s="18">
        <f>IF(L$3&gt;=$E43,0,Survival_curve_matrix!I42*L$1)</f>
        <v>9.9105119736005012E-2</v>
      </c>
      <c r="M43" s="18">
        <f>IF(M$3&gt;=$E43,0,Survival_curve_matrix!J42*M$1)</f>
        <v>0.40319797878395675</v>
      </c>
      <c r="N43" s="18">
        <f>IF(N$3&gt;=$E43,0,Survival_curve_matrix!K42*N$1)</f>
        <v>1.4239406870071236</v>
      </c>
      <c r="O43" s="18">
        <f>IF(O$3&gt;=$E43,0,Survival_curve_matrix!L42*O$1)</f>
        <v>4.2954552113146427</v>
      </c>
      <c r="P43" s="18">
        <f>IF(P$3&gt;=$E43,0,Survival_curve_matrix!M42*P$1)</f>
        <v>10.337228672255653</v>
      </c>
      <c r="Q43" s="18">
        <f>IF(Q$3&gt;=$E43,0,Survival_curve_matrix!N42*Q$1)</f>
        <v>22.312621019197874</v>
      </c>
      <c r="R43" s="18">
        <f>IF(R$3&gt;=$E43,0,Survival_curve_matrix!O42*R$1)</f>
        <v>134.75671194971392</v>
      </c>
      <c r="S43" s="18">
        <f>IF(S$3&gt;=$E43,0,Survival_curve_matrix!P42*S$1)</f>
        <v>935.46396285685887</v>
      </c>
      <c r="T43" s="18">
        <f>IF(T$3&gt;=$E43,0,Survival_curve_matrix!Q42*T$1)</f>
        <v>5049.2841549155082</v>
      </c>
      <c r="U43" s="18">
        <f>IF(U$3&gt;=$E43,0,Survival_curve_matrix!R42*U$1)</f>
        <v>22316.388249227537</v>
      </c>
      <c r="V43" s="18">
        <f>IF(V$3&gt;=$E43,0,Survival_curve_matrix!S42*V$1)</f>
        <v>84835.179969147721</v>
      </c>
      <c r="W43" s="18">
        <f>IF(W$3&gt;=$E43,0,Survival_curve_matrix!T42*W$1)</f>
        <v>284520.56513056054</v>
      </c>
      <c r="X43" s="18">
        <f>IF(X$3&gt;=$E43,0,Survival_curve_matrix!U42*X$1)</f>
        <v>864270.90389695333</v>
      </c>
      <c r="Y43" s="18">
        <f>IF(Y$3&gt;=$E43,0,Survival_curve_matrix!V42*Y$1)</f>
        <v>2417626.4888959937</v>
      </c>
      <c r="Z43" s="18">
        <f>IF(Z$3&gt;=$E43,0,Survival_curve_matrix!W42*Z$1)</f>
        <v>6288253.5550086368</v>
      </c>
      <c r="AA43" s="18">
        <f>IF(AA$3&gt;=$E43,0,Survival_curve_matrix!X42*AA$1)</f>
        <v>15235157.320405215</v>
      </c>
      <c r="AB43" s="18">
        <f>IF(AB$3&gt;=$E43,0,Survival_curve_matrix!Y42*AB$1)</f>
        <v>34109164.097589694</v>
      </c>
      <c r="AC43" s="18">
        <f>IF(AC$3&gt;=$E43,0,Survival_curve_matrix!Z42*AC$1)</f>
        <v>71140570.072037935</v>
      </c>
      <c r="AD43" s="18">
        <f>IF(AD$3&gt;=$E43,0,Survival_curve_matrix!AA42*AD$1)</f>
        <v>139342831.41544819</v>
      </c>
      <c r="AE43" s="18">
        <f>IF(AE$3&gt;=$E43,0,Survival_curve_matrix!AB42*AE$1)</f>
        <v>257623316.72074646</v>
      </c>
      <c r="AF43" s="18">
        <f>IF(AF$3&gt;=$E43,0,Survival_curve_matrix!AC42*AF$1)</f>
        <v>450896419.74752426</v>
      </c>
      <c r="AG43" s="18">
        <f>IF(AG$3&gt;=$E43,0,Survival_curve_matrix!AD42*AG$1)</f>
        <v>747527705.97772777</v>
      </c>
      <c r="AH43" s="18">
        <f>IF(AH$3&gt;=$E43,0,Survival_curve_matrix!AE42*AH$1)</f>
        <v>1176465039.9608104</v>
      </c>
      <c r="AI43" s="18">
        <f>IF(AI$3&gt;=$E43,0,Survival_curve_matrix!AF42*AI$1)</f>
        <v>1761609385.7358823</v>
      </c>
      <c r="AJ43" s="18">
        <f>IF(AJ$3&gt;=$E43,0,Survival_curve_matrix!AG42*AJ$1)</f>
        <v>2514447544.7703805</v>
      </c>
      <c r="AK43" s="18">
        <f>IF(AK$3&gt;=$E43,0,Survival_curve_matrix!AH42*AK$1)</f>
        <v>3428853170.8927026</v>
      </c>
      <c r="AL43" s="18">
        <f>IF(AL$3&gt;=$E43,0,Survival_curve_matrix!AI42*AL$1)</f>
        <v>4483390414.6942654</v>
      </c>
      <c r="AM43" s="18">
        <f>IF(AM$3&gt;=$E43,0,Survival_curve_matrix!AJ42*AM$1)</f>
        <v>5630806254.5636406</v>
      </c>
      <c r="AN43" s="18">
        <f>IF(AN$3&gt;=$E43,0,Survival_curve_matrix!AK42*AN$1)</f>
        <v>6802021495.3706884</v>
      </c>
      <c r="AO43" s="18">
        <f>IF(AO$3&gt;=$E43,0,Survival_curve_matrix!AL42*AO$1)</f>
        <v>7916161747.046813</v>
      </c>
      <c r="AP43" s="18">
        <f>IF(AP$3&gt;=$E43,0,Survival_curve_matrix!AM42*AP$1)</f>
        <v>8895245920.1738968</v>
      </c>
      <c r="AQ43" s="18">
        <f>IF(AQ$3&gt;=$E43,0,Survival_curve_matrix!AN42*AQ$1)</f>
        <v>9683496637.6294537</v>
      </c>
      <c r="AR43" s="18">
        <f>IF(AR$3&gt;=$E43,0,Survival_curve_matrix!AO42*AR$1)</f>
        <v>10245365119.075407</v>
      </c>
      <c r="AS43" s="18">
        <f>IF(AS$3&gt;=$E43,0,Survival_curve_matrix!AP42*AS$1)</f>
        <v>0</v>
      </c>
      <c r="AT43" s="18">
        <f>IF(AT$3&gt;=$E43,0,Survival_curve_matrix!AQ42*AT$1)</f>
        <v>0</v>
      </c>
      <c r="AU43" s="18">
        <f>IF(AU$3&gt;=$E43,0,Survival_curve_matrix!AR42*AU$1)</f>
        <v>0</v>
      </c>
      <c r="AV43" s="18">
        <f>IF(AV$3&gt;=$E43,0,Survival_curve_matrix!AS42*AV$1)</f>
        <v>0</v>
      </c>
      <c r="AW43" s="18">
        <f>IF(AW$3&gt;=$E43,0,Survival_curve_matrix!AT42*AW$1)</f>
        <v>0</v>
      </c>
      <c r="AX43" s="18">
        <f>IF(AX$3&gt;=$E43,0,Survival_curve_matrix!AU42*AX$1)</f>
        <v>0</v>
      </c>
      <c r="AY43" s="18">
        <f>IF(AY$3&gt;=$E43,0,Survival_curve_matrix!AV42*AY$1)</f>
        <v>0</v>
      </c>
    </row>
    <row r="44" spans="1:51">
      <c r="A44" s="13">
        <f t="shared" si="2"/>
        <v>7945953731.0474014</v>
      </c>
      <c r="B44" s="14">
        <f>'SI2.7 - Battery_stock'!C44-'SI2.7 - Battery_stock'!C43</f>
        <v>2872576000.0000153</v>
      </c>
      <c r="C44" s="12">
        <f>('SI2.7 - Battery_stock'!C44-SUM(F44:AY44))/'SI2.7 - Battery_stock'!$K$4</f>
        <v>10818529731.047417</v>
      </c>
      <c r="D44" s="23"/>
      <c r="E44" s="9">
        <f>'SI2.7 - Battery_stock'!B44</f>
        <v>2045</v>
      </c>
      <c r="F44" s="18">
        <f>IF(F$3&gt;=$E44,0,Survival_curve_matrix!C43*F$1)</f>
        <v>5.036102201927406E-6</v>
      </c>
      <c r="G44" s="18">
        <f>IF(G$3&gt;=$E44,0,Survival_curve_matrix!D43*G$1)</f>
        <v>-4.3318229425689641E-6</v>
      </c>
      <c r="H44" s="18">
        <f>IF(H$3&gt;=$E44,0,Survival_curve_matrix!E43*H$1)</f>
        <v>-1.5377438055382192E-6</v>
      </c>
      <c r="I44" s="18">
        <f>IF(I$3&gt;=$E44,0,Survival_curve_matrix!F43*I$1)</f>
        <v>8.640515495656056E-5</v>
      </c>
      <c r="J44" s="18">
        <f>IF(J$3&gt;=$E44,0,Survival_curve_matrix!G43*J$1)</f>
        <v>7.7933674081949445E-4</v>
      </c>
      <c r="K44" s="18">
        <f>IF(K$3&gt;=$E44,0,Survival_curve_matrix!H43*K$1)</f>
        <v>4.7637489711536201E-3</v>
      </c>
      <c r="L44" s="18">
        <f>IF(L$3&gt;=$E44,0,Survival_curve_matrix!I43*L$1)</f>
        <v>2.3814841027993576E-2</v>
      </c>
      <c r="M44" s="18">
        <f>IF(M$3&gt;=$E44,0,Survival_curve_matrix!J43*M$1)</f>
        <v>0.10224594484409306</v>
      </c>
      <c r="N44" s="18">
        <f>IF(N$3&gt;=$E44,0,Survival_curve_matrix!K43*N$1)</f>
        <v>0.38089255860013849</v>
      </c>
      <c r="O44" s="18">
        <f>IF(O$3&gt;=$E44,0,Survival_curve_matrix!L43*O$1)</f>
        <v>1.2114483288428368</v>
      </c>
      <c r="P44" s="18">
        <f>IF(P$3&gt;=$E44,0,Survival_curve_matrix!M43*P$1)</f>
        <v>3.0724334172154175</v>
      </c>
      <c r="Q44" s="18">
        <f>IF(Q$3&gt;=$E44,0,Survival_curve_matrix!N43*Q$1)</f>
        <v>6.9856071740014913</v>
      </c>
      <c r="R44" s="18">
        <f>IF(R$3&gt;=$E44,0,Survival_curve_matrix!O43*R$1)</f>
        <v>44.418762464836519</v>
      </c>
      <c r="S44" s="18">
        <f>IF(S$3&gt;=$E44,0,Survival_curve_matrix!P43*S$1)</f>
        <v>324.47947261608249</v>
      </c>
      <c r="T44" s="18">
        <f>IF(T$3&gt;=$E44,0,Survival_curve_matrix!Q43*T$1)</f>
        <v>1842.0853248321393</v>
      </c>
      <c r="U44" s="18">
        <f>IF(U$3&gt;=$E44,0,Survival_curve_matrix!R43*U$1)</f>
        <v>8558.4054558005264</v>
      </c>
      <c r="V44" s="18">
        <f>IF(V$3&gt;=$E44,0,Survival_curve_matrix!S43*V$1)</f>
        <v>34181.912687596967</v>
      </c>
      <c r="W44" s="18">
        <f>IF(W$3&gt;=$E44,0,Survival_curve_matrix!T43*W$1)</f>
        <v>120376.17099033187</v>
      </c>
      <c r="X44" s="18">
        <f>IF(X$3&gt;=$E44,0,Survival_curve_matrix!U43*X$1)</f>
        <v>383734.10002370167</v>
      </c>
      <c r="Y44" s="18">
        <f>IF(Y$3&gt;=$E44,0,Survival_curve_matrix!V43*Y$1)</f>
        <v>1125801.8430660486</v>
      </c>
      <c r="Z44" s="18">
        <f>IF(Z$3&gt;=$E44,0,Survival_curve_matrix!W43*Z$1)</f>
        <v>3069194.3678517747</v>
      </c>
      <c r="AA44" s="18">
        <f>IF(AA$3&gt;=$E44,0,Survival_curve_matrix!X43*AA$1)</f>
        <v>7789008.1780843828</v>
      </c>
      <c r="AB44" s="18">
        <f>IF(AB$3&gt;=$E44,0,Survival_curve_matrix!Y43*AB$1)</f>
        <v>18253889.546239443</v>
      </c>
      <c r="AC44" s="18">
        <f>IF(AC$3&gt;=$E44,0,Survival_curve_matrix!Z43*AC$1)</f>
        <v>39824191.319243923</v>
      </c>
      <c r="AD44" s="18">
        <f>IF(AD$3&gt;=$E44,0,Survival_curve_matrix!AA43*AD$1)</f>
        <v>81534673.392986178</v>
      </c>
      <c r="AE44" s="18">
        <f>IF(AE$3&gt;=$E44,0,Survival_curve_matrix!AB43*AE$1)</f>
        <v>157448637.40972993</v>
      </c>
      <c r="AF44" s="18">
        <f>IF(AF$3&gt;=$E44,0,Survival_curve_matrix!AC43*AF$1)</f>
        <v>287592735.39637899</v>
      </c>
      <c r="AG44" s="18">
        <f>IF(AG$3&gt;=$E44,0,Survival_curve_matrix!AD43*AG$1)</f>
        <v>497174030.9538582</v>
      </c>
      <c r="AH44" s="18">
        <f>IF(AH$3&gt;=$E44,0,Survival_curve_matrix!AE43*AH$1)</f>
        <v>815176262.5401994</v>
      </c>
      <c r="AI44" s="18">
        <f>IF(AI$3&gt;=$E44,0,Survival_curve_matrix!AF43*AI$1)</f>
        <v>1270458061.9605594</v>
      </c>
      <c r="AJ44" s="18">
        <f>IF(AJ$3&gt;=$E44,0,Survival_curve_matrix!AG43*AJ$1)</f>
        <v>1885514589.7932749</v>
      </c>
      <c r="AK44" s="18">
        <f>IF(AK$3&gt;=$E44,0,Survival_curve_matrix!AH43*AK$1)</f>
        <v>2670530538.7011423</v>
      </c>
      <c r="AL44" s="18">
        <f>IF(AL$3&gt;=$E44,0,Survival_curve_matrix!AI43*AL$1)</f>
        <v>3622437221.6955481</v>
      </c>
      <c r="AM44" s="18">
        <f>IF(AM$3&gt;=$E44,0,Survival_curve_matrix!AJ43*AM$1)</f>
        <v>4713517627.8217897</v>
      </c>
      <c r="AN44" s="18">
        <f>IF(AN$3&gt;=$E44,0,Survival_curve_matrix!AK43*AN$1)</f>
        <v>5890667533.0664816</v>
      </c>
      <c r="AO44" s="18">
        <f>IF(AO$3&gt;=$E44,0,Survival_curve_matrix!AL43*AO$1)</f>
        <v>7080798805.5116777</v>
      </c>
      <c r="AP44" s="18">
        <f>IF(AP$3&gt;=$E44,0,Survival_curve_matrix!AM43*AP$1)</f>
        <v>8202407852.4689093</v>
      </c>
      <c r="AQ44" s="18">
        <f>IF(AQ$3&gt;=$E44,0,Survival_curve_matrix!AN43*AQ$1)</f>
        <v>9184055295.4552937</v>
      </c>
      <c r="AR44" s="18">
        <f>IF(AR$3&gt;=$E44,0,Survival_curve_matrix!AO43*AR$1)</f>
        <v>9964510700.9910583</v>
      </c>
      <c r="AS44" s="18">
        <f>IF(AS$3&gt;=$E44,0,Survival_curve_matrix!AP43*AS$1)</f>
        <v>10507306543.184441</v>
      </c>
      <c r="AT44" s="18">
        <f>IF(AT$3&gt;=$E44,0,Survival_curve_matrix!AQ43*AT$1)</f>
        <v>0</v>
      </c>
      <c r="AU44" s="18">
        <f>IF(AU$3&gt;=$E44,0,Survival_curve_matrix!AR43*AU$1)</f>
        <v>0</v>
      </c>
      <c r="AV44" s="18">
        <f>IF(AV$3&gt;=$E44,0,Survival_curve_matrix!AS43*AV$1)</f>
        <v>0</v>
      </c>
      <c r="AW44" s="18">
        <f>IF(AW$3&gt;=$E44,0,Survival_curve_matrix!AT43*AW$1)</f>
        <v>0</v>
      </c>
      <c r="AX44" s="18">
        <f>IF(AX$3&gt;=$E44,0,Survival_curve_matrix!AU43*AX$1)</f>
        <v>0</v>
      </c>
      <c r="AY44" s="18">
        <f>IF(AY$3&gt;=$E44,0,Survival_curve_matrix!AV43*AY$1)</f>
        <v>0</v>
      </c>
    </row>
    <row r="45" spans="1:51">
      <c r="A45" s="13">
        <f t="shared" si="2"/>
        <v>8359808561.2516632</v>
      </c>
      <c r="B45" s="14">
        <f>'SI2.7 - Battery_stock'!C45-'SI2.7 - Battery_stock'!C44</f>
        <v>2662043999.9999847</v>
      </c>
      <c r="C45" s="12">
        <f>('SI2.7 - Battery_stock'!C45-SUM(F45:AY45))/'SI2.7 - Battery_stock'!$K$4</f>
        <v>11021852561.251648</v>
      </c>
      <c r="D45" s="23"/>
      <c r="E45" s="9">
        <f>'SI2.7 - Battery_stock'!B45</f>
        <v>2046</v>
      </c>
      <c r="F45" s="18">
        <f>IF(F$3&gt;=$E45,0,Survival_curve_matrix!C44*F$1)</f>
        <v>8.0890760756346936E-7</v>
      </c>
      <c r="G45" s="18">
        <f>IF(G$3&gt;=$E45,0,Survival_curve_matrix!D44*G$1)</f>
        <v>-7.464659177819733E-7</v>
      </c>
      <c r="H45" s="18">
        <f>IF(H$3&gt;=$E45,0,Survival_curve_matrix!E44*H$1)</f>
        <v>-2.8054619029203542E-7</v>
      </c>
      <c r="I45" s="18">
        <f>IF(I$3&gt;=$E45,0,Survival_curve_matrix!F44*I$1)</f>
        <v>1.6671105860780855E-5</v>
      </c>
      <c r="J45" s="18">
        <f>IF(J$3&gt;=$E45,0,Survival_curve_matrix!G44*J$1)</f>
        <v>1.5893740053580491E-4</v>
      </c>
      <c r="K45" s="18">
        <f>IF(K$3&gt;=$E45,0,Survival_curve_matrix!H44*K$1)</f>
        <v>1.0265635118971628E-3</v>
      </c>
      <c r="L45" s="18">
        <f>IF(L$3&gt;=$E45,0,Survival_curve_matrix!I44*L$1)</f>
        <v>5.420434983811501E-3</v>
      </c>
      <c r="M45" s="18">
        <f>IF(M$3&gt;=$E45,0,Survival_curve_matrix!J44*M$1)</f>
        <v>2.4569577522385536E-2</v>
      </c>
      <c r="N45" s="18">
        <f>IF(N$3&gt;=$E45,0,Survival_curve_matrix!K44*N$1)</f>
        <v>9.6589570353532869E-2</v>
      </c>
      <c r="O45" s="18">
        <f>IF(O$3&gt;=$E45,0,Survival_curve_matrix!L44*O$1)</f>
        <v>0.32405258013566518</v>
      </c>
      <c r="P45" s="18">
        <f>IF(P$3&gt;=$E45,0,Survival_curve_matrix!M44*P$1)</f>
        <v>0.86651918030995867</v>
      </c>
      <c r="Q45" s="18">
        <f>IF(Q$3&gt;=$E45,0,Survival_curve_matrix!N44*Q$1)</f>
        <v>2.0762637261325678</v>
      </c>
      <c r="R45" s="18">
        <f>IF(R$3&gt;=$E45,0,Survival_curve_matrix!O44*R$1)</f>
        <v>13.906569984209995</v>
      </c>
      <c r="S45" s="18">
        <f>IF(S$3&gt;=$E45,0,Survival_curve_matrix!P44*S$1)</f>
        <v>106.95553794921599</v>
      </c>
      <c r="T45" s="18">
        <f>IF(T$3&gt;=$E45,0,Survival_curve_matrix!Q44*T$1)</f>
        <v>638.95446371868229</v>
      </c>
      <c r="U45" s="18">
        <f>IF(U$3&gt;=$E45,0,Survival_curve_matrix!R44*U$1)</f>
        <v>3122.2867658865744</v>
      </c>
      <c r="V45" s="18">
        <f>IF(V$3&gt;=$E45,0,Survival_curve_matrix!S44*V$1)</f>
        <v>13108.871595534874</v>
      </c>
      <c r="W45" s="18">
        <f>IF(W$3&gt;=$E45,0,Survival_curve_matrix!T44*W$1)</f>
        <v>48502.139890021659</v>
      </c>
      <c r="X45" s="18">
        <f>IF(X$3&gt;=$E45,0,Survival_curve_matrix!U44*X$1)</f>
        <v>162351.85536791506</v>
      </c>
      <c r="Y45" s="18">
        <f>IF(Y$3&gt;=$E45,0,Survival_curve_matrix!V44*Y$1)</f>
        <v>499853.17694494897</v>
      </c>
      <c r="Z45" s="18">
        <f>IF(Z$3&gt;=$E45,0,Survival_curve_matrix!W44*Z$1)</f>
        <v>1429213.6076128634</v>
      </c>
      <c r="AA45" s="18">
        <f>IF(AA$3&gt;=$E45,0,Survival_curve_matrix!X44*AA$1)</f>
        <v>3801688.3101488058</v>
      </c>
      <c r="AB45" s="18">
        <f>IF(AB$3&gt;=$E45,0,Survival_curve_matrix!Y44*AB$1)</f>
        <v>9332341.7649963889</v>
      </c>
      <c r="AC45" s="18">
        <f>IF(AC$3&gt;=$E45,0,Survival_curve_matrix!Z44*AC$1)</f>
        <v>21312348.421377923</v>
      </c>
      <c r="AD45" s="18">
        <f>IF(AD$3&gt;=$E45,0,Survival_curve_matrix!AA44*AD$1)</f>
        <v>45642766.554531932</v>
      </c>
      <c r="AE45" s="18">
        <f>IF(AE$3&gt;=$E45,0,Survival_curve_matrix!AB44*AE$1)</f>
        <v>92129053.909477323</v>
      </c>
      <c r="AF45" s="18">
        <f>IF(AF$3&gt;=$E45,0,Survival_curve_matrix!AC44*AF$1)</f>
        <v>175764697.44072038</v>
      </c>
      <c r="AG45" s="18">
        <f>IF(AG$3&gt;=$E45,0,Survival_curve_matrix!AD44*AG$1)</f>
        <v>317109724.69048786</v>
      </c>
      <c r="AH45" s="18">
        <f>IF(AH$3&gt;=$E45,0,Survival_curve_matrix!AE44*AH$1)</f>
        <v>542166484.4581517</v>
      </c>
      <c r="AI45" s="18">
        <f>IF(AI$3&gt;=$E45,0,Survival_curve_matrix!AF44*AI$1)</f>
        <v>880304318.00810051</v>
      </c>
      <c r="AJ45" s="18">
        <f>IF(AJ$3&gt;=$E45,0,Survival_curve_matrix!AG44*AJ$1)</f>
        <v>1359817466.3144507</v>
      </c>
      <c r="AK45" s="18">
        <f>IF(AK$3&gt;=$E45,0,Survival_curve_matrix!AH44*AK$1)</f>
        <v>2002556905.0673213</v>
      </c>
      <c r="AL45" s="18">
        <f>IF(AL$3&gt;=$E45,0,Survival_curve_matrix!AI44*AL$1)</f>
        <v>2821301683.9525671</v>
      </c>
      <c r="AM45" s="18">
        <f>IF(AM$3&gt;=$E45,0,Survival_curve_matrix!AJ44*AM$1)</f>
        <v>3808372709.228827</v>
      </c>
      <c r="AN45" s="18">
        <f>IF(AN$3&gt;=$E45,0,Survival_curve_matrix!AK44*AN$1)</f>
        <v>4931046106.2734728</v>
      </c>
      <c r="AO45" s="18">
        <f>IF(AO$3&gt;=$E45,0,Survival_curve_matrix!AL44*AO$1)</f>
        <v>6132093475.4750385</v>
      </c>
      <c r="AP45" s="18">
        <f>IF(AP$3&gt;=$E45,0,Survival_curve_matrix!AM44*AP$1)</f>
        <v>7336838430.0318928</v>
      </c>
      <c r="AQ45" s="18">
        <f>IF(AQ$3&gt;=$E45,0,Survival_curve_matrix!AN44*AQ$1)</f>
        <v>8468722275.8062315</v>
      </c>
      <c r="AR45" s="18">
        <f>IF(AR$3&gt;=$E45,0,Survival_curve_matrix!AO44*AR$1)</f>
        <v>9450575623.1109619</v>
      </c>
      <c r="AS45" s="18">
        <f>IF(AS$3&gt;=$E45,0,Survival_curve_matrix!AP44*AS$1)</f>
        <v>10219271570.245745</v>
      </c>
      <c r="AT45" s="18">
        <f>IF(AT$3&gt;=$E45,0,Survival_curve_matrix!AQ44*AT$1)</f>
        <v>10740146854.534485</v>
      </c>
      <c r="AU45" s="18">
        <f>IF(AU$3&gt;=$E45,0,Survival_curve_matrix!AR44*AU$1)</f>
        <v>0</v>
      </c>
      <c r="AV45" s="18">
        <f>IF(AV$3&gt;=$E45,0,Survival_curve_matrix!AS44*AV$1)</f>
        <v>0</v>
      </c>
      <c r="AW45" s="18">
        <f>IF(AW$3&gt;=$E45,0,Survival_curve_matrix!AT44*AW$1)</f>
        <v>0</v>
      </c>
      <c r="AX45" s="18">
        <f>IF(AX$3&gt;=$E45,0,Survival_curve_matrix!AU44*AX$1)</f>
        <v>0</v>
      </c>
      <c r="AY45" s="18">
        <f>IF(AY$3&gt;=$E45,0,Survival_curve_matrix!AV44*AY$1)</f>
        <v>0</v>
      </c>
    </row>
    <row r="46" spans="1:51">
      <c r="A46" s="13">
        <f t="shared" si="2"/>
        <v>8751482306.4546509</v>
      </c>
      <c r="B46" s="14">
        <f>'SI2.7 - Battery_stock'!C46-'SI2.7 - Battery_stock'!C45</f>
        <v>2440956000</v>
      </c>
      <c r="C46" s="12">
        <f>('SI2.7 - Battery_stock'!C46-SUM(F46:AY46))/'SI2.7 - Battery_stock'!$K$4</f>
        <v>11192438306.454651</v>
      </c>
      <c r="D46" s="23"/>
      <c r="E46" s="9">
        <f>'SI2.7 - Battery_stock'!B46</f>
        <v>2047</v>
      </c>
      <c r="F46" s="18">
        <f>IF(F$3&gt;=$E46,0,Survival_curve_matrix!C45*F$1)</f>
        <v>0</v>
      </c>
      <c r="G46" s="18">
        <f>IF(G$3&gt;=$E46,0,Survival_curve_matrix!D45*G$1)</f>
        <v>-1.1989867073181955E-7</v>
      </c>
      <c r="H46" s="18">
        <f>IF(H$3&gt;=$E46,0,Survival_curve_matrix!E45*H$1)</f>
        <v>-4.8344120291395386E-8</v>
      </c>
      <c r="I46" s="18">
        <f>IF(I$3&gt;=$E46,0,Survival_curve_matrix!F45*I$1)</f>
        <v>3.0414788343499852E-6</v>
      </c>
      <c r="J46" s="18">
        <f>IF(J$3&gt;=$E46,0,Survival_curve_matrix!G45*J$1)</f>
        <v>3.0665557291134151E-5</v>
      </c>
      <c r="K46" s="18">
        <f>IF(K$3&gt;=$E46,0,Survival_curve_matrix!H45*K$1)</f>
        <v>2.0935665870734548E-4</v>
      </c>
      <c r="L46" s="18">
        <f>IF(L$3&gt;=$E46,0,Survival_curve_matrix!I45*L$1)</f>
        <v>1.1680759852558432E-3</v>
      </c>
      <c r="M46" s="18">
        <f>IF(M$3&gt;=$E46,0,Survival_curve_matrix!J45*M$1)</f>
        <v>5.592218624649271E-3</v>
      </c>
      <c r="N46" s="18">
        <f>IF(N$3&gt;=$E46,0,Survival_curve_matrix!K45*N$1)</f>
        <v>2.3210357538127242E-2</v>
      </c>
      <c r="O46" s="18">
        <f>IF(O$3&gt;=$E46,0,Survival_curve_matrix!L45*O$1)</f>
        <v>8.2175665500770698E-2</v>
      </c>
      <c r="P46" s="18">
        <f>IF(P$3&gt;=$E46,0,Survival_curve_matrix!M45*P$1)</f>
        <v>0.23178683682258158</v>
      </c>
      <c r="Q46" s="18">
        <f>IF(Q$3&gt;=$E46,0,Survival_curve_matrix!N45*Q$1)</f>
        <v>0.5855691882515256</v>
      </c>
      <c r="R46" s="18">
        <f>IF(R$3&gt;=$E46,0,Survival_curve_matrix!O45*R$1)</f>
        <v>4.1333138400050835</v>
      </c>
      <c r="S46" s="18">
        <f>IF(S$3&gt;=$E46,0,Survival_curve_matrix!P45*S$1)</f>
        <v>33.485504574042714</v>
      </c>
      <c r="T46" s="18">
        <f>IF(T$3&gt;=$E46,0,Survival_curve_matrix!Q45*T$1)</f>
        <v>210.61337976514355</v>
      </c>
      <c r="U46" s="18">
        <f>IF(U$3&gt;=$E46,0,Survival_curve_matrix!R45*U$1)</f>
        <v>1083.0112151589885</v>
      </c>
      <c r="V46" s="18">
        <f>IF(V$3&gt;=$E46,0,Survival_curve_matrix!S45*V$1)</f>
        <v>4782.3927611076851</v>
      </c>
      <c r="W46" s="18">
        <f>IF(W$3&gt;=$E46,0,Survival_curve_matrix!T45*W$1)</f>
        <v>18600.724006812801</v>
      </c>
      <c r="X46" s="18">
        <f>IF(X$3&gt;=$E46,0,Survival_curve_matrix!U45*X$1)</f>
        <v>65415.042991287883</v>
      </c>
      <c r="Y46" s="18">
        <f>IF(Y$3&gt;=$E46,0,Survival_curve_matrix!V45*Y$1)</f>
        <v>211480.00837962219</v>
      </c>
      <c r="Z46" s="18">
        <f>IF(Z$3&gt;=$E46,0,Survival_curve_matrix!W45*Z$1)</f>
        <v>634567.23463218671</v>
      </c>
      <c r="AA46" s="18">
        <f>IF(AA$3&gt;=$E46,0,Survival_curve_matrix!X45*AA$1)</f>
        <v>1770309.7339418256</v>
      </c>
      <c r="AB46" s="18">
        <f>IF(AB$3&gt;=$E46,0,Survival_curve_matrix!Y45*AB$1)</f>
        <v>4554964.3527304409</v>
      </c>
      <c r="AC46" s="18">
        <f>IF(AC$3&gt;=$E46,0,Survival_curve_matrix!Z45*AC$1)</f>
        <v>10895985.690017227</v>
      </c>
      <c r="AD46" s="18">
        <f>IF(AD$3&gt;=$E46,0,Survival_curve_matrix!AA45*AD$1)</f>
        <v>24426222.140403975</v>
      </c>
      <c r="AE46" s="18">
        <f>IF(AE$3&gt;=$E46,0,Survival_curve_matrix!AB45*AE$1)</f>
        <v>51573456.119858429</v>
      </c>
      <c r="AF46" s="18">
        <f>IF(AF$3&gt;=$E46,0,Survival_curve_matrix!AC45*AF$1)</f>
        <v>102846461.88305728</v>
      </c>
      <c r="AG46" s="18">
        <f>IF(AG$3&gt;=$E46,0,Survival_curve_matrix!AD45*AG$1)</f>
        <v>193804251.48400843</v>
      </c>
      <c r="AH46" s="18">
        <f>IF(AH$3&gt;=$E46,0,Survival_curve_matrix!AE45*AH$1)</f>
        <v>345807009.05291307</v>
      </c>
      <c r="AI46" s="18">
        <f>IF(AI$3&gt;=$E46,0,Survival_curve_matrix!AF45*AI$1)</f>
        <v>585482575.09429944</v>
      </c>
      <c r="AJ46" s="18">
        <f>IF(AJ$3&gt;=$E46,0,Survival_curve_matrix!AG45*AJ$1)</f>
        <v>942221725.48707664</v>
      </c>
      <c r="AK46" s="18">
        <f>IF(AK$3&gt;=$E46,0,Survival_curve_matrix!AH45*AK$1)</f>
        <v>1444227412.2618754</v>
      </c>
      <c r="AL46" s="18">
        <f>IF(AL$3&gt;=$E46,0,Survival_curve_matrix!AI45*AL$1)</f>
        <v>2115616012.0996625</v>
      </c>
      <c r="AM46" s="18">
        <f>IF(AM$3&gt;=$E46,0,Survival_curve_matrix!AJ45*AM$1)</f>
        <v>2966115816.5322456</v>
      </c>
      <c r="AN46" s="18">
        <f>IF(AN$3&gt;=$E46,0,Survival_curve_matrix!AK45*AN$1)</f>
        <v>3984128818.8327475</v>
      </c>
      <c r="AO46" s="18">
        <f>IF(AO$3&gt;=$E46,0,Survival_curve_matrix!AL45*AO$1)</f>
        <v>5133142464.043539</v>
      </c>
      <c r="AP46" s="18">
        <f>IF(AP$3&gt;=$E46,0,Survival_curve_matrix!AM45*AP$1)</f>
        <v>6353828191.3041849</v>
      </c>
      <c r="AQ46" s="18">
        <f>IF(AQ$3&gt;=$E46,0,Survival_curve_matrix!AN45*AQ$1)</f>
        <v>7575049688.3302631</v>
      </c>
      <c r="AR46" s="18">
        <f>IF(AR$3&gt;=$E46,0,Survival_curve_matrix!AO45*AR$1)</f>
        <v>8714483713.7724915</v>
      </c>
      <c r="AS46" s="18">
        <f>IF(AS$3&gt;=$E46,0,Survival_curve_matrix!AP45*AS$1)</f>
        <v>9692196805.8210602</v>
      </c>
      <c r="AT46" s="18">
        <f>IF(AT$3&gt;=$E46,0,Survival_curve_matrix!AQ45*AT$1)</f>
        <v>10445729070.501139</v>
      </c>
      <c r="AU46" s="18">
        <f>IF(AU$3&gt;=$E46,0,Survival_curve_matrix!AR45*AU$1)</f>
        <v>10941996561.431913</v>
      </c>
      <c r="AV46" s="18">
        <f>IF(AV$3&gt;=$E46,0,Survival_curve_matrix!AS45*AV$1)</f>
        <v>0</v>
      </c>
      <c r="AW46" s="18">
        <f>IF(AW$3&gt;=$E46,0,Survival_curve_matrix!AT45*AW$1)</f>
        <v>0</v>
      </c>
      <c r="AX46" s="18">
        <f>IF(AX$3&gt;=$E46,0,Survival_curve_matrix!AU45*AX$1)</f>
        <v>0</v>
      </c>
      <c r="AY46" s="18">
        <f>IF(AY$3&gt;=$E46,0,Survival_curve_matrix!AV45*AY$1)</f>
        <v>0</v>
      </c>
    </row>
    <row r="47" spans="1:51">
      <c r="A47" s="13">
        <f t="shared" si="2"/>
        <v>9119647063.9660797</v>
      </c>
      <c r="B47" s="14">
        <f>'SI2.7 - Battery_stock'!C47-'SI2.7 - Battery_stock'!C46</f>
        <v>2209396000</v>
      </c>
      <c r="C47" s="12">
        <f>('SI2.7 - Battery_stock'!C47-SUM(F47:AY47))/'SI2.7 - Battery_stock'!$K$4</f>
        <v>11329043063.96608</v>
      </c>
      <c r="D47" s="23"/>
      <c r="E47" s="9">
        <f>'SI2.7 - Battery_stock'!B47</f>
        <v>2048</v>
      </c>
      <c r="F47" s="18">
        <f>IF(F$3&gt;=$E47,0,Survival_curve_matrix!C46*F$1)</f>
        <v>0</v>
      </c>
      <c r="G47" s="18">
        <f>IF(G$3&gt;=$E47,0,Survival_curve_matrix!D46*G$1)</f>
        <v>0</v>
      </c>
      <c r="H47" s="18">
        <f>IF(H$3&gt;=$E47,0,Survival_curve_matrix!E46*H$1)</f>
        <v>-7.7651177670116946E-9</v>
      </c>
      <c r="I47" s="18">
        <f>IF(I$3&gt;=$E47,0,Survival_curve_matrix!F46*I$1)</f>
        <v>5.2411197770495283E-7</v>
      </c>
      <c r="J47" s="18">
        <f>IF(J$3&gt;=$E47,0,Survival_curve_matrix!G46*J$1)</f>
        <v>5.5946284681658653E-6</v>
      </c>
      <c r="K47" s="18">
        <f>IF(K$3&gt;=$E47,0,Survival_curve_matrix!H46*K$1)</f>
        <v>4.0393504551021248E-5</v>
      </c>
      <c r="L47" s="18">
        <f>IF(L$3&gt;=$E47,0,Survival_curve_matrix!I46*L$1)</f>
        <v>2.3821661548978907E-4</v>
      </c>
      <c r="M47" s="18">
        <f>IF(M$3&gt;=$E47,0,Survival_curve_matrix!J46*M$1)</f>
        <v>1.2050944802883799E-3</v>
      </c>
      <c r="N47" s="18">
        <f>IF(N$3&gt;=$E47,0,Survival_curve_matrix!K46*N$1)</f>
        <v>5.282850044581529E-3</v>
      </c>
      <c r="O47" s="18">
        <f>IF(O$3&gt;=$E47,0,Survival_curve_matrix!L46*O$1)</f>
        <v>1.9746713545006189E-2</v>
      </c>
      <c r="P47" s="18">
        <f>IF(P$3&gt;=$E47,0,Survival_curve_matrix!M46*P$1)</f>
        <v>5.8778231490210706E-2</v>
      </c>
      <c r="Q47" s="18">
        <f>IF(Q$3&gt;=$E47,0,Survival_curve_matrix!N46*Q$1)</f>
        <v>0.15663499778162734</v>
      </c>
      <c r="R47" s="18">
        <f>IF(R$3&gt;=$E47,0,Survival_curve_matrix!O46*R$1)</f>
        <v>1.1657195565367384</v>
      </c>
      <c r="S47" s="18">
        <f>IF(S$3&gt;=$E47,0,Survival_curve_matrix!P46*S$1)</f>
        <v>9.9525691563480727</v>
      </c>
      <c r="T47" s="18">
        <f>IF(T$3&gt;=$E47,0,Survival_curve_matrix!Q46*T$1)</f>
        <v>65.938570612668371</v>
      </c>
      <c r="U47" s="18">
        <f>IF(U$3&gt;=$E47,0,Survival_curve_matrix!R46*U$1)</f>
        <v>356.98420670023773</v>
      </c>
      <c r="V47" s="18">
        <f>IF(V$3&gt;=$E47,0,Survival_curve_matrix!S46*V$1)</f>
        <v>1658.8434644003933</v>
      </c>
      <c r="W47" s="18">
        <f>IF(W$3&gt;=$E47,0,Survival_curve_matrix!T46*W$1)</f>
        <v>6785.9363174968885</v>
      </c>
      <c r="X47" s="18">
        <f>IF(X$3&gt;=$E47,0,Survival_curve_matrix!U46*X$1)</f>
        <v>25086.8758230823</v>
      </c>
      <c r="Y47" s="18">
        <f>IF(Y$3&gt;=$E47,0,Survival_curve_matrix!V46*Y$1)</f>
        <v>85209.829038300348</v>
      </c>
      <c r="Z47" s="18">
        <f>IF(Z$3&gt;=$E47,0,Survival_curve_matrix!W46*Z$1)</f>
        <v>268475.40495321964</v>
      </c>
      <c r="AA47" s="18">
        <f>IF(AA$3&gt;=$E47,0,Survival_curve_matrix!X46*AA$1)</f>
        <v>786013.05384030519</v>
      </c>
      <c r="AB47" s="18">
        <f>IF(AB$3&gt;=$E47,0,Survival_curve_matrix!Y46*AB$1)</f>
        <v>2121083.3381238184</v>
      </c>
      <c r="AC47" s="18">
        <f>IF(AC$3&gt;=$E47,0,Survival_curve_matrix!Z46*AC$1)</f>
        <v>5318153.5412734291</v>
      </c>
      <c r="AD47" s="18">
        <f>IF(AD$3&gt;=$E47,0,Survival_curve_matrix!AA46*AD$1)</f>
        <v>12487960.577636627</v>
      </c>
      <c r="AE47" s="18">
        <f>IF(AE$3&gt;=$E47,0,Survival_curve_matrix!AB46*AE$1)</f>
        <v>27600095.060560193</v>
      </c>
      <c r="AF47" s="18">
        <f>IF(AF$3&gt;=$E47,0,Survival_curve_matrix!AC46*AF$1)</f>
        <v>57573015.937189706</v>
      </c>
      <c r="AG47" s="18">
        <f>IF(AG$3&gt;=$E47,0,Survival_curve_matrix!AD46*AG$1)</f>
        <v>113402075.91884005</v>
      </c>
      <c r="AH47" s="18">
        <f>IF(AH$3&gt;=$E47,0,Survival_curve_matrix!AE46*AH$1)</f>
        <v>211342836.02572179</v>
      </c>
      <c r="AI47" s="18">
        <f>IF(AI$3&gt;=$E47,0,Survival_curve_matrix!AF46*AI$1)</f>
        <v>373435068.28590196</v>
      </c>
      <c r="AJ47" s="18">
        <f>IF(AJ$3&gt;=$E47,0,Survival_curve_matrix!AG46*AJ$1)</f>
        <v>626663292.29898369</v>
      </c>
      <c r="AK47" s="18">
        <f>IF(AK$3&gt;=$E47,0,Survival_curve_matrix!AH46*AK$1)</f>
        <v>1000709637.9378657</v>
      </c>
      <c r="AL47" s="18">
        <f>IF(AL$3&gt;=$E47,0,Survival_curve_matrix!AI46*AL$1)</f>
        <v>1525764701.4988408</v>
      </c>
      <c r="AM47" s="18">
        <f>IF(AM$3&gt;=$E47,0,Survival_curve_matrix!AJ46*AM$1)</f>
        <v>2224208120.27672</v>
      </c>
      <c r="AN47" s="18">
        <f>IF(AN$3&gt;=$E47,0,Survival_curve_matrix!AK46*AN$1)</f>
        <v>3103001834.8794169</v>
      </c>
      <c r="AO47" s="18">
        <f>IF(AO$3&gt;=$E47,0,Survival_curve_matrix!AL46*AO$1)</f>
        <v>4147416264.5024357</v>
      </c>
      <c r="AP47" s="18">
        <f>IF(AP$3&gt;=$E47,0,Survival_curve_matrix!AM46*AP$1)</f>
        <v>5318755401.9622726</v>
      </c>
      <c r="AQ47" s="18">
        <f>IF(AQ$3&gt;=$E47,0,Survival_curve_matrix!AN46*AQ$1)</f>
        <v>6560123235.5383329</v>
      </c>
      <c r="AR47" s="18">
        <f>IF(AR$3&gt;=$E47,0,Survival_curve_matrix!AO46*AR$1)</f>
        <v>7794876840.9325333</v>
      </c>
      <c r="AS47" s="18">
        <f>IF(AS$3&gt;=$E47,0,Survival_curve_matrix!AP46*AS$1)</f>
        <v>8937285365.8200588</v>
      </c>
      <c r="AT47" s="18">
        <f>IF(AT$3&gt;=$E47,0,Survival_curve_matrix!AQ46*AT$1)</f>
        <v>9906974409.6397209</v>
      </c>
      <c r="AU47" s="18">
        <f>IF(AU$3&gt;=$E47,0,Survival_curve_matrix!AR46*AU$1)</f>
        <v>10642045506.371881</v>
      </c>
      <c r="AV47" s="18">
        <f>IF(AV$3&gt;=$E47,0,Survival_curve_matrix!AS46*AV$1)</f>
        <v>11111346371.463177</v>
      </c>
      <c r="AW47" s="18">
        <f>IF(AW$3&gt;=$E47,0,Survival_curve_matrix!AT46*AW$1)</f>
        <v>0</v>
      </c>
      <c r="AX47" s="18">
        <f>IF(AX$3&gt;=$E47,0,Survival_curve_matrix!AU46*AX$1)</f>
        <v>0</v>
      </c>
      <c r="AY47" s="18">
        <f>IF(AY$3&gt;=$E47,0,Survival_curve_matrix!AV46*AY$1)</f>
        <v>0</v>
      </c>
    </row>
    <row r="48" spans="1:51">
      <c r="A48" s="13">
        <f t="shared" si="2"/>
        <v>9463081413.0247192</v>
      </c>
      <c r="B48" s="14">
        <f>'SI2.7 - Battery_stock'!C48-'SI2.7 - Battery_stock'!C47</f>
        <v>1967252000</v>
      </c>
      <c r="C48" s="12">
        <f>('SI2.7 - Battery_stock'!C48-SUM(F48:AY48))/'SI2.7 - Battery_stock'!$K$4</f>
        <v>11430333413.024719</v>
      </c>
      <c r="D48" s="23"/>
      <c r="E48" s="9">
        <f>'SI2.7 - Battery_stock'!B48</f>
        <v>2049</v>
      </c>
      <c r="F48" s="18">
        <f>IF(F$3&gt;=$E48,0,Survival_curve_matrix!C47*F$1)</f>
        <v>0</v>
      </c>
      <c r="G48" s="18">
        <f>IF(G$3&gt;=$E48,0,Survival_curve_matrix!D47*G$1)</f>
        <v>0</v>
      </c>
      <c r="H48" s="18">
        <f>IF(H$3&gt;=$E48,0,Survival_curve_matrix!E47*H$1)</f>
        <v>0</v>
      </c>
      <c r="I48" s="18">
        <f>IF(I$3&gt;=$E48,0,Survival_curve_matrix!F47*I$1)</f>
        <v>8.4183789165044234E-8</v>
      </c>
      <c r="J48" s="18">
        <f>IF(J$3&gt;=$E48,0,Survival_curve_matrix!G47*J$1)</f>
        <v>9.6407436996072499E-7</v>
      </c>
      <c r="K48" s="18">
        <f>IF(K$3&gt;=$E48,0,Survival_curve_matrix!H47*K$1)</f>
        <v>7.3693964973356889E-6</v>
      </c>
      <c r="L48" s="18">
        <f>IF(L$3&gt;=$E48,0,Survival_curve_matrix!I47*L$1)</f>
        <v>4.5961776431322362E-5</v>
      </c>
      <c r="M48" s="18">
        <f>IF(M$3&gt;=$E48,0,Survival_curve_matrix!J47*M$1)</f>
        <v>2.4576614198334583E-4</v>
      </c>
      <c r="N48" s="18">
        <f>IF(N$3&gt;=$E48,0,Survival_curve_matrix!K47*N$1)</f>
        <v>1.1384271353153152E-3</v>
      </c>
      <c r="O48" s="18">
        <f>IF(O$3&gt;=$E48,0,Survival_curve_matrix!L47*O$1)</f>
        <v>4.4944989046468492E-3</v>
      </c>
      <c r="P48" s="18">
        <f>IF(P$3&gt;=$E48,0,Survival_curve_matrix!M47*P$1)</f>
        <v>1.4124338304365391E-2</v>
      </c>
      <c r="Q48" s="18">
        <f>IF(Q$3&gt;=$E48,0,Survival_curve_matrix!N47*Q$1)</f>
        <v>3.9720668719959759E-2</v>
      </c>
      <c r="R48" s="18">
        <f>IF(R$3&gt;=$E48,0,Survival_curve_matrix!O47*R$1)</f>
        <v>0.31182050527170291</v>
      </c>
      <c r="S48" s="18">
        <f>IF(S$3&gt;=$E48,0,Survival_curve_matrix!P47*S$1)</f>
        <v>2.806925617660097</v>
      </c>
      <c r="T48" s="18">
        <f>IF(T$3&gt;=$E48,0,Survival_curve_matrix!Q47*T$1)</f>
        <v>19.598276700361883</v>
      </c>
      <c r="U48" s="18">
        <f>IF(U$3&gt;=$E48,0,Survival_curve_matrix!R47*U$1)</f>
        <v>111.76416402110615</v>
      </c>
      <c r="V48" s="18">
        <f>IF(V$3&gt;=$E48,0,Survival_curve_matrix!S47*V$1)</f>
        <v>546.79112264956086</v>
      </c>
      <c r="W48" s="18">
        <f>IF(W$3&gt;=$E48,0,Survival_curve_matrix!T47*W$1)</f>
        <v>2353.8020970719504</v>
      </c>
      <c r="X48" s="18">
        <f>IF(X$3&gt;=$E48,0,Survival_curve_matrix!U47*X$1)</f>
        <v>9152.2212618195153</v>
      </c>
      <c r="Y48" s="18">
        <f>IF(Y$3&gt;=$E48,0,Survival_curve_matrix!V47*Y$1)</f>
        <v>32678.238861275528</v>
      </c>
      <c r="Z48" s="18">
        <f>IF(Z$3&gt;=$E48,0,Survival_curve_matrix!W47*Z$1)</f>
        <v>108174.49617264466</v>
      </c>
      <c r="AA48" s="18">
        <f>IF(AA$3&gt;=$E48,0,Survival_curve_matrix!X47*AA$1)</f>
        <v>332549.7463647158</v>
      </c>
      <c r="AB48" s="18">
        <f>IF(AB$3&gt;=$E48,0,Survival_curve_matrix!Y47*AB$1)</f>
        <v>941755.64879048278</v>
      </c>
      <c r="AC48" s="18">
        <f>IF(AC$3&gt;=$E48,0,Survival_curve_matrix!Z47*AC$1)</f>
        <v>2476473.138415976</v>
      </c>
      <c r="AD48" s="18">
        <f>IF(AD$3&gt;=$E48,0,Survival_curve_matrix!AA47*AD$1)</f>
        <v>6095170.6122455634</v>
      </c>
      <c r="AE48" s="18">
        <f>IF(AE$3&gt;=$E48,0,Survival_curve_matrix!AB47*AE$1)</f>
        <v>14110610.190725088</v>
      </c>
      <c r="AF48" s="18">
        <f>IF(AF$3&gt;=$E48,0,Survival_curve_matrix!AC47*AF$1)</f>
        <v>30810824.64391461</v>
      </c>
      <c r="AG48" s="18">
        <f>IF(AG$3&gt;=$E48,0,Survival_curve_matrix!AD47*AG$1)</f>
        <v>63482004.189988889</v>
      </c>
      <c r="AH48" s="18">
        <f>IF(AH$3&gt;=$E48,0,Survival_curve_matrix!AE47*AH$1)</f>
        <v>123664554.06613955</v>
      </c>
      <c r="AI48" s="18">
        <f>IF(AI$3&gt;=$E48,0,Survival_curve_matrix!AF47*AI$1)</f>
        <v>228227954.71715078</v>
      </c>
      <c r="AJ48" s="18">
        <f>IF(AJ$3&gt;=$E48,0,Survival_curve_matrix!AG47*AJ$1)</f>
        <v>399701134.25535762</v>
      </c>
      <c r="AK48" s="18">
        <f>IF(AK$3&gt;=$E48,0,Survival_curve_matrix!AH47*AK$1)</f>
        <v>665563082.85216689</v>
      </c>
      <c r="AL48" s="18">
        <f>IF(AL$3&gt;=$E48,0,Survival_curve_matrix!AI47*AL$1)</f>
        <v>1057207077.6748449</v>
      </c>
      <c r="AM48" s="18">
        <f>IF(AM$3&gt;=$E48,0,Survival_curve_matrix!AJ47*AM$1)</f>
        <v>1604080428.2518547</v>
      </c>
      <c r="AN48" s="18">
        <f>IF(AN$3&gt;=$E48,0,Survival_curve_matrix!AK47*AN$1)</f>
        <v>2326855155.1170797</v>
      </c>
      <c r="AO48" s="18">
        <f>IF(AO$3&gt;=$E48,0,Survival_curve_matrix!AL47*AO$1)</f>
        <v>3230176749.7894878</v>
      </c>
      <c r="AP48" s="18">
        <f>IF(AP$3&gt;=$E48,0,Survival_curve_matrix!AM47*AP$1)</f>
        <v>4297385629.860713</v>
      </c>
      <c r="AQ48" s="18">
        <f>IF(AQ$3&gt;=$E48,0,Survival_curve_matrix!AN47*AQ$1)</f>
        <v>5491443873.8381863</v>
      </c>
      <c r="AR48" s="18">
        <f>IF(AR$3&gt;=$E48,0,Survival_curve_matrix!AO47*AR$1)</f>
        <v>6750497328.2403259</v>
      </c>
      <c r="AS48" s="18">
        <f>IF(AS$3&gt;=$E48,0,Survival_curve_matrix!AP47*AS$1)</f>
        <v>7994167067.9510746</v>
      </c>
      <c r="AT48" s="18">
        <f>IF(AT$3&gt;=$E48,0,Survival_curve_matrix!AQ47*AT$1)</f>
        <v>9135334247.2007561</v>
      </c>
      <c r="AU48" s="18">
        <f>IF(AU$3&gt;=$E48,0,Survival_curve_matrix!AR47*AU$1)</f>
        <v>10093165521.168314</v>
      </c>
      <c r="AV48" s="18">
        <f>IF(AV$3&gt;=$E48,0,Survival_curve_matrix!AS47*AV$1)</f>
        <v>10806752959.415743</v>
      </c>
      <c r="AW48" s="18">
        <f>IF(AW$3&gt;=$E48,0,Survival_curve_matrix!AT47*AW$1)</f>
        <v>11246961394.315155</v>
      </c>
      <c r="AX48" s="18">
        <f>IF(AX$3&gt;=$E48,0,Survival_curve_matrix!AU47*AX$1)</f>
        <v>0</v>
      </c>
      <c r="AY48" s="18">
        <f>IF(AY$3&gt;=$E48,0,Survival_curve_matrix!AV47*AY$1)</f>
        <v>0</v>
      </c>
    </row>
    <row r="49" spans="1:51">
      <c r="A49" s="13">
        <f t="shared" si="2"/>
        <v>9780606643.4617004</v>
      </c>
      <c r="B49" s="14">
        <f>'SI2.7 - Battery_stock'!C49-'SI2.7 - Battery_stock'!C48</f>
        <v>1714608000</v>
      </c>
      <c r="C49" s="12">
        <f>('SI2.7 - Battery_stock'!C49-SUM(F49:AY49))/'SI2.7 - Battery_stock'!$K$4</f>
        <v>11495214643.4617</v>
      </c>
      <c r="D49" s="23"/>
      <c r="E49" s="9">
        <f>'SI2.7 - Battery_stock'!B49</f>
        <v>2050</v>
      </c>
      <c r="F49" s="18">
        <f>IF(F$3&gt;=$E49,0,Survival_curve_matrix!C48*F$1)</f>
        <v>0</v>
      </c>
      <c r="G49" s="18">
        <f>IF(G$3&gt;=$E49,0,Survival_curve_matrix!D48*G$1)</f>
        <v>0</v>
      </c>
      <c r="H49" s="18">
        <f>IF(H$3&gt;=$E49,0,Survival_curve_matrix!E48*H$1)</f>
        <v>0</v>
      </c>
      <c r="I49" s="18">
        <f>IF(I$3&gt;=$E49,0,Survival_curve_matrix!F48*I$1)</f>
        <v>0</v>
      </c>
      <c r="J49" s="18">
        <f>IF(J$3&gt;=$E49,0,Survival_curve_matrix!G48*J$1)</f>
        <v>1.5485132367244804E-7</v>
      </c>
      <c r="K49" s="18">
        <f>IF(K$3&gt;=$E49,0,Survival_curve_matrix!H48*K$1)</f>
        <v>1.2699049321301678E-6</v>
      </c>
      <c r="L49" s="18">
        <f>IF(L$3&gt;=$E49,0,Survival_curve_matrix!I48*L$1)</f>
        <v>8.3852727810850381E-6</v>
      </c>
      <c r="M49" s="18">
        <f>IF(M$3&gt;=$E49,0,Survival_curve_matrix!J48*M$1)</f>
        <v>4.7418390396497585E-5</v>
      </c>
      <c r="N49" s="18">
        <f>IF(N$3&gt;=$E49,0,Survival_curve_matrix!K48*N$1)</f>
        <v>2.3217004936297133E-4</v>
      </c>
      <c r="O49" s="18">
        <f>IF(O$3&gt;=$E49,0,Survival_curve_matrix!L48*O$1)</f>
        <v>9.6854150118134595E-4</v>
      </c>
      <c r="P49" s="18">
        <f>IF(P$3&gt;=$E49,0,Survival_curve_matrix!M48*P$1)</f>
        <v>3.2148044733188476E-3</v>
      </c>
      <c r="Q49" s="18">
        <f>IF(Q$3&gt;=$E49,0,Survival_curve_matrix!N48*Q$1)</f>
        <v>9.5448289009813607E-3</v>
      </c>
      <c r="R49" s="18">
        <f>IF(R$3&gt;=$E49,0,Survival_curve_matrix!O48*R$1)</f>
        <v>7.9073764901860091E-2</v>
      </c>
      <c r="S49" s="18">
        <f>IF(S$3&gt;=$E49,0,Survival_curve_matrix!P48*S$1)</f>
        <v>0.75082978530374678</v>
      </c>
      <c r="T49" s="18">
        <f>IF(T$3&gt;=$E49,0,Survival_curve_matrix!Q48*T$1)</f>
        <v>5.5273069765256562</v>
      </c>
      <c r="U49" s="18">
        <f>IF(U$3&gt;=$E49,0,Survival_curve_matrix!R48*U$1)</f>
        <v>33.218569819125612</v>
      </c>
      <c r="V49" s="18">
        <f>IF(V$3&gt;=$E49,0,Survival_curve_matrix!S48*V$1)</f>
        <v>171.18867325244503</v>
      </c>
      <c r="W49" s="18">
        <f>IF(W$3&gt;=$E49,0,Survival_curve_matrix!T48*W$1)</f>
        <v>775.8647025914986</v>
      </c>
      <c r="X49" s="18">
        <f>IF(X$3&gt;=$E49,0,Survival_curve_matrix!U48*X$1)</f>
        <v>3174.582930198143</v>
      </c>
      <c r="Y49" s="18">
        <f>IF(Y$3&gt;=$E49,0,Survival_curve_matrix!V48*Y$1)</f>
        <v>11921.710563489223</v>
      </c>
      <c r="Z49" s="18">
        <f>IF(Z$3&gt;=$E49,0,Survival_curve_matrix!W48*Z$1)</f>
        <v>41485.261319312325</v>
      </c>
      <c r="AA49" s="18">
        <f>IF(AA$3&gt;=$E49,0,Survival_curve_matrix!X48*AA$1)</f>
        <v>133991.421939049</v>
      </c>
      <c r="AB49" s="18">
        <f>IF(AB$3&gt;=$E49,0,Survival_curve_matrix!Y48*AB$1)</f>
        <v>398441.98593480675</v>
      </c>
      <c r="AC49" s="18">
        <f>IF(AC$3&gt;=$E49,0,Survival_curve_matrix!Z48*AC$1)</f>
        <v>1099547.8231628996</v>
      </c>
      <c r="AD49" s="18">
        <f>IF(AD$3&gt;=$E49,0,Survival_curve_matrix!AA48*AD$1)</f>
        <v>2838302.087019891</v>
      </c>
      <c r="AE49" s="18">
        <f>IF(AE$3&gt;=$E49,0,Survival_curve_matrix!AB48*AE$1)</f>
        <v>6887159.5182147222</v>
      </c>
      <c r="AF49" s="18">
        <f>IF(AF$3&gt;=$E49,0,Survival_curve_matrix!AC48*AF$1)</f>
        <v>15752102.855121141</v>
      </c>
      <c r="AG49" s="18">
        <f>IF(AG$3&gt;=$E49,0,Survival_curve_matrix!AD48*AG$1)</f>
        <v>33973083.871024922</v>
      </c>
      <c r="AH49" s="18">
        <f>IF(AH$3&gt;=$E49,0,Survival_curve_matrix!AE48*AH$1)</f>
        <v>69226896.207775146</v>
      </c>
      <c r="AI49" s="18">
        <f>IF(AI$3&gt;=$E49,0,Survival_curve_matrix!AF48*AI$1)</f>
        <v>133544665.03936064</v>
      </c>
      <c r="AJ49" s="18">
        <f>IF(AJ$3&gt;=$E49,0,Survival_curve_matrix!AG48*AJ$1)</f>
        <v>244280679.87279984</v>
      </c>
      <c r="AK49" s="18">
        <f>IF(AK$3&gt;=$E49,0,Survival_curve_matrix!AH48*AK$1)</f>
        <v>424512369.5670073</v>
      </c>
      <c r="AL49" s="18">
        <f>IF(AL$3&gt;=$E49,0,Survival_curve_matrix!AI48*AL$1)</f>
        <v>703139027.70074952</v>
      </c>
      <c r="AM49" s="18">
        <f>IF(AM$3&gt;=$E49,0,Survival_curve_matrix!AJ48*AM$1)</f>
        <v>1111472286.809124</v>
      </c>
      <c r="AN49" s="18">
        <f>IF(AN$3&gt;=$E49,0,Survival_curve_matrix!AK48*AN$1)</f>
        <v>1678108617.4777</v>
      </c>
      <c r="AO49" s="18">
        <f>IF(AO$3&gt;=$E49,0,Survival_curve_matrix!AL48*AO$1)</f>
        <v>2422220102.3864627</v>
      </c>
      <c r="AP49" s="18">
        <f>IF(AP$3&gt;=$E49,0,Survival_curve_matrix!AM48*AP$1)</f>
        <v>3346979001.1832504</v>
      </c>
      <c r="AQ49" s="18">
        <f>IF(AQ$3&gt;=$E49,0,Survival_curve_matrix!AN48*AQ$1)</f>
        <v>4436912436.6787834</v>
      </c>
      <c r="AR49" s="18">
        <f>IF(AR$3&gt;=$E49,0,Survival_curve_matrix!AO48*AR$1)</f>
        <v>5650805002.8246708</v>
      </c>
      <c r="AS49" s="18">
        <f>IF(AS$3&gt;=$E49,0,Survival_curve_matrix!AP48*AS$1)</f>
        <v>6923086090.3832474</v>
      </c>
      <c r="AT49" s="18">
        <f>IF(AT$3&gt;=$E49,0,Survival_curve_matrix!AQ48*AT$1)</f>
        <v>8171316591.6121492</v>
      </c>
      <c r="AU49" s="18">
        <f>IF(AU$3&gt;=$E49,0,Survival_curve_matrix!AR48*AU$1)</f>
        <v>9307023197.5645008</v>
      </c>
      <c r="AV49" s="18">
        <f>IF(AV$3&gt;=$E49,0,Survival_curve_matrix!AS48*AV$1)</f>
        <v>10249377932.132576</v>
      </c>
      <c r="AW49" s="18">
        <f>IF(AW$3&gt;=$E49,0,Survival_curve_matrix!AT48*AW$1)</f>
        <v>10938650391.1537</v>
      </c>
      <c r="AX49" s="18">
        <f>IF(AX$3&gt;=$E49,0,Survival_curve_matrix!AU48*AX$1)</f>
        <v>11347517870.184038</v>
      </c>
      <c r="AY49" s="18">
        <f>IF(AY$3&gt;=$E49,0,Survival_curve_matrix!AV48*AY$1)</f>
        <v>0</v>
      </c>
    </row>
  </sheetData>
  <conditionalFormatting sqref="F4:AY49">
    <cfRule type="colorScale" priority="5">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8B06-7301-4668-8618-2EF50EF33646}">
  <sheetPr>
    <tabColor theme="4" tint="0.79998168889431442"/>
  </sheetPr>
  <dimension ref="A1:AY49"/>
  <sheetViews>
    <sheetView zoomScale="85" zoomScaleNormal="85" workbookViewId="0">
      <selection activeCell="C8" sqref="C8"/>
    </sheetView>
  </sheetViews>
  <sheetFormatPr defaultColWidth="5.33203125" defaultRowHeight="14.4"/>
  <cols>
    <col min="1" max="2" width="14.5546875" customWidth="1"/>
    <col min="3" max="3" width="15.109375" bestFit="1" customWidth="1"/>
    <col min="4" max="4" width="7.44140625" customWidth="1"/>
    <col min="5" max="5" width="5.33203125" customWidth="1"/>
    <col min="6" max="6" width="11.109375" style="20" bestFit="1" customWidth="1"/>
    <col min="7" max="51" width="9.88671875" style="20" customWidth="1"/>
  </cols>
  <sheetData>
    <row r="1" spans="1:51">
      <c r="E1" s="7" t="s">
        <v>258</v>
      </c>
      <c r="F1" s="19">
        <f t="shared" ref="F1:AY1" si="0">_xlfn.XLOOKUP(F3,$E$4:$E$49,$C$4:$C$49)</f>
        <v>235032000</v>
      </c>
      <c r="G1" s="19">
        <f t="shared" si="0"/>
        <v>-34837136.053550988</v>
      </c>
      <c r="H1" s="19">
        <f t="shared" si="0"/>
        <v>-2256192.353677541</v>
      </c>
      <c r="I1" s="19">
        <f t="shared" si="0"/>
        <v>24460005.258989006</v>
      </c>
      <c r="J1" s="19">
        <f t="shared" si="0"/>
        <v>44992797.650907427</v>
      </c>
      <c r="K1" s="19">
        <f t="shared" si="0"/>
        <v>59265734.498832941</v>
      </c>
      <c r="L1" s="19">
        <f t="shared" si="0"/>
        <v>67435556.021954536</v>
      </c>
      <c r="M1" s="19">
        <f t="shared" si="0"/>
        <v>69572713.901343942</v>
      </c>
      <c r="N1" s="19">
        <f t="shared" si="0"/>
        <v>65723863.71221745</v>
      </c>
      <c r="O1" s="19">
        <f t="shared" si="0"/>
        <v>55915998.177290559</v>
      </c>
      <c r="P1" s="19">
        <f t="shared" si="0"/>
        <v>39995337.60806793</v>
      </c>
      <c r="Q1" s="19">
        <f t="shared" si="0"/>
        <v>27027719.534868896</v>
      </c>
      <c r="R1" s="19">
        <f t="shared" si="0"/>
        <v>53805326.274874449</v>
      </c>
      <c r="S1" s="19">
        <f t="shared" si="0"/>
        <v>129557360.37936604</v>
      </c>
      <c r="T1" s="19">
        <f t="shared" si="0"/>
        <v>255120156.15222287</v>
      </c>
      <c r="U1" s="19">
        <f t="shared" si="0"/>
        <v>432422036.33405983</v>
      </c>
      <c r="V1" s="19">
        <f t="shared" si="0"/>
        <v>662338910.98732555</v>
      </c>
      <c r="W1" s="19">
        <f t="shared" si="0"/>
        <v>939820273.04658389</v>
      </c>
      <c r="X1" s="19">
        <f t="shared" si="0"/>
        <v>1267539611.7537928</v>
      </c>
      <c r="Y1" s="19">
        <f t="shared" si="0"/>
        <v>1651100858.1191158</v>
      </c>
      <c r="Z1" s="19">
        <f t="shared" si="0"/>
        <v>2096084518.3362103</v>
      </c>
      <c r="AA1" s="19">
        <f t="shared" si="0"/>
        <v>5513992059.3614607</v>
      </c>
      <c r="AB1" s="19">
        <f t="shared" si="0"/>
        <v>7141211714.9639931</v>
      </c>
      <c r="AC1" s="19">
        <f t="shared" si="0"/>
        <v>8394366397.7737579</v>
      </c>
      <c r="AD1" s="19">
        <f t="shared" si="0"/>
        <v>9303112156.5766029</v>
      </c>
      <c r="AE1" s="19">
        <f t="shared" si="0"/>
        <v>9880217350.0550842</v>
      </c>
      <c r="AF1" s="19">
        <f t="shared" si="0"/>
        <v>10210003509.766914</v>
      </c>
      <c r="AG1" s="19">
        <f t="shared" si="0"/>
        <v>10629579782.580772</v>
      </c>
      <c r="AH1" s="19">
        <f t="shared" si="0"/>
        <v>11193028934.244286</v>
      </c>
      <c r="AI1" s="19">
        <f t="shared" si="0"/>
        <v>11861159231.067123</v>
      </c>
      <c r="AJ1" s="19">
        <f t="shared" si="0"/>
        <v>12598173398.928986</v>
      </c>
      <c r="AK1" s="19">
        <f t="shared" si="0"/>
        <v>13358313700.852676</v>
      </c>
      <c r="AL1" s="19">
        <f t="shared" si="0"/>
        <v>14051948927.826126</v>
      </c>
      <c r="AM1" s="19">
        <f t="shared" si="0"/>
        <v>14652857807.341293</v>
      </c>
      <c r="AN1" s="19">
        <f t="shared" si="0"/>
        <v>15159883999.070374</v>
      </c>
      <c r="AO1" s="19">
        <f t="shared" si="0"/>
        <v>15575930199.202774</v>
      </c>
      <c r="AP1" s="19">
        <f t="shared" si="0"/>
        <v>15916857203.465332</v>
      </c>
      <c r="AQ1" s="19">
        <f t="shared" si="0"/>
        <v>16232408617.174133</v>
      </c>
      <c r="AR1" s="19">
        <f t="shared" si="0"/>
        <v>16535645752.790298</v>
      </c>
      <c r="AS1" s="19">
        <f t="shared" si="0"/>
        <v>16826369221.011215</v>
      </c>
      <c r="AT1" s="19">
        <f t="shared" si="0"/>
        <v>17103327940.174652</v>
      </c>
      <c r="AU1" s="19">
        <f t="shared" si="0"/>
        <v>17365030495.469681</v>
      </c>
      <c r="AV1" s="19">
        <f t="shared" si="0"/>
        <v>17610683389.039505</v>
      </c>
      <c r="AW1" s="19">
        <f t="shared" si="0"/>
        <v>17840322031.536011</v>
      </c>
      <c r="AX1" s="19">
        <f t="shared" si="0"/>
        <v>18055282772.426453</v>
      </c>
      <c r="AY1" s="19">
        <f t="shared" si="0"/>
        <v>18257930641.090469</v>
      </c>
    </row>
    <row r="2" spans="1:51">
      <c r="E2" s="7"/>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row>
    <row r="3" spans="1:51">
      <c r="A3" s="5" t="s">
        <v>259</v>
      </c>
      <c r="B3" s="4" t="s">
        <v>260</v>
      </c>
      <c r="C3" s="7" t="s">
        <v>261</v>
      </c>
      <c r="F3" s="22">
        <f>E4</f>
        <v>2005</v>
      </c>
      <c r="G3" s="22">
        <f>F3+1</f>
        <v>2006</v>
      </c>
      <c r="H3" s="22">
        <f t="shared" ref="H3:AY3" si="1">G3+1</f>
        <v>2007</v>
      </c>
      <c r="I3" s="22">
        <f t="shared" si="1"/>
        <v>2008</v>
      </c>
      <c r="J3" s="22">
        <f t="shared" si="1"/>
        <v>2009</v>
      </c>
      <c r="K3" s="22">
        <f t="shared" si="1"/>
        <v>2010</v>
      </c>
      <c r="L3" s="22">
        <f t="shared" si="1"/>
        <v>2011</v>
      </c>
      <c r="M3" s="22">
        <f t="shared" si="1"/>
        <v>2012</v>
      </c>
      <c r="N3" s="22">
        <f t="shared" si="1"/>
        <v>2013</v>
      </c>
      <c r="O3" s="22">
        <f t="shared" si="1"/>
        <v>2014</v>
      </c>
      <c r="P3" s="22">
        <f t="shared" si="1"/>
        <v>2015</v>
      </c>
      <c r="Q3" s="22">
        <f t="shared" si="1"/>
        <v>2016</v>
      </c>
      <c r="R3" s="22">
        <f t="shared" si="1"/>
        <v>2017</v>
      </c>
      <c r="S3" s="22">
        <f t="shared" si="1"/>
        <v>2018</v>
      </c>
      <c r="T3" s="22">
        <f t="shared" si="1"/>
        <v>2019</v>
      </c>
      <c r="U3" s="22">
        <f t="shared" si="1"/>
        <v>2020</v>
      </c>
      <c r="V3" s="22">
        <f t="shared" si="1"/>
        <v>2021</v>
      </c>
      <c r="W3" s="22">
        <f t="shared" si="1"/>
        <v>2022</v>
      </c>
      <c r="X3" s="22">
        <f t="shared" si="1"/>
        <v>2023</v>
      </c>
      <c r="Y3" s="22">
        <f t="shared" si="1"/>
        <v>2024</v>
      </c>
      <c r="Z3" s="22">
        <f t="shared" si="1"/>
        <v>2025</v>
      </c>
      <c r="AA3" s="22">
        <f t="shared" si="1"/>
        <v>2026</v>
      </c>
      <c r="AB3" s="22">
        <f t="shared" si="1"/>
        <v>2027</v>
      </c>
      <c r="AC3" s="22">
        <f t="shared" si="1"/>
        <v>2028</v>
      </c>
      <c r="AD3" s="22">
        <f t="shared" si="1"/>
        <v>2029</v>
      </c>
      <c r="AE3" s="22">
        <f t="shared" si="1"/>
        <v>2030</v>
      </c>
      <c r="AF3" s="22">
        <f t="shared" si="1"/>
        <v>2031</v>
      </c>
      <c r="AG3" s="22">
        <f t="shared" si="1"/>
        <v>2032</v>
      </c>
      <c r="AH3" s="22">
        <f t="shared" si="1"/>
        <v>2033</v>
      </c>
      <c r="AI3" s="22">
        <f t="shared" si="1"/>
        <v>2034</v>
      </c>
      <c r="AJ3" s="22">
        <f t="shared" si="1"/>
        <v>2035</v>
      </c>
      <c r="AK3" s="22">
        <f t="shared" si="1"/>
        <v>2036</v>
      </c>
      <c r="AL3" s="22">
        <f t="shared" si="1"/>
        <v>2037</v>
      </c>
      <c r="AM3" s="22">
        <f t="shared" si="1"/>
        <v>2038</v>
      </c>
      <c r="AN3" s="22">
        <f t="shared" si="1"/>
        <v>2039</v>
      </c>
      <c r="AO3" s="22">
        <f t="shared" si="1"/>
        <v>2040</v>
      </c>
      <c r="AP3" s="22">
        <f t="shared" si="1"/>
        <v>2041</v>
      </c>
      <c r="AQ3" s="22">
        <f t="shared" si="1"/>
        <v>2042</v>
      </c>
      <c r="AR3" s="22">
        <f t="shared" si="1"/>
        <v>2043</v>
      </c>
      <c r="AS3" s="22">
        <f t="shared" si="1"/>
        <v>2044</v>
      </c>
      <c r="AT3" s="22">
        <f t="shared" si="1"/>
        <v>2045</v>
      </c>
      <c r="AU3" s="22">
        <f t="shared" si="1"/>
        <v>2046</v>
      </c>
      <c r="AV3" s="22">
        <f t="shared" si="1"/>
        <v>2047</v>
      </c>
      <c r="AW3" s="22">
        <f t="shared" si="1"/>
        <v>2048</v>
      </c>
      <c r="AX3" s="22">
        <f t="shared" si="1"/>
        <v>2049</v>
      </c>
      <c r="AY3" s="22">
        <f t="shared" si="1"/>
        <v>2050</v>
      </c>
    </row>
    <row r="4" spans="1:51">
      <c r="A4" s="13">
        <f>C4-B4</f>
        <v>0</v>
      </c>
      <c r="B4" s="14">
        <f>'SI2.7 - Battery_stock'!D4</f>
        <v>235032000</v>
      </c>
      <c r="C4" s="12">
        <f>('SI2.7 - Battery_stock'!D4-SUM(F4:AY4))/'SI2.7 - Battery_stock'!$K$4</f>
        <v>235032000</v>
      </c>
      <c r="D4" s="23"/>
      <c r="E4" s="9">
        <f>'SI2.7 - Battery_stock'!B4</f>
        <v>2005</v>
      </c>
      <c r="F4" s="18">
        <f>IF(F$3&gt;=$E4,0,Survival_curve_matrix!C3*F$1)</f>
        <v>0</v>
      </c>
      <c r="G4" s="18">
        <f>IF(G$3&gt;=$E4,0,Survival_curve_matrix!D3*G$1)</f>
        <v>0</v>
      </c>
      <c r="H4" s="18">
        <f>IF(H$3&gt;=$E4,0,Survival_curve_matrix!E3*H$1)</f>
        <v>0</v>
      </c>
      <c r="I4" s="18">
        <f>IF(I$3&gt;=$E4,0,Survival_curve_matrix!F3*I$1)</f>
        <v>0</v>
      </c>
      <c r="J4" s="18">
        <f>IF(J$3&gt;=$E4,0,Survival_curve_matrix!G3*J$1)</f>
        <v>0</v>
      </c>
      <c r="K4" s="18">
        <f>IF(K$3&gt;=$E4,0,Survival_curve_matrix!H3*K$1)</f>
        <v>0</v>
      </c>
      <c r="L4" s="18">
        <f>IF(L$3&gt;=$E4,0,Survival_curve_matrix!I3*L$1)</f>
        <v>0</v>
      </c>
      <c r="M4" s="18">
        <f>IF(M$3&gt;=$E4,0,Survival_curve_matrix!J3*M$1)</f>
        <v>0</v>
      </c>
      <c r="N4" s="18">
        <f>IF(N$3&gt;=$E4,0,Survival_curve_matrix!K3*N$1)</f>
        <v>0</v>
      </c>
      <c r="O4" s="18">
        <f>IF(O$3&gt;=$E4,0,Survival_curve_matrix!L3*O$1)</f>
        <v>0</v>
      </c>
      <c r="P4" s="18">
        <f>IF(P$3&gt;=$E4,0,Survival_curve_matrix!M3*P$1)</f>
        <v>0</v>
      </c>
      <c r="Q4" s="18">
        <f>IF(Q$3&gt;=$E4,0,Survival_curve_matrix!N3*Q$1)</f>
        <v>0</v>
      </c>
      <c r="R4" s="18">
        <f>IF(R$3&gt;=$E4,0,Survival_curve_matrix!O3*R$1)</f>
        <v>0</v>
      </c>
      <c r="S4" s="18">
        <f>IF(S$3&gt;=$E4,0,Survival_curve_matrix!P3*S$1)</f>
        <v>0</v>
      </c>
      <c r="T4" s="18">
        <f>IF(T$3&gt;=$E4,0,Survival_curve_matrix!Q3*T$1)</f>
        <v>0</v>
      </c>
      <c r="U4" s="18">
        <f>IF(U$3&gt;=$E4,0,Survival_curve_matrix!R3*U$1)</f>
        <v>0</v>
      </c>
      <c r="V4" s="18">
        <f>IF(V$3&gt;=$E4,0,Survival_curve_matrix!S3*V$1)</f>
        <v>0</v>
      </c>
      <c r="W4" s="18">
        <f>IF(W$3&gt;=$E4,0,Survival_curve_matrix!T3*W$1)</f>
        <v>0</v>
      </c>
      <c r="X4" s="18">
        <f>IF(X$3&gt;=$E4,0,Survival_curve_matrix!U3*X$1)</f>
        <v>0</v>
      </c>
      <c r="Y4" s="18">
        <f>IF(Y$3&gt;=$E4,0,Survival_curve_matrix!V3*Y$1)</f>
        <v>0</v>
      </c>
      <c r="Z4" s="18">
        <f>IF(Z$3&gt;=$E4,0,Survival_curve_matrix!W3*Z$1)</f>
        <v>0</v>
      </c>
      <c r="AA4" s="18">
        <f>IF(AA$3&gt;=$E4,0,Survival_curve_matrix!X3*AA$1)</f>
        <v>0</v>
      </c>
      <c r="AB4" s="18">
        <f>IF(AB$3&gt;=$E4,0,Survival_curve_matrix!Y3*AB$1)</f>
        <v>0</v>
      </c>
      <c r="AC4" s="18">
        <f>IF(AC$3&gt;=$E4,0,Survival_curve_matrix!Z3*AC$1)</f>
        <v>0</v>
      </c>
      <c r="AD4" s="18">
        <f>IF(AD$3&gt;=$E4,0,Survival_curve_matrix!AA3*AD$1)</f>
        <v>0</v>
      </c>
      <c r="AE4" s="18">
        <f>IF(AE$3&gt;=$E4,0,Survival_curve_matrix!AB3*AE$1)</f>
        <v>0</v>
      </c>
      <c r="AF4" s="18">
        <f>IF(AF$3&gt;=$E4,0,Survival_curve_matrix!AC3*AF$1)</f>
        <v>0</v>
      </c>
      <c r="AG4" s="18">
        <f>IF(AG$3&gt;=$E4,0,Survival_curve_matrix!AD3*AG$1)</f>
        <v>0</v>
      </c>
      <c r="AH4" s="18">
        <f>IF(AH$3&gt;=$E4,0,Survival_curve_matrix!AE3*AH$1)</f>
        <v>0</v>
      </c>
      <c r="AI4" s="18">
        <f>IF(AI$3&gt;=$E4,0,Survival_curve_matrix!AF3*AI$1)</f>
        <v>0</v>
      </c>
      <c r="AJ4" s="18">
        <f>IF(AJ$3&gt;=$E4,0,Survival_curve_matrix!AG3*AJ$1)</f>
        <v>0</v>
      </c>
      <c r="AK4" s="18">
        <f>IF(AK$3&gt;=$E4,0,Survival_curve_matrix!AH3*AK$1)</f>
        <v>0</v>
      </c>
      <c r="AL4" s="18">
        <f>IF(AL$3&gt;=$E4,0,Survival_curve_matrix!AI3*AL$1)</f>
        <v>0</v>
      </c>
      <c r="AM4" s="18">
        <f>IF(AM$3&gt;=$E4,0,Survival_curve_matrix!AJ3*AM$1)</f>
        <v>0</v>
      </c>
      <c r="AN4" s="18">
        <f>IF(AN$3&gt;=$E4,0,Survival_curve_matrix!AK3*AN$1)</f>
        <v>0</v>
      </c>
      <c r="AO4" s="18">
        <f>IF(AO$3&gt;=$E4,0,Survival_curve_matrix!AL3*AO$1)</f>
        <v>0</v>
      </c>
      <c r="AP4" s="18">
        <f>IF(AP$3&gt;=$E4,0,Survival_curve_matrix!AM3*AP$1)</f>
        <v>0</v>
      </c>
      <c r="AQ4" s="18">
        <f>IF(AQ$3&gt;=$E4,0,Survival_curve_matrix!AN3*AQ$1)</f>
        <v>0</v>
      </c>
      <c r="AR4" s="18">
        <f>IF(AR$3&gt;=$E4,0,Survival_curve_matrix!AO3*AR$1)</f>
        <v>0</v>
      </c>
      <c r="AS4" s="18">
        <f>IF(AS$3&gt;=$E4,0,Survival_curve_matrix!AP3*AS$1)</f>
        <v>0</v>
      </c>
      <c r="AT4" s="18">
        <f>IF(AT$3&gt;=$E4,0,Survival_curve_matrix!AQ3*AT$1)</f>
        <v>0</v>
      </c>
      <c r="AU4" s="18">
        <f>IF(AU$3&gt;=$E4,0,Survival_curve_matrix!AR3*AU$1)</f>
        <v>0</v>
      </c>
      <c r="AV4" s="18">
        <f>IF(AV$3&gt;=$E4,0,Survival_curve_matrix!AS3*AV$1)</f>
        <v>0</v>
      </c>
      <c r="AW4" s="18">
        <f>IF(AW$3&gt;=$E4,0,Survival_curve_matrix!AT3*AW$1)</f>
        <v>0</v>
      </c>
      <c r="AX4" s="18">
        <f>IF(AX$3&gt;=$E4,0,Survival_curve_matrix!AU3*AX$1)</f>
        <v>0</v>
      </c>
      <c r="AY4" s="18">
        <f>IF(AY$3&gt;=$E4,0,Survival_curve_matrix!AV3*AY$1)</f>
        <v>0</v>
      </c>
    </row>
    <row r="5" spans="1:51">
      <c r="A5" s="13">
        <f t="shared" ref="A5:A49" si="2">C5-B5</f>
        <v>1702863.9464490116</v>
      </c>
      <c r="B5" s="14">
        <f>'SI2.7 - Battery_stock'!D5-'SI2.7 - Battery_stock'!D4</f>
        <v>-36540000</v>
      </c>
      <c r="C5" s="12">
        <f>('SI2.7 - Battery_stock'!D5-SUM(F5:AY5))/'SI2.7 - Battery_stock'!$K$4</f>
        <v>-34837136.053550988</v>
      </c>
      <c r="D5" s="23"/>
      <c r="E5" s="9">
        <f>'SI2.7 - Battery_stock'!B5</f>
        <v>2006</v>
      </c>
      <c r="F5" s="18">
        <f>IF(F$3&gt;=$E5,0,Survival_curve_matrix!C4*F$1)</f>
        <v>233329136.05355099</v>
      </c>
      <c r="G5" s="18">
        <f>IF(G$3&gt;=$E5,0,Survival_curve_matrix!D4*G$1)</f>
        <v>0</v>
      </c>
      <c r="H5" s="18">
        <f>IF(H$3&gt;=$E5,0,Survival_curve_matrix!E4*H$1)</f>
        <v>0</v>
      </c>
      <c r="I5" s="18">
        <f>IF(I$3&gt;=$E5,0,Survival_curve_matrix!F4*I$1)</f>
        <v>0</v>
      </c>
      <c r="J5" s="18">
        <f>IF(J$3&gt;=$E5,0,Survival_curve_matrix!G4*J$1)</f>
        <v>0</v>
      </c>
      <c r="K5" s="18">
        <f>IF(K$3&gt;=$E5,0,Survival_curve_matrix!H4*K$1)</f>
        <v>0</v>
      </c>
      <c r="L5" s="18">
        <f>IF(L$3&gt;=$E5,0,Survival_curve_matrix!I4*L$1)</f>
        <v>0</v>
      </c>
      <c r="M5" s="18">
        <f>IF(M$3&gt;=$E5,0,Survival_curve_matrix!J4*M$1)</f>
        <v>0</v>
      </c>
      <c r="N5" s="18">
        <f>IF(N$3&gt;=$E5,0,Survival_curve_matrix!K4*N$1)</f>
        <v>0</v>
      </c>
      <c r="O5" s="18">
        <f>IF(O$3&gt;=$E5,0,Survival_curve_matrix!L4*O$1)</f>
        <v>0</v>
      </c>
      <c r="P5" s="18">
        <f>IF(P$3&gt;=$E5,0,Survival_curve_matrix!M4*P$1)</f>
        <v>0</v>
      </c>
      <c r="Q5" s="18">
        <f>IF(Q$3&gt;=$E5,0,Survival_curve_matrix!N4*Q$1)</f>
        <v>0</v>
      </c>
      <c r="R5" s="18">
        <f>IF(R$3&gt;=$E5,0,Survival_curve_matrix!O4*R$1)</f>
        <v>0</v>
      </c>
      <c r="S5" s="18">
        <f>IF(S$3&gt;=$E5,0,Survival_curve_matrix!P4*S$1)</f>
        <v>0</v>
      </c>
      <c r="T5" s="18">
        <f>IF(T$3&gt;=$E5,0,Survival_curve_matrix!Q4*T$1)</f>
        <v>0</v>
      </c>
      <c r="U5" s="18">
        <f>IF(U$3&gt;=$E5,0,Survival_curve_matrix!R4*U$1)</f>
        <v>0</v>
      </c>
      <c r="V5" s="18">
        <f>IF(V$3&gt;=$E5,0,Survival_curve_matrix!S4*V$1)</f>
        <v>0</v>
      </c>
      <c r="W5" s="18">
        <f>IF(W$3&gt;=$E5,0,Survival_curve_matrix!T4*W$1)</f>
        <v>0</v>
      </c>
      <c r="X5" s="18">
        <f>IF(X$3&gt;=$E5,0,Survival_curve_matrix!U4*X$1)</f>
        <v>0</v>
      </c>
      <c r="Y5" s="18">
        <f>IF(Y$3&gt;=$E5,0,Survival_curve_matrix!V4*Y$1)</f>
        <v>0</v>
      </c>
      <c r="Z5" s="18">
        <f>IF(Z$3&gt;=$E5,0,Survival_curve_matrix!W4*Z$1)</f>
        <v>0</v>
      </c>
      <c r="AA5" s="18">
        <f>IF(AA$3&gt;=$E5,0,Survival_curve_matrix!X4*AA$1)</f>
        <v>0</v>
      </c>
      <c r="AB5" s="18">
        <f>IF(AB$3&gt;=$E5,0,Survival_curve_matrix!Y4*AB$1)</f>
        <v>0</v>
      </c>
      <c r="AC5" s="18">
        <f>IF(AC$3&gt;=$E5,0,Survival_curve_matrix!Z4*AC$1)</f>
        <v>0</v>
      </c>
      <c r="AD5" s="18">
        <f>IF(AD$3&gt;=$E5,0,Survival_curve_matrix!AA4*AD$1)</f>
        <v>0</v>
      </c>
      <c r="AE5" s="18">
        <f>IF(AE$3&gt;=$E5,0,Survival_curve_matrix!AB4*AE$1)</f>
        <v>0</v>
      </c>
      <c r="AF5" s="18">
        <f>IF(AF$3&gt;=$E5,0,Survival_curve_matrix!AC4*AF$1)</f>
        <v>0</v>
      </c>
      <c r="AG5" s="18">
        <f>IF(AG$3&gt;=$E5,0,Survival_curve_matrix!AD4*AG$1)</f>
        <v>0</v>
      </c>
      <c r="AH5" s="18">
        <f>IF(AH$3&gt;=$E5,0,Survival_curve_matrix!AE4*AH$1)</f>
        <v>0</v>
      </c>
      <c r="AI5" s="18">
        <f>IF(AI$3&gt;=$E5,0,Survival_curve_matrix!AF4*AI$1)</f>
        <v>0</v>
      </c>
      <c r="AJ5" s="18">
        <f>IF(AJ$3&gt;=$E5,0,Survival_curve_matrix!AG4*AJ$1)</f>
        <v>0</v>
      </c>
      <c r="AK5" s="18">
        <f>IF(AK$3&gt;=$E5,0,Survival_curve_matrix!AH4*AK$1)</f>
        <v>0</v>
      </c>
      <c r="AL5" s="18">
        <f>IF(AL$3&gt;=$E5,0,Survival_curve_matrix!AI4*AL$1)</f>
        <v>0</v>
      </c>
      <c r="AM5" s="18">
        <f>IF(AM$3&gt;=$E5,0,Survival_curve_matrix!AJ4*AM$1)</f>
        <v>0</v>
      </c>
      <c r="AN5" s="18">
        <f>IF(AN$3&gt;=$E5,0,Survival_curve_matrix!AK4*AN$1)</f>
        <v>0</v>
      </c>
      <c r="AO5" s="18">
        <f>IF(AO$3&gt;=$E5,0,Survival_curve_matrix!AL4*AO$1)</f>
        <v>0</v>
      </c>
      <c r="AP5" s="18">
        <f>IF(AP$3&gt;=$E5,0,Survival_curve_matrix!AM4*AP$1)</f>
        <v>0</v>
      </c>
      <c r="AQ5" s="18">
        <f>IF(AQ$3&gt;=$E5,0,Survival_curve_matrix!AN4*AQ$1)</f>
        <v>0</v>
      </c>
      <c r="AR5" s="18">
        <f>IF(AR$3&gt;=$E5,0,Survival_curve_matrix!AO4*AR$1)</f>
        <v>0</v>
      </c>
      <c r="AS5" s="18">
        <f>IF(AS$3&gt;=$E5,0,Survival_curve_matrix!AP4*AS$1)</f>
        <v>0</v>
      </c>
      <c r="AT5" s="18">
        <f>IF(AT$3&gt;=$E5,0,Survival_curve_matrix!AQ4*AT$1)</f>
        <v>0</v>
      </c>
      <c r="AU5" s="18">
        <f>IF(AU$3&gt;=$E5,0,Survival_curve_matrix!AR4*AU$1)</f>
        <v>0</v>
      </c>
      <c r="AV5" s="18">
        <f>IF(AV$3&gt;=$E5,0,Survival_curve_matrix!AS4*AV$1)</f>
        <v>0</v>
      </c>
      <c r="AW5" s="18">
        <f>IF(AW$3&gt;=$E5,0,Survival_curve_matrix!AT4*AW$1)</f>
        <v>0</v>
      </c>
      <c r="AX5" s="18">
        <f>IF(AX$3&gt;=$E5,0,Survival_curve_matrix!AU4*AX$1)</f>
        <v>0</v>
      </c>
      <c r="AY5" s="18">
        <f>IF(AY$3&gt;=$E5,0,Survival_curve_matrix!AV4*AY$1)</f>
        <v>0</v>
      </c>
    </row>
    <row r="6" spans="1:51">
      <c r="A6" s="13">
        <f t="shared" si="2"/>
        <v>6143807.646322459</v>
      </c>
      <c r="B6" s="14">
        <f>'SI2.7 - Battery_stock'!D6-'SI2.7 - Battery_stock'!D5</f>
        <v>-8400000</v>
      </c>
      <c r="C6" s="12">
        <f>('SI2.7 - Battery_stock'!D6-SUM(F6:AY6))/'SI2.7 - Battery_stock'!$K$4</f>
        <v>-2256192.353677541</v>
      </c>
      <c r="D6" s="23"/>
      <c r="E6" s="9">
        <f>'SI2.7 - Battery_stock'!B6</f>
        <v>2007</v>
      </c>
      <c r="F6" s="18">
        <f>IF(F$3&gt;=$E6,0,Survival_curve_matrix!C5*F$1)</f>
        <v>226932924.89203429</v>
      </c>
      <c r="G6" s="18">
        <f>IF(G$3&gt;=$E6,0,Survival_curve_matrix!D5*G$1)</f>
        <v>-34584732.538356759</v>
      </c>
      <c r="H6" s="18">
        <f>IF(H$3&gt;=$E6,0,Survival_curve_matrix!E5*H$1)</f>
        <v>0</v>
      </c>
      <c r="I6" s="18">
        <f>IF(I$3&gt;=$E6,0,Survival_curve_matrix!F5*I$1)</f>
        <v>0</v>
      </c>
      <c r="J6" s="18">
        <f>IF(J$3&gt;=$E6,0,Survival_curve_matrix!G5*J$1)</f>
        <v>0</v>
      </c>
      <c r="K6" s="18">
        <f>IF(K$3&gt;=$E6,0,Survival_curve_matrix!H5*K$1)</f>
        <v>0</v>
      </c>
      <c r="L6" s="18">
        <f>IF(L$3&gt;=$E6,0,Survival_curve_matrix!I5*L$1)</f>
        <v>0</v>
      </c>
      <c r="M6" s="18">
        <f>IF(M$3&gt;=$E6,0,Survival_curve_matrix!J5*M$1)</f>
        <v>0</v>
      </c>
      <c r="N6" s="18">
        <f>IF(N$3&gt;=$E6,0,Survival_curve_matrix!K5*N$1)</f>
        <v>0</v>
      </c>
      <c r="O6" s="18">
        <f>IF(O$3&gt;=$E6,0,Survival_curve_matrix!L5*O$1)</f>
        <v>0</v>
      </c>
      <c r="P6" s="18">
        <f>IF(P$3&gt;=$E6,0,Survival_curve_matrix!M5*P$1)</f>
        <v>0</v>
      </c>
      <c r="Q6" s="18">
        <f>IF(Q$3&gt;=$E6,0,Survival_curve_matrix!N5*Q$1)</f>
        <v>0</v>
      </c>
      <c r="R6" s="18">
        <f>IF(R$3&gt;=$E6,0,Survival_curve_matrix!O5*R$1)</f>
        <v>0</v>
      </c>
      <c r="S6" s="18">
        <f>IF(S$3&gt;=$E6,0,Survival_curve_matrix!P5*S$1)</f>
        <v>0</v>
      </c>
      <c r="T6" s="18">
        <f>IF(T$3&gt;=$E6,0,Survival_curve_matrix!Q5*T$1)</f>
        <v>0</v>
      </c>
      <c r="U6" s="18">
        <f>IF(U$3&gt;=$E6,0,Survival_curve_matrix!R5*U$1)</f>
        <v>0</v>
      </c>
      <c r="V6" s="18">
        <f>IF(V$3&gt;=$E6,0,Survival_curve_matrix!S5*V$1)</f>
        <v>0</v>
      </c>
      <c r="W6" s="18">
        <f>IF(W$3&gt;=$E6,0,Survival_curve_matrix!T5*W$1)</f>
        <v>0</v>
      </c>
      <c r="X6" s="18">
        <f>IF(X$3&gt;=$E6,0,Survival_curve_matrix!U5*X$1)</f>
        <v>0</v>
      </c>
      <c r="Y6" s="18">
        <f>IF(Y$3&gt;=$E6,0,Survival_curve_matrix!V5*Y$1)</f>
        <v>0</v>
      </c>
      <c r="Z6" s="18">
        <f>IF(Z$3&gt;=$E6,0,Survival_curve_matrix!W5*Z$1)</f>
        <v>0</v>
      </c>
      <c r="AA6" s="18">
        <f>IF(AA$3&gt;=$E6,0,Survival_curve_matrix!X5*AA$1)</f>
        <v>0</v>
      </c>
      <c r="AB6" s="18">
        <f>IF(AB$3&gt;=$E6,0,Survival_curve_matrix!Y5*AB$1)</f>
        <v>0</v>
      </c>
      <c r="AC6" s="18">
        <f>IF(AC$3&gt;=$E6,0,Survival_curve_matrix!Z5*AC$1)</f>
        <v>0</v>
      </c>
      <c r="AD6" s="18">
        <f>IF(AD$3&gt;=$E6,0,Survival_curve_matrix!AA5*AD$1)</f>
        <v>0</v>
      </c>
      <c r="AE6" s="18">
        <f>IF(AE$3&gt;=$E6,0,Survival_curve_matrix!AB5*AE$1)</f>
        <v>0</v>
      </c>
      <c r="AF6" s="18">
        <f>IF(AF$3&gt;=$E6,0,Survival_curve_matrix!AC5*AF$1)</f>
        <v>0</v>
      </c>
      <c r="AG6" s="18">
        <f>IF(AG$3&gt;=$E6,0,Survival_curve_matrix!AD5*AG$1)</f>
        <v>0</v>
      </c>
      <c r="AH6" s="18">
        <f>IF(AH$3&gt;=$E6,0,Survival_curve_matrix!AE5*AH$1)</f>
        <v>0</v>
      </c>
      <c r="AI6" s="18">
        <f>IF(AI$3&gt;=$E6,0,Survival_curve_matrix!AF5*AI$1)</f>
        <v>0</v>
      </c>
      <c r="AJ6" s="18">
        <f>IF(AJ$3&gt;=$E6,0,Survival_curve_matrix!AG5*AJ$1)</f>
        <v>0</v>
      </c>
      <c r="AK6" s="18">
        <f>IF(AK$3&gt;=$E6,0,Survival_curve_matrix!AH5*AK$1)</f>
        <v>0</v>
      </c>
      <c r="AL6" s="18">
        <f>IF(AL$3&gt;=$E6,0,Survival_curve_matrix!AI5*AL$1)</f>
        <v>0</v>
      </c>
      <c r="AM6" s="18">
        <f>IF(AM$3&gt;=$E6,0,Survival_curve_matrix!AJ5*AM$1)</f>
        <v>0</v>
      </c>
      <c r="AN6" s="18">
        <f>IF(AN$3&gt;=$E6,0,Survival_curve_matrix!AK5*AN$1)</f>
        <v>0</v>
      </c>
      <c r="AO6" s="18">
        <f>IF(AO$3&gt;=$E6,0,Survival_curve_matrix!AL5*AO$1)</f>
        <v>0</v>
      </c>
      <c r="AP6" s="18">
        <f>IF(AP$3&gt;=$E6,0,Survival_curve_matrix!AM5*AP$1)</f>
        <v>0</v>
      </c>
      <c r="AQ6" s="18">
        <f>IF(AQ$3&gt;=$E6,0,Survival_curve_matrix!AN5*AQ$1)</f>
        <v>0</v>
      </c>
      <c r="AR6" s="18">
        <f>IF(AR$3&gt;=$E6,0,Survival_curve_matrix!AO5*AR$1)</f>
        <v>0</v>
      </c>
      <c r="AS6" s="18">
        <f>IF(AS$3&gt;=$E6,0,Survival_curve_matrix!AP5*AS$1)</f>
        <v>0</v>
      </c>
      <c r="AT6" s="18">
        <f>IF(AT$3&gt;=$E6,0,Survival_curve_matrix!AQ5*AT$1)</f>
        <v>0</v>
      </c>
      <c r="AU6" s="18">
        <f>IF(AU$3&gt;=$E6,0,Survival_curve_matrix!AR5*AU$1)</f>
        <v>0</v>
      </c>
      <c r="AV6" s="18">
        <f>IF(AV$3&gt;=$E6,0,Survival_curve_matrix!AS5*AV$1)</f>
        <v>0</v>
      </c>
      <c r="AW6" s="18">
        <f>IF(AW$3&gt;=$E6,0,Survival_curve_matrix!AT5*AW$1)</f>
        <v>0</v>
      </c>
      <c r="AX6" s="18">
        <f>IF(AX$3&gt;=$E6,0,Survival_curve_matrix!AU5*AX$1)</f>
        <v>0</v>
      </c>
      <c r="AY6" s="18">
        <f>IF(AY$3&gt;=$E6,0,Survival_curve_matrix!AV5*AY$1)</f>
        <v>0</v>
      </c>
    </row>
    <row r="7" spans="1:51">
      <c r="A7" s="13">
        <f t="shared" si="2"/>
        <v>10740005.258988976</v>
      </c>
      <c r="B7" s="14">
        <f>'SI2.7 - Battery_stock'!D7-'SI2.7 - Battery_stock'!D6</f>
        <v>13720000.00000003</v>
      </c>
      <c r="C7" s="12">
        <f>('SI2.7 - Battery_stock'!D7-SUM(F7:AY7))/'SI2.7 - Battery_stock'!$K$4</f>
        <v>24460005.258989006</v>
      </c>
      <c r="D7" s="23"/>
      <c r="E7" s="9">
        <f>'SI2.7 - Battery_stock'!B7</f>
        <v>2008</v>
      </c>
      <c r="F7" s="18">
        <f>IF(F$3&gt;=$E7,0,Survival_curve_matrix!C6*F$1)</f>
        <v>215228507.69306979</v>
      </c>
      <c r="G7" s="18">
        <f>IF(G$3&gt;=$E7,0,Survival_curve_matrix!D6*G$1)</f>
        <v>-33636667.26017762</v>
      </c>
      <c r="H7" s="18">
        <f>IF(H$3&gt;=$E7,0,Survival_curve_matrix!E6*H$1)</f>
        <v>-2239845.6918811412</v>
      </c>
      <c r="I7" s="18">
        <f>IF(I$3&gt;=$E7,0,Survival_curve_matrix!F6*I$1)</f>
        <v>0</v>
      </c>
      <c r="J7" s="18">
        <f>IF(J$3&gt;=$E7,0,Survival_curve_matrix!G6*J$1)</f>
        <v>0</v>
      </c>
      <c r="K7" s="18">
        <f>IF(K$3&gt;=$E7,0,Survival_curve_matrix!H6*K$1)</f>
        <v>0</v>
      </c>
      <c r="L7" s="18">
        <f>IF(L$3&gt;=$E7,0,Survival_curve_matrix!I6*L$1)</f>
        <v>0</v>
      </c>
      <c r="M7" s="18">
        <f>IF(M$3&gt;=$E7,0,Survival_curve_matrix!J6*M$1)</f>
        <v>0</v>
      </c>
      <c r="N7" s="18">
        <f>IF(N$3&gt;=$E7,0,Survival_curve_matrix!K6*N$1)</f>
        <v>0</v>
      </c>
      <c r="O7" s="18">
        <f>IF(O$3&gt;=$E7,0,Survival_curve_matrix!L6*O$1)</f>
        <v>0</v>
      </c>
      <c r="P7" s="18">
        <f>IF(P$3&gt;=$E7,0,Survival_curve_matrix!M6*P$1)</f>
        <v>0</v>
      </c>
      <c r="Q7" s="18">
        <f>IF(Q$3&gt;=$E7,0,Survival_curve_matrix!N6*Q$1)</f>
        <v>0</v>
      </c>
      <c r="R7" s="18">
        <f>IF(R$3&gt;=$E7,0,Survival_curve_matrix!O6*R$1)</f>
        <v>0</v>
      </c>
      <c r="S7" s="18">
        <f>IF(S$3&gt;=$E7,0,Survival_curve_matrix!P6*S$1)</f>
        <v>0</v>
      </c>
      <c r="T7" s="18">
        <f>IF(T$3&gt;=$E7,0,Survival_curve_matrix!Q6*T$1)</f>
        <v>0</v>
      </c>
      <c r="U7" s="18">
        <f>IF(U$3&gt;=$E7,0,Survival_curve_matrix!R6*U$1)</f>
        <v>0</v>
      </c>
      <c r="V7" s="18">
        <f>IF(V$3&gt;=$E7,0,Survival_curve_matrix!S6*V$1)</f>
        <v>0</v>
      </c>
      <c r="W7" s="18">
        <f>IF(W$3&gt;=$E7,0,Survival_curve_matrix!T6*W$1)</f>
        <v>0</v>
      </c>
      <c r="X7" s="18">
        <f>IF(X$3&gt;=$E7,0,Survival_curve_matrix!U6*X$1)</f>
        <v>0</v>
      </c>
      <c r="Y7" s="18">
        <f>IF(Y$3&gt;=$E7,0,Survival_curve_matrix!V6*Y$1)</f>
        <v>0</v>
      </c>
      <c r="Z7" s="18">
        <f>IF(Z$3&gt;=$E7,0,Survival_curve_matrix!W6*Z$1)</f>
        <v>0</v>
      </c>
      <c r="AA7" s="18">
        <f>IF(AA$3&gt;=$E7,0,Survival_curve_matrix!X6*AA$1)</f>
        <v>0</v>
      </c>
      <c r="AB7" s="18">
        <f>IF(AB$3&gt;=$E7,0,Survival_curve_matrix!Y6*AB$1)</f>
        <v>0</v>
      </c>
      <c r="AC7" s="18">
        <f>IF(AC$3&gt;=$E7,0,Survival_curve_matrix!Z6*AC$1)</f>
        <v>0</v>
      </c>
      <c r="AD7" s="18">
        <f>IF(AD$3&gt;=$E7,0,Survival_curve_matrix!AA6*AD$1)</f>
        <v>0</v>
      </c>
      <c r="AE7" s="18">
        <f>IF(AE$3&gt;=$E7,0,Survival_curve_matrix!AB6*AE$1)</f>
        <v>0</v>
      </c>
      <c r="AF7" s="18">
        <f>IF(AF$3&gt;=$E7,0,Survival_curve_matrix!AC6*AF$1)</f>
        <v>0</v>
      </c>
      <c r="AG7" s="18">
        <f>IF(AG$3&gt;=$E7,0,Survival_curve_matrix!AD6*AG$1)</f>
        <v>0</v>
      </c>
      <c r="AH7" s="18">
        <f>IF(AH$3&gt;=$E7,0,Survival_curve_matrix!AE6*AH$1)</f>
        <v>0</v>
      </c>
      <c r="AI7" s="18">
        <f>IF(AI$3&gt;=$E7,0,Survival_curve_matrix!AF6*AI$1)</f>
        <v>0</v>
      </c>
      <c r="AJ7" s="18">
        <f>IF(AJ$3&gt;=$E7,0,Survival_curve_matrix!AG6*AJ$1)</f>
        <v>0</v>
      </c>
      <c r="AK7" s="18">
        <f>IF(AK$3&gt;=$E7,0,Survival_curve_matrix!AH6*AK$1)</f>
        <v>0</v>
      </c>
      <c r="AL7" s="18">
        <f>IF(AL$3&gt;=$E7,0,Survival_curve_matrix!AI6*AL$1)</f>
        <v>0</v>
      </c>
      <c r="AM7" s="18">
        <f>IF(AM$3&gt;=$E7,0,Survival_curve_matrix!AJ6*AM$1)</f>
        <v>0</v>
      </c>
      <c r="AN7" s="18">
        <f>IF(AN$3&gt;=$E7,0,Survival_curve_matrix!AK6*AN$1)</f>
        <v>0</v>
      </c>
      <c r="AO7" s="18">
        <f>IF(AO$3&gt;=$E7,0,Survival_curve_matrix!AL6*AO$1)</f>
        <v>0</v>
      </c>
      <c r="AP7" s="18">
        <f>IF(AP$3&gt;=$E7,0,Survival_curve_matrix!AM6*AP$1)</f>
        <v>0</v>
      </c>
      <c r="AQ7" s="18">
        <f>IF(AQ$3&gt;=$E7,0,Survival_curve_matrix!AN6*AQ$1)</f>
        <v>0</v>
      </c>
      <c r="AR7" s="18">
        <f>IF(AR$3&gt;=$E7,0,Survival_curve_matrix!AO6*AR$1)</f>
        <v>0</v>
      </c>
      <c r="AS7" s="18">
        <f>IF(AS$3&gt;=$E7,0,Survival_curve_matrix!AP6*AS$1)</f>
        <v>0</v>
      </c>
      <c r="AT7" s="18">
        <f>IF(AT$3&gt;=$E7,0,Survival_curve_matrix!AQ6*AT$1)</f>
        <v>0</v>
      </c>
      <c r="AU7" s="18">
        <f>IF(AU$3&gt;=$E7,0,Survival_curve_matrix!AR6*AU$1)</f>
        <v>0</v>
      </c>
      <c r="AV7" s="18">
        <f>IF(AV$3&gt;=$E7,0,Survival_curve_matrix!AS6*AV$1)</f>
        <v>0</v>
      </c>
      <c r="AW7" s="18">
        <f>IF(AW$3&gt;=$E7,0,Survival_curve_matrix!AT6*AW$1)</f>
        <v>0</v>
      </c>
      <c r="AX7" s="18">
        <f>IF(AX$3&gt;=$E7,0,Survival_curve_matrix!AU6*AX$1)</f>
        <v>0</v>
      </c>
      <c r="AY7" s="18">
        <f>IF(AY$3&gt;=$E7,0,Survival_curve_matrix!AV6*AY$1)</f>
        <v>0</v>
      </c>
    </row>
    <row r="8" spans="1:51">
      <c r="A8" s="13">
        <f t="shared" si="2"/>
        <v>15144797.650907457</v>
      </c>
      <c r="B8" s="14">
        <f>'SI2.7 - Battery_stock'!D8-'SI2.7 - Battery_stock'!D7</f>
        <v>29847999.99999997</v>
      </c>
      <c r="C8" s="12">
        <f>('SI2.7 - Battery_stock'!D8-SUM(F8:AY8))/'SI2.7 - Battery_stock'!$K$4</f>
        <v>44992797.650907427</v>
      </c>
      <c r="D8" s="23"/>
      <c r="E8" s="9">
        <f>'SI2.7 - Battery_stock'!B8</f>
        <v>2009</v>
      </c>
      <c r="F8" s="18">
        <f>IF(F$3&gt;=$E8,0,Survival_curve_matrix!C7*F$1)</f>
        <v>198464664.99290314</v>
      </c>
      <c r="G8" s="18">
        <f>IF(G$3&gt;=$E8,0,Survival_curve_matrix!D7*G$1)</f>
        <v>-31901804.031392395</v>
      </c>
      <c r="H8" s="18">
        <f>IF(H$3&gt;=$E8,0,Survival_curve_matrix!E7*H$1)</f>
        <v>-2178445.1901829857</v>
      </c>
      <c r="I8" s="18">
        <f>IF(I$3&gt;=$E8,0,Survival_curve_matrix!F7*I$1)</f>
        <v>24282786.577764809</v>
      </c>
      <c r="J8" s="18">
        <f>IF(J$3&gt;=$E8,0,Survival_curve_matrix!G7*J$1)</f>
        <v>0</v>
      </c>
      <c r="K8" s="18">
        <f>IF(K$3&gt;=$E8,0,Survival_curve_matrix!H7*K$1)</f>
        <v>0</v>
      </c>
      <c r="L8" s="18">
        <f>IF(L$3&gt;=$E8,0,Survival_curve_matrix!I7*L$1)</f>
        <v>0</v>
      </c>
      <c r="M8" s="18">
        <f>IF(M$3&gt;=$E8,0,Survival_curve_matrix!J7*M$1)</f>
        <v>0</v>
      </c>
      <c r="N8" s="18">
        <f>IF(N$3&gt;=$E8,0,Survival_curve_matrix!K7*N$1)</f>
        <v>0</v>
      </c>
      <c r="O8" s="18">
        <f>IF(O$3&gt;=$E8,0,Survival_curve_matrix!L7*O$1)</f>
        <v>0</v>
      </c>
      <c r="P8" s="18">
        <f>IF(P$3&gt;=$E8,0,Survival_curve_matrix!M7*P$1)</f>
        <v>0</v>
      </c>
      <c r="Q8" s="18">
        <f>IF(Q$3&gt;=$E8,0,Survival_curve_matrix!N7*Q$1)</f>
        <v>0</v>
      </c>
      <c r="R8" s="18">
        <f>IF(R$3&gt;=$E8,0,Survival_curve_matrix!O7*R$1)</f>
        <v>0</v>
      </c>
      <c r="S8" s="18">
        <f>IF(S$3&gt;=$E8,0,Survival_curve_matrix!P7*S$1)</f>
        <v>0</v>
      </c>
      <c r="T8" s="18">
        <f>IF(T$3&gt;=$E8,0,Survival_curve_matrix!Q7*T$1)</f>
        <v>0</v>
      </c>
      <c r="U8" s="18">
        <f>IF(U$3&gt;=$E8,0,Survival_curve_matrix!R7*U$1)</f>
        <v>0</v>
      </c>
      <c r="V8" s="18">
        <f>IF(V$3&gt;=$E8,0,Survival_curve_matrix!S7*V$1)</f>
        <v>0</v>
      </c>
      <c r="W8" s="18">
        <f>IF(W$3&gt;=$E8,0,Survival_curve_matrix!T7*W$1)</f>
        <v>0</v>
      </c>
      <c r="X8" s="18">
        <f>IF(X$3&gt;=$E8,0,Survival_curve_matrix!U7*X$1)</f>
        <v>0</v>
      </c>
      <c r="Y8" s="18">
        <f>IF(Y$3&gt;=$E8,0,Survival_curve_matrix!V7*Y$1)</f>
        <v>0</v>
      </c>
      <c r="Z8" s="18">
        <f>IF(Z$3&gt;=$E8,0,Survival_curve_matrix!W7*Z$1)</f>
        <v>0</v>
      </c>
      <c r="AA8" s="18">
        <f>IF(AA$3&gt;=$E8,0,Survival_curve_matrix!X7*AA$1)</f>
        <v>0</v>
      </c>
      <c r="AB8" s="18">
        <f>IF(AB$3&gt;=$E8,0,Survival_curve_matrix!Y7*AB$1)</f>
        <v>0</v>
      </c>
      <c r="AC8" s="18">
        <f>IF(AC$3&gt;=$E8,0,Survival_curve_matrix!Z7*AC$1)</f>
        <v>0</v>
      </c>
      <c r="AD8" s="18">
        <f>IF(AD$3&gt;=$E8,0,Survival_curve_matrix!AA7*AD$1)</f>
        <v>0</v>
      </c>
      <c r="AE8" s="18">
        <f>IF(AE$3&gt;=$E8,0,Survival_curve_matrix!AB7*AE$1)</f>
        <v>0</v>
      </c>
      <c r="AF8" s="18">
        <f>IF(AF$3&gt;=$E8,0,Survival_curve_matrix!AC7*AF$1)</f>
        <v>0</v>
      </c>
      <c r="AG8" s="18">
        <f>IF(AG$3&gt;=$E8,0,Survival_curve_matrix!AD7*AG$1)</f>
        <v>0</v>
      </c>
      <c r="AH8" s="18">
        <f>IF(AH$3&gt;=$E8,0,Survival_curve_matrix!AE7*AH$1)</f>
        <v>0</v>
      </c>
      <c r="AI8" s="18">
        <f>IF(AI$3&gt;=$E8,0,Survival_curve_matrix!AF7*AI$1)</f>
        <v>0</v>
      </c>
      <c r="AJ8" s="18">
        <f>IF(AJ$3&gt;=$E8,0,Survival_curve_matrix!AG7*AJ$1)</f>
        <v>0</v>
      </c>
      <c r="AK8" s="18">
        <f>IF(AK$3&gt;=$E8,0,Survival_curve_matrix!AH7*AK$1)</f>
        <v>0</v>
      </c>
      <c r="AL8" s="18">
        <f>IF(AL$3&gt;=$E8,0,Survival_curve_matrix!AI7*AL$1)</f>
        <v>0</v>
      </c>
      <c r="AM8" s="18">
        <f>IF(AM$3&gt;=$E8,0,Survival_curve_matrix!AJ7*AM$1)</f>
        <v>0</v>
      </c>
      <c r="AN8" s="18">
        <f>IF(AN$3&gt;=$E8,0,Survival_curve_matrix!AK7*AN$1)</f>
        <v>0</v>
      </c>
      <c r="AO8" s="18">
        <f>IF(AO$3&gt;=$E8,0,Survival_curve_matrix!AL7*AO$1)</f>
        <v>0</v>
      </c>
      <c r="AP8" s="18">
        <f>IF(AP$3&gt;=$E8,0,Survival_curve_matrix!AM7*AP$1)</f>
        <v>0</v>
      </c>
      <c r="AQ8" s="18">
        <f>IF(AQ$3&gt;=$E8,0,Survival_curve_matrix!AN7*AQ$1)</f>
        <v>0</v>
      </c>
      <c r="AR8" s="18">
        <f>IF(AR$3&gt;=$E8,0,Survival_curve_matrix!AO7*AR$1)</f>
        <v>0</v>
      </c>
      <c r="AS8" s="18">
        <f>IF(AS$3&gt;=$E8,0,Survival_curve_matrix!AP7*AS$1)</f>
        <v>0</v>
      </c>
      <c r="AT8" s="18">
        <f>IF(AT$3&gt;=$E8,0,Survival_curve_matrix!AQ7*AT$1)</f>
        <v>0</v>
      </c>
      <c r="AU8" s="18">
        <f>IF(AU$3&gt;=$E8,0,Survival_curve_matrix!AR7*AU$1)</f>
        <v>0</v>
      </c>
      <c r="AV8" s="18">
        <f>IF(AV$3&gt;=$E8,0,Survival_curve_matrix!AS7*AV$1)</f>
        <v>0</v>
      </c>
      <c r="AW8" s="18">
        <f>IF(AW$3&gt;=$E8,0,Survival_curve_matrix!AT7*AW$1)</f>
        <v>0</v>
      </c>
      <c r="AX8" s="18">
        <f>IF(AX$3&gt;=$E8,0,Survival_curve_matrix!AU7*AX$1)</f>
        <v>0</v>
      </c>
      <c r="AY8" s="18">
        <f>IF(AY$3&gt;=$E8,0,Survival_curve_matrix!AV7*AY$1)</f>
        <v>0</v>
      </c>
    </row>
    <row r="9" spans="1:51">
      <c r="A9" s="13">
        <f t="shared" si="2"/>
        <v>19337734.498832941</v>
      </c>
      <c r="B9" s="14">
        <f>'SI2.7 - Battery_stock'!D9-'SI2.7 - Battery_stock'!D8</f>
        <v>39928000</v>
      </c>
      <c r="C9" s="12">
        <f>('SI2.7 - Battery_stock'!D9-SUM(F9:AY9))/'SI2.7 - Battery_stock'!$K$4</f>
        <v>59265734.498832941</v>
      </c>
      <c r="D9" s="23"/>
      <c r="E9" s="9">
        <f>'SI2.7 - Battery_stock'!B9</f>
        <v>2010</v>
      </c>
      <c r="F9" s="18">
        <f>IF(F$3&gt;=$E9,0,Survival_curve_matrix!C8*F$1)</f>
        <v>177521431.18377766</v>
      </c>
      <c r="G9" s="18">
        <f>IF(G$3&gt;=$E9,0,Survival_curve_matrix!D8*G$1)</f>
        <v>-29417017.836635798</v>
      </c>
      <c r="H9" s="18">
        <f>IF(H$3&gt;=$E9,0,Survival_curve_matrix!E8*H$1)</f>
        <v>-2066088.5043335881</v>
      </c>
      <c r="I9" s="18">
        <f>IF(I$3&gt;=$E9,0,Survival_curve_matrix!F8*I$1)</f>
        <v>23617126.75847083</v>
      </c>
      <c r="J9" s="18">
        <f>IF(J$3&gt;=$E9,0,Survival_curve_matrix!G8*J$1)</f>
        <v>44666813.899887964</v>
      </c>
      <c r="K9" s="18">
        <f>IF(K$3&gt;=$E9,0,Survival_curve_matrix!H8*K$1)</f>
        <v>0</v>
      </c>
      <c r="L9" s="18">
        <f>IF(L$3&gt;=$E9,0,Survival_curve_matrix!I8*L$1)</f>
        <v>0</v>
      </c>
      <c r="M9" s="18">
        <f>IF(M$3&gt;=$E9,0,Survival_curve_matrix!J8*M$1)</f>
        <v>0</v>
      </c>
      <c r="N9" s="18">
        <f>IF(N$3&gt;=$E9,0,Survival_curve_matrix!K8*N$1)</f>
        <v>0</v>
      </c>
      <c r="O9" s="18">
        <f>IF(O$3&gt;=$E9,0,Survival_curve_matrix!L8*O$1)</f>
        <v>0</v>
      </c>
      <c r="P9" s="18">
        <f>IF(P$3&gt;=$E9,0,Survival_curve_matrix!M8*P$1)</f>
        <v>0</v>
      </c>
      <c r="Q9" s="18">
        <f>IF(Q$3&gt;=$E9,0,Survival_curve_matrix!N8*Q$1)</f>
        <v>0</v>
      </c>
      <c r="R9" s="18">
        <f>IF(R$3&gt;=$E9,0,Survival_curve_matrix!O8*R$1)</f>
        <v>0</v>
      </c>
      <c r="S9" s="18">
        <f>IF(S$3&gt;=$E9,0,Survival_curve_matrix!P8*S$1)</f>
        <v>0</v>
      </c>
      <c r="T9" s="18">
        <f>IF(T$3&gt;=$E9,0,Survival_curve_matrix!Q8*T$1)</f>
        <v>0</v>
      </c>
      <c r="U9" s="18">
        <f>IF(U$3&gt;=$E9,0,Survival_curve_matrix!R8*U$1)</f>
        <v>0</v>
      </c>
      <c r="V9" s="18">
        <f>IF(V$3&gt;=$E9,0,Survival_curve_matrix!S8*V$1)</f>
        <v>0</v>
      </c>
      <c r="W9" s="18">
        <f>IF(W$3&gt;=$E9,0,Survival_curve_matrix!T8*W$1)</f>
        <v>0</v>
      </c>
      <c r="X9" s="18">
        <f>IF(X$3&gt;=$E9,0,Survival_curve_matrix!U8*X$1)</f>
        <v>0</v>
      </c>
      <c r="Y9" s="18">
        <f>IF(Y$3&gt;=$E9,0,Survival_curve_matrix!V8*Y$1)</f>
        <v>0</v>
      </c>
      <c r="Z9" s="18">
        <f>IF(Z$3&gt;=$E9,0,Survival_curve_matrix!W8*Z$1)</f>
        <v>0</v>
      </c>
      <c r="AA9" s="18">
        <f>IF(AA$3&gt;=$E9,0,Survival_curve_matrix!X8*AA$1)</f>
        <v>0</v>
      </c>
      <c r="AB9" s="18">
        <f>IF(AB$3&gt;=$E9,0,Survival_curve_matrix!Y8*AB$1)</f>
        <v>0</v>
      </c>
      <c r="AC9" s="18">
        <f>IF(AC$3&gt;=$E9,0,Survival_curve_matrix!Z8*AC$1)</f>
        <v>0</v>
      </c>
      <c r="AD9" s="18">
        <f>IF(AD$3&gt;=$E9,0,Survival_curve_matrix!AA8*AD$1)</f>
        <v>0</v>
      </c>
      <c r="AE9" s="18">
        <f>IF(AE$3&gt;=$E9,0,Survival_curve_matrix!AB8*AE$1)</f>
        <v>0</v>
      </c>
      <c r="AF9" s="18">
        <f>IF(AF$3&gt;=$E9,0,Survival_curve_matrix!AC8*AF$1)</f>
        <v>0</v>
      </c>
      <c r="AG9" s="18">
        <f>IF(AG$3&gt;=$E9,0,Survival_curve_matrix!AD8*AG$1)</f>
        <v>0</v>
      </c>
      <c r="AH9" s="18">
        <f>IF(AH$3&gt;=$E9,0,Survival_curve_matrix!AE8*AH$1)</f>
        <v>0</v>
      </c>
      <c r="AI9" s="18">
        <f>IF(AI$3&gt;=$E9,0,Survival_curve_matrix!AF8*AI$1)</f>
        <v>0</v>
      </c>
      <c r="AJ9" s="18">
        <f>IF(AJ$3&gt;=$E9,0,Survival_curve_matrix!AG8*AJ$1)</f>
        <v>0</v>
      </c>
      <c r="AK9" s="18">
        <f>IF(AK$3&gt;=$E9,0,Survival_curve_matrix!AH8*AK$1)</f>
        <v>0</v>
      </c>
      <c r="AL9" s="18">
        <f>IF(AL$3&gt;=$E9,0,Survival_curve_matrix!AI8*AL$1)</f>
        <v>0</v>
      </c>
      <c r="AM9" s="18">
        <f>IF(AM$3&gt;=$E9,0,Survival_curve_matrix!AJ8*AM$1)</f>
        <v>0</v>
      </c>
      <c r="AN9" s="18">
        <f>IF(AN$3&gt;=$E9,0,Survival_curve_matrix!AK8*AN$1)</f>
        <v>0</v>
      </c>
      <c r="AO9" s="18">
        <f>IF(AO$3&gt;=$E9,0,Survival_curve_matrix!AL8*AO$1)</f>
        <v>0</v>
      </c>
      <c r="AP9" s="18">
        <f>IF(AP$3&gt;=$E9,0,Survival_curve_matrix!AM8*AP$1)</f>
        <v>0</v>
      </c>
      <c r="AQ9" s="18">
        <f>IF(AQ$3&gt;=$E9,0,Survival_curve_matrix!AN8*AQ$1)</f>
        <v>0</v>
      </c>
      <c r="AR9" s="18">
        <f>IF(AR$3&gt;=$E9,0,Survival_curve_matrix!AO8*AR$1)</f>
        <v>0</v>
      </c>
      <c r="AS9" s="18">
        <f>IF(AS$3&gt;=$E9,0,Survival_curve_matrix!AP8*AS$1)</f>
        <v>0</v>
      </c>
      <c r="AT9" s="18">
        <f>IF(AT$3&gt;=$E9,0,Survival_curve_matrix!AQ8*AT$1)</f>
        <v>0</v>
      </c>
      <c r="AU9" s="18">
        <f>IF(AU$3&gt;=$E9,0,Survival_curve_matrix!AR8*AU$1)</f>
        <v>0</v>
      </c>
      <c r="AV9" s="18">
        <f>IF(AV$3&gt;=$E9,0,Survival_curve_matrix!AS8*AV$1)</f>
        <v>0</v>
      </c>
      <c r="AW9" s="18">
        <f>IF(AW$3&gt;=$E9,0,Survival_curve_matrix!AT8*AW$1)</f>
        <v>0</v>
      </c>
      <c r="AX9" s="18">
        <f>IF(AX$3&gt;=$E9,0,Survival_curve_matrix!AU8*AX$1)</f>
        <v>0</v>
      </c>
      <c r="AY9" s="18">
        <f>IF(AY$3&gt;=$E9,0,Survival_curve_matrix!AV8*AY$1)</f>
        <v>0</v>
      </c>
    </row>
    <row r="10" spans="1:51">
      <c r="A10" s="13">
        <f t="shared" si="2"/>
        <v>23391556.021954596</v>
      </c>
      <c r="B10" s="14">
        <f>'SI2.7 - Battery_stock'!D10-'SI2.7 - Battery_stock'!D9</f>
        <v>44043999.99999994</v>
      </c>
      <c r="C10" s="12">
        <f>('SI2.7 - Battery_stock'!D10-SUM(F10:AY10))/'SI2.7 - Battery_stock'!$K$4</f>
        <v>67435556.021954536</v>
      </c>
      <c r="D10" s="23"/>
      <c r="E10" s="9">
        <f>'SI2.7 - Battery_stock'!B10</f>
        <v>2011</v>
      </c>
      <c r="F10" s="18">
        <f>IF(F$3&gt;=$E10,0,Survival_curve_matrix!C9*F$1)</f>
        <v>153736610.77217549</v>
      </c>
      <c r="G10" s="18">
        <f>IF(G$3&gt;=$E10,0,Survival_curve_matrix!D9*G$1)</f>
        <v>-26312749.968388777</v>
      </c>
      <c r="H10" s="18">
        <f>IF(H$3&gt;=$E10,0,Survival_curve_matrix!E9*H$1)</f>
        <v>-1905163.8059164828</v>
      </c>
      <c r="I10" s="18">
        <f>IF(I$3&gt;=$E10,0,Survival_curve_matrix!F9*I$1)</f>
        <v>22399036.854797825</v>
      </c>
      <c r="J10" s="18">
        <f>IF(J$3&gt;=$E10,0,Survival_curve_matrix!G9*J$1)</f>
        <v>43442370.272966541</v>
      </c>
      <c r="K10" s="18">
        <f>IF(K$3&gt;=$E10,0,Survival_curve_matrix!H9*K$1)</f>
        <v>58836339.852410831</v>
      </c>
      <c r="L10" s="18">
        <f>IF(L$3&gt;=$E10,0,Survival_curve_matrix!I9*L$1)</f>
        <v>0</v>
      </c>
      <c r="M10" s="18">
        <f>IF(M$3&gt;=$E10,0,Survival_curve_matrix!J9*M$1)</f>
        <v>0</v>
      </c>
      <c r="N10" s="18">
        <f>IF(N$3&gt;=$E10,0,Survival_curve_matrix!K9*N$1)</f>
        <v>0</v>
      </c>
      <c r="O10" s="18">
        <f>IF(O$3&gt;=$E10,0,Survival_curve_matrix!L9*O$1)</f>
        <v>0</v>
      </c>
      <c r="P10" s="18">
        <f>IF(P$3&gt;=$E10,0,Survival_curve_matrix!M9*P$1)</f>
        <v>0</v>
      </c>
      <c r="Q10" s="18">
        <f>IF(Q$3&gt;=$E10,0,Survival_curve_matrix!N9*Q$1)</f>
        <v>0</v>
      </c>
      <c r="R10" s="18">
        <f>IF(R$3&gt;=$E10,0,Survival_curve_matrix!O9*R$1)</f>
        <v>0</v>
      </c>
      <c r="S10" s="18">
        <f>IF(S$3&gt;=$E10,0,Survival_curve_matrix!P9*S$1)</f>
        <v>0</v>
      </c>
      <c r="T10" s="18">
        <f>IF(T$3&gt;=$E10,0,Survival_curve_matrix!Q9*T$1)</f>
        <v>0</v>
      </c>
      <c r="U10" s="18">
        <f>IF(U$3&gt;=$E10,0,Survival_curve_matrix!R9*U$1)</f>
        <v>0</v>
      </c>
      <c r="V10" s="18">
        <f>IF(V$3&gt;=$E10,0,Survival_curve_matrix!S9*V$1)</f>
        <v>0</v>
      </c>
      <c r="W10" s="18">
        <f>IF(W$3&gt;=$E10,0,Survival_curve_matrix!T9*W$1)</f>
        <v>0</v>
      </c>
      <c r="X10" s="18">
        <f>IF(X$3&gt;=$E10,0,Survival_curve_matrix!U9*X$1)</f>
        <v>0</v>
      </c>
      <c r="Y10" s="18">
        <f>IF(Y$3&gt;=$E10,0,Survival_curve_matrix!V9*Y$1)</f>
        <v>0</v>
      </c>
      <c r="Z10" s="18">
        <f>IF(Z$3&gt;=$E10,0,Survival_curve_matrix!W9*Z$1)</f>
        <v>0</v>
      </c>
      <c r="AA10" s="18">
        <f>IF(AA$3&gt;=$E10,0,Survival_curve_matrix!X9*AA$1)</f>
        <v>0</v>
      </c>
      <c r="AB10" s="18">
        <f>IF(AB$3&gt;=$E10,0,Survival_curve_matrix!Y9*AB$1)</f>
        <v>0</v>
      </c>
      <c r="AC10" s="18">
        <f>IF(AC$3&gt;=$E10,0,Survival_curve_matrix!Z9*AC$1)</f>
        <v>0</v>
      </c>
      <c r="AD10" s="18">
        <f>IF(AD$3&gt;=$E10,0,Survival_curve_matrix!AA9*AD$1)</f>
        <v>0</v>
      </c>
      <c r="AE10" s="18">
        <f>IF(AE$3&gt;=$E10,0,Survival_curve_matrix!AB9*AE$1)</f>
        <v>0</v>
      </c>
      <c r="AF10" s="18">
        <f>IF(AF$3&gt;=$E10,0,Survival_curve_matrix!AC9*AF$1)</f>
        <v>0</v>
      </c>
      <c r="AG10" s="18">
        <f>IF(AG$3&gt;=$E10,0,Survival_curve_matrix!AD9*AG$1)</f>
        <v>0</v>
      </c>
      <c r="AH10" s="18">
        <f>IF(AH$3&gt;=$E10,0,Survival_curve_matrix!AE9*AH$1)</f>
        <v>0</v>
      </c>
      <c r="AI10" s="18">
        <f>IF(AI$3&gt;=$E10,0,Survival_curve_matrix!AF9*AI$1)</f>
        <v>0</v>
      </c>
      <c r="AJ10" s="18">
        <f>IF(AJ$3&gt;=$E10,0,Survival_curve_matrix!AG9*AJ$1)</f>
        <v>0</v>
      </c>
      <c r="AK10" s="18">
        <f>IF(AK$3&gt;=$E10,0,Survival_curve_matrix!AH9*AK$1)</f>
        <v>0</v>
      </c>
      <c r="AL10" s="18">
        <f>IF(AL$3&gt;=$E10,0,Survival_curve_matrix!AI9*AL$1)</f>
        <v>0</v>
      </c>
      <c r="AM10" s="18">
        <f>IF(AM$3&gt;=$E10,0,Survival_curve_matrix!AJ9*AM$1)</f>
        <v>0</v>
      </c>
      <c r="AN10" s="18">
        <f>IF(AN$3&gt;=$E10,0,Survival_curve_matrix!AK9*AN$1)</f>
        <v>0</v>
      </c>
      <c r="AO10" s="18">
        <f>IF(AO$3&gt;=$E10,0,Survival_curve_matrix!AL9*AO$1)</f>
        <v>0</v>
      </c>
      <c r="AP10" s="18">
        <f>IF(AP$3&gt;=$E10,0,Survival_curve_matrix!AM9*AP$1)</f>
        <v>0</v>
      </c>
      <c r="AQ10" s="18">
        <f>IF(AQ$3&gt;=$E10,0,Survival_curve_matrix!AN9*AQ$1)</f>
        <v>0</v>
      </c>
      <c r="AR10" s="18">
        <f>IF(AR$3&gt;=$E10,0,Survival_curve_matrix!AO9*AR$1)</f>
        <v>0</v>
      </c>
      <c r="AS10" s="18">
        <f>IF(AS$3&gt;=$E10,0,Survival_curve_matrix!AP9*AS$1)</f>
        <v>0</v>
      </c>
      <c r="AT10" s="18">
        <f>IF(AT$3&gt;=$E10,0,Survival_curve_matrix!AQ9*AT$1)</f>
        <v>0</v>
      </c>
      <c r="AU10" s="18">
        <f>IF(AU$3&gt;=$E10,0,Survival_curve_matrix!AR9*AU$1)</f>
        <v>0</v>
      </c>
      <c r="AV10" s="18">
        <f>IF(AV$3&gt;=$E10,0,Survival_curve_matrix!AS9*AV$1)</f>
        <v>0</v>
      </c>
      <c r="AW10" s="18">
        <f>IF(AW$3&gt;=$E10,0,Survival_curve_matrix!AT9*AW$1)</f>
        <v>0</v>
      </c>
      <c r="AX10" s="18">
        <f>IF(AX$3&gt;=$E10,0,Survival_curve_matrix!AU9*AX$1)</f>
        <v>0</v>
      </c>
      <c r="AY10" s="18">
        <f>IF(AY$3&gt;=$E10,0,Survival_curve_matrix!AV9*AY$1)</f>
        <v>0</v>
      </c>
    </row>
    <row r="11" spans="1:51">
      <c r="A11" s="13">
        <f t="shared" si="2"/>
        <v>27404713.901343882</v>
      </c>
      <c r="B11" s="14">
        <f>'SI2.7 - Battery_stock'!D11-'SI2.7 - Battery_stock'!D10</f>
        <v>42168000.00000006</v>
      </c>
      <c r="C11" s="12">
        <f>('SI2.7 - Battery_stock'!D11-SUM(F11:AY11))/'SI2.7 - Battery_stock'!$K$4</f>
        <v>69572713.901343942</v>
      </c>
      <c r="D11" s="23"/>
      <c r="E11" s="9">
        <f>'SI2.7 - Battery_stock'!B11</f>
        <v>2012</v>
      </c>
      <c r="F11" s="18">
        <f>IF(F$3&gt;=$E11,0,Survival_curve_matrix!C10*F$1)</f>
        <v>128692089.93453149</v>
      </c>
      <c r="G11" s="18">
        <f>IF(G$3&gt;=$E11,0,Survival_curve_matrix!D10*G$1)</f>
        <v>-22787293.755242225</v>
      </c>
      <c r="H11" s="18">
        <f>IF(H$3&gt;=$E11,0,Survival_curve_matrix!E10*H$1)</f>
        <v>-1704118.9950761299</v>
      </c>
      <c r="I11" s="18">
        <f>IF(I$3&gt;=$E11,0,Survival_curve_matrix!F10*I$1)</f>
        <v>20654407.695334688</v>
      </c>
      <c r="J11" s="18">
        <f>IF(J$3&gt;=$E11,0,Survival_curve_matrix!G10*J$1)</f>
        <v>41201762.71886833</v>
      </c>
      <c r="K11" s="18">
        <f>IF(K$3&gt;=$E11,0,Survival_curve_matrix!H10*K$1)</f>
        <v>57223469.466689229</v>
      </c>
      <c r="L11" s="18">
        <f>IF(L$3&gt;=$E11,0,Survival_curve_matrix!I10*L$1)</f>
        <v>66946969.033550709</v>
      </c>
      <c r="M11" s="18">
        <f>IF(M$3&gt;=$E11,0,Survival_curve_matrix!J10*M$1)</f>
        <v>0</v>
      </c>
      <c r="N11" s="18">
        <f>IF(N$3&gt;=$E11,0,Survival_curve_matrix!K10*N$1)</f>
        <v>0</v>
      </c>
      <c r="O11" s="18">
        <f>IF(O$3&gt;=$E11,0,Survival_curve_matrix!L10*O$1)</f>
        <v>0</v>
      </c>
      <c r="P11" s="18">
        <f>IF(P$3&gt;=$E11,0,Survival_curve_matrix!M10*P$1)</f>
        <v>0</v>
      </c>
      <c r="Q11" s="18">
        <f>IF(Q$3&gt;=$E11,0,Survival_curve_matrix!N10*Q$1)</f>
        <v>0</v>
      </c>
      <c r="R11" s="18">
        <f>IF(R$3&gt;=$E11,0,Survival_curve_matrix!O10*R$1)</f>
        <v>0</v>
      </c>
      <c r="S11" s="18">
        <f>IF(S$3&gt;=$E11,0,Survival_curve_matrix!P10*S$1)</f>
        <v>0</v>
      </c>
      <c r="T11" s="18">
        <f>IF(T$3&gt;=$E11,0,Survival_curve_matrix!Q10*T$1)</f>
        <v>0</v>
      </c>
      <c r="U11" s="18">
        <f>IF(U$3&gt;=$E11,0,Survival_curve_matrix!R10*U$1)</f>
        <v>0</v>
      </c>
      <c r="V11" s="18">
        <f>IF(V$3&gt;=$E11,0,Survival_curve_matrix!S10*V$1)</f>
        <v>0</v>
      </c>
      <c r="W11" s="18">
        <f>IF(W$3&gt;=$E11,0,Survival_curve_matrix!T10*W$1)</f>
        <v>0</v>
      </c>
      <c r="X11" s="18">
        <f>IF(X$3&gt;=$E11,0,Survival_curve_matrix!U10*X$1)</f>
        <v>0</v>
      </c>
      <c r="Y11" s="18">
        <f>IF(Y$3&gt;=$E11,0,Survival_curve_matrix!V10*Y$1)</f>
        <v>0</v>
      </c>
      <c r="Z11" s="18">
        <f>IF(Z$3&gt;=$E11,0,Survival_curve_matrix!W10*Z$1)</f>
        <v>0</v>
      </c>
      <c r="AA11" s="18">
        <f>IF(AA$3&gt;=$E11,0,Survival_curve_matrix!X10*AA$1)</f>
        <v>0</v>
      </c>
      <c r="AB11" s="18">
        <f>IF(AB$3&gt;=$E11,0,Survival_curve_matrix!Y10*AB$1)</f>
        <v>0</v>
      </c>
      <c r="AC11" s="18">
        <f>IF(AC$3&gt;=$E11,0,Survival_curve_matrix!Z10*AC$1)</f>
        <v>0</v>
      </c>
      <c r="AD11" s="18">
        <f>IF(AD$3&gt;=$E11,0,Survival_curve_matrix!AA10*AD$1)</f>
        <v>0</v>
      </c>
      <c r="AE11" s="18">
        <f>IF(AE$3&gt;=$E11,0,Survival_curve_matrix!AB10*AE$1)</f>
        <v>0</v>
      </c>
      <c r="AF11" s="18">
        <f>IF(AF$3&gt;=$E11,0,Survival_curve_matrix!AC10*AF$1)</f>
        <v>0</v>
      </c>
      <c r="AG11" s="18">
        <f>IF(AG$3&gt;=$E11,0,Survival_curve_matrix!AD10*AG$1)</f>
        <v>0</v>
      </c>
      <c r="AH11" s="18">
        <f>IF(AH$3&gt;=$E11,0,Survival_curve_matrix!AE10*AH$1)</f>
        <v>0</v>
      </c>
      <c r="AI11" s="18">
        <f>IF(AI$3&gt;=$E11,0,Survival_curve_matrix!AF10*AI$1)</f>
        <v>0</v>
      </c>
      <c r="AJ11" s="18">
        <f>IF(AJ$3&gt;=$E11,0,Survival_curve_matrix!AG10*AJ$1)</f>
        <v>0</v>
      </c>
      <c r="AK11" s="18">
        <f>IF(AK$3&gt;=$E11,0,Survival_curve_matrix!AH10*AK$1)</f>
        <v>0</v>
      </c>
      <c r="AL11" s="18">
        <f>IF(AL$3&gt;=$E11,0,Survival_curve_matrix!AI10*AL$1)</f>
        <v>0</v>
      </c>
      <c r="AM11" s="18">
        <f>IF(AM$3&gt;=$E11,0,Survival_curve_matrix!AJ10*AM$1)</f>
        <v>0</v>
      </c>
      <c r="AN11" s="18">
        <f>IF(AN$3&gt;=$E11,0,Survival_curve_matrix!AK10*AN$1)</f>
        <v>0</v>
      </c>
      <c r="AO11" s="18">
        <f>IF(AO$3&gt;=$E11,0,Survival_curve_matrix!AL10*AO$1)</f>
        <v>0</v>
      </c>
      <c r="AP11" s="18">
        <f>IF(AP$3&gt;=$E11,0,Survival_curve_matrix!AM10*AP$1)</f>
        <v>0</v>
      </c>
      <c r="AQ11" s="18">
        <f>IF(AQ$3&gt;=$E11,0,Survival_curve_matrix!AN10*AQ$1)</f>
        <v>0</v>
      </c>
      <c r="AR11" s="18">
        <f>IF(AR$3&gt;=$E11,0,Survival_curve_matrix!AO10*AR$1)</f>
        <v>0</v>
      </c>
      <c r="AS11" s="18">
        <f>IF(AS$3&gt;=$E11,0,Survival_curve_matrix!AP10*AS$1)</f>
        <v>0</v>
      </c>
      <c r="AT11" s="18">
        <f>IF(AT$3&gt;=$E11,0,Survival_curve_matrix!AQ10*AT$1)</f>
        <v>0</v>
      </c>
      <c r="AU11" s="18">
        <f>IF(AU$3&gt;=$E11,0,Survival_curve_matrix!AR10*AU$1)</f>
        <v>0</v>
      </c>
      <c r="AV11" s="18">
        <f>IF(AV$3&gt;=$E11,0,Survival_curve_matrix!AS10*AV$1)</f>
        <v>0</v>
      </c>
      <c r="AW11" s="18">
        <f>IF(AW$3&gt;=$E11,0,Survival_curve_matrix!AT10*AW$1)</f>
        <v>0</v>
      </c>
      <c r="AX11" s="18">
        <f>IF(AX$3&gt;=$E11,0,Survival_curve_matrix!AU10*AX$1)</f>
        <v>0</v>
      </c>
      <c r="AY11" s="18">
        <f>IF(AY$3&gt;=$E11,0,Survival_curve_matrix!AV10*AY$1)</f>
        <v>0</v>
      </c>
    </row>
    <row r="12" spans="1:51">
      <c r="A12" s="13">
        <f t="shared" si="2"/>
        <v>31451863.712217391</v>
      </c>
      <c r="B12" s="14">
        <f>'SI2.7 - Battery_stock'!D12-'SI2.7 - Battery_stock'!D11</f>
        <v>34272000.00000006</v>
      </c>
      <c r="C12" s="12">
        <f>('SI2.7 - Battery_stock'!D12-SUM(F12:AY12))/'SI2.7 - Battery_stock'!$K$4</f>
        <v>65723863.71221745</v>
      </c>
      <c r="D12" s="23"/>
      <c r="E12" s="9">
        <f>'SI2.7 - Battery_stock'!B12</f>
        <v>2013</v>
      </c>
      <c r="F12" s="18">
        <f>IF(F$3&gt;=$E12,0,Survival_curve_matrix!C11*F$1)</f>
        <v>103979125.97322352</v>
      </c>
      <c r="G12" s="18">
        <f>IF(G$3&gt;=$E12,0,Survival_curve_matrix!D11*G$1)</f>
        <v>-19075121.030604742</v>
      </c>
      <c r="H12" s="18">
        <f>IF(H$3&gt;=$E12,0,Survival_curve_matrix!E11*H$1)</f>
        <v>-1475796.3413683355</v>
      </c>
      <c r="I12" s="18">
        <f>IF(I$3&gt;=$E12,0,Survival_curve_matrix!F11*I$1)</f>
        <v>18474825.301824674</v>
      </c>
      <c r="J12" s="18">
        <f>IF(J$3&gt;=$E12,0,Survival_curve_matrix!G11*J$1)</f>
        <v>37992615.953916155</v>
      </c>
      <c r="K12" s="18">
        <f>IF(K$3&gt;=$E12,0,Survival_curve_matrix!H11*K$1)</f>
        <v>54272080.36998152</v>
      </c>
      <c r="L12" s="18">
        <f>IF(L$3&gt;=$E12,0,Survival_curve_matrix!I11*L$1)</f>
        <v>65111763.375977658</v>
      </c>
      <c r="M12" s="18">
        <f>IF(M$3&gt;=$E12,0,Survival_curve_matrix!J11*M$1)</f>
        <v>69068642.684832111</v>
      </c>
      <c r="N12" s="18">
        <f>IF(N$3&gt;=$E12,0,Survival_curve_matrix!K11*N$1)</f>
        <v>0</v>
      </c>
      <c r="O12" s="18">
        <f>IF(O$3&gt;=$E12,0,Survival_curve_matrix!L11*O$1)</f>
        <v>0</v>
      </c>
      <c r="P12" s="18">
        <f>IF(P$3&gt;=$E12,0,Survival_curve_matrix!M11*P$1)</f>
        <v>0</v>
      </c>
      <c r="Q12" s="18">
        <f>IF(Q$3&gt;=$E12,0,Survival_curve_matrix!N11*Q$1)</f>
        <v>0</v>
      </c>
      <c r="R12" s="18">
        <f>IF(R$3&gt;=$E12,0,Survival_curve_matrix!O11*R$1)</f>
        <v>0</v>
      </c>
      <c r="S12" s="18">
        <f>IF(S$3&gt;=$E12,0,Survival_curve_matrix!P11*S$1)</f>
        <v>0</v>
      </c>
      <c r="T12" s="18">
        <f>IF(T$3&gt;=$E12,0,Survival_curve_matrix!Q11*T$1)</f>
        <v>0</v>
      </c>
      <c r="U12" s="18">
        <f>IF(U$3&gt;=$E12,0,Survival_curve_matrix!R11*U$1)</f>
        <v>0</v>
      </c>
      <c r="V12" s="18">
        <f>IF(V$3&gt;=$E12,0,Survival_curve_matrix!S11*V$1)</f>
        <v>0</v>
      </c>
      <c r="W12" s="18">
        <f>IF(W$3&gt;=$E12,0,Survival_curve_matrix!T11*W$1)</f>
        <v>0</v>
      </c>
      <c r="X12" s="18">
        <f>IF(X$3&gt;=$E12,0,Survival_curve_matrix!U11*X$1)</f>
        <v>0</v>
      </c>
      <c r="Y12" s="18">
        <f>IF(Y$3&gt;=$E12,0,Survival_curve_matrix!V11*Y$1)</f>
        <v>0</v>
      </c>
      <c r="Z12" s="18">
        <f>IF(Z$3&gt;=$E12,0,Survival_curve_matrix!W11*Z$1)</f>
        <v>0</v>
      </c>
      <c r="AA12" s="18">
        <f>IF(AA$3&gt;=$E12,0,Survival_curve_matrix!X11*AA$1)</f>
        <v>0</v>
      </c>
      <c r="AB12" s="18">
        <f>IF(AB$3&gt;=$E12,0,Survival_curve_matrix!Y11*AB$1)</f>
        <v>0</v>
      </c>
      <c r="AC12" s="18">
        <f>IF(AC$3&gt;=$E12,0,Survival_curve_matrix!Z11*AC$1)</f>
        <v>0</v>
      </c>
      <c r="AD12" s="18">
        <f>IF(AD$3&gt;=$E12,0,Survival_curve_matrix!AA11*AD$1)</f>
        <v>0</v>
      </c>
      <c r="AE12" s="18">
        <f>IF(AE$3&gt;=$E12,0,Survival_curve_matrix!AB11*AE$1)</f>
        <v>0</v>
      </c>
      <c r="AF12" s="18">
        <f>IF(AF$3&gt;=$E12,0,Survival_curve_matrix!AC11*AF$1)</f>
        <v>0</v>
      </c>
      <c r="AG12" s="18">
        <f>IF(AG$3&gt;=$E12,0,Survival_curve_matrix!AD11*AG$1)</f>
        <v>0</v>
      </c>
      <c r="AH12" s="18">
        <f>IF(AH$3&gt;=$E12,0,Survival_curve_matrix!AE11*AH$1)</f>
        <v>0</v>
      </c>
      <c r="AI12" s="18">
        <f>IF(AI$3&gt;=$E12,0,Survival_curve_matrix!AF11*AI$1)</f>
        <v>0</v>
      </c>
      <c r="AJ12" s="18">
        <f>IF(AJ$3&gt;=$E12,0,Survival_curve_matrix!AG11*AJ$1)</f>
        <v>0</v>
      </c>
      <c r="AK12" s="18">
        <f>IF(AK$3&gt;=$E12,0,Survival_curve_matrix!AH11*AK$1)</f>
        <v>0</v>
      </c>
      <c r="AL12" s="18">
        <f>IF(AL$3&gt;=$E12,0,Survival_curve_matrix!AI11*AL$1)</f>
        <v>0</v>
      </c>
      <c r="AM12" s="18">
        <f>IF(AM$3&gt;=$E12,0,Survival_curve_matrix!AJ11*AM$1)</f>
        <v>0</v>
      </c>
      <c r="AN12" s="18">
        <f>IF(AN$3&gt;=$E12,0,Survival_curve_matrix!AK11*AN$1)</f>
        <v>0</v>
      </c>
      <c r="AO12" s="18">
        <f>IF(AO$3&gt;=$E12,0,Survival_curve_matrix!AL11*AO$1)</f>
        <v>0</v>
      </c>
      <c r="AP12" s="18">
        <f>IF(AP$3&gt;=$E12,0,Survival_curve_matrix!AM11*AP$1)</f>
        <v>0</v>
      </c>
      <c r="AQ12" s="18">
        <f>IF(AQ$3&gt;=$E12,0,Survival_curve_matrix!AN11*AQ$1)</f>
        <v>0</v>
      </c>
      <c r="AR12" s="18">
        <f>IF(AR$3&gt;=$E12,0,Survival_curve_matrix!AO11*AR$1)</f>
        <v>0</v>
      </c>
      <c r="AS12" s="18">
        <f>IF(AS$3&gt;=$E12,0,Survival_curve_matrix!AP11*AS$1)</f>
        <v>0</v>
      </c>
      <c r="AT12" s="18">
        <f>IF(AT$3&gt;=$E12,0,Survival_curve_matrix!AQ11*AT$1)</f>
        <v>0</v>
      </c>
      <c r="AU12" s="18">
        <f>IF(AU$3&gt;=$E12,0,Survival_curve_matrix!AR11*AU$1)</f>
        <v>0</v>
      </c>
      <c r="AV12" s="18">
        <f>IF(AV$3&gt;=$E12,0,Survival_curve_matrix!AS11*AV$1)</f>
        <v>0</v>
      </c>
      <c r="AW12" s="18">
        <f>IF(AW$3&gt;=$E12,0,Survival_curve_matrix!AT11*AW$1)</f>
        <v>0</v>
      </c>
      <c r="AX12" s="18">
        <f>IF(AX$3&gt;=$E12,0,Survival_curve_matrix!AU11*AX$1)</f>
        <v>0</v>
      </c>
      <c r="AY12" s="18">
        <f>IF(AY$3&gt;=$E12,0,Survival_curve_matrix!AV11*AY$1)</f>
        <v>0</v>
      </c>
    </row>
    <row r="13" spans="1:51">
      <c r="A13" s="13">
        <f t="shared" si="2"/>
        <v>35531998.177290559</v>
      </c>
      <c r="B13" s="14">
        <f>'SI2.7 - Battery_stock'!D13-'SI2.7 - Battery_stock'!D12</f>
        <v>20384000</v>
      </c>
      <c r="C13" s="12">
        <f>('SI2.7 - Battery_stock'!D13-SUM(F13:AY13))/'SI2.7 - Battery_stock'!$K$4</f>
        <v>55915998.177290559</v>
      </c>
      <c r="D13" s="23"/>
      <c r="E13" s="9">
        <f>'SI2.7 - Battery_stock'!B13</f>
        <v>2014</v>
      </c>
      <c r="F13" s="18">
        <f>IF(F$3&gt;=$E13,0,Survival_curve_matrix!C12*F$1)</f>
        <v>80983179.348753691</v>
      </c>
      <c r="G13" s="18">
        <f>IF(G$3&gt;=$E13,0,Survival_curve_matrix!D12*G$1)</f>
        <v>-15412092.643803844</v>
      </c>
      <c r="H13" s="18">
        <f>IF(H$3&gt;=$E13,0,Survival_curve_matrix!E12*H$1)</f>
        <v>-1235381.1791120886</v>
      </c>
      <c r="I13" s="18">
        <f>IF(I$3&gt;=$E13,0,Survival_curve_matrix!F12*I$1)</f>
        <v>15999516.270067731</v>
      </c>
      <c r="J13" s="18">
        <f>IF(J$3&gt;=$E13,0,Survival_curve_matrix!G12*J$1)</f>
        <v>33983397.290374063</v>
      </c>
      <c r="K13" s="18">
        <f>IF(K$3&gt;=$E13,0,Survival_curve_matrix!H12*K$1)</f>
        <v>50044905.131510697</v>
      </c>
      <c r="L13" s="18">
        <f>IF(L$3&gt;=$E13,0,Survival_curve_matrix!I12*L$1)</f>
        <v>61753523.299200453</v>
      </c>
      <c r="M13" s="18">
        <f>IF(M$3&gt;=$E13,0,Survival_curve_matrix!J12*M$1)</f>
        <v>67175275.955225989</v>
      </c>
      <c r="N13" s="18">
        <f>IF(N$3&gt;=$E13,0,Survival_curve_matrix!K12*N$1)</f>
        <v>65247678.35049282</v>
      </c>
      <c r="O13" s="18">
        <f>IF(O$3&gt;=$E13,0,Survival_curve_matrix!L12*O$1)</f>
        <v>0</v>
      </c>
      <c r="P13" s="18">
        <f>IF(P$3&gt;=$E13,0,Survival_curve_matrix!M12*P$1)</f>
        <v>0</v>
      </c>
      <c r="Q13" s="18">
        <f>IF(Q$3&gt;=$E13,0,Survival_curve_matrix!N12*Q$1)</f>
        <v>0</v>
      </c>
      <c r="R13" s="18">
        <f>IF(R$3&gt;=$E13,0,Survival_curve_matrix!O12*R$1)</f>
        <v>0</v>
      </c>
      <c r="S13" s="18">
        <f>IF(S$3&gt;=$E13,0,Survival_curve_matrix!P12*S$1)</f>
        <v>0</v>
      </c>
      <c r="T13" s="18">
        <f>IF(T$3&gt;=$E13,0,Survival_curve_matrix!Q12*T$1)</f>
        <v>0</v>
      </c>
      <c r="U13" s="18">
        <f>IF(U$3&gt;=$E13,0,Survival_curve_matrix!R12*U$1)</f>
        <v>0</v>
      </c>
      <c r="V13" s="18">
        <f>IF(V$3&gt;=$E13,0,Survival_curve_matrix!S12*V$1)</f>
        <v>0</v>
      </c>
      <c r="W13" s="18">
        <f>IF(W$3&gt;=$E13,0,Survival_curve_matrix!T12*W$1)</f>
        <v>0</v>
      </c>
      <c r="X13" s="18">
        <f>IF(X$3&gt;=$E13,0,Survival_curve_matrix!U12*X$1)</f>
        <v>0</v>
      </c>
      <c r="Y13" s="18">
        <f>IF(Y$3&gt;=$E13,0,Survival_curve_matrix!V12*Y$1)</f>
        <v>0</v>
      </c>
      <c r="Z13" s="18">
        <f>IF(Z$3&gt;=$E13,0,Survival_curve_matrix!W12*Z$1)</f>
        <v>0</v>
      </c>
      <c r="AA13" s="18">
        <f>IF(AA$3&gt;=$E13,0,Survival_curve_matrix!X12*AA$1)</f>
        <v>0</v>
      </c>
      <c r="AB13" s="18">
        <f>IF(AB$3&gt;=$E13,0,Survival_curve_matrix!Y12*AB$1)</f>
        <v>0</v>
      </c>
      <c r="AC13" s="18">
        <f>IF(AC$3&gt;=$E13,0,Survival_curve_matrix!Z12*AC$1)</f>
        <v>0</v>
      </c>
      <c r="AD13" s="18">
        <f>IF(AD$3&gt;=$E13,0,Survival_curve_matrix!AA12*AD$1)</f>
        <v>0</v>
      </c>
      <c r="AE13" s="18">
        <f>IF(AE$3&gt;=$E13,0,Survival_curve_matrix!AB12*AE$1)</f>
        <v>0</v>
      </c>
      <c r="AF13" s="18">
        <f>IF(AF$3&gt;=$E13,0,Survival_curve_matrix!AC12*AF$1)</f>
        <v>0</v>
      </c>
      <c r="AG13" s="18">
        <f>IF(AG$3&gt;=$E13,0,Survival_curve_matrix!AD12*AG$1)</f>
        <v>0</v>
      </c>
      <c r="AH13" s="18">
        <f>IF(AH$3&gt;=$E13,0,Survival_curve_matrix!AE12*AH$1)</f>
        <v>0</v>
      </c>
      <c r="AI13" s="18">
        <f>IF(AI$3&gt;=$E13,0,Survival_curve_matrix!AF12*AI$1)</f>
        <v>0</v>
      </c>
      <c r="AJ13" s="18">
        <f>IF(AJ$3&gt;=$E13,0,Survival_curve_matrix!AG12*AJ$1)</f>
        <v>0</v>
      </c>
      <c r="AK13" s="18">
        <f>IF(AK$3&gt;=$E13,0,Survival_curve_matrix!AH12*AK$1)</f>
        <v>0</v>
      </c>
      <c r="AL13" s="18">
        <f>IF(AL$3&gt;=$E13,0,Survival_curve_matrix!AI12*AL$1)</f>
        <v>0</v>
      </c>
      <c r="AM13" s="18">
        <f>IF(AM$3&gt;=$E13,0,Survival_curve_matrix!AJ12*AM$1)</f>
        <v>0</v>
      </c>
      <c r="AN13" s="18">
        <f>IF(AN$3&gt;=$E13,0,Survival_curve_matrix!AK12*AN$1)</f>
        <v>0</v>
      </c>
      <c r="AO13" s="18">
        <f>IF(AO$3&gt;=$E13,0,Survival_curve_matrix!AL12*AO$1)</f>
        <v>0</v>
      </c>
      <c r="AP13" s="18">
        <f>IF(AP$3&gt;=$E13,0,Survival_curve_matrix!AM12*AP$1)</f>
        <v>0</v>
      </c>
      <c r="AQ13" s="18">
        <f>IF(AQ$3&gt;=$E13,0,Survival_curve_matrix!AN12*AQ$1)</f>
        <v>0</v>
      </c>
      <c r="AR13" s="18">
        <f>IF(AR$3&gt;=$E13,0,Survival_curve_matrix!AO12*AR$1)</f>
        <v>0</v>
      </c>
      <c r="AS13" s="18">
        <f>IF(AS$3&gt;=$E13,0,Survival_curve_matrix!AP12*AS$1)</f>
        <v>0</v>
      </c>
      <c r="AT13" s="18">
        <f>IF(AT$3&gt;=$E13,0,Survival_curve_matrix!AQ12*AT$1)</f>
        <v>0</v>
      </c>
      <c r="AU13" s="18">
        <f>IF(AU$3&gt;=$E13,0,Survival_curve_matrix!AR12*AU$1)</f>
        <v>0</v>
      </c>
      <c r="AV13" s="18">
        <f>IF(AV$3&gt;=$E13,0,Survival_curve_matrix!AS12*AV$1)</f>
        <v>0</v>
      </c>
      <c r="AW13" s="18">
        <f>IF(AW$3&gt;=$E13,0,Survival_curve_matrix!AT12*AW$1)</f>
        <v>0</v>
      </c>
      <c r="AX13" s="18">
        <f>IF(AX$3&gt;=$E13,0,Survival_curve_matrix!AU12*AX$1)</f>
        <v>0</v>
      </c>
      <c r="AY13" s="18">
        <f>IF(AY$3&gt;=$E13,0,Survival_curve_matrix!AV12*AY$1)</f>
        <v>0</v>
      </c>
    </row>
    <row r="14" spans="1:51">
      <c r="A14" s="13">
        <f>C14-B14</f>
        <v>39519337.608068049</v>
      </c>
      <c r="B14" s="14">
        <f>'SI2.7 - Battery_stock'!D14-'SI2.7 - Battery_stock'!D13</f>
        <v>475999.99999988079</v>
      </c>
      <c r="C14" s="12">
        <f>('SI2.7 - Battery_stock'!D14-SUM(F14:AY14))/'SI2.7 - Battery_stock'!$K$4</f>
        <v>39995337.60806793</v>
      </c>
      <c r="D14" s="23"/>
      <c r="E14" s="9">
        <f>'SI2.7 - Battery_stock'!B14</f>
        <v>2015</v>
      </c>
      <c r="F14" s="18">
        <f>IF(F$3&gt;=$E14,0,Survival_curve_matrix!C13*F$1)</f>
        <v>60727043.802325435</v>
      </c>
      <c r="G14" s="18">
        <f>IF(G$3&gt;=$E14,0,Survival_curve_matrix!D13*G$1)</f>
        <v>-12003565.629453236</v>
      </c>
      <c r="H14" s="18">
        <f>IF(H$3&gt;=$E14,0,Survival_curve_matrix!E13*H$1)</f>
        <v>-998148.80085631192</v>
      </c>
      <c r="I14" s="18">
        <f>IF(I$3&gt;=$E14,0,Survival_curve_matrix!F13*I$1)</f>
        <v>13393109.008938896</v>
      </c>
      <c r="J14" s="18">
        <f>IF(J$3&gt;=$E14,0,Survival_curve_matrix!G13*J$1)</f>
        <v>29430206.184727218</v>
      </c>
      <c r="K14" s="18">
        <f>IF(K$3&gt;=$E14,0,Survival_curve_matrix!H13*K$1)</f>
        <v>44763853.468423918</v>
      </c>
      <c r="L14" s="18">
        <f>IF(L$3&gt;=$E14,0,Survival_curve_matrix!I13*L$1)</f>
        <v>56943629.099473089</v>
      </c>
      <c r="M14" s="18">
        <f>IF(M$3&gt;=$E14,0,Survival_curve_matrix!J13*M$1)</f>
        <v>63710607.020078748</v>
      </c>
      <c r="N14" s="18">
        <f>IF(N$3&gt;=$E14,0,Survival_curve_matrix!K13*N$1)</f>
        <v>63459055.0538605</v>
      </c>
      <c r="O14" s="18">
        <f>IF(O$3&gt;=$E14,0,Survival_curve_matrix!L13*O$1)</f>
        <v>55510873.184413776</v>
      </c>
      <c r="P14" s="18">
        <f>IF(P$3&gt;=$E14,0,Survival_curve_matrix!M13*P$1)</f>
        <v>0</v>
      </c>
      <c r="Q14" s="18">
        <f>IF(Q$3&gt;=$E14,0,Survival_curve_matrix!N13*Q$1)</f>
        <v>0</v>
      </c>
      <c r="R14" s="18">
        <f>IF(R$3&gt;=$E14,0,Survival_curve_matrix!O13*R$1)</f>
        <v>0</v>
      </c>
      <c r="S14" s="18">
        <f>IF(S$3&gt;=$E14,0,Survival_curve_matrix!P13*S$1)</f>
        <v>0</v>
      </c>
      <c r="T14" s="18">
        <f>IF(T$3&gt;=$E14,0,Survival_curve_matrix!Q13*T$1)</f>
        <v>0</v>
      </c>
      <c r="U14" s="18">
        <f>IF(U$3&gt;=$E14,0,Survival_curve_matrix!R13*U$1)</f>
        <v>0</v>
      </c>
      <c r="V14" s="18">
        <f>IF(V$3&gt;=$E14,0,Survival_curve_matrix!S13*V$1)</f>
        <v>0</v>
      </c>
      <c r="W14" s="18">
        <f>IF(W$3&gt;=$E14,0,Survival_curve_matrix!T13*W$1)</f>
        <v>0</v>
      </c>
      <c r="X14" s="18">
        <f>IF(X$3&gt;=$E14,0,Survival_curve_matrix!U13*X$1)</f>
        <v>0</v>
      </c>
      <c r="Y14" s="18">
        <f>IF(Y$3&gt;=$E14,0,Survival_curve_matrix!V13*Y$1)</f>
        <v>0</v>
      </c>
      <c r="Z14" s="18">
        <f>IF(Z$3&gt;=$E14,0,Survival_curve_matrix!W13*Z$1)</f>
        <v>0</v>
      </c>
      <c r="AA14" s="18">
        <f>IF(AA$3&gt;=$E14,0,Survival_curve_matrix!X13*AA$1)</f>
        <v>0</v>
      </c>
      <c r="AB14" s="18">
        <f>IF(AB$3&gt;=$E14,0,Survival_curve_matrix!Y13*AB$1)</f>
        <v>0</v>
      </c>
      <c r="AC14" s="18">
        <f>IF(AC$3&gt;=$E14,0,Survival_curve_matrix!Z13*AC$1)</f>
        <v>0</v>
      </c>
      <c r="AD14" s="18">
        <f>IF(AD$3&gt;=$E14,0,Survival_curve_matrix!AA13*AD$1)</f>
        <v>0</v>
      </c>
      <c r="AE14" s="18">
        <f>IF(AE$3&gt;=$E14,0,Survival_curve_matrix!AB13*AE$1)</f>
        <v>0</v>
      </c>
      <c r="AF14" s="18">
        <f>IF(AF$3&gt;=$E14,0,Survival_curve_matrix!AC13*AF$1)</f>
        <v>0</v>
      </c>
      <c r="AG14" s="18">
        <f>IF(AG$3&gt;=$E14,0,Survival_curve_matrix!AD13*AG$1)</f>
        <v>0</v>
      </c>
      <c r="AH14" s="18">
        <f>IF(AH$3&gt;=$E14,0,Survival_curve_matrix!AE13*AH$1)</f>
        <v>0</v>
      </c>
      <c r="AI14" s="18">
        <f>IF(AI$3&gt;=$E14,0,Survival_curve_matrix!AF13*AI$1)</f>
        <v>0</v>
      </c>
      <c r="AJ14" s="18">
        <f>IF(AJ$3&gt;=$E14,0,Survival_curve_matrix!AG13*AJ$1)</f>
        <v>0</v>
      </c>
      <c r="AK14" s="18">
        <f>IF(AK$3&gt;=$E14,0,Survival_curve_matrix!AH13*AK$1)</f>
        <v>0</v>
      </c>
      <c r="AL14" s="18">
        <f>IF(AL$3&gt;=$E14,0,Survival_curve_matrix!AI13*AL$1)</f>
        <v>0</v>
      </c>
      <c r="AM14" s="18">
        <f>IF(AM$3&gt;=$E14,0,Survival_curve_matrix!AJ13*AM$1)</f>
        <v>0</v>
      </c>
      <c r="AN14" s="18">
        <f>IF(AN$3&gt;=$E14,0,Survival_curve_matrix!AK13*AN$1)</f>
        <v>0</v>
      </c>
      <c r="AO14" s="18">
        <f>IF(AO$3&gt;=$E14,0,Survival_curve_matrix!AL13*AO$1)</f>
        <v>0</v>
      </c>
      <c r="AP14" s="18">
        <f>IF(AP$3&gt;=$E14,0,Survival_curve_matrix!AM13*AP$1)</f>
        <v>0</v>
      </c>
      <c r="AQ14" s="18">
        <f>IF(AQ$3&gt;=$E14,0,Survival_curve_matrix!AN13*AQ$1)</f>
        <v>0</v>
      </c>
      <c r="AR14" s="18">
        <f>IF(AR$3&gt;=$E14,0,Survival_curve_matrix!AO13*AR$1)</f>
        <v>0</v>
      </c>
      <c r="AS14" s="18">
        <f>IF(AS$3&gt;=$E14,0,Survival_curve_matrix!AP13*AS$1)</f>
        <v>0</v>
      </c>
      <c r="AT14" s="18">
        <f>IF(AT$3&gt;=$E14,0,Survival_curve_matrix!AQ13*AT$1)</f>
        <v>0</v>
      </c>
      <c r="AU14" s="18">
        <f>IF(AU$3&gt;=$E14,0,Survival_curve_matrix!AR13*AU$1)</f>
        <v>0</v>
      </c>
      <c r="AV14" s="18">
        <f>IF(AV$3&gt;=$E14,0,Survival_curve_matrix!AS13*AV$1)</f>
        <v>0</v>
      </c>
      <c r="AW14" s="18">
        <f>IF(AW$3&gt;=$E14,0,Survival_curve_matrix!AT13*AW$1)</f>
        <v>0</v>
      </c>
      <c r="AX14" s="18">
        <f>IF(AX$3&gt;=$E14,0,Survival_curve_matrix!AU13*AX$1)</f>
        <v>0</v>
      </c>
      <c r="AY14" s="18">
        <f>IF(AY$3&gt;=$E14,0,Survival_curve_matrix!AV13*AY$1)</f>
        <v>0</v>
      </c>
    </row>
    <row r="15" spans="1:51">
      <c r="A15" s="13">
        <f t="shared" si="2"/>
        <v>43127719.534868896</v>
      </c>
      <c r="B15" s="14">
        <f>'SI2.7 - Battery_stock'!D15-'SI2.7 - Battery_stock'!D14</f>
        <v>-16100000</v>
      </c>
      <c r="C15" s="12">
        <f>('SI2.7 - Battery_stock'!D15-SUM(F15:AY15))/'SI2.7 - Battery_stock'!$K$4</f>
        <v>27027719.534868896</v>
      </c>
      <c r="D15" s="23"/>
      <c r="E15" s="9">
        <f>'SI2.7 - Battery_stock'!B15</f>
        <v>2016</v>
      </c>
      <c r="F15" s="18">
        <f>IF(F$3&gt;=$E15,0,Survival_curve_matrix!C14*F$1)</f>
        <v>43795839.76016783</v>
      </c>
      <c r="G15" s="18">
        <f>IF(G$3&gt;=$E15,0,Survival_curve_matrix!D14*G$1)</f>
        <v>-9001141.491675863</v>
      </c>
      <c r="H15" s="18">
        <f>IF(H$3&gt;=$E15,0,Survival_curve_matrix!E14*H$1)</f>
        <v>-777398.95002874092</v>
      </c>
      <c r="I15" s="18">
        <f>IF(I$3&gt;=$E15,0,Survival_curve_matrix!F14*I$1)</f>
        <v>10821207.189361991</v>
      </c>
      <c r="J15" s="18">
        <f>IF(J$3&gt;=$E15,0,Survival_curve_matrix!G14*J$1)</f>
        <v>24635867.293376036</v>
      </c>
      <c r="K15" s="18">
        <f>IF(K$3&gt;=$E15,0,Survival_curve_matrix!H14*K$1)</f>
        <v>38766266.537212692</v>
      </c>
      <c r="L15" s="18">
        <f>IF(L$3&gt;=$E15,0,Survival_curve_matrix!I14*L$1)</f>
        <v>50934580.898308255</v>
      </c>
      <c r="M15" s="18">
        <f>IF(M$3&gt;=$E15,0,Survival_curve_matrix!J14*M$1)</f>
        <v>58748278.349660136</v>
      </c>
      <c r="N15" s="18">
        <f>IF(N$3&gt;=$E15,0,Survival_curve_matrix!K14*N$1)</f>
        <v>60186055.969413795</v>
      </c>
      <c r="O15" s="18">
        <f>IF(O$3&gt;=$E15,0,Survival_curve_matrix!L14*O$1)</f>
        <v>53989163.240027763</v>
      </c>
      <c r="P15" s="18">
        <f>IF(P$3&gt;=$E15,0,Survival_curve_matrix!M14*P$1)</f>
        <v>39705561.669307105</v>
      </c>
      <c r="Q15" s="18">
        <f>IF(Q$3&gt;=$E15,0,Survival_curve_matrix!N14*Q$1)</f>
        <v>0</v>
      </c>
      <c r="R15" s="18">
        <f>IF(R$3&gt;=$E15,0,Survival_curve_matrix!O14*R$1)</f>
        <v>0</v>
      </c>
      <c r="S15" s="18">
        <f>IF(S$3&gt;=$E15,0,Survival_curve_matrix!P14*S$1)</f>
        <v>0</v>
      </c>
      <c r="T15" s="18">
        <f>IF(T$3&gt;=$E15,0,Survival_curve_matrix!Q14*T$1)</f>
        <v>0</v>
      </c>
      <c r="U15" s="18">
        <f>IF(U$3&gt;=$E15,0,Survival_curve_matrix!R14*U$1)</f>
        <v>0</v>
      </c>
      <c r="V15" s="18">
        <f>IF(V$3&gt;=$E15,0,Survival_curve_matrix!S14*V$1)</f>
        <v>0</v>
      </c>
      <c r="W15" s="18">
        <f>IF(W$3&gt;=$E15,0,Survival_curve_matrix!T14*W$1)</f>
        <v>0</v>
      </c>
      <c r="X15" s="18">
        <f>IF(X$3&gt;=$E15,0,Survival_curve_matrix!U14*X$1)</f>
        <v>0</v>
      </c>
      <c r="Y15" s="18">
        <f>IF(Y$3&gt;=$E15,0,Survival_curve_matrix!V14*Y$1)</f>
        <v>0</v>
      </c>
      <c r="Z15" s="18">
        <f>IF(Z$3&gt;=$E15,0,Survival_curve_matrix!W14*Z$1)</f>
        <v>0</v>
      </c>
      <c r="AA15" s="18">
        <f>IF(AA$3&gt;=$E15,0,Survival_curve_matrix!X14*AA$1)</f>
        <v>0</v>
      </c>
      <c r="AB15" s="18">
        <f>IF(AB$3&gt;=$E15,0,Survival_curve_matrix!Y14*AB$1)</f>
        <v>0</v>
      </c>
      <c r="AC15" s="18">
        <f>IF(AC$3&gt;=$E15,0,Survival_curve_matrix!Z14*AC$1)</f>
        <v>0</v>
      </c>
      <c r="AD15" s="18">
        <f>IF(AD$3&gt;=$E15,0,Survival_curve_matrix!AA14*AD$1)</f>
        <v>0</v>
      </c>
      <c r="AE15" s="18">
        <f>IF(AE$3&gt;=$E15,0,Survival_curve_matrix!AB14*AE$1)</f>
        <v>0</v>
      </c>
      <c r="AF15" s="18">
        <f>IF(AF$3&gt;=$E15,0,Survival_curve_matrix!AC14*AF$1)</f>
        <v>0</v>
      </c>
      <c r="AG15" s="18">
        <f>IF(AG$3&gt;=$E15,0,Survival_curve_matrix!AD14*AG$1)</f>
        <v>0</v>
      </c>
      <c r="AH15" s="18">
        <f>IF(AH$3&gt;=$E15,0,Survival_curve_matrix!AE14*AH$1)</f>
        <v>0</v>
      </c>
      <c r="AI15" s="18">
        <f>IF(AI$3&gt;=$E15,0,Survival_curve_matrix!AF14*AI$1)</f>
        <v>0</v>
      </c>
      <c r="AJ15" s="18">
        <f>IF(AJ$3&gt;=$E15,0,Survival_curve_matrix!AG14*AJ$1)</f>
        <v>0</v>
      </c>
      <c r="AK15" s="18">
        <f>IF(AK$3&gt;=$E15,0,Survival_curve_matrix!AH14*AK$1)</f>
        <v>0</v>
      </c>
      <c r="AL15" s="18">
        <f>IF(AL$3&gt;=$E15,0,Survival_curve_matrix!AI14*AL$1)</f>
        <v>0</v>
      </c>
      <c r="AM15" s="18">
        <f>IF(AM$3&gt;=$E15,0,Survival_curve_matrix!AJ14*AM$1)</f>
        <v>0</v>
      </c>
      <c r="AN15" s="18">
        <f>IF(AN$3&gt;=$E15,0,Survival_curve_matrix!AK14*AN$1)</f>
        <v>0</v>
      </c>
      <c r="AO15" s="18">
        <f>IF(AO$3&gt;=$E15,0,Survival_curve_matrix!AL14*AO$1)</f>
        <v>0</v>
      </c>
      <c r="AP15" s="18">
        <f>IF(AP$3&gt;=$E15,0,Survival_curve_matrix!AM14*AP$1)</f>
        <v>0</v>
      </c>
      <c r="AQ15" s="18">
        <f>IF(AQ$3&gt;=$E15,0,Survival_curve_matrix!AN14*AQ$1)</f>
        <v>0</v>
      </c>
      <c r="AR15" s="18">
        <f>IF(AR$3&gt;=$E15,0,Survival_curve_matrix!AO14*AR$1)</f>
        <v>0</v>
      </c>
      <c r="AS15" s="18">
        <f>IF(AS$3&gt;=$E15,0,Survival_curve_matrix!AP14*AS$1)</f>
        <v>0</v>
      </c>
      <c r="AT15" s="18">
        <f>IF(AT$3&gt;=$E15,0,Survival_curve_matrix!AQ14*AT$1)</f>
        <v>0</v>
      </c>
      <c r="AU15" s="18">
        <f>IF(AU$3&gt;=$E15,0,Survival_curve_matrix!AR14*AU$1)</f>
        <v>0</v>
      </c>
      <c r="AV15" s="18">
        <f>IF(AV$3&gt;=$E15,0,Survival_curve_matrix!AS14*AV$1)</f>
        <v>0</v>
      </c>
      <c r="AW15" s="18">
        <f>IF(AW$3&gt;=$E15,0,Survival_curve_matrix!AT14*AW$1)</f>
        <v>0</v>
      </c>
      <c r="AX15" s="18">
        <f>IF(AX$3&gt;=$E15,0,Survival_curve_matrix!AU14*AX$1)</f>
        <v>0</v>
      </c>
      <c r="AY15" s="18">
        <f>IF(AY$3&gt;=$E15,0,Survival_curve_matrix!AV14*AY$1)</f>
        <v>0</v>
      </c>
    </row>
    <row r="16" spans="1:51">
      <c r="A16" s="13">
        <f t="shared" si="2"/>
        <v>45965326.27487433</v>
      </c>
      <c r="B16" s="14">
        <f>'SI2.7 - Battery_stock'!D16-'SI2.7 - Battery_stock'!D15</f>
        <v>7840000.0000001192</v>
      </c>
      <c r="C16" s="12">
        <f>('SI2.7 - Battery_stock'!D16-SUM(F16:AY16))/'SI2.7 - Battery_stock'!$K$4</f>
        <v>53805326.274874449</v>
      </c>
      <c r="D16" s="23"/>
      <c r="E16" s="9">
        <f>'SI2.7 - Battery_stock'!B16</f>
        <v>2017</v>
      </c>
      <c r="F16" s="18">
        <f>IF(F$3&gt;=$E16,0,Survival_curve_matrix!C15*F$1)</f>
        <v>30346272.738960717</v>
      </c>
      <c r="G16" s="18">
        <f>IF(G$3&gt;=$E16,0,Survival_curve_matrix!D15*G$1)</f>
        <v>-6491548.5053289952</v>
      </c>
      <c r="H16" s="18">
        <f>IF(H$3&gt;=$E16,0,Survival_curve_matrix!E15*H$1)</f>
        <v>-582949.94676574995</v>
      </c>
      <c r="I16" s="18">
        <f>IF(I$3&gt;=$E16,0,Survival_curve_matrix!F15*I$1)</f>
        <v>8427997.0078974999</v>
      </c>
      <c r="J16" s="18">
        <f>IF(J$3&gt;=$E16,0,Survival_curve_matrix!G15*J$1)</f>
        <v>19904999.212156039</v>
      </c>
      <c r="K16" s="18">
        <f>IF(K$3&gt;=$E16,0,Survival_curve_matrix!H15*K$1)</f>
        <v>32451033.196159992</v>
      </c>
      <c r="L16" s="18">
        <f>IF(L$3&gt;=$E16,0,Survival_curve_matrix!I15*L$1)</f>
        <v>44110222.558428049</v>
      </c>
      <c r="M16" s="18">
        <f>IF(M$3&gt;=$E16,0,Survival_curve_matrix!J15*M$1)</f>
        <v>52548792.262781575</v>
      </c>
      <c r="N16" s="18">
        <f>IF(N$3&gt;=$E16,0,Survival_curve_matrix!K15*N$1)</f>
        <v>55498249.573183477</v>
      </c>
      <c r="O16" s="18">
        <f>IF(O$3&gt;=$E16,0,Survival_curve_matrix!L15*O$1)</f>
        <v>51204588.49802009</v>
      </c>
      <c r="P16" s="18">
        <f>IF(P$3&gt;=$E16,0,Survival_curve_matrix!M15*P$1)</f>
        <v>38617119.989802383</v>
      </c>
      <c r="Q16" s="18">
        <f>IF(Q$3&gt;=$E16,0,Survival_curve_matrix!N15*Q$1)</f>
        <v>26831897.139830504</v>
      </c>
      <c r="R16" s="18">
        <f>IF(R$3&gt;=$E16,0,Survival_curve_matrix!O15*R$1)</f>
        <v>0</v>
      </c>
      <c r="S16" s="18">
        <f>IF(S$3&gt;=$E16,0,Survival_curve_matrix!P15*S$1)</f>
        <v>0</v>
      </c>
      <c r="T16" s="18">
        <f>IF(T$3&gt;=$E16,0,Survival_curve_matrix!Q15*T$1)</f>
        <v>0</v>
      </c>
      <c r="U16" s="18">
        <f>IF(U$3&gt;=$E16,0,Survival_curve_matrix!R15*U$1)</f>
        <v>0</v>
      </c>
      <c r="V16" s="18">
        <f>IF(V$3&gt;=$E16,0,Survival_curve_matrix!S15*V$1)</f>
        <v>0</v>
      </c>
      <c r="W16" s="18">
        <f>IF(W$3&gt;=$E16,0,Survival_curve_matrix!T15*W$1)</f>
        <v>0</v>
      </c>
      <c r="X16" s="18">
        <f>IF(X$3&gt;=$E16,0,Survival_curve_matrix!U15*X$1)</f>
        <v>0</v>
      </c>
      <c r="Y16" s="18">
        <f>IF(Y$3&gt;=$E16,0,Survival_curve_matrix!V15*Y$1)</f>
        <v>0</v>
      </c>
      <c r="Z16" s="18">
        <f>IF(Z$3&gt;=$E16,0,Survival_curve_matrix!W15*Z$1)</f>
        <v>0</v>
      </c>
      <c r="AA16" s="18">
        <f>IF(AA$3&gt;=$E16,0,Survival_curve_matrix!X15*AA$1)</f>
        <v>0</v>
      </c>
      <c r="AB16" s="18">
        <f>IF(AB$3&gt;=$E16,0,Survival_curve_matrix!Y15*AB$1)</f>
        <v>0</v>
      </c>
      <c r="AC16" s="18">
        <f>IF(AC$3&gt;=$E16,0,Survival_curve_matrix!Z15*AC$1)</f>
        <v>0</v>
      </c>
      <c r="AD16" s="18">
        <f>IF(AD$3&gt;=$E16,0,Survival_curve_matrix!AA15*AD$1)</f>
        <v>0</v>
      </c>
      <c r="AE16" s="18">
        <f>IF(AE$3&gt;=$E16,0,Survival_curve_matrix!AB15*AE$1)</f>
        <v>0</v>
      </c>
      <c r="AF16" s="18">
        <f>IF(AF$3&gt;=$E16,0,Survival_curve_matrix!AC15*AF$1)</f>
        <v>0</v>
      </c>
      <c r="AG16" s="18">
        <f>IF(AG$3&gt;=$E16,0,Survival_curve_matrix!AD15*AG$1)</f>
        <v>0</v>
      </c>
      <c r="AH16" s="18">
        <f>IF(AH$3&gt;=$E16,0,Survival_curve_matrix!AE15*AH$1)</f>
        <v>0</v>
      </c>
      <c r="AI16" s="18">
        <f>IF(AI$3&gt;=$E16,0,Survival_curve_matrix!AF15*AI$1)</f>
        <v>0</v>
      </c>
      <c r="AJ16" s="18">
        <f>IF(AJ$3&gt;=$E16,0,Survival_curve_matrix!AG15*AJ$1)</f>
        <v>0</v>
      </c>
      <c r="AK16" s="18">
        <f>IF(AK$3&gt;=$E16,0,Survival_curve_matrix!AH15*AK$1)</f>
        <v>0</v>
      </c>
      <c r="AL16" s="18">
        <f>IF(AL$3&gt;=$E16,0,Survival_curve_matrix!AI15*AL$1)</f>
        <v>0</v>
      </c>
      <c r="AM16" s="18">
        <f>IF(AM$3&gt;=$E16,0,Survival_curve_matrix!AJ15*AM$1)</f>
        <v>0</v>
      </c>
      <c r="AN16" s="18">
        <f>IF(AN$3&gt;=$E16,0,Survival_curve_matrix!AK15*AN$1)</f>
        <v>0</v>
      </c>
      <c r="AO16" s="18">
        <f>IF(AO$3&gt;=$E16,0,Survival_curve_matrix!AL15*AO$1)</f>
        <v>0</v>
      </c>
      <c r="AP16" s="18">
        <f>IF(AP$3&gt;=$E16,0,Survival_curve_matrix!AM15*AP$1)</f>
        <v>0</v>
      </c>
      <c r="AQ16" s="18">
        <f>IF(AQ$3&gt;=$E16,0,Survival_curve_matrix!AN15*AQ$1)</f>
        <v>0</v>
      </c>
      <c r="AR16" s="18">
        <f>IF(AR$3&gt;=$E16,0,Survival_curve_matrix!AO15*AR$1)</f>
        <v>0</v>
      </c>
      <c r="AS16" s="18">
        <f>IF(AS$3&gt;=$E16,0,Survival_curve_matrix!AP15*AS$1)</f>
        <v>0</v>
      </c>
      <c r="AT16" s="18">
        <f>IF(AT$3&gt;=$E16,0,Survival_curve_matrix!AQ15*AT$1)</f>
        <v>0</v>
      </c>
      <c r="AU16" s="18">
        <f>IF(AU$3&gt;=$E16,0,Survival_curve_matrix!AR15*AU$1)</f>
        <v>0</v>
      </c>
      <c r="AV16" s="18">
        <f>IF(AV$3&gt;=$E16,0,Survival_curve_matrix!AS15*AV$1)</f>
        <v>0</v>
      </c>
      <c r="AW16" s="18">
        <f>IF(AW$3&gt;=$E16,0,Survival_curve_matrix!AT15*AW$1)</f>
        <v>0</v>
      </c>
      <c r="AX16" s="18">
        <f>IF(AX$3&gt;=$E16,0,Survival_curve_matrix!AU15*AX$1)</f>
        <v>0</v>
      </c>
      <c r="AY16" s="18">
        <f>IF(AY$3&gt;=$E16,0,Survival_curve_matrix!AV15*AY$1)</f>
        <v>0</v>
      </c>
    </row>
    <row r="17" spans="1:51">
      <c r="A17" s="13">
        <f t="shared" si="2"/>
        <v>47937360.379366159</v>
      </c>
      <c r="B17" s="14">
        <f>'SI2.7 - Battery_stock'!D17-'SI2.7 - Battery_stock'!D16</f>
        <v>81619999.999999881</v>
      </c>
      <c r="C17" s="12">
        <f>('SI2.7 - Battery_stock'!D17-SUM(F17:AY17))/'SI2.7 - Battery_stock'!$K$4</f>
        <v>129557360.37936604</v>
      </c>
      <c r="D17" s="23"/>
      <c r="E17" s="9">
        <f>'SI2.7 - Battery_stock'!B17</f>
        <v>2018</v>
      </c>
      <c r="F17" s="18">
        <f>IF(F$3&gt;=$E17,0,Survival_curve_matrix!C16*F$1)</f>
        <v>20183036.189034309</v>
      </c>
      <c r="G17" s="18">
        <f>IF(G$3&gt;=$E17,0,Survival_curve_matrix!D16*G$1)</f>
        <v>-4498014.0241556037</v>
      </c>
      <c r="H17" s="18">
        <f>IF(H$3&gt;=$E17,0,Survival_curve_matrix!E16*H$1)</f>
        <v>-420418.66124518146</v>
      </c>
      <c r="I17" s="18">
        <f>IF(I$3&gt;=$E17,0,Survival_curve_matrix!F16*I$1)</f>
        <v>6319921.5884123687</v>
      </c>
      <c r="J17" s="18">
        <f>IF(J$3&gt;=$E17,0,Survival_curve_matrix!G16*J$1)</f>
        <v>15502824.302927347</v>
      </c>
      <c r="K17" s="18">
        <f>IF(K$3&gt;=$E17,0,Survival_curve_matrix!H16*K$1)</f>
        <v>26219405.329273328</v>
      </c>
      <c r="L17" s="18">
        <f>IF(L$3&gt;=$E17,0,Survival_curve_matrix!I16*L$1)</f>
        <v>36924430.036601447</v>
      </c>
      <c r="M17" s="18">
        <f>IF(M$3&gt;=$E17,0,Survival_curve_matrix!J16*M$1)</f>
        <v>45508157.346296832</v>
      </c>
      <c r="N17" s="18">
        <f>IF(N$3&gt;=$E17,0,Survival_curve_matrix!K16*N$1)</f>
        <v>49641726.86749205</v>
      </c>
      <c r="O17" s="18">
        <f>IF(O$3&gt;=$E17,0,Survival_curve_matrix!L16*O$1)</f>
        <v>47216335.843628757</v>
      </c>
      <c r="P17" s="18">
        <f>IF(P$3&gt;=$E17,0,Survival_curve_matrix!M16*P$1)</f>
        <v>36625382.195041403</v>
      </c>
      <c r="Q17" s="18">
        <f>IF(Q$3&gt;=$E17,0,Survival_curve_matrix!N16*Q$1)</f>
        <v>26096358.994559769</v>
      </c>
      <c r="R17" s="18">
        <f>IF(R$3&gt;=$E17,0,Survival_curve_matrix!O16*R$1)</f>
        <v>53415493.612767123</v>
      </c>
      <c r="S17" s="18">
        <f>IF(S$3&gt;=$E17,0,Survival_curve_matrix!P16*S$1)</f>
        <v>0</v>
      </c>
      <c r="T17" s="18">
        <f>IF(T$3&gt;=$E17,0,Survival_curve_matrix!Q16*T$1)</f>
        <v>0</v>
      </c>
      <c r="U17" s="18">
        <f>IF(U$3&gt;=$E17,0,Survival_curve_matrix!R16*U$1)</f>
        <v>0</v>
      </c>
      <c r="V17" s="18">
        <f>IF(V$3&gt;=$E17,0,Survival_curve_matrix!S16*V$1)</f>
        <v>0</v>
      </c>
      <c r="W17" s="18">
        <f>IF(W$3&gt;=$E17,0,Survival_curve_matrix!T16*W$1)</f>
        <v>0</v>
      </c>
      <c r="X17" s="18">
        <f>IF(X$3&gt;=$E17,0,Survival_curve_matrix!U16*X$1)</f>
        <v>0</v>
      </c>
      <c r="Y17" s="18">
        <f>IF(Y$3&gt;=$E17,0,Survival_curve_matrix!V16*Y$1)</f>
        <v>0</v>
      </c>
      <c r="Z17" s="18">
        <f>IF(Z$3&gt;=$E17,0,Survival_curve_matrix!W16*Z$1)</f>
        <v>0</v>
      </c>
      <c r="AA17" s="18">
        <f>IF(AA$3&gt;=$E17,0,Survival_curve_matrix!X16*AA$1)</f>
        <v>0</v>
      </c>
      <c r="AB17" s="18">
        <f>IF(AB$3&gt;=$E17,0,Survival_curve_matrix!Y16*AB$1)</f>
        <v>0</v>
      </c>
      <c r="AC17" s="18">
        <f>IF(AC$3&gt;=$E17,0,Survival_curve_matrix!Z16*AC$1)</f>
        <v>0</v>
      </c>
      <c r="AD17" s="18">
        <f>IF(AD$3&gt;=$E17,0,Survival_curve_matrix!AA16*AD$1)</f>
        <v>0</v>
      </c>
      <c r="AE17" s="18">
        <f>IF(AE$3&gt;=$E17,0,Survival_curve_matrix!AB16*AE$1)</f>
        <v>0</v>
      </c>
      <c r="AF17" s="18">
        <f>IF(AF$3&gt;=$E17,0,Survival_curve_matrix!AC16*AF$1)</f>
        <v>0</v>
      </c>
      <c r="AG17" s="18">
        <f>IF(AG$3&gt;=$E17,0,Survival_curve_matrix!AD16*AG$1)</f>
        <v>0</v>
      </c>
      <c r="AH17" s="18">
        <f>IF(AH$3&gt;=$E17,0,Survival_curve_matrix!AE16*AH$1)</f>
        <v>0</v>
      </c>
      <c r="AI17" s="18">
        <f>IF(AI$3&gt;=$E17,0,Survival_curve_matrix!AF16*AI$1)</f>
        <v>0</v>
      </c>
      <c r="AJ17" s="18">
        <f>IF(AJ$3&gt;=$E17,0,Survival_curve_matrix!AG16*AJ$1)</f>
        <v>0</v>
      </c>
      <c r="AK17" s="18">
        <f>IF(AK$3&gt;=$E17,0,Survival_curve_matrix!AH16*AK$1)</f>
        <v>0</v>
      </c>
      <c r="AL17" s="18">
        <f>IF(AL$3&gt;=$E17,0,Survival_curve_matrix!AI16*AL$1)</f>
        <v>0</v>
      </c>
      <c r="AM17" s="18">
        <f>IF(AM$3&gt;=$E17,0,Survival_curve_matrix!AJ16*AM$1)</f>
        <v>0</v>
      </c>
      <c r="AN17" s="18">
        <f>IF(AN$3&gt;=$E17,0,Survival_curve_matrix!AK16*AN$1)</f>
        <v>0</v>
      </c>
      <c r="AO17" s="18">
        <f>IF(AO$3&gt;=$E17,0,Survival_curve_matrix!AL16*AO$1)</f>
        <v>0</v>
      </c>
      <c r="AP17" s="18">
        <f>IF(AP$3&gt;=$E17,0,Survival_curve_matrix!AM16*AP$1)</f>
        <v>0</v>
      </c>
      <c r="AQ17" s="18">
        <f>IF(AQ$3&gt;=$E17,0,Survival_curve_matrix!AN16*AQ$1)</f>
        <v>0</v>
      </c>
      <c r="AR17" s="18">
        <f>IF(AR$3&gt;=$E17,0,Survival_curve_matrix!AO16*AR$1)</f>
        <v>0</v>
      </c>
      <c r="AS17" s="18">
        <f>IF(AS$3&gt;=$E17,0,Survival_curve_matrix!AP16*AS$1)</f>
        <v>0</v>
      </c>
      <c r="AT17" s="18">
        <f>IF(AT$3&gt;=$E17,0,Survival_curve_matrix!AQ16*AT$1)</f>
        <v>0</v>
      </c>
      <c r="AU17" s="18">
        <f>IF(AU$3&gt;=$E17,0,Survival_curve_matrix!AR16*AU$1)</f>
        <v>0</v>
      </c>
      <c r="AV17" s="18">
        <f>IF(AV$3&gt;=$E17,0,Survival_curve_matrix!AS16*AV$1)</f>
        <v>0</v>
      </c>
      <c r="AW17" s="18">
        <f>IF(AW$3&gt;=$E17,0,Survival_curve_matrix!AT16*AW$1)</f>
        <v>0</v>
      </c>
      <c r="AX17" s="18">
        <f>IF(AX$3&gt;=$E17,0,Survival_curve_matrix!AU16*AX$1)</f>
        <v>0</v>
      </c>
      <c r="AY17" s="18">
        <f>IF(AY$3&gt;=$E17,0,Survival_curve_matrix!AV16*AY$1)</f>
        <v>0</v>
      </c>
    </row>
    <row r="18" spans="1:51">
      <c r="A18" s="13">
        <f t="shared" si="2"/>
        <v>49852156.152222812</v>
      </c>
      <c r="B18" s="14">
        <f>'SI2.7 - Battery_stock'!D18-'SI2.7 - Battery_stock'!D17</f>
        <v>205268000.00000006</v>
      </c>
      <c r="C18" s="12">
        <f>('SI2.7 - Battery_stock'!D18-SUM(F18:AY18))/'SI2.7 - Battery_stock'!$K$4</f>
        <v>255120156.15222287</v>
      </c>
      <c r="D18" s="23"/>
      <c r="E18" s="9">
        <f>'SI2.7 - Battery_stock'!B18</f>
        <v>2019</v>
      </c>
      <c r="F18" s="18">
        <f>IF(F$3&gt;=$E18,0,Survival_curve_matrix!C17*F$1)</f>
        <v>12873232.813555414</v>
      </c>
      <c r="G18" s="18">
        <f>IF(G$3&gt;=$E18,0,Survival_curve_matrix!D17*G$1)</f>
        <v>-2991589.1354842382</v>
      </c>
      <c r="H18" s="18">
        <f>IF(H$3&gt;=$E18,0,Survival_curve_matrix!E17*H$1)</f>
        <v>-291309.38985438738</v>
      </c>
      <c r="I18" s="18">
        <f>IF(I$3&gt;=$E18,0,Survival_curve_matrix!F17*I$1)</f>
        <v>4557874.9738569427</v>
      </c>
      <c r="J18" s="18">
        <f>IF(J$3&gt;=$E18,0,Survival_curve_matrix!G17*J$1)</f>
        <v>11625138.677864376</v>
      </c>
      <c r="K18" s="18">
        <f>IF(K$3&gt;=$E18,0,Survival_curve_matrix!H17*K$1)</f>
        <v>20420741.031666357</v>
      </c>
      <c r="L18" s="18">
        <f>IF(L$3&gt;=$E18,0,Survival_curve_matrix!I17*L$1)</f>
        <v>29833768.060013879</v>
      </c>
      <c r="M18" s="18">
        <f>IF(M$3&gt;=$E18,0,Survival_curve_matrix!J17*M$1)</f>
        <v>38094633.728093132</v>
      </c>
      <c r="N18" s="18">
        <f>IF(N$3&gt;=$E18,0,Survival_curve_matrix!K17*N$1)</f>
        <v>42990588.745229095</v>
      </c>
      <c r="O18" s="18">
        <f>IF(O$3&gt;=$E18,0,Survival_curve_matrix!L17*O$1)</f>
        <v>42233772.518219322</v>
      </c>
      <c r="P18" s="18">
        <f>IF(P$3&gt;=$E18,0,Survival_curve_matrix!M17*P$1)</f>
        <v>33772683.207662195</v>
      </c>
      <c r="Q18" s="18">
        <f>IF(Q$3&gt;=$E18,0,Survival_curve_matrix!N17*Q$1)</f>
        <v>24750398.847121511</v>
      </c>
      <c r="R18" s="18">
        <f>IF(R$3&gt;=$E18,0,Survival_curve_matrix!O17*R$1)</f>
        <v>51951223.945366941</v>
      </c>
      <c r="S18" s="18">
        <f>IF(S$3&gt;=$E18,0,Survival_curve_matrix!P17*S$1)</f>
        <v>128618685.82446662</v>
      </c>
      <c r="T18" s="18">
        <f>IF(T$3&gt;=$E18,0,Survival_curve_matrix!Q17*T$1)</f>
        <v>0</v>
      </c>
      <c r="U18" s="18">
        <f>IF(U$3&gt;=$E18,0,Survival_curve_matrix!R17*U$1)</f>
        <v>0</v>
      </c>
      <c r="V18" s="18">
        <f>IF(V$3&gt;=$E18,0,Survival_curve_matrix!S17*V$1)</f>
        <v>0</v>
      </c>
      <c r="W18" s="18">
        <f>IF(W$3&gt;=$E18,0,Survival_curve_matrix!T17*W$1)</f>
        <v>0</v>
      </c>
      <c r="X18" s="18">
        <f>IF(X$3&gt;=$E18,0,Survival_curve_matrix!U17*X$1)</f>
        <v>0</v>
      </c>
      <c r="Y18" s="18">
        <f>IF(Y$3&gt;=$E18,0,Survival_curve_matrix!V17*Y$1)</f>
        <v>0</v>
      </c>
      <c r="Z18" s="18">
        <f>IF(Z$3&gt;=$E18,0,Survival_curve_matrix!W17*Z$1)</f>
        <v>0</v>
      </c>
      <c r="AA18" s="18">
        <f>IF(AA$3&gt;=$E18,0,Survival_curve_matrix!X17*AA$1)</f>
        <v>0</v>
      </c>
      <c r="AB18" s="18">
        <f>IF(AB$3&gt;=$E18,0,Survival_curve_matrix!Y17*AB$1)</f>
        <v>0</v>
      </c>
      <c r="AC18" s="18">
        <f>IF(AC$3&gt;=$E18,0,Survival_curve_matrix!Z17*AC$1)</f>
        <v>0</v>
      </c>
      <c r="AD18" s="18">
        <f>IF(AD$3&gt;=$E18,0,Survival_curve_matrix!AA17*AD$1)</f>
        <v>0</v>
      </c>
      <c r="AE18" s="18">
        <f>IF(AE$3&gt;=$E18,0,Survival_curve_matrix!AB17*AE$1)</f>
        <v>0</v>
      </c>
      <c r="AF18" s="18">
        <f>IF(AF$3&gt;=$E18,0,Survival_curve_matrix!AC17*AF$1)</f>
        <v>0</v>
      </c>
      <c r="AG18" s="18">
        <f>IF(AG$3&gt;=$E18,0,Survival_curve_matrix!AD17*AG$1)</f>
        <v>0</v>
      </c>
      <c r="AH18" s="18">
        <f>IF(AH$3&gt;=$E18,0,Survival_curve_matrix!AE17*AH$1)</f>
        <v>0</v>
      </c>
      <c r="AI18" s="18">
        <f>IF(AI$3&gt;=$E18,0,Survival_curve_matrix!AF17*AI$1)</f>
        <v>0</v>
      </c>
      <c r="AJ18" s="18">
        <f>IF(AJ$3&gt;=$E18,0,Survival_curve_matrix!AG17*AJ$1)</f>
        <v>0</v>
      </c>
      <c r="AK18" s="18">
        <f>IF(AK$3&gt;=$E18,0,Survival_curve_matrix!AH17*AK$1)</f>
        <v>0</v>
      </c>
      <c r="AL18" s="18">
        <f>IF(AL$3&gt;=$E18,0,Survival_curve_matrix!AI17*AL$1)</f>
        <v>0</v>
      </c>
      <c r="AM18" s="18">
        <f>IF(AM$3&gt;=$E18,0,Survival_curve_matrix!AJ17*AM$1)</f>
        <v>0</v>
      </c>
      <c r="AN18" s="18">
        <f>IF(AN$3&gt;=$E18,0,Survival_curve_matrix!AK17*AN$1)</f>
        <v>0</v>
      </c>
      <c r="AO18" s="18">
        <f>IF(AO$3&gt;=$E18,0,Survival_curve_matrix!AL17*AO$1)</f>
        <v>0</v>
      </c>
      <c r="AP18" s="18">
        <f>IF(AP$3&gt;=$E18,0,Survival_curve_matrix!AM17*AP$1)</f>
        <v>0</v>
      </c>
      <c r="AQ18" s="18">
        <f>IF(AQ$3&gt;=$E18,0,Survival_curve_matrix!AN17*AQ$1)</f>
        <v>0</v>
      </c>
      <c r="AR18" s="18">
        <f>IF(AR$3&gt;=$E18,0,Survival_curve_matrix!AO17*AR$1)</f>
        <v>0</v>
      </c>
      <c r="AS18" s="18">
        <f>IF(AS$3&gt;=$E18,0,Survival_curve_matrix!AP17*AS$1)</f>
        <v>0</v>
      </c>
      <c r="AT18" s="18">
        <f>IF(AT$3&gt;=$E18,0,Survival_curve_matrix!AQ17*AT$1)</f>
        <v>0</v>
      </c>
      <c r="AU18" s="18">
        <f>IF(AU$3&gt;=$E18,0,Survival_curve_matrix!AR17*AU$1)</f>
        <v>0</v>
      </c>
      <c r="AV18" s="18">
        <f>IF(AV$3&gt;=$E18,0,Survival_curve_matrix!AS17*AV$1)</f>
        <v>0</v>
      </c>
      <c r="AW18" s="18">
        <f>IF(AW$3&gt;=$E18,0,Survival_curve_matrix!AT17*AW$1)</f>
        <v>0</v>
      </c>
      <c r="AX18" s="18">
        <f>IF(AX$3&gt;=$E18,0,Survival_curve_matrix!AU17*AX$1)</f>
        <v>0</v>
      </c>
      <c r="AY18" s="18">
        <f>IF(AY$3&gt;=$E18,0,Survival_curve_matrix!AV17*AY$1)</f>
        <v>0</v>
      </c>
    </row>
    <row r="19" spans="1:51">
      <c r="A19" s="13">
        <f t="shared" si="2"/>
        <v>53694036.334059954</v>
      </c>
      <c r="B19" s="14">
        <f>'SI2.7 - Battery_stock'!D19-'SI2.7 - Battery_stock'!D18</f>
        <v>378727999.99999988</v>
      </c>
      <c r="C19" s="12">
        <f>('SI2.7 - Battery_stock'!D19-SUM(F19:AY19))/'SI2.7 - Battery_stock'!$K$4</f>
        <v>432422036.33405983</v>
      </c>
      <c r="D19" s="23"/>
      <c r="E19" s="9">
        <f>'SI2.7 - Battery_stock'!B19</f>
        <v>2020</v>
      </c>
      <c r="F19" s="18">
        <f>IF(F$3&gt;=$E19,0,Survival_curve_matrix!C18*F$1)</f>
        <v>7867583.5376716871</v>
      </c>
      <c r="G19" s="18">
        <f>IF(G$3&gt;=$E19,0,Survival_curve_matrix!D18*G$1)</f>
        <v>-1908108.5255406369</v>
      </c>
      <c r="H19" s="18">
        <f>IF(H$3&gt;=$E19,0,Survival_curve_matrix!E18*H$1)</f>
        <v>-193747.28515136792</v>
      </c>
      <c r="I19" s="18">
        <f>IF(I$3&gt;=$E19,0,Survival_curve_matrix!F18*I$1)</f>
        <v>3158165.6573815215</v>
      </c>
      <c r="J19" s="18">
        <f>IF(J$3&gt;=$E19,0,Survival_curve_matrix!G18*J$1)</f>
        <v>8383953.4883794421</v>
      </c>
      <c r="K19" s="18">
        <f>IF(K$3&gt;=$E19,0,Survival_curve_matrix!H18*K$1)</f>
        <v>15312948.257631376</v>
      </c>
      <c r="L19" s="18">
        <f>IF(L$3&gt;=$E19,0,Survival_curve_matrix!I18*L$1)</f>
        <v>23235753.973113753</v>
      </c>
      <c r="M19" s="18">
        <f>IF(M$3&gt;=$E19,0,Survival_curve_matrix!J18*M$1)</f>
        <v>30779255.518596958</v>
      </c>
      <c r="N19" s="18">
        <f>IF(N$3&gt;=$E19,0,Survival_curve_matrix!K18*N$1)</f>
        <v>35987190.594036467</v>
      </c>
      <c r="O19" s="18">
        <f>IF(O$3&gt;=$E19,0,Survival_curve_matrix!L18*O$1)</f>
        <v>36575172.945470378</v>
      </c>
      <c r="P19" s="18">
        <f>IF(P$3&gt;=$E19,0,Survival_curve_matrix!M18*P$1)</f>
        <v>30208778.263651695</v>
      </c>
      <c r="Q19" s="18">
        <f>IF(Q$3&gt;=$E19,0,Survival_curve_matrix!N18*Q$1)</f>
        <v>22822625.442535058</v>
      </c>
      <c r="R19" s="18">
        <f>IF(R$3&gt;=$E19,0,Survival_curve_matrix!O18*R$1)</f>
        <v>49271759.079954833</v>
      </c>
      <c r="S19" s="18">
        <f>IF(S$3&gt;=$E19,0,Survival_curve_matrix!P18*S$1)</f>
        <v>125092884.08463909</v>
      </c>
      <c r="T19" s="18">
        <f>IF(T$3&gt;=$E19,0,Survival_curve_matrix!Q18*T$1)</f>
        <v>253271748.63356984</v>
      </c>
      <c r="U19" s="18">
        <f>IF(U$3&gt;=$E19,0,Survival_curve_matrix!R18*U$1)</f>
        <v>0</v>
      </c>
      <c r="V19" s="18">
        <f>IF(V$3&gt;=$E19,0,Survival_curve_matrix!S18*V$1)</f>
        <v>0</v>
      </c>
      <c r="W19" s="18">
        <f>IF(W$3&gt;=$E19,0,Survival_curve_matrix!T18*W$1)</f>
        <v>0</v>
      </c>
      <c r="X19" s="18">
        <f>IF(X$3&gt;=$E19,0,Survival_curve_matrix!U18*X$1)</f>
        <v>0</v>
      </c>
      <c r="Y19" s="18">
        <f>IF(Y$3&gt;=$E19,0,Survival_curve_matrix!V18*Y$1)</f>
        <v>0</v>
      </c>
      <c r="Z19" s="18">
        <f>IF(Z$3&gt;=$E19,0,Survival_curve_matrix!W18*Z$1)</f>
        <v>0</v>
      </c>
      <c r="AA19" s="18">
        <f>IF(AA$3&gt;=$E19,0,Survival_curve_matrix!X18*AA$1)</f>
        <v>0</v>
      </c>
      <c r="AB19" s="18">
        <f>IF(AB$3&gt;=$E19,0,Survival_curve_matrix!Y18*AB$1)</f>
        <v>0</v>
      </c>
      <c r="AC19" s="18">
        <f>IF(AC$3&gt;=$E19,0,Survival_curve_matrix!Z18*AC$1)</f>
        <v>0</v>
      </c>
      <c r="AD19" s="18">
        <f>IF(AD$3&gt;=$E19,0,Survival_curve_matrix!AA18*AD$1)</f>
        <v>0</v>
      </c>
      <c r="AE19" s="18">
        <f>IF(AE$3&gt;=$E19,0,Survival_curve_matrix!AB18*AE$1)</f>
        <v>0</v>
      </c>
      <c r="AF19" s="18">
        <f>IF(AF$3&gt;=$E19,0,Survival_curve_matrix!AC18*AF$1)</f>
        <v>0</v>
      </c>
      <c r="AG19" s="18">
        <f>IF(AG$3&gt;=$E19,0,Survival_curve_matrix!AD18*AG$1)</f>
        <v>0</v>
      </c>
      <c r="AH19" s="18">
        <f>IF(AH$3&gt;=$E19,0,Survival_curve_matrix!AE18*AH$1)</f>
        <v>0</v>
      </c>
      <c r="AI19" s="18">
        <f>IF(AI$3&gt;=$E19,0,Survival_curve_matrix!AF18*AI$1)</f>
        <v>0</v>
      </c>
      <c r="AJ19" s="18">
        <f>IF(AJ$3&gt;=$E19,0,Survival_curve_matrix!AG18*AJ$1)</f>
        <v>0</v>
      </c>
      <c r="AK19" s="18">
        <f>IF(AK$3&gt;=$E19,0,Survival_curve_matrix!AH18*AK$1)</f>
        <v>0</v>
      </c>
      <c r="AL19" s="18">
        <f>IF(AL$3&gt;=$E19,0,Survival_curve_matrix!AI18*AL$1)</f>
        <v>0</v>
      </c>
      <c r="AM19" s="18">
        <f>IF(AM$3&gt;=$E19,0,Survival_curve_matrix!AJ18*AM$1)</f>
        <v>0</v>
      </c>
      <c r="AN19" s="18">
        <f>IF(AN$3&gt;=$E19,0,Survival_curve_matrix!AK18*AN$1)</f>
        <v>0</v>
      </c>
      <c r="AO19" s="18">
        <f>IF(AO$3&gt;=$E19,0,Survival_curve_matrix!AL18*AO$1)</f>
        <v>0</v>
      </c>
      <c r="AP19" s="18">
        <f>IF(AP$3&gt;=$E19,0,Survival_curve_matrix!AM18*AP$1)</f>
        <v>0</v>
      </c>
      <c r="AQ19" s="18">
        <f>IF(AQ$3&gt;=$E19,0,Survival_curve_matrix!AN18*AQ$1)</f>
        <v>0</v>
      </c>
      <c r="AR19" s="18">
        <f>IF(AR$3&gt;=$E19,0,Survival_curve_matrix!AO18*AR$1)</f>
        <v>0</v>
      </c>
      <c r="AS19" s="18">
        <f>IF(AS$3&gt;=$E19,0,Survival_curve_matrix!AP18*AS$1)</f>
        <v>0</v>
      </c>
      <c r="AT19" s="18">
        <f>IF(AT$3&gt;=$E19,0,Survival_curve_matrix!AQ18*AT$1)</f>
        <v>0</v>
      </c>
      <c r="AU19" s="18">
        <f>IF(AU$3&gt;=$E19,0,Survival_curve_matrix!AR18*AU$1)</f>
        <v>0</v>
      </c>
      <c r="AV19" s="18">
        <f>IF(AV$3&gt;=$E19,0,Survival_curve_matrix!AS18*AV$1)</f>
        <v>0</v>
      </c>
      <c r="AW19" s="18">
        <f>IF(AW$3&gt;=$E19,0,Survival_curve_matrix!AT18*AW$1)</f>
        <v>0</v>
      </c>
      <c r="AX19" s="18">
        <f>IF(AX$3&gt;=$E19,0,Survival_curve_matrix!AU18*AX$1)</f>
        <v>0</v>
      </c>
      <c r="AY19" s="18">
        <f>IF(AY$3&gt;=$E19,0,Survival_curve_matrix!AV18*AY$1)</f>
        <v>0</v>
      </c>
    </row>
    <row r="20" spans="1:51">
      <c r="A20" s="13">
        <f t="shared" si="2"/>
        <v>62662910.98732543</v>
      </c>
      <c r="B20" s="14">
        <f>'SI2.7 - Battery_stock'!D20-'SI2.7 - Battery_stock'!D19</f>
        <v>599676000.00000012</v>
      </c>
      <c r="C20" s="12">
        <f>('SI2.7 - Battery_stock'!D20-SUM(F20:AY20))/'SI2.7 - Battery_stock'!$K$4</f>
        <v>662338910.98732555</v>
      </c>
      <c r="D20" s="23"/>
      <c r="E20" s="9">
        <f>'SI2.7 - Battery_stock'!B20</f>
        <v>2021</v>
      </c>
      <c r="F20" s="18">
        <f>IF(F$3&gt;=$E20,0,Survival_curve_matrix!C19*F$1)</f>
        <v>4603615.7556145247</v>
      </c>
      <c r="G20" s="18">
        <f>IF(G$3&gt;=$E20,0,Survival_curve_matrix!D19*G$1)</f>
        <v>-1166156.4302501215</v>
      </c>
      <c r="H20" s="18">
        <f>IF(H$3&gt;=$E20,0,Survival_curve_matrix!E19*H$1)</f>
        <v>-123576.74461798625</v>
      </c>
      <c r="I20" s="18">
        <f>IF(I$3&gt;=$E20,0,Survival_curve_matrix!F19*I$1)</f>
        <v>2100467.8993760194</v>
      </c>
      <c r="J20" s="18">
        <f>IF(J$3&gt;=$E20,0,Survival_curve_matrix!G19*J$1)</f>
        <v>5809267.2861708524</v>
      </c>
      <c r="K20" s="18">
        <f>IF(K$3&gt;=$E20,0,Survival_curve_matrix!H19*K$1)</f>
        <v>11043571.136609219</v>
      </c>
      <c r="L20" s="18">
        <f>IF(L$3&gt;=$E20,0,Survival_curve_matrix!I19*L$1)</f>
        <v>17423848.515859134</v>
      </c>
      <c r="M20" s="18">
        <f>IF(M$3&gt;=$E20,0,Survival_curve_matrix!J19*M$1)</f>
        <v>23972138.124391854</v>
      </c>
      <c r="N20" s="18">
        <f>IF(N$3&gt;=$E20,0,Survival_curve_matrix!K19*N$1)</f>
        <v>29076508.323886245</v>
      </c>
      <c r="O20" s="18">
        <f>IF(O$3&gt;=$E20,0,Survival_curve_matrix!L19*O$1)</f>
        <v>30616880.5363141</v>
      </c>
      <c r="P20" s="18">
        <f>IF(P$3&gt;=$E20,0,Survival_curve_matrix!M19*P$1)</f>
        <v>26161321.226698034</v>
      </c>
      <c r="Q20" s="18">
        <f>IF(Q$3&gt;=$E20,0,Survival_curve_matrix!N19*Q$1)</f>
        <v>20414239.139622144</v>
      </c>
      <c r="R20" s="18">
        <f>IF(R$3&gt;=$E20,0,Survival_curve_matrix!O19*R$1)</f>
        <v>45434051.76306548</v>
      </c>
      <c r="S20" s="18">
        <f>IF(S$3&gt;=$E20,0,Survival_curve_matrix!P19*S$1)</f>
        <v>118641024.77579308</v>
      </c>
      <c r="T20" s="18">
        <f>IF(T$3&gt;=$E20,0,Survival_curve_matrix!Q19*T$1)</f>
        <v>246328854.09023646</v>
      </c>
      <c r="U20" s="18">
        <f>IF(U$3&gt;=$E20,0,Survival_curve_matrix!R19*U$1)</f>
        <v>429289033.61390543</v>
      </c>
      <c r="V20" s="18">
        <f>IF(V$3&gt;=$E20,0,Survival_curve_matrix!S19*V$1)</f>
        <v>0</v>
      </c>
      <c r="W20" s="18">
        <f>IF(W$3&gt;=$E20,0,Survival_curve_matrix!T19*W$1)</f>
        <v>0</v>
      </c>
      <c r="X20" s="18">
        <f>IF(X$3&gt;=$E20,0,Survival_curve_matrix!U19*X$1)</f>
        <v>0</v>
      </c>
      <c r="Y20" s="18">
        <f>IF(Y$3&gt;=$E20,0,Survival_curve_matrix!V19*Y$1)</f>
        <v>0</v>
      </c>
      <c r="Z20" s="18">
        <f>IF(Z$3&gt;=$E20,0,Survival_curve_matrix!W19*Z$1)</f>
        <v>0</v>
      </c>
      <c r="AA20" s="18">
        <f>IF(AA$3&gt;=$E20,0,Survival_curve_matrix!X19*AA$1)</f>
        <v>0</v>
      </c>
      <c r="AB20" s="18">
        <f>IF(AB$3&gt;=$E20,0,Survival_curve_matrix!Y19*AB$1)</f>
        <v>0</v>
      </c>
      <c r="AC20" s="18">
        <f>IF(AC$3&gt;=$E20,0,Survival_curve_matrix!Z19*AC$1)</f>
        <v>0</v>
      </c>
      <c r="AD20" s="18">
        <f>IF(AD$3&gt;=$E20,0,Survival_curve_matrix!AA19*AD$1)</f>
        <v>0</v>
      </c>
      <c r="AE20" s="18">
        <f>IF(AE$3&gt;=$E20,0,Survival_curve_matrix!AB19*AE$1)</f>
        <v>0</v>
      </c>
      <c r="AF20" s="18">
        <f>IF(AF$3&gt;=$E20,0,Survival_curve_matrix!AC19*AF$1)</f>
        <v>0</v>
      </c>
      <c r="AG20" s="18">
        <f>IF(AG$3&gt;=$E20,0,Survival_curve_matrix!AD19*AG$1)</f>
        <v>0</v>
      </c>
      <c r="AH20" s="18">
        <f>IF(AH$3&gt;=$E20,0,Survival_curve_matrix!AE19*AH$1)</f>
        <v>0</v>
      </c>
      <c r="AI20" s="18">
        <f>IF(AI$3&gt;=$E20,0,Survival_curve_matrix!AF19*AI$1)</f>
        <v>0</v>
      </c>
      <c r="AJ20" s="18">
        <f>IF(AJ$3&gt;=$E20,0,Survival_curve_matrix!AG19*AJ$1)</f>
        <v>0</v>
      </c>
      <c r="AK20" s="18">
        <f>IF(AK$3&gt;=$E20,0,Survival_curve_matrix!AH19*AK$1)</f>
        <v>0</v>
      </c>
      <c r="AL20" s="18">
        <f>IF(AL$3&gt;=$E20,0,Survival_curve_matrix!AI19*AL$1)</f>
        <v>0</v>
      </c>
      <c r="AM20" s="18">
        <f>IF(AM$3&gt;=$E20,0,Survival_curve_matrix!AJ19*AM$1)</f>
        <v>0</v>
      </c>
      <c r="AN20" s="18">
        <f>IF(AN$3&gt;=$E20,0,Survival_curve_matrix!AK19*AN$1)</f>
        <v>0</v>
      </c>
      <c r="AO20" s="18">
        <f>IF(AO$3&gt;=$E20,0,Survival_curve_matrix!AL19*AO$1)</f>
        <v>0</v>
      </c>
      <c r="AP20" s="18">
        <f>IF(AP$3&gt;=$E20,0,Survival_curve_matrix!AM19*AP$1)</f>
        <v>0</v>
      </c>
      <c r="AQ20" s="18">
        <f>IF(AQ$3&gt;=$E20,0,Survival_curve_matrix!AN19*AQ$1)</f>
        <v>0</v>
      </c>
      <c r="AR20" s="18">
        <f>IF(AR$3&gt;=$E20,0,Survival_curve_matrix!AO19*AR$1)</f>
        <v>0</v>
      </c>
      <c r="AS20" s="18">
        <f>IF(AS$3&gt;=$E20,0,Survival_curve_matrix!AP19*AS$1)</f>
        <v>0</v>
      </c>
      <c r="AT20" s="18">
        <f>IF(AT$3&gt;=$E20,0,Survival_curve_matrix!AQ19*AT$1)</f>
        <v>0</v>
      </c>
      <c r="AU20" s="18">
        <f>IF(AU$3&gt;=$E20,0,Survival_curve_matrix!AR19*AU$1)</f>
        <v>0</v>
      </c>
      <c r="AV20" s="18">
        <f>IF(AV$3&gt;=$E20,0,Survival_curve_matrix!AS19*AV$1)</f>
        <v>0</v>
      </c>
      <c r="AW20" s="18">
        <f>IF(AW$3&gt;=$E20,0,Survival_curve_matrix!AT19*AW$1)</f>
        <v>0</v>
      </c>
      <c r="AX20" s="18">
        <f>IF(AX$3&gt;=$E20,0,Survival_curve_matrix!AU19*AX$1)</f>
        <v>0</v>
      </c>
      <c r="AY20" s="18">
        <f>IF(AY$3&gt;=$E20,0,Survival_curve_matrix!AV19*AY$1)</f>
        <v>0</v>
      </c>
    </row>
    <row r="21" spans="1:51">
      <c r="A21" s="13">
        <f t="shared" si="2"/>
        <v>81060273.046583891</v>
      </c>
      <c r="B21" s="14">
        <f>'SI2.7 - Battery_stock'!D21-'SI2.7 - Battery_stock'!D20</f>
        <v>858760000</v>
      </c>
      <c r="C21" s="12">
        <f>('SI2.7 - Battery_stock'!D21-SUM(F21:AY21))/'SI2.7 - Battery_stock'!$K$4</f>
        <v>939820273.04658389</v>
      </c>
      <c r="D21" s="23"/>
      <c r="E21" s="9">
        <f>'SI2.7 - Battery_stock'!B21</f>
        <v>2022</v>
      </c>
      <c r="F21" s="18">
        <f>IF(F$3&gt;=$E21,0,Survival_curve_matrix!C20*F$1)</f>
        <v>2577084.6990153529</v>
      </c>
      <c r="G21" s="18">
        <f>IF(G$3&gt;=$E21,0,Survival_curve_matrix!D20*G$1)</f>
        <v>-682361.5014832624</v>
      </c>
      <c r="H21" s="18">
        <f>IF(H$3&gt;=$E21,0,Survival_curve_matrix!E20*H$1)</f>
        <v>-75524.957536055343</v>
      </c>
      <c r="I21" s="18">
        <f>IF(I$3&gt;=$E21,0,Survival_curve_matrix!F20*I$1)</f>
        <v>1339729.6637043266</v>
      </c>
      <c r="J21" s="18">
        <f>IF(J$3&gt;=$E21,0,Survival_curve_matrix!G20*J$1)</f>
        <v>3863692.0216573165</v>
      </c>
      <c r="K21" s="18">
        <f>IF(K$3&gt;=$E21,0,Survival_curve_matrix!H20*K$1)</f>
        <v>7652124.5752766337</v>
      </c>
      <c r="L21" s="18">
        <f>IF(L$3&gt;=$E21,0,Survival_curve_matrix!I20*L$1)</f>
        <v>12565934.875571588</v>
      </c>
      <c r="M21" s="18">
        <f>IF(M$3&gt;=$E21,0,Survival_curve_matrix!J20*M$1)</f>
        <v>17976042.600724876</v>
      </c>
      <c r="N21" s="18">
        <f>IF(N$3&gt;=$E21,0,Survival_curve_matrix!K20*N$1)</f>
        <v>22645969.240356848</v>
      </c>
      <c r="O21" s="18">
        <f>IF(O$3&gt;=$E21,0,Survival_curve_matrix!L20*O$1)</f>
        <v>24737468.167717721</v>
      </c>
      <c r="P21" s="18">
        <f>IF(P$3&gt;=$E21,0,Survival_curve_matrix!M20*P$1)</f>
        <v>21899501.27820649</v>
      </c>
      <c r="Q21" s="18">
        <f>IF(Q$3&gt;=$E21,0,Survival_curve_matrix!N20*Q$1)</f>
        <v>17679081.989651043</v>
      </c>
      <c r="R21" s="18">
        <f>IF(R$3&gt;=$E21,0,Survival_curve_matrix!O20*R$1)</f>
        <v>40639566.21066846</v>
      </c>
      <c r="S21" s="18">
        <f>IF(S$3&gt;=$E21,0,Survival_curve_matrix!P20*S$1)</f>
        <v>109400243.9031949</v>
      </c>
      <c r="T21" s="18">
        <f>IF(T$3&gt;=$E21,0,Survival_curve_matrix!Q20*T$1)</f>
        <v>233624061.79186606</v>
      </c>
      <c r="U21" s="18">
        <f>IF(U$3&gt;=$E21,0,Survival_curve_matrix!R20*U$1)</f>
        <v>417521007.74812675</v>
      </c>
      <c r="V21" s="18">
        <f>IF(V$3&gt;=$E21,0,Survival_curve_matrix!S20*V$1)</f>
        <v>657540104.64669704</v>
      </c>
      <c r="W21" s="18">
        <f>IF(W$3&gt;=$E21,0,Survival_curve_matrix!T20*W$1)</f>
        <v>0</v>
      </c>
      <c r="X21" s="18">
        <f>IF(X$3&gt;=$E21,0,Survival_curve_matrix!U20*X$1)</f>
        <v>0</v>
      </c>
      <c r="Y21" s="18">
        <f>IF(Y$3&gt;=$E21,0,Survival_curve_matrix!V20*Y$1)</f>
        <v>0</v>
      </c>
      <c r="Z21" s="18">
        <f>IF(Z$3&gt;=$E21,0,Survival_curve_matrix!W20*Z$1)</f>
        <v>0</v>
      </c>
      <c r="AA21" s="18">
        <f>IF(AA$3&gt;=$E21,0,Survival_curve_matrix!X20*AA$1)</f>
        <v>0</v>
      </c>
      <c r="AB21" s="18">
        <f>IF(AB$3&gt;=$E21,0,Survival_curve_matrix!Y20*AB$1)</f>
        <v>0</v>
      </c>
      <c r="AC21" s="18">
        <f>IF(AC$3&gt;=$E21,0,Survival_curve_matrix!Z20*AC$1)</f>
        <v>0</v>
      </c>
      <c r="AD21" s="18">
        <f>IF(AD$3&gt;=$E21,0,Survival_curve_matrix!AA20*AD$1)</f>
        <v>0</v>
      </c>
      <c r="AE21" s="18">
        <f>IF(AE$3&gt;=$E21,0,Survival_curve_matrix!AB20*AE$1)</f>
        <v>0</v>
      </c>
      <c r="AF21" s="18">
        <f>IF(AF$3&gt;=$E21,0,Survival_curve_matrix!AC20*AF$1)</f>
        <v>0</v>
      </c>
      <c r="AG21" s="18">
        <f>IF(AG$3&gt;=$E21,0,Survival_curve_matrix!AD20*AG$1)</f>
        <v>0</v>
      </c>
      <c r="AH21" s="18">
        <f>IF(AH$3&gt;=$E21,0,Survival_curve_matrix!AE20*AH$1)</f>
        <v>0</v>
      </c>
      <c r="AI21" s="18">
        <f>IF(AI$3&gt;=$E21,0,Survival_curve_matrix!AF20*AI$1)</f>
        <v>0</v>
      </c>
      <c r="AJ21" s="18">
        <f>IF(AJ$3&gt;=$E21,0,Survival_curve_matrix!AG20*AJ$1)</f>
        <v>0</v>
      </c>
      <c r="AK21" s="18">
        <f>IF(AK$3&gt;=$E21,0,Survival_curve_matrix!AH20*AK$1)</f>
        <v>0</v>
      </c>
      <c r="AL21" s="18">
        <f>IF(AL$3&gt;=$E21,0,Survival_curve_matrix!AI20*AL$1)</f>
        <v>0</v>
      </c>
      <c r="AM21" s="18">
        <f>IF(AM$3&gt;=$E21,0,Survival_curve_matrix!AJ20*AM$1)</f>
        <v>0</v>
      </c>
      <c r="AN21" s="18">
        <f>IF(AN$3&gt;=$E21,0,Survival_curve_matrix!AK20*AN$1)</f>
        <v>0</v>
      </c>
      <c r="AO21" s="18">
        <f>IF(AO$3&gt;=$E21,0,Survival_curve_matrix!AL20*AO$1)</f>
        <v>0</v>
      </c>
      <c r="AP21" s="18">
        <f>IF(AP$3&gt;=$E21,0,Survival_curve_matrix!AM20*AP$1)</f>
        <v>0</v>
      </c>
      <c r="AQ21" s="18">
        <f>IF(AQ$3&gt;=$E21,0,Survival_curve_matrix!AN20*AQ$1)</f>
        <v>0</v>
      </c>
      <c r="AR21" s="18">
        <f>IF(AR$3&gt;=$E21,0,Survival_curve_matrix!AO20*AR$1)</f>
        <v>0</v>
      </c>
      <c r="AS21" s="18">
        <f>IF(AS$3&gt;=$E21,0,Survival_curve_matrix!AP20*AS$1)</f>
        <v>0</v>
      </c>
      <c r="AT21" s="18">
        <f>IF(AT$3&gt;=$E21,0,Survival_curve_matrix!AQ20*AT$1)</f>
        <v>0</v>
      </c>
      <c r="AU21" s="18">
        <f>IF(AU$3&gt;=$E21,0,Survival_curve_matrix!AR20*AU$1)</f>
        <v>0</v>
      </c>
      <c r="AV21" s="18">
        <f>IF(AV$3&gt;=$E21,0,Survival_curve_matrix!AS20*AV$1)</f>
        <v>0</v>
      </c>
      <c r="AW21" s="18">
        <f>IF(AW$3&gt;=$E21,0,Survival_curve_matrix!AT20*AW$1)</f>
        <v>0</v>
      </c>
      <c r="AX21" s="18">
        <f>IF(AX$3&gt;=$E21,0,Survival_curve_matrix!AU20*AX$1)</f>
        <v>0</v>
      </c>
      <c r="AY21" s="18">
        <f>IF(AY$3&gt;=$E21,0,Survival_curve_matrix!AV20*AY$1)</f>
        <v>0</v>
      </c>
    </row>
    <row r="22" spans="1:51">
      <c r="A22" s="13">
        <f t="shared" si="2"/>
        <v>113995611.75379276</v>
      </c>
      <c r="B22" s="14">
        <f>'SI2.7 - Battery_stock'!D22-'SI2.7 - Battery_stock'!D21</f>
        <v>1153544000</v>
      </c>
      <c r="C22" s="12">
        <f>('SI2.7 - Battery_stock'!D22-SUM(F22:AY22))/'SI2.7 - Battery_stock'!$K$4</f>
        <v>1267539611.7537928</v>
      </c>
      <c r="D22" s="23"/>
      <c r="E22" s="9">
        <f>'SI2.7 - Battery_stock'!B22</f>
        <v>2023</v>
      </c>
      <c r="F22" s="18">
        <f>IF(F$3&gt;=$E22,0,Survival_curve_matrix!C21*F$1)</f>
        <v>1379154.8603342688</v>
      </c>
      <c r="G22" s="18">
        <f>IF(G$3&gt;=$E22,0,Survival_curve_matrix!D21*G$1)</f>
        <v>-381983.09286021622</v>
      </c>
      <c r="H22" s="18">
        <f>IF(H$3&gt;=$E22,0,Survival_curve_matrix!E21*H$1)</f>
        <v>-44192.46173749509</v>
      </c>
      <c r="I22" s="18">
        <f>IF(I$3&gt;=$E22,0,Survival_curve_matrix!F21*I$1)</f>
        <v>818786.95116828685</v>
      </c>
      <c r="J22" s="18">
        <f>IF(J$3&gt;=$E22,0,Survival_curve_matrix!G21*J$1)</f>
        <v>2464357.0198667436</v>
      </c>
      <c r="K22" s="18">
        <f>IF(K$3&gt;=$E22,0,Survival_curve_matrix!H21*K$1)</f>
        <v>5089360.0197404791</v>
      </c>
      <c r="L22" s="18">
        <f>IF(L$3&gt;=$E22,0,Survival_curve_matrix!I21*L$1)</f>
        <v>8706975.1154978778</v>
      </c>
      <c r="M22" s="18">
        <f>IF(M$3&gt;=$E22,0,Survival_curve_matrix!J21*M$1)</f>
        <v>12964172.664587205</v>
      </c>
      <c r="N22" s="18">
        <f>IF(N$3&gt;=$E22,0,Survival_curve_matrix!K21*N$1)</f>
        <v>16981585.275664147</v>
      </c>
      <c r="O22" s="18">
        <f>IF(O$3&gt;=$E22,0,Survival_curve_matrix!L21*O$1)</f>
        <v>19266547.997107226</v>
      </c>
      <c r="P22" s="18">
        <f>IF(P$3&gt;=$E22,0,Survival_curve_matrix!M21*P$1)</f>
        <v>17694102.281778224</v>
      </c>
      <c r="Q22" s="18">
        <f>IF(Q$3&gt;=$E22,0,Survival_curve_matrix!N21*Q$1)</f>
        <v>14799064.438487703</v>
      </c>
      <c r="R22" s="18">
        <f>IF(R$3&gt;=$E22,0,Survival_curve_matrix!O21*R$1)</f>
        <v>35194562.880757861</v>
      </c>
      <c r="S22" s="18">
        <f>IF(S$3&gt;=$E22,0,Survival_curve_matrix!P21*S$1)</f>
        <v>97855645.337390274</v>
      </c>
      <c r="T22" s="18">
        <f>IF(T$3&gt;=$E22,0,Survival_curve_matrix!Q21*T$1)</f>
        <v>215427415.51655966</v>
      </c>
      <c r="U22" s="18">
        <f>IF(U$3&gt;=$E22,0,Survival_curve_matrix!R21*U$1)</f>
        <v>395986714.8889432</v>
      </c>
      <c r="V22" s="18">
        <f>IF(V$3&gt;=$E22,0,Survival_curve_matrix!S21*V$1)</f>
        <v>639515071.73558724</v>
      </c>
      <c r="W22" s="18">
        <f>IF(W$3&gt;=$E22,0,Survival_curve_matrix!T21*W$1)</f>
        <v>933011046.81733477</v>
      </c>
      <c r="X22" s="18">
        <f>IF(X$3&gt;=$E22,0,Survival_curve_matrix!U21*X$1)</f>
        <v>0</v>
      </c>
      <c r="Y22" s="18">
        <f>IF(Y$3&gt;=$E22,0,Survival_curve_matrix!V21*Y$1)</f>
        <v>0</v>
      </c>
      <c r="Z22" s="18">
        <f>IF(Z$3&gt;=$E22,0,Survival_curve_matrix!W21*Z$1)</f>
        <v>0</v>
      </c>
      <c r="AA22" s="18">
        <f>IF(AA$3&gt;=$E22,0,Survival_curve_matrix!X21*AA$1)</f>
        <v>0</v>
      </c>
      <c r="AB22" s="18">
        <f>IF(AB$3&gt;=$E22,0,Survival_curve_matrix!Y21*AB$1)</f>
        <v>0</v>
      </c>
      <c r="AC22" s="18">
        <f>IF(AC$3&gt;=$E22,0,Survival_curve_matrix!Z21*AC$1)</f>
        <v>0</v>
      </c>
      <c r="AD22" s="18">
        <f>IF(AD$3&gt;=$E22,0,Survival_curve_matrix!AA21*AD$1)</f>
        <v>0</v>
      </c>
      <c r="AE22" s="18">
        <f>IF(AE$3&gt;=$E22,0,Survival_curve_matrix!AB21*AE$1)</f>
        <v>0</v>
      </c>
      <c r="AF22" s="18">
        <f>IF(AF$3&gt;=$E22,0,Survival_curve_matrix!AC21*AF$1)</f>
        <v>0</v>
      </c>
      <c r="AG22" s="18">
        <f>IF(AG$3&gt;=$E22,0,Survival_curve_matrix!AD21*AG$1)</f>
        <v>0</v>
      </c>
      <c r="AH22" s="18">
        <f>IF(AH$3&gt;=$E22,0,Survival_curve_matrix!AE21*AH$1)</f>
        <v>0</v>
      </c>
      <c r="AI22" s="18">
        <f>IF(AI$3&gt;=$E22,0,Survival_curve_matrix!AF21*AI$1)</f>
        <v>0</v>
      </c>
      <c r="AJ22" s="18">
        <f>IF(AJ$3&gt;=$E22,0,Survival_curve_matrix!AG21*AJ$1)</f>
        <v>0</v>
      </c>
      <c r="AK22" s="18">
        <f>IF(AK$3&gt;=$E22,0,Survival_curve_matrix!AH21*AK$1)</f>
        <v>0</v>
      </c>
      <c r="AL22" s="18">
        <f>IF(AL$3&gt;=$E22,0,Survival_curve_matrix!AI21*AL$1)</f>
        <v>0</v>
      </c>
      <c r="AM22" s="18">
        <f>IF(AM$3&gt;=$E22,0,Survival_curve_matrix!AJ21*AM$1)</f>
        <v>0</v>
      </c>
      <c r="AN22" s="18">
        <f>IF(AN$3&gt;=$E22,0,Survival_curve_matrix!AK21*AN$1)</f>
        <v>0</v>
      </c>
      <c r="AO22" s="18">
        <f>IF(AO$3&gt;=$E22,0,Survival_curve_matrix!AL21*AO$1)</f>
        <v>0</v>
      </c>
      <c r="AP22" s="18">
        <f>IF(AP$3&gt;=$E22,0,Survival_curve_matrix!AM21*AP$1)</f>
        <v>0</v>
      </c>
      <c r="AQ22" s="18">
        <f>IF(AQ$3&gt;=$E22,0,Survival_curve_matrix!AN21*AQ$1)</f>
        <v>0</v>
      </c>
      <c r="AR22" s="18">
        <f>IF(AR$3&gt;=$E22,0,Survival_curve_matrix!AO21*AR$1)</f>
        <v>0</v>
      </c>
      <c r="AS22" s="18">
        <f>IF(AS$3&gt;=$E22,0,Survival_curve_matrix!AP21*AS$1)</f>
        <v>0</v>
      </c>
      <c r="AT22" s="18">
        <f>IF(AT$3&gt;=$E22,0,Survival_curve_matrix!AQ21*AT$1)</f>
        <v>0</v>
      </c>
      <c r="AU22" s="18">
        <f>IF(AU$3&gt;=$E22,0,Survival_curve_matrix!AR21*AU$1)</f>
        <v>0</v>
      </c>
      <c r="AV22" s="18">
        <f>IF(AV$3&gt;=$E22,0,Survival_curve_matrix!AS21*AV$1)</f>
        <v>0</v>
      </c>
      <c r="AW22" s="18">
        <f>IF(AW$3&gt;=$E22,0,Survival_curve_matrix!AT21*AW$1)</f>
        <v>0</v>
      </c>
      <c r="AX22" s="18">
        <f>IF(AX$3&gt;=$E22,0,Survival_curve_matrix!AU21*AX$1)</f>
        <v>0</v>
      </c>
      <c r="AY22" s="18">
        <f>IF(AY$3&gt;=$E22,0,Survival_curve_matrix!AV21*AY$1)</f>
        <v>0</v>
      </c>
    </row>
    <row r="23" spans="1:51">
      <c r="A23" s="13">
        <f t="shared" si="2"/>
        <v>166988858.11911583</v>
      </c>
      <c r="B23" s="14">
        <f>'SI2.7 - Battery_stock'!D23-'SI2.7 - Battery_stock'!D22</f>
        <v>1484112000</v>
      </c>
      <c r="C23" s="12">
        <f>('SI2.7 - Battery_stock'!D23-SUM(F23:AY23))/'SI2.7 - Battery_stock'!$K$4</f>
        <v>1651100858.1191158</v>
      </c>
      <c r="D23" s="23"/>
      <c r="E23" s="9">
        <f>'SI2.7 - Battery_stock'!B23</f>
        <v>2024</v>
      </c>
      <c r="F23" s="18">
        <f>IF(F$3&gt;=$E23,0,Survival_curve_matrix!C22*F$1)</f>
        <v>705096.00000000058</v>
      </c>
      <c r="G23" s="18">
        <f>IF(G$3&gt;=$E23,0,Survival_curve_matrix!D22*G$1)</f>
        <v>-204422.39996417949</v>
      </c>
      <c r="H23" s="18">
        <f>IF(H$3&gt;=$E23,0,Survival_curve_matrix!E22*H$1)</f>
        <v>-24738.75384074435</v>
      </c>
      <c r="I23" s="18">
        <f>IF(I$3&gt;=$E23,0,Survival_curve_matrix!F22*I$1)</f>
        <v>479102.69917583955</v>
      </c>
      <c r="J23" s="18">
        <f>IF(J$3&gt;=$E23,0,Survival_curve_matrix!G22*J$1)</f>
        <v>1506112.3341165145</v>
      </c>
      <c r="K23" s="18">
        <f>IF(K$3&gt;=$E23,0,Survival_curve_matrix!H22*K$1)</f>
        <v>3246117.9672122919</v>
      </c>
      <c r="L23" s="18">
        <f>IF(L$3&gt;=$E23,0,Survival_curve_matrix!I22*L$1)</f>
        <v>5790931.7353328858</v>
      </c>
      <c r="M23" s="18">
        <f>IF(M$3&gt;=$E23,0,Survival_curve_matrix!J22*M$1)</f>
        <v>8982915.310425248</v>
      </c>
      <c r="N23" s="18">
        <f>IF(N$3&gt;=$E23,0,Survival_curve_matrix!K22*N$1)</f>
        <v>12246978.298952417</v>
      </c>
      <c r="O23" s="18">
        <f>IF(O$3&gt;=$E23,0,Survival_curve_matrix!L22*O$1)</f>
        <v>14447450.860151269</v>
      </c>
      <c r="P23" s="18">
        <f>IF(P$3&gt;=$E23,0,Survival_curve_matrix!M22*P$1)</f>
        <v>13780887.703070726</v>
      </c>
      <c r="Q23" s="18">
        <f>IF(Q$3&gt;=$E23,0,Survival_curve_matrix!N22*Q$1)</f>
        <v>11957174.57318615</v>
      </c>
      <c r="R23" s="18">
        <f>IF(R$3&gt;=$E23,0,Survival_curve_matrix!O22*R$1)</f>
        <v>29461179.277387559</v>
      </c>
      <c r="S23" s="18">
        <f>IF(S$3&gt;=$E23,0,Survival_curve_matrix!P22*S$1)</f>
        <v>84744670.875936329</v>
      </c>
      <c r="T23" s="18">
        <f>IF(T$3&gt;=$E23,0,Survival_curve_matrix!Q22*T$1)</f>
        <v>192694166.08790055</v>
      </c>
      <c r="U23" s="18">
        <f>IF(U$3&gt;=$E23,0,Survival_curve_matrix!R22*U$1)</f>
        <v>365143872.22415745</v>
      </c>
      <c r="V23" s="18">
        <f>IF(V$3&gt;=$E23,0,Survival_curve_matrix!S22*V$1)</f>
        <v>606531091.08059776</v>
      </c>
      <c r="W23" s="18">
        <f>IF(W$3&gt;=$E23,0,Survival_curve_matrix!T22*W$1)</f>
        <v>907434576.71845365</v>
      </c>
      <c r="X23" s="18">
        <f>IF(X$3&gt;=$E23,0,Survival_curve_matrix!U22*X$1)</f>
        <v>1258355979.2886326</v>
      </c>
      <c r="Y23" s="18">
        <f>IF(Y$3&gt;=$E23,0,Survival_curve_matrix!V22*Y$1)</f>
        <v>0</v>
      </c>
      <c r="Z23" s="18">
        <f>IF(Z$3&gt;=$E23,0,Survival_curve_matrix!W22*Z$1)</f>
        <v>0</v>
      </c>
      <c r="AA23" s="18">
        <f>IF(AA$3&gt;=$E23,0,Survival_curve_matrix!X22*AA$1)</f>
        <v>0</v>
      </c>
      <c r="AB23" s="18">
        <f>IF(AB$3&gt;=$E23,0,Survival_curve_matrix!Y22*AB$1)</f>
        <v>0</v>
      </c>
      <c r="AC23" s="18">
        <f>IF(AC$3&gt;=$E23,0,Survival_curve_matrix!Z22*AC$1)</f>
        <v>0</v>
      </c>
      <c r="AD23" s="18">
        <f>IF(AD$3&gt;=$E23,0,Survival_curve_matrix!AA22*AD$1)</f>
        <v>0</v>
      </c>
      <c r="AE23" s="18">
        <f>IF(AE$3&gt;=$E23,0,Survival_curve_matrix!AB22*AE$1)</f>
        <v>0</v>
      </c>
      <c r="AF23" s="18">
        <f>IF(AF$3&gt;=$E23,0,Survival_curve_matrix!AC22*AF$1)</f>
        <v>0</v>
      </c>
      <c r="AG23" s="18">
        <f>IF(AG$3&gt;=$E23,0,Survival_curve_matrix!AD22*AG$1)</f>
        <v>0</v>
      </c>
      <c r="AH23" s="18">
        <f>IF(AH$3&gt;=$E23,0,Survival_curve_matrix!AE22*AH$1)</f>
        <v>0</v>
      </c>
      <c r="AI23" s="18">
        <f>IF(AI$3&gt;=$E23,0,Survival_curve_matrix!AF22*AI$1)</f>
        <v>0</v>
      </c>
      <c r="AJ23" s="18">
        <f>IF(AJ$3&gt;=$E23,0,Survival_curve_matrix!AG22*AJ$1)</f>
        <v>0</v>
      </c>
      <c r="AK23" s="18">
        <f>IF(AK$3&gt;=$E23,0,Survival_curve_matrix!AH22*AK$1)</f>
        <v>0</v>
      </c>
      <c r="AL23" s="18">
        <f>IF(AL$3&gt;=$E23,0,Survival_curve_matrix!AI22*AL$1)</f>
        <v>0</v>
      </c>
      <c r="AM23" s="18">
        <f>IF(AM$3&gt;=$E23,0,Survival_curve_matrix!AJ22*AM$1)</f>
        <v>0</v>
      </c>
      <c r="AN23" s="18">
        <f>IF(AN$3&gt;=$E23,0,Survival_curve_matrix!AK22*AN$1)</f>
        <v>0</v>
      </c>
      <c r="AO23" s="18">
        <f>IF(AO$3&gt;=$E23,0,Survival_curve_matrix!AL22*AO$1)</f>
        <v>0</v>
      </c>
      <c r="AP23" s="18">
        <f>IF(AP$3&gt;=$E23,0,Survival_curve_matrix!AM22*AP$1)</f>
        <v>0</v>
      </c>
      <c r="AQ23" s="18">
        <f>IF(AQ$3&gt;=$E23,0,Survival_curve_matrix!AN22*AQ$1)</f>
        <v>0</v>
      </c>
      <c r="AR23" s="18">
        <f>IF(AR$3&gt;=$E23,0,Survival_curve_matrix!AO22*AR$1)</f>
        <v>0</v>
      </c>
      <c r="AS23" s="18">
        <f>IF(AS$3&gt;=$E23,0,Survival_curve_matrix!AP22*AS$1)</f>
        <v>0</v>
      </c>
      <c r="AT23" s="18">
        <f>IF(AT$3&gt;=$E23,0,Survival_curve_matrix!AQ22*AT$1)</f>
        <v>0</v>
      </c>
      <c r="AU23" s="18">
        <f>IF(AU$3&gt;=$E23,0,Survival_curve_matrix!AR22*AU$1)</f>
        <v>0</v>
      </c>
      <c r="AV23" s="18">
        <f>IF(AV$3&gt;=$E23,0,Survival_curve_matrix!AS22*AV$1)</f>
        <v>0</v>
      </c>
      <c r="AW23" s="18">
        <f>IF(AW$3&gt;=$E23,0,Survival_curve_matrix!AT22*AW$1)</f>
        <v>0</v>
      </c>
      <c r="AX23" s="18">
        <f>IF(AX$3&gt;=$E23,0,Survival_curve_matrix!AU22*AX$1)</f>
        <v>0</v>
      </c>
      <c r="AY23" s="18">
        <f>IF(AY$3&gt;=$E23,0,Survival_curve_matrix!AV22*AY$1)</f>
        <v>0</v>
      </c>
    </row>
    <row r="24" spans="1:51">
      <c r="A24" s="13">
        <f t="shared" si="2"/>
        <v>245648518.3362112</v>
      </c>
      <c r="B24" s="14">
        <f>'SI2.7 - Battery_stock'!D24-'SI2.7 - Battery_stock'!D23</f>
        <v>1850435999.999999</v>
      </c>
      <c r="C24" s="12">
        <f>('SI2.7 - Battery_stock'!D24-SUM(F24:AY24))/'SI2.7 - Battery_stock'!$K$4</f>
        <v>2096084518.3362103</v>
      </c>
      <c r="D24" s="23"/>
      <c r="E24" s="9">
        <f>'SI2.7 - Battery_stock'!B24</f>
        <v>2025</v>
      </c>
      <c r="F24" s="18">
        <f>IF(F$3&gt;=$E24,0,Survival_curve_matrix!C23*F$1)</f>
        <v>344145.89886743913</v>
      </c>
      <c r="G24" s="18">
        <f>IF(G$3&gt;=$E24,0,Survival_curve_matrix!D23*G$1)</f>
        <v>-104511.40816065305</v>
      </c>
      <c r="H24" s="18">
        <f>IF(H$3&gt;=$E24,0,Survival_curve_matrix!E23*H$1)</f>
        <v>-13239.212747299918</v>
      </c>
      <c r="I24" s="18">
        <f>IF(I$3&gt;=$E24,0,Survival_curve_matrix!F23*I$1)</f>
        <v>268199.67192031565</v>
      </c>
      <c r="J24" s="18">
        <f>IF(J$3&gt;=$E24,0,Survival_curve_matrix!G23*J$1)</f>
        <v>881282.34519084042</v>
      </c>
      <c r="K24" s="18">
        <f>IF(K$3&gt;=$E24,0,Survival_curve_matrix!H23*K$1)</f>
        <v>1983892.053384386</v>
      </c>
      <c r="L24" s="18">
        <f>IF(L$3&gt;=$E24,0,Survival_curve_matrix!I23*L$1)</f>
        <v>3693597.5211127829</v>
      </c>
      <c r="M24" s="18">
        <f>IF(M$3&gt;=$E24,0,Survival_curve_matrix!J23*M$1)</f>
        <v>5974457.105586282</v>
      </c>
      <c r="N24" s="18">
        <f>IF(N$3&gt;=$E24,0,Survival_curve_matrix!K23*N$1)</f>
        <v>8485969.1176913511</v>
      </c>
      <c r="O24" s="18">
        <f>IF(O$3&gt;=$E24,0,Survival_curve_matrix!L23*O$1)</f>
        <v>10419381.599962786</v>
      </c>
      <c r="P24" s="18">
        <f>IF(P$3&gt;=$E24,0,Survival_curve_matrix!M23*P$1)</f>
        <v>10333906.101356134</v>
      </c>
      <c r="Q24" s="18">
        <f>IF(Q$3&gt;=$E24,0,Survival_curve_matrix!N23*Q$1)</f>
        <v>9312734.6849794984</v>
      </c>
      <c r="R24" s="18">
        <f>IF(R$3&gt;=$E24,0,Survival_curve_matrix!O23*R$1)</f>
        <v>23803698.21456467</v>
      </c>
      <c r="S24" s="18">
        <f>IF(S$3&gt;=$E24,0,Survival_curve_matrix!P23*S$1)</f>
        <v>70939308.152174518</v>
      </c>
      <c r="T24" s="18">
        <f>IF(T$3&gt;=$E24,0,Survival_curve_matrix!Q23*T$1)</f>
        <v>166876459.99911043</v>
      </c>
      <c r="U24" s="18">
        <f>IF(U$3&gt;=$E24,0,Survival_curve_matrix!R23*U$1)</f>
        <v>326611605.08112007</v>
      </c>
      <c r="V24" s="18">
        <f>IF(V$3&gt;=$E24,0,Survival_curve_matrix!S23*V$1)</f>
        <v>559289246.06378651</v>
      </c>
      <c r="W24" s="18">
        <f>IF(W$3&gt;=$E24,0,Survival_curve_matrix!T23*W$1)</f>
        <v>860632232.49391413</v>
      </c>
      <c r="X24" s="18">
        <f>IF(X$3&gt;=$E24,0,Survival_curve_matrix!U23*X$1)</f>
        <v>1223860884.9509931</v>
      </c>
      <c r="Y24" s="18">
        <f>IF(Y$3&gt;=$E24,0,Survival_curve_matrix!V23*Y$1)</f>
        <v>1639138231.2289815</v>
      </c>
      <c r="Z24" s="18">
        <f>IF(Z$3&gt;=$E24,0,Survival_curve_matrix!W23*Z$1)</f>
        <v>0</v>
      </c>
      <c r="AA24" s="18">
        <f>IF(AA$3&gt;=$E24,0,Survival_curve_matrix!X23*AA$1)</f>
        <v>0</v>
      </c>
      <c r="AB24" s="18">
        <f>IF(AB$3&gt;=$E24,0,Survival_curve_matrix!Y23*AB$1)</f>
        <v>0</v>
      </c>
      <c r="AC24" s="18">
        <f>IF(AC$3&gt;=$E24,0,Survival_curve_matrix!Z23*AC$1)</f>
        <v>0</v>
      </c>
      <c r="AD24" s="18">
        <f>IF(AD$3&gt;=$E24,0,Survival_curve_matrix!AA23*AD$1)</f>
        <v>0</v>
      </c>
      <c r="AE24" s="18">
        <f>IF(AE$3&gt;=$E24,0,Survival_curve_matrix!AB23*AE$1)</f>
        <v>0</v>
      </c>
      <c r="AF24" s="18">
        <f>IF(AF$3&gt;=$E24,0,Survival_curve_matrix!AC23*AF$1)</f>
        <v>0</v>
      </c>
      <c r="AG24" s="18">
        <f>IF(AG$3&gt;=$E24,0,Survival_curve_matrix!AD23*AG$1)</f>
        <v>0</v>
      </c>
      <c r="AH24" s="18">
        <f>IF(AH$3&gt;=$E24,0,Survival_curve_matrix!AE23*AH$1)</f>
        <v>0</v>
      </c>
      <c r="AI24" s="18">
        <f>IF(AI$3&gt;=$E24,0,Survival_curve_matrix!AF23*AI$1)</f>
        <v>0</v>
      </c>
      <c r="AJ24" s="18">
        <f>IF(AJ$3&gt;=$E24,0,Survival_curve_matrix!AG23*AJ$1)</f>
        <v>0</v>
      </c>
      <c r="AK24" s="18">
        <f>IF(AK$3&gt;=$E24,0,Survival_curve_matrix!AH23*AK$1)</f>
        <v>0</v>
      </c>
      <c r="AL24" s="18">
        <f>IF(AL$3&gt;=$E24,0,Survival_curve_matrix!AI23*AL$1)</f>
        <v>0</v>
      </c>
      <c r="AM24" s="18">
        <f>IF(AM$3&gt;=$E24,0,Survival_curve_matrix!AJ23*AM$1)</f>
        <v>0</v>
      </c>
      <c r="AN24" s="18">
        <f>IF(AN$3&gt;=$E24,0,Survival_curve_matrix!AK23*AN$1)</f>
        <v>0</v>
      </c>
      <c r="AO24" s="18">
        <f>IF(AO$3&gt;=$E24,0,Survival_curve_matrix!AL23*AO$1)</f>
        <v>0</v>
      </c>
      <c r="AP24" s="18">
        <f>IF(AP$3&gt;=$E24,0,Survival_curve_matrix!AM23*AP$1)</f>
        <v>0</v>
      </c>
      <c r="AQ24" s="18">
        <f>IF(AQ$3&gt;=$E24,0,Survival_curve_matrix!AN23*AQ$1)</f>
        <v>0</v>
      </c>
      <c r="AR24" s="18">
        <f>IF(AR$3&gt;=$E24,0,Survival_curve_matrix!AO23*AR$1)</f>
        <v>0</v>
      </c>
      <c r="AS24" s="18">
        <f>IF(AS$3&gt;=$E24,0,Survival_curve_matrix!AP23*AS$1)</f>
        <v>0</v>
      </c>
      <c r="AT24" s="18">
        <f>IF(AT$3&gt;=$E24,0,Survival_curve_matrix!AQ23*AT$1)</f>
        <v>0</v>
      </c>
      <c r="AU24" s="18">
        <f>IF(AU$3&gt;=$E24,0,Survival_curve_matrix!AR23*AU$1)</f>
        <v>0</v>
      </c>
      <c r="AV24" s="18">
        <f>IF(AV$3&gt;=$E24,0,Survival_curve_matrix!AS23*AV$1)</f>
        <v>0</v>
      </c>
      <c r="AW24" s="18">
        <f>IF(AW$3&gt;=$E24,0,Survival_curve_matrix!AT23*AW$1)</f>
        <v>0</v>
      </c>
      <c r="AX24" s="18">
        <f>IF(AX$3&gt;=$E24,0,Survival_curve_matrix!AU23*AX$1)</f>
        <v>0</v>
      </c>
      <c r="AY24" s="18">
        <f>IF(AY$3&gt;=$E24,0,Survival_curve_matrix!AV23*AY$1)</f>
        <v>0</v>
      </c>
    </row>
    <row r="25" spans="1:51">
      <c r="A25" s="13">
        <f t="shared" si="2"/>
        <v>355440059.36145782</v>
      </c>
      <c r="B25" s="14">
        <f>'SI2.7 - Battery_stock'!D25-'SI2.7 - Battery_stock'!D24</f>
        <v>5158552000.0000029</v>
      </c>
      <c r="C25" s="12">
        <f>('SI2.7 - Battery_stock'!D25-SUM(F25:AY25))/'SI2.7 - Battery_stock'!$K$4</f>
        <v>5513992059.3614607</v>
      </c>
      <c r="D25" s="23"/>
      <c r="E25" s="9">
        <f>'SI2.7 - Battery_stock'!B25</f>
        <v>2026</v>
      </c>
      <c r="F25" s="18">
        <f>IF(F$3&gt;=$E25,0,Survival_curve_matrix!C24*F$1)</f>
        <v>160256.38741471144</v>
      </c>
      <c r="G25" s="18">
        <f>IF(G$3&gt;=$E25,0,Survival_curve_matrix!D24*G$1)</f>
        <v>-51010.319876087415</v>
      </c>
      <c r="H25" s="18">
        <f>IF(H$3&gt;=$E25,0,Survival_curve_matrix!E24*H$1)</f>
        <v>-6768.577061032629</v>
      </c>
      <c r="I25" s="18">
        <f>IF(I$3&gt;=$E25,0,Survival_curve_matrix!F24*I$1)</f>
        <v>143529.96671404943</v>
      </c>
      <c r="J25" s="18">
        <f>IF(J$3&gt;=$E25,0,Survival_curve_matrix!G24*J$1)</f>
        <v>493338.1428573447</v>
      </c>
      <c r="K25" s="18">
        <f>IF(K$3&gt;=$E25,0,Survival_curve_matrix!H24*K$1)</f>
        <v>1160849.0295231908</v>
      </c>
      <c r="L25" s="18">
        <f>IF(L$3&gt;=$E25,0,Survival_curve_matrix!I24*L$1)</f>
        <v>2257372.9126760028</v>
      </c>
      <c r="M25" s="18">
        <f>IF(M$3&gt;=$E25,0,Survival_curve_matrix!J24*M$1)</f>
        <v>3810654.4790619309</v>
      </c>
      <c r="N25" s="18">
        <f>IF(N$3&gt;=$E25,0,Survival_curve_matrix!K24*N$1)</f>
        <v>5643942.6111629205</v>
      </c>
      <c r="O25" s="18">
        <f>IF(O$3&gt;=$E25,0,Survival_curve_matrix!L24*O$1)</f>
        <v>7219621.7160186255</v>
      </c>
      <c r="P25" s="18">
        <f>IF(P$3&gt;=$E25,0,Survival_curve_matrix!M24*P$1)</f>
        <v>7452727.2755912263</v>
      </c>
      <c r="Q25" s="18">
        <f>IF(Q$3&gt;=$E25,0,Survival_curve_matrix!N24*Q$1)</f>
        <v>6983361.8744296534</v>
      </c>
      <c r="R25" s="18">
        <f>IF(R$3&gt;=$E25,0,Survival_curve_matrix!O24*R$1)</f>
        <v>18539289.916421454</v>
      </c>
      <c r="S25" s="18">
        <f>IF(S$3&gt;=$E25,0,Survival_curve_matrix!P24*S$1)</f>
        <v>57316710.471954539</v>
      </c>
      <c r="T25" s="18">
        <f>IF(T$3&gt;=$E25,0,Survival_curve_matrix!Q24*T$1)</f>
        <v>139691387.04369441</v>
      </c>
      <c r="U25" s="18">
        <f>IF(U$3&gt;=$E25,0,Survival_curve_matrix!R24*U$1)</f>
        <v>282851264.03724128</v>
      </c>
      <c r="V25" s="18">
        <f>IF(V$3&gt;=$E25,0,Survival_curve_matrix!S24*V$1)</f>
        <v>500269543.75223267</v>
      </c>
      <c r="W25" s="18">
        <f>IF(W$3&gt;=$E25,0,Survival_curve_matrix!T24*W$1)</f>
        <v>793598810.56081307</v>
      </c>
      <c r="X25" s="18">
        <f>IF(X$3&gt;=$E25,0,Survival_curve_matrix!U24*X$1)</f>
        <v>1160738363.6254718</v>
      </c>
      <c r="Y25" s="18">
        <f>IF(Y$3&gt;=$E25,0,Survival_curve_matrix!V24*Y$1)</f>
        <v>1594204819.0234466</v>
      </c>
      <c r="Z25" s="18">
        <f>IF(Z$3&gt;=$E25,0,Survival_curve_matrix!W24*Z$1)</f>
        <v>2080897876.7087524</v>
      </c>
      <c r="AA25" s="18">
        <f>IF(AA$3&gt;=$E25,0,Survival_curve_matrix!X24*AA$1)</f>
        <v>0</v>
      </c>
      <c r="AB25" s="18">
        <f>IF(AB$3&gt;=$E25,0,Survival_curve_matrix!Y24*AB$1)</f>
        <v>0</v>
      </c>
      <c r="AC25" s="18">
        <f>IF(AC$3&gt;=$E25,0,Survival_curve_matrix!Z24*AC$1)</f>
        <v>0</v>
      </c>
      <c r="AD25" s="18">
        <f>IF(AD$3&gt;=$E25,0,Survival_curve_matrix!AA24*AD$1)</f>
        <v>0</v>
      </c>
      <c r="AE25" s="18">
        <f>IF(AE$3&gt;=$E25,0,Survival_curve_matrix!AB24*AE$1)</f>
        <v>0</v>
      </c>
      <c r="AF25" s="18">
        <f>IF(AF$3&gt;=$E25,0,Survival_curve_matrix!AC24*AF$1)</f>
        <v>0</v>
      </c>
      <c r="AG25" s="18">
        <f>IF(AG$3&gt;=$E25,0,Survival_curve_matrix!AD24*AG$1)</f>
        <v>0</v>
      </c>
      <c r="AH25" s="18">
        <f>IF(AH$3&gt;=$E25,0,Survival_curve_matrix!AE24*AH$1)</f>
        <v>0</v>
      </c>
      <c r="AI25" s="18">
        <f>IF(AI$3&gt;=$E25,0,Survival_curve_matrix!AF24*AI$1)</f>
        <v>0</v>
      </c>
      <c r="AJ25" s="18">
        <f>IF(AJ$3&gt;=$E25,0,Survival_curve_matrix!AG24*AJ$1)</f>
        <v>0</v>
      </c>
      <c r="AK25" s="18">
        <f>IF(AK$3&gt;=$E25,0,Survival_curve_matrix!AH24*AK$1)</f>
        <v>0</v>
      </c>
      <c r="AL25" s="18">
        <f>IF(AL$3&gt;=$E25,0,Survival_curve_matrix!AI24*AL$1)</f>
        <v>0</v>
      </c>
      <c r="AM25" s="18">
        <f>IF(AM$3&gt;=$E25,0,Survival_curve_matrix!AJ24*AM$1)</f>
        <v>0</v>
      </c>
      <c r="AN25" s="18">
        <f>IF(AN$3&gt;=$E25,0,Survival_curve_matrix!AK24*AN$1)</f>
        <v>0</v>
      </c>
      <c r="AO25" s="18">
        <f>IF(AO$3&gt;=$E25,0,Survival_curve_matrix!AL24*AO$1)</f>
        <v>0</v>
      </c>
      <c r="AP25" s="18">
        <f>IF(AP$3&gt;=$E25,0,Survival_curve_matrix!AM24*AP$1)</f>
        <v>0</v>
      </c>
      <c r="AQ25" s="18">
        <f>IF(AQ$3&gt;=$E25,0,Survival_curve_matrix!AN24*AQ$1)</f>
        <v>0</v>
      </c>
      <c r="AR25" s="18">
        <f>IF(AR$3&gt;=$E25,0,Survival_curve_matrix!AO24*AR$1)</f>
        <v>0</v>
      </c>
      <c r="AS25" s="18">
        <f>IF(AS$3&gt;=$E25,0,Survival_curve_matrix!AP24*AS$1)</f>
        <v>0</v>
      </c>
      <c r="AT25" s="18">
        <f>IF(AT$3&gt;=$E25,0,Survival_curve_matrix!AQ24*AT$1)</f>
        <v>0</v>
      </c>
      <c r="AU25" s="18">
        <f>IF(AU$3&gt;=$E25,0,Survival_curve_matrix!AR24*AU$1)</f>
        <v>0</v>
      </c>
      <c r="AV25" s="18">
        <f>IF(AV$3&gt;=$E25,0,Survival_curve_matrix!AS24*AV$1)</f>
        <v>0</v>
      </c>
      <c r="AW25" s="18">
        <f>IF(AW$3&gt;=$E25,0,Survival_curve_matrix!AT24*AW$1)</f>
        <v>0</v>
      </c>
      <c r="AX25" s="18">
        <f>IF(AX$3&gt;=$E25,0,Survival_curve_matrix!AU24*AX$1)</f>
        <v>0</v>
      </c>
      <c r="AY25" s="18">
        <f>IF(AY$3&gt;=$E25,0,Survival_curve_matrix!AV24*AY$1)</f>
        <v>0</v>
      </c>
    </row>
    <row r="26" spans="1:51">
      <c r="A26" s="13">
        <f t="shared" si="2"/>
        <v>522599714.96399498</v>
      </c>
      <c r="B26" s="14">
        <f>'SI2.7 - Battery_stock'!D26-'SI2.7 - Battery_stock'!D25</f>
        <v>6618611999.9999981</v>
      </c>
      <c r="C26" s="12">
        <f>('SI2.7 - Battery_stock'!D26-SUM(F26:AY26))/'SI2.7 - Battery_stock'!$K$4</f>
        <v>7141211714.9639931</v>
      </c>
      <c r="D26" s="23"/>
      <c r="E26" s="9">
        <f>'SI2.7 - Battery_stock'!B26</f>
        <v>2027</v>
      </c>
      <c r="F26" s="18">
        <f>IF(F$3&gt;=$E26,0,Survival_curve_matrix!C25*F$1)</f>
        <v>71153.431546002947</v>
      </c>
      <c r="G26" s="18">
        <f>IF(G$3&gt;=$E26,0,Survival_curve_matrix!D25*G$1)</f>
        <v>-23753.67427336226</v>
      </c>
      <c r="H26" s="18">
        <f>IF(H$3&gt;=$E26,0,Survival_curve_matrix!E25*H$1)</f>
        <v>-3303.6324652566482</v>
      </c>
      <c r="I26" s="18">
        <f>IF(I$3&gt;=$E26,0,Survival_curve_matrix!F25*I$1)</f>
        <v>73380.015776967077</v>
      </c>
      <c r="J26" s="18">
        <f>IF(J$3&gt;=$E26,0,Survival_curve_matrix!G25*J$1)</f>
        <v>264015.26413545921</v>
      </c>
      <c r="K26" s="18">
        <f>IF(K$3&gt;=$E26,0,Survival_curve_matrix!H25*K$1)</f>
        <v>649838.39457115927</v>
      </c>
      <c r="L26" s="18">
        <f>IF(L$3&gt;=$E26,0,Survival_curve_matrix!I25*L$1)</f>
        <v>1320872.8521703251</v>
      </c>
      <c r="M26" s="18">
        <f>IF(M$3&gt;=$E26,0,Survival_curve_matrix!J25*M$1)</f>
        <v>2328913.2482443061</v>
      </c>
      <c r="N26" s="18">
        <f>IF(N$3&gt;=$E26,0,Survival_curve_matrix!K25*N$1)</f>
        <v>3599844.2721576705</v>
      </c>
      <c r="O26" s="18">
        <f>IF(O$3&gt;=$E26,0,Survival_curve_matrix!L25*O$1)</f>
        <v>4801706.2134442618</v>
      </c>
      <c r="P26" s="18">
        <f>IF(P$3&gt;=$E26,0,Survival_curve_matrix!M25*P$1)</f>
        <v>5164017.7649904778</v>
      </c>
      <c r="Q26" s="18">
        <f>IF(Q$3&gt;=$E26,0,Survival_curve_matrix!N25*Q$1)</f>
        <v>5036342.5994412499</v>
      </c>
      <c r="R26" s="18">
        <f>IF(R$3&gt;=$E26,0,Survival_curve_matrix!O25*R$1)</f>
        <v>13902100.162925526</v>
      </c>
      <c r="S26" s="18">
        <f>IF(S$3&gt;=$E26,0,Survival_curve_matrix!P25*S$1)</f>
        <v>44640589.160426311</v>
      </c>
      <c r="T26" s="18">
        <f>IF(T$3&gt;=$E26,0,Survival_curve_matrix!Q25*T$1)</f>
        <v>112866209.09008321</v>
      </c>
      <c r="U26" s="18">
        <f>IF(U$3&gt;=$E26,0,Survival_curve_matrix!R25*U$1)</f>
        <v>236773271.68035024</v>
      </c>
      <c r="V26" s="18">
        <f>IF(V$3&gt;=$E26,0,Survival_curve_matrix!S25*V$1)</f>
        <v>433242023.88493937</v>
      </c>
      <c r="W26" s="18">
        <f>IF(W$3&gt;=$E26,0,Survival_curve_matrix!T25*W$1)</f>
        <v>709853296.26075709</v>
      </c>
      <c r="X26" s="18">
        <f>IF(X$3&gt;=$E26,0,Survival_curve_matrix!U25*X$1)</f>
        <v>1070330101.4838448</v>
      </c>
      <c r="Y26" s="18">
        <f>IF(Y$3&gt;=$E26,0,Survival_curve_matrix!V25*Y$1)</f>
        <v>1511981235.5071831</v>
      </c>
      <c r="Z26" s="18">
        <f>IF(Z$3&gt;=$E26,0,Survival_curve_matrix!W25*Z$1)</f>
        <v>2023854583.9160075</v>
      </c>
      <c r="AA26" s="18">
        <f>IF(AA$3&gt;=$E26,0,Survival_curve_matrix!X25*AA$1)</f>
        <v>5474041847.1397514</v>
      </c>
      <c r="AB26" s="18">
        <f>IF(AB$3&gt;=$E26,0,Survival_curve_matrix!Y25*AB$1)</f>
        <v>0</v>
      </c>
      <c r="AC26" s="18">
        <f>IF(AC$3&gt;=$E26,0,Survival_curve_matrix!Z25*AC$1)</f>
        <v>0</v>
      </c>
      <c r="AD26" s="18">
        <f>IF(AD$3&gt;=$E26,0,Survival_curve_matrix!AA25*AD$1)</f>
        <v>0</v>
      </c>
      <c r="AE26" s="18">
        <f>IF(AE$3&gt;=$E26,0,Survival_curve_matrix!AB25*AE$1)</f>
        <v>0</v>
      </c>
      <c r="AF26" s="18">
        <f>IF(AF$3&gt;=$E26,0,Survival_curve_matrix!AC25*AF$1)</f>
        <v>0</v>
      </c>
      <c r="AG26" s="18">
        <f>IF(AG$3&gt;=$E26,0,Survival_curve_matrix!AD25*AG$1)</f>
        <v>0</v>
      </c>
      <c r="AH26" s="18">
        <f>IF(AH$3&gt;=$E26,0,Survival_curve_matrix!AE25*AH$1)</f>
        <v>0</v>
      </c>
      <c r="AI26" s="18">
        <f>IF(AI$3&gt;=$E26,0,Survival_curve_matrix!AF25*AI$1)</f>
        <v>0</v>
      </c>
      <c r="AJ26" s="18">
        <f>IF(AJ$3&gt;=$E26,0,Survival_curve_matrix!AG25*AJ$1)</f>
        <v>0</v>
      </c>
      <c r="AK26" s="18">
        <f>IF(AK$3&gt;=$E26,0,Survival_curve_matrix!AH25*AK$1)</f>
        <v>0</v>
      </c>
      <c r="AL26" s="18">
        <f>IF(AL$3&gt;=$E26,0,Survival_curve_matrix!AI25*AL$1)</f>
        <v>0</v>
      </c>
      <c r="AM26" s="18">
        <f>IF(AM$3&gt;=$E26,0,Survival_curve_matrix!AJ25*AM$1)</f>
        <v>0</v>
      </c>
      <c r="AN26" s="18">
        <f>IF(AN$3&gt;=$E26,0,Survival_curve_matrix!AK25*AN$1)</f>
        <v>0</v>
      </c>
      <c r="AO26" s="18">
        <f>IF(AO$3&gt;=$E26,0,Survival_curve_matrix!AL25*AO$1)</f>
        <v>0</v>
      </c>
      <c r="AP26" s="18">
        <f>IF(AP$3&gt;=$E26,0,Survival_curve_matrix!AM25*AP$1)</f>
        <v>0</v>
      </c>
      <c r="AQ26" s="18">
        <f>IF(AQ$3&gt;=$E26,0,Survival_curve_matrix!AN25*AQ$1)</f>
        <v>0</v>
      </c>
      <c r="AR26" s="18">
        <f>IF(AR$3&gt;=$E26,0,Survival_curve_matrix!AO25*AR$1)</f>
        <v>0</v>
      </c>
      <c r="AS26" s="18">
        <f>IF(AS$3&gt;=$E26,0,Survival_curve_matrix!AP25*AS$1)</f>
        <v>0</v>
      </c>
      <c r="AT26" s="18">
        <f>IF(AT$3&gt;=$E26,0,Survival_curve_matrix!AQ25*AT$1)</f>
        <v>0</v>
      </c>
      <c r="AU26" s="18">
        <f>IF(AU$3&gt;=$E26,0,Survival_curve_matrix!AR25*AU$1)</f>
        <v>0</v>
      </c>
      <c r="AV26" s="18">
        <f>IF(AV$3&gt;=$E26,0,Survival_curve_matrix!AS25*AV$1)</f>
        <v>0</v>
      </c>
      <c r="AW26" s="18">
        <f>IF(AW$3&gt;=$E26,0,Survival_curve_matrix!AT25*AW$1)</f>
        <v>0</v>
      </c>
      <c r="AX26" s="18">
        <f>IF(AX$3&gt;=$E26,0,Survival_curve_matrix!AU25*AX$1)</f>
        <v>0</v>
      </c>
      <c r="AY26" s="18">
        <f>IF(AY$3&gt;=$E26,0,Survival_curve_matrix!AV25*AY$1)</f>
        <v>0</v>
      </c>
    </row>
    <row r="27" spans="1:51">
      <c r="A27" s="13">
        <f t="shared" si="2"/>
        <v>796510397.77375793</v>
      </c>
      <c r="B27" s="14">
        <f>'SI2.7 - Battery_stock'!D27-'SI2.7 - Battery_stock'!D26</f>
        <v>7597856000</v>
      </c>
      <c r="C27" s="12">
        <f>('SI2.7 - Battery_stock'!D27-SUM(F27:AY27))/'SI2.7 - Battery_stock'!$K$4</f>
        <v>8394366397.7737579</v>
      </c>
      <c r="D27" s="23"/>
      <c r="E27" s="9">
        <f>'SI2.7 - Battery_stock'!B27</f>
        <v>2028</v>
      </c>
      <c r="F27" s="18">
        <f>IF(F$3&gt;=$E27,0,Survival_curve_matrix!C26*F$1)</f>
        <v>30103.896491278734</v>
      </c>
      <c r="G27" s="18">
        <f>IF(G$3&gt;=$E27,0,Survival_curve_matrix!D26*G$1)</f>
        <v>-10546.571426210608</v>
      </c>
      <c r="H27" s="18">
        <f>IF(H$3&gt;=$E27,0,Survival_curve_matrix!E26*H$1)</f>
        <v>-1538.383011305089</v>
      </c>
      <c r="I27" s="18">
        <f>IF(I$3&gt;=$E27,0,Survival_curve_matrix!F26*I$1)</f>
        <v>35815.593179469433</v>
      </c>
      <c r="J27" s="18">
        <f>IF(J$3&gt;=$E27,0,Survival_curve_matrix!G26*J$1)</f>
        <v>134978.39295272241</v>
      </c>
      <c r="K27" s="18">
        <f>IF(K$3&gt;=$E27,0,Survival_curve_matrix!H26*K$1)</f>
        <v>347768.07322128816</v>
      </c>
      <c r="L27" s="18">
        <f>IF(L$3&gt;=$E27,0,Survival_curve_matrix!I26*L$1)</f>
        <v>739419.05610202719</v>
      </c>
      <c r="M27" s="18">
        <f>IF(M$3&gt;=$E27,0,Survival_curve_matrix!J26*M$1)</f>
        <v>1362733.7633900431</v>
      </c>
      <c r="N27" s="18">
        <f>IF(N$3&gt;=$E27,0,Survival_curve_matrix!K26*N$1)</f>
        <v>2200074.8331053625</v>
      </c>
      <c r="O27" s="18">
        <f>IF(O$3&gt;=$E27,0,Survival_curve_matrix!L26*O$1)</f>
        <v>3062645.3527119779</v>
      </c>
      <c r="P27" s="18">
        <f>IF(P$3&gt;=$E27,0,Survival_curve_matrix!M26*P$1)</f>
        <v>3434542.3020536774</v>
      </c>
      <c r="Q27" s="18">
        <f>IF(Q$3&gt;=$E27,0,Survival_curve_matrix!N26*Q$1)</f>
        <v>3489697.3540508016</v>
      </c>
      <c r="R27" s="18">
        <f>IF(R$3&gt;=$E27,0,Survival_curve_matrix!O26*R$1)</f>
        <v>10026079.205290977</v>
      </c>
      <c r="S27" s="18">
        <f>IF(S$3&gt;=$E27,0,Survival_curve_matrix!P26*S$1)</f>
        <v>33474741.731642596</v>
      </c>
      <c r="T27" s="18">
        <f>IF(T$3&gt;=$E27,0,Survival_curve_matrix!Q26*T$1)</f>
        <v>87904801.734051168</v>
      </c>
      <c r="U27" s="18">
        <f>IF(U$3&gt;=$E27,0,Survival_curve_matrix!R26*U$1)</f>
        <v>191305292.00099155</v>
      </c>
      <c r="V27" s="18">
        <f>IF(V$3&gt;=$E27,0,Survival_curve_matrix!S26*V$1)</f>
        <v>362664567.80319512</v>
      </c>
      <c r="W27" s="18">
        <f>IF(W$3&gt;=$E27,0,Survival_curve_matrix!T26*W$1)</f>
        <v>614745156.03476286</v>
      </c>
      <c r="X27" s="18">
        <f>IF(X$3&gt;=$E27,0,Survival_curve_matrix!U26*X$1)</f>
        <v>957382169.06916153</v>
      </c>
      <c r="Y27" s="18">
        <f>IF(Y$3&gt;=$E27,0,Survival_curve_matrix!V26*Y$1)</f>
        <v>1394215165.0673323</v>
      </c>
      <c r="Z27" s="18">
        <f>IF(Z$3&gt;=$E27,0,Survival_curve_matrix!W26*Z$1)</f>
        <v>1919471148.0991929</v>
      </c>
      <c r="AA27" s="18">
        <f>IF(AA$3&gt;=$E27,0,Survival_curve_matrix!X26*AA$1)</f>
        <v>5323982886.8509302</v>
      </c>
      <c r="AB27" s="18">
        <f>IF(AB$3&gt;=$E27,0,Survival_curve_matrix!Y26*AB$1)</f>
        <v>7089471900.9668713</v>
      </c>
      <c r="AC27" s="18">
        <f>IF(AC$3&gt;=$E27,0,Survival_curve_matrix!Z26*AC$1)</f>
        <v>0</v>
      </c>
      <c r="AD27" s="18">
        <f>IF(AD$3&gt;=$E27,0,Survival_curve_matrix!AA26*AD$1)</f>
        <v>0</v>
      </c>
      <c r="AE27" s="18">
        <f>IF(AE$3&gt;=$E27,0,Survival_curve_matrix!AB26*AE$1)</f>
        <v>0</v>
      </c>
      <c r="AF27" s="18">
        <f>IF(AF$3&gt;=$E27,0,Survival_curve_matrix!AC26*AF$1)</f>
        <v>0</v>
      </c>
      <c r="AG27" s="18">
        <f>IF(AG$3&gt;=$E27,0,Survival_curve_matrix!AD26*AG$1)</f>
        <v>0</v>
      </c>
      <c r="AH27" s="18">
        <f>IF(AH$3&gt;=$E27,0,Survival_curve_matrix!AE26*AH$1)</f>
        <v>0</v>
      </c>
      <c r="AI27" s="18">
        <f>IF(AI$3&gt;=$E27,0,Survival_curve_matrix!AF26*AI$1)</f>
        <v>0</v>
      </c>
      <c r="AJ27" s="18">
        <f>IF(AJ$3&gt;=$E27,0,Survival_curve_matrix!AG26*AJ$1)</f>
        <v>0</v>
      </c>
      <c r="AK27" s="18">
        <f>IF(AK$3&gt;=$E27,0,Survival_curve_matrix!AH26*AK$1)</f>
        <v>0</v>
      </c>
      <c r="AL27" s="18">
        <f>IF(AL$3&gt;=$E27,0,Survival_curve_matrix!AI26*AL$1)</f>
        <v>0</v>
      </c>
      <c r="AM27" s="18">
        <f>IF(AM$3&gt;=$E27,0,Survival_curve_matrix!AJ26*AM$1)</f>
        <v>0</v>
      </c>
      <c r="AN27" s="18">
        <f>IF(AN$3&gt;=$E27,0,Survival_curve_matrix!AK26*AN$1)</f>
        <v>0</v>
      </c>
      <c r="AO27" s="18">
        <f>IF(AO$3&gt;=$E27,0,Survival_curve_matrix!AL26*AO$1)</f>
        <v>0</v>
      </c>
      <c r="AP27" s="18">
        <f>IF(AP$3&gt;=$E27,0,Survival_curve_matrix!AM26*AP$1)</f>
        <v>0</v>
      </c>
      <c r="AQ27" s="18">
        <f>IF(AQ$3&gt;=$E27,0,Survival_curve_matrix!AN26*AQ$1)</f>
        <v>0</v>
      </c>
      <c r="AR27" s="18">
        <f>IF(AR$3&gt;=$E27,0,Survival_curve_matrix!AO26*AR$1)</f>
        <v>0</v>
      </c>
      <c r="AS27" s="18">
        <f>IF(AS$3&gt;=$E27,0,Survival_curve_matrix!AP26*AS$1)</f>
        <v>0</v>
      </c>
      <c r="AT27" s="18">
        <f>IF(AT$3&gt;=$E27,0,Survival_curve_matrix!AQ26*AT$1)</f>
        <v>0</v>
      </c>
      <c r="AU27" s="18">
        <f>IF(AU$3&gt;=$E27,0,Survival_curve_matrix!AR26*AU$1)</f>
        <v>0</v>
      </c>
      <c r="AV27" s="18">
        <f>IF(AV$3&gt;=$E27,0,Survival_curve_matrix!AS26*AV$1)</f>
        <v>0</v>
      </c>
      <c r="AW27" s="18">
        <f>IF(AW$3&gt;=$E27,0,Survival_curve_matrix!AT26*AW$1)</f>
        <v>0</v>
      </c>
      <c r="AX27" s="18">
        <f>IF(AX$3&gt;=$E27,0,Survival_curve_matrix!AU26*AX$1)</f>
        <v>0</v>
      </c>
      <c r="AY27" s="18">
        <f>IF(AY$3&gt;=$E27,0,Survival_curve_matrix!AV26*AY$1)</f>
        <v>0</v>
      </c>
    </row>
    <row r="28" spans="1:51">
      <c r="A28" s="13">
        <f t="shared" si="2"/>
        <v>1206884156.5766029</v>
      </c>
      <c r="B28" s="14">
        <f>'SI2.7 - Battery_stock'!D28-'SI2.7 - Battery_stock'!D27</f>
        <v>8096228000</v>
      </c>
      <c r="C28" s="12">
        <f>('SI2.7 - Battery_stock'!D28-SUM(F28:AY28))/'SI2.7 - Battery_stock'!$K$4</f>
        <v>9303112156.5766029</v>
      </c>
      <c r="D28" s="23"/>
      <c r="E28" s="9">
        <f>'SI2.7 - Battery_stock'!B28</f>
        <v>2029</v>
      </c>
      <c r="F28" s="18">
        <f>IF(F$3&gt;=$E28,0,Survival_curve_matrix!C27*F$1)</f>
        <v>12129.505257082843</v>
      </c>
      <c r="G28" s="18">
        <f>IF(G$3&gt;=$E28,0,Survival_curve_matrix!D27*G$1)</f>
        <v>-4462.0883020554375</v>
      </c>
      <c r="H28" s="18">
        <f>IF(H$3&gt;=$E28,0,Survival_curve_matrix!E27*H$1)</f>
        <v>-683.03817434226062</v>
      </c>
      <c r="I28" s="18">
        <f>IF(I$3&gt;=$E28,0,Survival_curve_matrix!F27*I$1)</f>
        <v>16678.035667272634</v>
      </c>
      <c r="J28" s="18">
        <f>IF(J$3&gt;=$E28,0,Survival_curve_matrix!G27*J$1)</f>
        <v>65880.76002473</v>
      </c>
      <c r="K28" s="18">
        <f>IF(K$3&gt;=$E28,0,Survival_curve_matrix!H27*K$1)</f>
        <v>177797.20349649899</v>
      </c>
      <c r="L28" s="18">
        <f>IF(L$3&gt;=$E28,0,Survival_curve_matrix!I27*L$1)</f>
        <v>395708.13696442387</v>
      </c>
      <c r="M28" s="18">
        <f>IF(M$3&gt;=$E28,0,Survival_curve_matrix!J27*M$1)</f>
        <v>762852.61778875301</v>
      </c>
      <c r="N28" s="18">
        <f>IF(N$3&gt;=$E28,0,Survival_curve_matrix!K27*N$1)</f>
        <v>1287345.6146627946</v>
      </c>
      <c r="O28" s="18">
        <f>IF(O$3&gt;=$E28,0,Survival_curve_matrix!L27*O$1)</f>
        <v>1871761.2357131422</v>
      </c>
      <c r="P28" s="18">
        <f>IF(P$3&gt;=$E28,0,Survival_curve_matrix!M27*P$1)</f>
        <v>2190634.8602973511</v>
      </c>
      <c r="Q28" s="18">
        <f>IF(Q$3&gt;=$E28,0,Survival_curve_matrix!N27*Q$1)</f>
        <v>2320966.6831721999</v>
      </c>
      <c r="R28" s="18">
        <f>IF(R$3&gt;=$E28,0,Survival_curve_matrix!O27*R$1)</f>
        <v>6947101.2710869545</v>
      </c>
      <c r="S28" s="18">
        <f>IF(S$3&gt;=$E28,0,Survival_curve_matrix!P27*S$1)</f>
        <v>24141705.788679972</v>
      </c>
      <c r="T28" s="18">
        <f>IF(T$3&gt;=$E28,0,Survival_curve_matrix!Q27*T$1)</f>
        <v>65917376.772150785</v>
      </c>
      <c r="U28" s="18">
        <f>IF(U$3&gt;=$E28,0,Survival_curve_matrix!R27*U$1)</f>
        <v>148996355.06141484</v>
      </c>
      <c r="V28" s="18">
        <f>IF(V$3&gt;=$E28,0,Survival_curve_matrix!S27*V$1)</f>
        <v>293021465.4281919</v>
      </c>
      <c r="W28" s="18">
        <f>IF(W$3&gt;=$E28,0,Survival_curve_matrix!T27*W$1)</f>
        <v>514599863.42798823</v>
      </c>
      <c r="X28" s="18">
        <f>IF(X$3&gt;=$E28,0,Survival_curve_matrix!U27*X$1)</f>
        <v>829109414.59251201</v>
      </c>
      <c r="Y28" s="18">
        <f>IF(Y$3&gt;=$E28,0,Survival_curve_matrix!V27*Y$1)</f>
        <v>1247088853.271337</v>
      </c>
      <c r="Z28" s="18">
        <f>IF(Z$3&gt;=$E28,0,Survival_curve_matrix!W27*Z$1)</f>
        <v>1769966267.2674644</v>
      </c>
      <c r="AA28" s="18">
        <f>IF(AA$3&gt;=$E28,0,Survival_curve_matrix!X27*AA$1)</f>
        <v>5049390220.7691031</v>
      </c>
      <c r="AB28" s="18">
        <f>IF(AB$3&gt;=$E28,0,Survival_curve_matrix!Y27*AB$1)</f>
        <v>6895129436.6300735</v>
      </c>
      <c r="AC28" s="18">
        <f>IF(AC$3&gt;=$E28,0,Survival_curve_matrix!Z27*AC$1)</f>
        <v>8333547173.6168261</v>
      </c>
      <c r="AD28" s="18">
        <f>IF(AD$3&gt;=$E28,0,Survival_curve_matrix!AA27*AD$1)</f>
        <v>0</v>
      </c>
      <c r="AE28" s="18">
        <f>IF(AE$3&gt;=$E28,0,Survival_curve_matrix!AB27*AE$1)</f>
        <v>0</v>
      </c>
      <c r="AF28" s="18">
        <f>IF(AF$3&gt;=$E28,0,Survival_curve_matrix!AC27*AF$1)</f>
        <v>0</v>
      </c>
      <c r="AG28" s="18">
        <f>IF(AG$3&gt;=$E28,0,Survival_curve_matrix!AD27*AG$1)</f>
        <v>0</v>
      </c>
      <c r="AH28" s="18">
        <f>IF(AH$3&gt;=$E28,0,Survival_curve_matrix!AE27*AH$1)</f>
        <v>0</v>
      </c>
      <c r="AI28" s="18">
        <f>IF(AI$3&gt;=$E28,0,Survival_curve_matrix!AF27*AI$1)</f>
        <v>0</v>
      </c>
      <c r="AJ28" s="18">
        <f>IF(AJ$3&gt;=$E28,0,Survival_curve_matrix!AG27*AJ$1)</f>
        <v>0</v>
      </c>
      <c r="AK28" s="18">
        <f>IF(AK$3&gt;=$E28,0,Survival_curve_matrix!AH27*AK$1)</f>
        <v>0</v>
      </c>
      <c r="AL28" s="18">
        <f>IF(AL$3&gt;=$E28,0,Survival_curve_matrix!AI27*AL$1)</f>
        <v>0</v>
      </c>
      <c r="AM28" s="18">
        <f>IF(AM$3&gt;=$E28,0,Survival_curve_matrix!AJ27*AM$1)</f>
        <v>0</v>
      </c>
      <c r="AN28" s="18">
        <f>IF(AN$3&gt;=$E28,0,Survival_curve_matrix!AK27*AN$1)</f>
        <v>0</v>
      </c>
      <c r="AO28" s="18">
        <f>IF(AO$3&gt;=$E28,0,Survival_curve_matrix!AL27*AO$1)</f>
        <v>0</v>
      </c>
      <c r="AP28" s="18">
        <f>IF(AP$3&gt;=$E28,0,Survival_curve_matrix!AM27*AP$1)</f>
        <v>0</v>
      </c>
      <c r="AQ28" s="18">
        <f>IF(AQ$3&gt;=$E28,0,Survival_curve_matrix!AN27*AQ$1)</f>
        <v>0</v>
      </c>
      <c r="AR28" s="18">
        <f>IF(AR$3&gt;=$E28,0,Survival_curve_matrix!AO27*AR$1)</f>
        <v>0</v>
      </c>
      <c r="AS28" s="18">
        <f>IF(AS$3&gt;=$E28,0,Survival_curve_matrix!AP27*AS$1)</f>
        <v>0</v>
      </c>
      <c r="AT28" s="18">
        <f>IF(AT$3&gt;=$E28,0,Survival_curve_matrix!AQ27*AT$1)</f>
        <v>0</v>
      </c>
      <c r="AU28" s="18">
        <f>IF(AU$3&gt;=$E28,0,Survival_curve_matrix!AR27*AU$1)</f>
        <v>0</v>
      </c>
      <c r="AV28" s="18">
        <f>IF(AV$3&gt;=$E28,0,Survival_curve_matrix!AS27*AV$1)</f>
        <v>0</v>
      </c>
      <c r="AW28" s="18">
        <f>IF(AW$3&gt;=$E28,0,Survival_curve_matrix!AT27*AW$1)</f>
        <v>0</v>
      </c>
      <c r="AX28" s="18">
        <f>IF(AX$3&gt;=$E28,0,Survival_curve_matrix!AU27*AX$1)</f>
        <v>0</v>
      </c>
      <c r="AY28" s="18">
        <f>IF(AY$3&gt;=$E28,0,Survival_curve_matrix!AV27*AY$1)</f>
        <v>0</v>
      </c>
    </row>
    <row r="29" spans="1:51">
      <c r="A29" s="13">
        <f t="shared" si="2"/>
        <v>1766433350.0550842</v>
      </c>
      <c r="B29" s="14">
        <f>'SI2.7 - Battery_stock'!D29-'SI2.7 - Battery_stock'!D28</f>
        <v>8113784000</v>
      </c>
      <c r="C29" s="12">
        <f>('SI2.7 - Battery_stock'!D29-SUM(F29:AY29))/'SI2.7 - Battery_stock'!$K$4</f>
        <v>9880217350.0550842</v>
      </c>
      <c r="D29" s="23"/>
      <c r="E29" s="9">
        <f>'SI2.7 - Battery_stock'!B29</f>
        <v>2030</v>
      </c>
      <c r="F29" s="18">
        <f>IF(F$3&gt;=$E29,0,Survival_curve_matrix!C28*F$1)</f>
        <v>4651.7036183922928</v>
      </c>
      <c r="G29" s="18">
        <f>IF(G$3&gt;=$E29,0,Survival_curve_matrix!D28*G$1)</f>
        <v>-1797.8710341709084</v>
      </c>
      <c r="H29" s="18">
        <f>IF(H$3&gt;=$E29,0,Survival_curve_matrix!E28*H$1)</f>
        <v>-288.98269631166494</v>
      </c>
      <c r="I29" s="18">
        <f>IF(I$3&gt;=$E29,0,Survival_curve_matrix!F28*I$1)</f>
        <v>7405.0057430917768</v>
      </c>
      <c r="J29" s="18">
        <f>IF(J$3&gt;=$E29,0,Survival_curve_matrix!G28*J$1)</f>
        <v>30678.304278632437</v>
      </c>
      <c r="K29" s="18">
        <f>IF(K$3&gt;=$E29,0,Survival_curve_matrix!H28*K$1)</f>
        <v>86779.925589451057</v>
      </c>
      <c r="L29" s="18">
        <f>IF(L$3&gt;=$E29,0,Survival_curve_matrix!I28*L$1)</f>
        <v>202306.66806586378</v>
      </c>
      <c r="M29" s="18">
        <f>IF(M$3&gt;=$E29,0,Survival_curve_matrix!J28*M$1)</f>
        <v>408248.86195787828</v>
      </c>
      <c r="N29" s="18">
        <f>IF(N$3&gt;=$E29,0,Survival_curve_matrix!K28*N$1)</f>
        <v>720650.64983885584</v>
      </c>
      <c r="O29" s="18">
        <f>IF(O$3&gt;=$E29,0,Survival_curve_matrix!L28*O$1)</f>
        <v>1095237.1174984167</v>
      </c>
      <c r="P29" s="18">
        <f>IF(P$3&gt;=$E29,0,Survival_curve_matrix!M28*P$1)</f>
        <v>1338824.7547093867</v>
      </c>
      <c r="Q29" s="18">
        <f>IF(Q$3&gt;=$E29,0,Survival_curve_matrix!N28*Q$1)</f>
        <v>1480369.1667170723</v>
      </c>
      <c r="R29" s="18">
        <f>IF(R$3&gt;=$E29,0,Survival_curve_matrix!O28*R$1)</f>
        <v>4620455.288507903</v>
      </c>
      <c r="S29" s="18">
        <f>IF(S$3&gt;=$E29,0,Survival_curve_matrix!P28*S$1)</f>
        <v>16727862.560894111</v>
      </c>
      <c r="T29" s="18">
        <f>IF(T$3&gt;=$E29,0,Survival_curve_matrix!Q28*T$1)</f>
        <v>47539064.80152382</v>
      </c>
      <c r="U29" s="18">
        <f>IF(U$3&gt;=$E29,0,Survival_curve_matrix!R28*U$1)</f>
        <v>111728241.01207159</v>
      </c>
      <c r="V29" s="18">
        <f>IF(V$3&gt;=$E29,0,Survival_curve_matrix!S28*V$1)</f>
        <v>228217054.77613598</v>
      </c>
      <c r="W29" s="18">
        <f>IF(W$3&gt;=$E29,0,Survival_curve_matrix!T28*W$1)</f>
        <v>415780364.21976608</v>
      </c>
      <c r="X29" s="18">
        <f>IF(X$3&gt;=$E29,0,Survival_curve_matrix!U28*X$1)</f>
        <v>694043031.21021914</v>
      </c>
      <c r="Y29" s="18">
        <f>IF(Y$3&gt;=$E29,0,Survival_curve_matrix!V28*Y$1)</f>
        <v>1080000382.8000591</v>
      </c>
      <c r="Z29" s="18">
        <f>IF(Z$3&gt;=$E29,0,Survival_curve_matrix!W28*Z$1)</f>
        <v>1583188347.0216961</v>
      </c>
      <c r="AA29" s="18">
        <f>IF(AA$3&gt;=$E29,0,Survival_curve_matrix!X28*AA$1)</f>
        <v>4656100389.8818045</v>
      </c>
      <c r="AB29" s="18">
        <f>IF(AB$3&gt;=$E29,0,Survival_curve_matrix!Y28*AB$1)</f>
        <v>6539502452.9934978</v>
      </c>
      <c r="AC29" s="18">
        <f>IF(AC$3&gt;=$E29,0,Survival_curve_matrix!Z28*AC$1)</f>
        <v>8105101089.4780655</v>
      </c>
      <c r="AD29" s="18">
        <f>IF(AD$3&gt;=$E29,0,Survival_curve_matrix!AA28*AD$1)</f>
        <v>9235708848.5963879</v>
      </c>
      <c r="AE29" s="18">
        <f>IF(AE$3&gt;=$E29,0,Survival_curve_matrix!AB28*AE$1)</f>
        <v>0</v>
      </c>
      <c r="AF29" s="18">
        <f>IF(AF$3&gt;=$E29,0,Survival_curve_matrix!AC28*AF$1)</f>
        <v>0</v>
      </c>
      <c r="AG29" s="18">
        <f>IF(AG$3&gt;=$E29,0,Survival_curve_matrix!AD28*AG$1)</f>
        <v>0</v>
      </c>
      <c r="AH29" s="18">
        <f>IF(AH$3&gt;=$E29,0,Survival_curve_matrix!AE28*AH$1)</f>
        <v>0</v>
      </c>
      <c r="AI29" s="18">
        <f>IF(AI$3&gt;=$E29,0,Survival_curve_matrix!AF28*AI$1)</f>
        <v>0</v>
      </c>
      <c r="AJ29" s="18">
        <f>IF(AJ$3&gt;=$E29,0,Survival_curve_matrix!AG28*AJ$1)</f>
        <v>0</v>
      </c>
      <c r="AK29" s="18">
        <f>IF(AK$3&gt;=$E29,0,Survival_curve_matrix!AH28*AK$1)</f>
        <v>0</v>
      </c>
      <c r="AL29" s="18">
        <f>IF(AL$3&gt;=$E29,0,Survival_curve_matrix!AI28*AL$1)</f>
        <v>0</v>
      </c>
      <c r="AM29" s="18">
        <f>IF(AM$3&gt;=$E29,0,Survival_curve_matrix!AJ28*AM$1)</f>
        <v>0</v>
      </c>
      <c r="AN29" s="18">
        <f>IF(AN$3&gt;=$E29,0,Survival_curve_matrix!AK28*AN$1)</f>
        <v>0</v>
      </c>
      <c r="AO29" s="18">
        <f>IF(AO$3&gt;=$E29,0,Survival_curve_matrix!AL28*AO$1)</f>
        <v>0</v>
      </c>
      <c r="AP29" s="18">
        <f>IF(AP$3&gt;=$E29,0,Survival_curve_matrix!AM28*AP$1)</f>
        <v>0</v>
      </c>
      <c r="AQ29" s="18">
        <f>IF(AQ$3&gt;=$E29,0,Survival_curve_matrix!AN28*AQ$1)</f>
        <v>0</v>
      </c>
      <c r="AR29" s="18">
        <f>IF(AR$3&gt;=$E29,0,Survival_curve_matrix!AO28*AR$1)</f>
        <v>0</v>
      </c>
      <c r="AS29" s="18">
        <f>IF(AS$3&gt;=$E29,0,Survival_curve_matrix!AP28*AS$1)</f>
        <v>0</v>
      </c>
      <c r="AT29" s="18">
        <f>IF(AT$3&gt;=$E29,0,Survival_curve_matrix!AQ28*AT$1)</f>
        <v>0</v>
      </c>
      <c r="AU29" s="18">
        <f>IF(AU$3&gt;=$E29,0,Survival_curve_matrix!AR28*AU$1)</f>
        <v>0</v>
      </c>
      <c r="AV29" s="18">
        <f>IF(AV$3&gt;=$E29,0,Survival_curve_matrix!AS28*AV$1)</f>
        <v>0</v>
      </c>
      <c r="AW29" s="18">
        <f>IF(AW$3&gt;=$E29,0,Survival_curve_matrix!AT28*AW$1)</f>
        <v>0</v>
      </c>
      <c r="AX29" s="18">
        <f>IF(AX$3&gt;=$E29,0,Survival_curve_matrix!AU28*AX$1)</f>
        <v>0</v>
      </c>
      <c r="AY29" s="18">
        <f>IF(AY$3&gt;=$E29,0,Survival_curve_matrix!AV28*AY$1)</f>
        <v>0</v>
      </c>
    </row>
    <row r="30" spans="1:51">
      <c r="A30" s="13">
        <f t="shared" si="2"/>
        <v>2469207509.766922</v>
      </c>
      <c r="B30" s="14">
        <f>'SI2.7 - Battery_stock'!D30-'SI2.7 - Battery_stock'!D29</f>
        <v>7740795999.9999924</v>
      </c>
      <c r="C30" s="12">
        <f>('SI2.7 - Battery_stock'!D30-SUM(F30:AY30))/'SI2.7 - Battery_stock'!$K$4</f>
        <v>10210003509.766914</v>
      </c>
      <c r="D30" s="23"/>
      <c r="E30" s="9">
        <f>'SI2.7 - Battery_stock'!B30</f>
        <v>2031</v>
      </c>
      <c r="F30" s="18">
        <f>IF(F$3&gt;=$E30,0,Survival_curve_matrix!C29*F$1)</f>
        <v>1697.0395620470661</v>
      </c>
      <c r="G30" s="18">
        <f>IF(G$3&gt;=$E30,0,Survival_curve_matrix!D29*G$1)</f>
        <v>-689.48922629568619</v>
      </c>
      <c r="H30" s="18">
        <f>IF(H$3&gt;=$E30,0,Survival_curve_matrix!E29*H$1)</f>
        <v>-116.43732349178769</v>
      </c>
      <c r="I30" s="18">
        <f>IF(I$3&gt;=$E30,0,Survival_curve_matrix!F29*I$1)</f>
        <v>3132.9413292349068</v>
      </c>
      <c r="J30" s="18">
        <f>IF(J$3&gt;=$E30,0,Survival_curve_matrix!G29*J$1)</f>
        <v>13621.089671691532</v>
      </c>
      <c r="K30" s="18">
        <f>IF(K$3&gt;=$E30,0,Survival_curve_matrix!H29*K$1)</f>
        <v>40410.295229000309</v>
      </c>
      <c r="L30" s="18">
        <f>IF(L$3&gt;=$E30,0,Survival_curve_matrix!I29*L$1)</f>
        <v>98742.596934890113</v>
      </c>
      <c r="M30" s="18">
        <f>IF(M$3&gt;=$E30,0,Survival_curve_matrix!J29*M$1)</f>
        <v>208718.14170403202</v>
      </c>
      <c r="N30" s="18">
        <f>IF(N$3&gt;=$E30,0,Survival_curve_matrix!K29*N$1)</f>
        <v>385664.02055316628</v>
      </c>
      <c r="O30" s="18">
        <f>IF(O$3&gt;=$E30,0,Survival_curve_matrix!L29*O$1)</f>
        <v>613109.12272739818</v>
      </c>
      <c r="P30" s="18">
        <f>IF(P$3&gt;=$E30,0,Survival_curve_matrix!M29*P$1)</f>
        <v>783396.16036805057</v>
      </c>
      <c r="Q30" s="18">
        <f>IF(Q$3&gt;=$E30,0,Survival_curve_matrix!N29*Q$1)</f>
        <v>904739.95572237822</v>
      </c>
      <c r="R30" s="18">
        <f>IF(R$3&gt;=$E30,0,Survival_curve_matrix!O29*R$1)</f>
        <v>2947039.0914674131</v>
      </c>
      <c r="S30" s="18">
        <f>IF(S$3&gt;=$E30,0,Survival_curve_matrix!P29*S$1)</f>
        <v>11125552.661307842</v>
      </c>
      <c r="T30" s="18">
        <f>IF(T$3&gt;=$E30,0,Survival_curve_matrix!Q29*T$1)</f>
        <v>32939964.940100078</v>
      </c>
      <c r="U30" s="18">
        <f>IF(U$3&gt;=$E30,0,Survival_curve_matrix!R29*U$1)</f>
        <v>80577479.71362178</v>
      </c>
      <c r="V30" s="18">
        <f>IF(V$3&gt;=$E30,0,Survival_curve_matrix!S29*V$1)</f>
        <v>171133650.13918039</v>
      </c>
      <c r="W30" s="18">
        <f>IF(W$3&gt;=$E30,0,Survival_curve_matrix!T29*W$1)</f>
        <v>323826686.27134252</v>
      </c>
      <c r="X30" s="18">
        <f>IF(X$3&gt;=$E30,0,Survival_curve_matrix!U29*X$1)</f>
        <v>560764751.0407027</v>
      </c>
      <c r="Y30" s="18">
        <f>IF(Y$3&gt;=$E30,0,Survival_curve_matrix!V29*Y$1)</f>
        <v>904062511.16463876</v>
      </c>
      <c r="Z30" s="18">
        <f>IF(Z$3&gt;=$E30,0,Survival_curve_matrix!W29*Z$1)</f>
        <v>1371068321.5095687</v>
      </c>
      <c r="AA30" s="18">
        <f>IF(AA$3&gt;=$E30,0,Survival_curve_matrix!X29*AA$1)</f>
        <v>4164759530.2504849</v>
      </c>
      <c r="AB30" s="18">
        <f>IF(AB$3&gt;=$E30,0,Survival_curve_matrix!Y29*AB$1)</f>
        <v>6030149897.2638798</v>
      </c>
      <c r="AC30" s="18">
        <f>IF(AC$3&gt;=$E30,0,Survival_curve_matrix!Z29*AC$1)</f>
        <v>7687067943.1809101</v>
      </c>
      <c r="AD30" s="18">
        <f>IF(AD$3&gt;=$E30,0,Survival_curve_matrix!AA29*AD$1)</f>
        <v>8982531962.841526</v>
      </c>
      <c r="AE30" s="18">
        <f>IF(AE$3&gt;=$E30,0,Survival_curve_matrix!AB29*AE$1)</f>
        <v>9808632774.7270927</v>
      </c>
      <c r="AF30" s="18">
        <f>IF(AF$3&gt;=$E30,0,Survival_curve_matrix!AC29*AF$1)</f>
        <v>0</v>
      </c>
      <c r="AG30" s="18">
        <f>IF(AG$3&gt;=$E30,0,Survival_curve_matrix!AD29*AG$1)</f>
        <v>0</v>
      </c>
      <c r="AH30" s="18">
        <f>IF(AH$3&gt;=$E30,0,Survival_curve_matrix!AE29*AH$1)</f>
        <v>0</v>
      </c>
      <c r="AI30" s="18">
        <f>IF(AI$3&gt;=$E30,0,Survival_curve_matrix!AF29*AI$1)</f>
        <v>0</v>
      </c>
      <c r="AJ30" s="18">
        <f>IF(AJ$3&gt;=$E30,0,Survival_curve_matrix!AG29*AJ$1)</f>
        <v>0</v>
      </c>
      <c r="AK30" s="18">
        <f>IF(AK$3&gt;=$E30,0,Survival_curve_matrix!AH29*AK$1)</f>
        <v>0</v>
      </c>
      <c r="AL30" s="18">
        <f>IF(AL$3&gt;=$E30,0,Survival_curve_matrix!AI29*AL$1)</f>
        <v>0</v>
      </c>
      <c r="AM30" s="18">
        <f>IF(AM$3&gt;=$E30,0,Survival_curve_matrix!AJ29*AM$1)</f>
        <v>0</v>
      </c>
      <c r="AN30" s="18">
        <f>IF(AN$3&gt;=$E30,0,Survival_curve_matrix!AK29*AN$1)</f>
        <v>0</v>
      </c>
      <c r="AO30" s="18">
        <f>IF(AO$3&gt;=$E30,0,Survival_curve_matrix!AL29*AO$1)</f>
        <v>0</v>
      </c>
      <c r="AP30" s="18">
        <f>IF(AP$3&gt;=$E30,0,Survival_curve_matrix!AM29*AP$1)</f>
        <v>0</v>
      </c>
      <c r="AQ30" s="18">
        <f>IF(AQ$3&gt;=$E30,0,Survival_curve_matrix!AN29*AQ$1)</f>
        <v>0</v>
      </c>
      <c r="AR30" s="18">
        <f>IF(AR$3&gt;=$E30,0,Survival_curve_matrix!AO29*AR$1)</f>
        <v>0</v>
      </c>
      <c r="AS30" s="18">
        <f>IF(AS$3&gt;=$E30,0,Survival_curve_matrix!AP29*AS$1)</f>
        <v>0</v>
      </c>
      <c r="AT30" s="18">
        <f>IF(AT$3&gt;=$E30,0,Survival_curve_matrix!AQ29*AT$1)</f>
        <v>0</v>
      </c>
      <c r="AU30" s="18">
        <f>IF(AU$3&gt;=$E30,0,Survival_curve_matrix!AR29*AU$1)</f>
        <v>0</v>
      </c>
      <c r="AV30" s="18">
        <f>IF(AV$3&gt;=$E30,0,Survival_curve_matrix!AS29*AV$1)</f>
        <v>0</v>
      </c>
      <c r="AW30" s="18">
        <f>IF(AW$3&gt;=$E30,0,Survival_curve_matrix!AT29*AW$1)</f>
        <v>0</v>
      </c>
      <c r="AX30" s="18">
        <f>IF(AX$3&gt;=$E30,0,Survival_curve_matrix!AU29*AX$1)</f>
        <v>0</v>
      </c>
      <c r="AY30" s="18">
        <f>IF(AY$3&gt;=$E30,0,Survival_curve_matrix!AV29*AY$1)</f>
        <v>0</v>
      </c>
    </row>
    <row r="31" spans="1:51">
      <c r="A31" s="13">
        <f t="shared" si="2"/>
        <v>3291255782.5807648</v>
      </c>
      <c r="B31" s="14">
        <f>'SI2.7 - Battery_stock'!D31-'SI2.7 - Battery_stock'!D30</f>
        <v>7338324000.0000076</v>
      </c>
      <c r="C31" s="12">
        <f>('SI2.7 - Battery_stock'!D31-SUM(F31:AY31))/'SI2.7 - Battery_stock'!$K$4</f>
        <v>10629579782.580772</v>
      </c>
      <c r="D31" s="23"/>
      <c r="E31" s="9">
        <f>'SI2.7 - Battery_stock'!B31</f>
        <v>2032</v>
      </c>
      <c r="F31" s="18">
        <f>IF(F$3&gt;=$E31,0,Survival_curve_matrix!C30*F$1)</f>
        <v>588.64320162584249</v>
      </c>
      <c r="G31" s="18">
        <f>IF(G$3&gt;=$E31,0,Survival_curve_matrix!D30*G$1)</f>
        <v>-251.54020776444153</v>
      </c>
      <c r="H31" s="18">
        <f>IF(H$3&gt;=$E31,0,Survival_curve_matrix!E30*H$1)</f>
        <v>-44.654081722449881</v>
      </c>
      <c r="I31" s="18">
        <f>IF(I$3&gt;=$E31,0,Survival_curve_matrix!F30*I$1)</f>
        <v>1262.3292248595133</v>
      </c>
      <c r="J31" s="18">
        <f>IF(J$3&gt;=$E31,0,Survival_curve_matrix!G30*J$1)</f>
        <v>5762.8685597534222</v>
      </c>
      <c r="K31" s="18">
        <f>IF(K$3&gt;=$E31,0,Survival_curve_matrix!H30*K$1)</f>
        <v>17942.069091384557</v>
      </c>
      <c r="L31" s="18">
        <f>IF(L$3&gt;=$E31,0,Survival_curve_matrix!I30*L$1)</f>
        <v>45980.881715599673</v>
      </c>
      <c r="M31" s="18">
        <f>IF(M$3&gt;=$E31,0,Survival_curve_matrix!J30*M$1)</f>
        <v>101871.9330228445</v>
      </c>
      <c r="N31" s="18">
        <f>IF(N$3&gt;=$E31,0,Survival_curve_matrix!K30*N$1)</f>
        <v>197171.59113665254</v>
      </c>
      <c r="O31" s="18">
        <f>IF(O$3&gt;=$E31,0,Survival_curve_matrix!L30*O$1)</f>
        <v>328112.00456385681</v>
      </c>
      <c r="P31" s="18">
        <f>IF(P$3&gt;=$E31,0,Survival_curve_matrix!M30*P$1)</f>
        <v>438541.8691144404</v>
      </c>
      <c r="Q31" s="18">
        <f>IF(Q$3&gt;=$E31,0,Survival_curve_matrix!N30*Q$1)</f>
        <v>529396.99908545613</v>
      </c>
      <c r="R31" s="18">
        <f>IF(R$3&gt;=$E31,0,Survival_curve_matrix!O30*R$1)</f>
        <v>1801107.5055279967</v>
      </c>
      <c r="S31" s="18">
        <f>IF(S$3&gt;=$E31,0,Survival_curve_matrix!P30*S$1)</f>
        <v>7096148.8770604813</v>
      </c>
      <c r="T31" s="18">
        <f>IF(T$3&gt;=$E31,0,Survival_curve_matrix!Q30*T$1)</f>
        <v>21908077.811414607</v>
      </c>
      <c r="U31" s="18">
        <f>IF(U$3&gt;=$E31,0,Survival_curve_matrix!R30*U$1)</f>
        <v>55832384.751566425</v>
      </c>
      <c r="V31" s="18">
        <f>IF(V$3&gt;=$E31,0,Survival_curve_matrix!S30*V$1)</f>
        <v>123420167.51984824</v>
      </c>
      <c r="W31" s="18">
        <f>IF(W$3&gt;=$E31,0,Survival_curve_matrix!T30*W$1)</f>
        <v>242828665.40561858</v>
      </c>
      <c r="X31" s="18">
        <f>IF(X$3&gt;=$E31,0,Survival_curve_matrix!U30*X$1)</f>
        <v>436746433.29549605</v>
      </c>
      <c r="Y31" s="18">
        <f>IF(Y$3&gt;=$E31,0,Survival_curve_matrix!V30*Y$1)</f>
        <v>730453828.07815528</v>
      </c>
      <c r="Z31" s="18">
        <f>IF(Z$3&gt;=$E31,0,Survival_curve_matrix!W30*Z$1)</f>
        <v>1147713917.0159924</v>
      </c>
      <c r="AA31" s="18">
        <f>IF(AA$3&gt;=$E31,0,Survival_curve_matrix!X30*AA$1)</f>
        <v>3606753340.1022811</v>
      </c>
      <c r="AB31" s="18">
        <f>IF(AB$3&gt;=$E31,0,Survival_curve_matrix!Y30*AB$1)</f>
        <v>5393810732.2695093</v>
      </c>
      <c r="AC31" s="18">
        <f>IF(AC$3&gt;=$E31,0,Survival_curve_matrix!Z30*AC$1)</f>
        <v>7088333141.7077332</v>
      </c>
      <c r="AD31" s="18">
        <f>IF(AD$3&gt;=$E31,0,Survival_curve_matrix!AA30*AD$1)</f>
        <v>8519243959.806488</v>
      </c>
      <c r="AE31" s="18">
        <f>IF(AE$3&gt;=$E31,0,Survival_curve_matrix!AB30*AE$1)</f>
        <v>9539750424.6954651</v>
      </c>
      <c r="AF31" s="18">
        <f>IF(AF$3&gt;=$E31,0,Survival_curve_matrix!AC30*AF$1)</f>
        <v>10136029553.582651</v>
      </c>
      <c r="AG31" s="18">
        <f>IF(AG$3&gt;=$E31,0,Survival_curve_matrix!AD30*AG$1)</f>
        <v>0</v>
      </c>
      <c r="AH31" s="18">
        <f>IF(AH$3&gt;=$E31,0,Survival_curve_matrix!AE30*AH$1)</f>
        <v>0</v>
      </c>
      <c r="AI31" s="18">
        <f>IF(AI$3&gt;=$E31,0,Survival_curve_matrix!AF30*AI$1)</f>
        <v>0</v>
      </c>
      <c r="AJ31" s="18">
        <f>IF(AJ$3&gt;=$E31,0,Survival_curve_matrix!AG30*AJ$1)</f>
        <v>0</v>
      </c>
      <c r="AK31" s="18">
        <f>IF(AK$3&gt;=$E31,0,Survival_curve_matrix!AH30*AK$1)</f>
        <v>0</v>
      </c>
      <c r="AL31" s="18">
        <f>IF(AL$3&gt;=$E31,0,Survival_curve_matrix!AI30*AL$1)</f>
        <v>0</v>
      </c>
      <c r="AM31" s="18">
        <f>IF(AM$3&gt;=$E31,0,Survival_curve_matrix!AJ30*AM$1)</f>
        <v>0</v>
      </c>
      <c r="AN31" s="18">
        <f>IF(AN$3&gt;=$E31,0,Survival_curve_matrix!AK30*AN$1)</f>
        <v>0</v>
      </c>
      <c r="AO31" s="18">
        <f>IF(AO$3&gt;=$E31,0,Survival_curve_matrix!AL30*AO$1)</f>
        <v>0</v>
      </c>
      <c r="AP31" s="18">
        <f>IF(AP$3&gt;=$E31,0,Survival_curve_matrix!AM30*AP$1)</f>
        <v>0</v>
      </c>
      <c r="AQ31" s="18">
        <f>IF(AQ$3&gt;=$E31,0,Survival_curve_matrix!AN30*AQ$1)</f>
        <v>0</v>
      </c>
      <c r="AR31" s="18">
        <f>IF(AR$3&gt;=$E31,0,Survival_curve_matrix!AO30*AR$1)</f>
        <v>0</v>
      </c>
      <c r="AS31" s="18">
        <f>IF(AS$3&gt;=$E31,0,Survival_curve_matrix!AP30*AS$1)</f>
        <v>0</v>
      </c>
      <c r="AT31" s="18">
        <f>IF(AT$3&gt;=$E31,0,Survival_curve_matrix!AQ30*AT$1)</f>
        <v>0</v>
      </c>
      <c r="AU31" s="18">
        <f>IF(AU$3&gt;=$E31,0,Survival_curve_matrix!AR30*AU$1)</f>
        <v>0</v>
      </c>
      <c r="AV31" s="18">
        <f>IF(AV$3&gt;=$E31,0,Survival_curve_matrix!AS30*AV$1)</f>
        <v>0</v>
      </c>
      <c r="AW31" s="18">
        <f>IF(AW$3&gt;=$E31,0,Survival_curve_matrix!AT30*AW$1)</f>
        <v>0</v>
      </c>
      <c r="AX31" s="18">
        <f>IF(AX$3&gt;=$E31,0,Survival_curve_matrix!AU30*AX$1)</f>
        <v>0</v>
      </c>
      <c r="AY31" s="18">
        <f>IF(AY$3&gt;=$E31,0,Survival_curve_matrix!AV30*AY$1)</f>
        <v>0</v>
      </c>
    </row>
    <row r="32" spans="1:51">
      <c r="A32" s="13">
        <f t="shared" si="2"/>
        <v>4196416934.2442856</v>
      </c>
      <c r="B32" s="14">
        <f>'SI2.7 - Battery_stock'!D32-'SI2.7 - Battery_stock'!D31</f>
        <v>6996612000</v>
      </c>
      <c r="C32" s="12">
        <f>('SI2.7 - Battery_stock'!D32-SUM(F32:AY32))/'SI2.7 - Battery_stock'!$K$4</f>
        <v>11193028934.244286</v>
      </c>
      <c r="D32" s="23"/>
      <c r="E32" s="9">
        <f>'SI2.7 - Battery_stock'!B32</f>
        <v>2033</v>
      </c>
      <c r="F32" s="18">
        <f>IF(F$3&gt;=$E32,0,Survival_curve_matrix!C31*F$1)</f>
        <v>194.02968632327688</v>
      </c>
      <c r="G32" s="18">
        <f>IF(G$3&gt;=$E32,0,Survival_curve_matrix!D31*G$1)</f>
        <v>-87.250431013807997</v>
      </c>
      <c r="H32" s="18">
        <f>IF(H$3&gt;=$E32,0,Survival_curve_matrix!E31*H$1)</f>
        <v>-16.290750552175336</v>
      </c>
      <c r="I32" s="18">
        <f>IF(I$3&gt;=$E32,0,Survival_curve_matrix!F31*I$1)</f>
        <v>484.10724909430911</v>
      </c>
      <c r="J32" s="18">
        <f>IF(J$3&gt;=$E32,0,Survival_curve_matrix!G31*J$1)</f>
        <v>2321.9832858399968</v>
      </c>
      <c r="K32" s="18">
        <f>IF(K$3&gt;=$E32,0,Survival_curve_matrix!H31*K$1)</f>
        <v>7591.0069132393637</v>
      </c>
      <c r="L32" s="18">
        <f>IF(L$3&gt;=$E32,0,Survival_curve_matrix!I31*L$1)</f>
        <v>20415.395432004108</v>
      </c>
      <c r="M32" s="18">
        <f>IF(M$3&gt;=$E32,0,Survival_curve_matrix!J31*M$1)</f>
        <v>47438.101162678504</v>
      </c>
      <c r="N32" s="18">
        <f>IF(N$3&gt;=$E32,0,Survival_curve_matrix!K31*N$1)</f>
        <v>96236.249337461035</v>
      </c>
      <c r="O32" s="18">
        <f>IF(O$3&gt;=$E32,0,Survival_curve_matrix!L31*O$1)</f>
        <v>167747.99453187184</v>
      </c>
      <c r="P32" s="18">
        <f>IF(P$3&gt;=$E32,0,Survival_curve_matrix!M31*P$1)</f>
        <v>234690.44322848317</v>
      </c>
      <c r="Q32" s="18">
        <f>IF(Q$3&gt;=$E32,0,Survival_curve_matrix!N31*Q$1)</f>
        <v>296354.20905489032</v>
      </c>
      <c r="R32" s="18">
        <f>IF(R$3&gt;=$E32,0,Survival_curve_matrix!O31*R$1)</f>
        <v>1053894.9920648769</v>
      </c>
      <c r="S32" s="18">
        <f>IF(S$3&gt;=$E32,0,Survival_curve_matrix!P31*S$1)</f>
        <v>4336870.5355223902</v>
      </c>
      <c r="T32" s="18">
        <f>IF(T$3&gt;=$E32,0,Survival_curve_matrix!Q31*T$1)</f>
        <v>13973506.439881278</v>
      </c>
      <c r="U32" s="18">
        <f>IF(U$3&gt;=$E32,0,Survival_curve_matrix!R31*U$1)</f>
        <v>37133622.690809071</v>
      </c>
      <c r="V32" s="18">
        <f>IF(V$3&gt;=$E32,0,Survival_curve_matrix!S31*V$1)</f>
        <v>85518215.555531189</v>
      </c>
      <c r="W32" s="18">
        <f>IF(W$3&gt;=$E32,0,Survival_curve_matrix!T31*W$1)</f>
        <v>175126017.23044249</v>
      </c>
      <c r="X32" s="18">
        <f>IF(X$3&gt;=$E32,0,Survival_curve_matrix!U31*X$1)</f>
        <v>327504056.99715418</v>
      </c>
      <c r="Y32" s="18">
        <f>IF(Y$3&gt;=$E32,0,Survival_curve_matrix!V31*Y$1)</f>
        <v>568907199.51300883</v>
      </c>
      <c r="Z32" s="18">
        <f>IF(Z$3&gt;=$E32,0,Survival_curve_matrix!W31*Z$1)</f>
        <v>927316434.28386068</v>
      </c>
      <c r="AA32" s="18">
        <f>IF(AA$3&gt;=$E32,0,Survival_curve_matrix!X31*AA$1)</f>
        <v>3019193820.4229112</v>
      </c>
      <c r="AB32" s="18">
        <f>IF(AB$3&gt;=$E32,0,Survival_curve_matrix!Y31*AB$1)</f>
        <v>4671132806.8736143</v>
      </c>
      <c r="AC32" s="18">
        <f>IF(AC$3&gt;=$E32,0,Survival_curve_matrix!Z31*AC$1)</f>
        <v>6340327856.6910448</v>
      </c>
      <c r="AD32" s="18">
        <f>IF(AD$3&gt;=$E32,0,Survival_curve_matrix!AA31*AD$1)</f>
        <v>7855692150.6279154</v>
      </c>
      <c r="AE32" s="18">
        <f>IF(AE$3&gt;=$E32,0,Survival_curve_matrix!AB31*AE$1)</f>
        <v>9047723016.1660213</v>
      </c>
      <c r="AF32" s="18">
        <f>IF(AF$3&gt;=$E32,0,Survival_curve_matrix!AC31*AF$1)</f>
        <v>9858172332.4029999</v>
      </c>
      <c r="AG32" s="18">
        <f>IF(AG$3&gt;=$E32,0,Survival_curve_matrix!AD31*AG$1)</f>
        <v>10552565894.354233</v>
      </c>
      <c r="AH32" s="18">
        <f>IF(AH$3&gt;=$E32,0,Survival_curve_matrix!AE31*AH$1)</f>
        <v>0</v>
      </c>
      <c r="AI32" s="18">
        <f>IF(AI$3&gt;=$E32,0,Survival_curve_matrix!AF31*AI$1)</f>
        <v>0</v>
      </c>
      <c r="AJ32" s="18">
        <f>IF(AJ$3&gt;=$E32,0,Survival_curve_matrix!AG31*AJ$1)</f>
        <v>0</v>
      </c>
      <c r="AK32" s="18">
        <f>IF(AK$3&gt;=$E32,0,Survival_curve_matrix!AH31*AK$1)</f>
        <v>0</v>
      </c>
      <c r="AL32" s="18">
        <f>IF(AL$3&gt;=$E32,0,Survival_curve_matrix!AI31*AL$1)</f>
        <v>0</v>
      </c>
      <c r="AM32" s="18">
        <f>IF(AM$3&gt;=$E32,0,Survival_curve_matrix!AJ31*AM$1)</f>
        <v>0</v>
      </c>
      <c r="AN32" s="18">
        <f>IF(AN$3&gt;=$E32,0,Survival_curve_matrix!AK31*AN$1)</f>
        <v>0</v>
      </c>
      <c r="AO32" s="18">
        <f>IF(AO$3&gt;=$E32,0,Survival_curve_matrix!AL31*AO$1)</f>
        <v>0</v>
      </c>
      <c r="AP32" s="18">
        <f>IF(AP$3&gt;=$E32,0,Survival_curve_matrix!AM31*AP$1)</f>
        <v>0</v>
      </c>
      <c r="AQ32" s="18">
        <f>IF(AQ$3&gt;=$E32,0,Survival_curve_matrix!AN31*AQ$1)</f>
        <v>0</v>
      </c>
      <c r="AR32" s="18">
        <f>IF(AR$3&gt;=$E32,0,Survival_curve_matrix!AO31*AR$1)</f>
        <v>0</v>
      </c>
      <c r="AS32" s="18">
        <f>IF(AS$3&gt;=$E32,0,Survival_curve_matrix!AP31*AS$1)</f>
        <v>0</v>
      </c>
      <c r="AT32" s="18">
        <f>IF(AT$3&gt;=$E32,0,Survival_curve_matrix!AQ31*AT$1)</f>
        <v>0</v>
      </c>
      <c r="AU32" s="18">
        <f>IF(AU$3&gt;=$E32,0,Survival_curve_matrix!AR31*AU$1)</f>
        <v>0</v>
      </c>
      <c r="AV32" s="18">
        <f>IF(AV$3&gt;=$E32,0,Survival_curve_matrix!AS31*AV$1)</f>
        <v>0</v>
      </c>
      <c r="AW32" s="18">
        <f>IF(AW$3&gt;=$E32,0,Survival_curve_matrix!AT31*AW$1)</f>
        <v>0</v>
      </c>
      <c r="AX32" s="18">
        <f>IF(AX$3&gt;=$E32,0,Survival_curve_matrix!AU31*AX$1)</f>
        <v>0</v>
      </c>
      <c r="AY32" s="18">
        <f>IF(AY$3&gt;=$E32,0,Survival_curve_matrix!AV31*AY$1)</f>
        <v>0</v>
      </c>
    </row>
    <row r="33" spans="1:51">
      <c r="A33" s="13">
        <f t="shared" si="2"/>
        <v>5145443231.0671234</v>
      </c>
      <c r="B33" s="14">
        <f>'SI2.7 - Battery_stock'!D33-'SI2.7 - Battery_stock'!D32</f>
        <v>6715716000</v>
      </c>
      <c r="C33" s="12">
        <f>('SI2.7 - Battery_stock'!D33-SUM(F33:AY33))/'SI2.7 - Battery_stock'!$K$4</f>
        <v>11861159231.067123</v>
      </c>
      <c r="D33" s="23"/>
      <c r="E33" s="9">
        <f>'SI2.7 - Battery_stock'!B33</f>
        <v>2034</v>
      </c>
      <c r="F33" s="18">
        <f>IF(F$3&gt;=$E33,0,Survival_curve_matrix!C32*F$1)</f>
        <v>60.746568840251314</v>
      </c>
      <c r="G33" s="18">
        <f>IF(G$3&gt;=$E33,0,Survival_curve_matrix!D32*G$1)</f>
        <v>-28.759652221279733</v>
      </c>
      <c r="H33" s="18">
        <f>IF(H$3&gt;=$E33,0,Survival_curve_matrix!E32*H$1)</f>
        <v>-5.6506871002778043</v>
      </c>
      <c r="I33" s="18">
        <f>IF(I$3&gt;=$E33,0,Survival_curve_matrix!F32*I$1)</f>
        <v>176.6125319632375</v>
      </c>
      <c r="J33" s="18">
        <f>IF(J$3&gt;=$E33,0,Survival_curve_matrix!G32*J$1)</f>
        <v>890.48793200210321</v>
      </c>
      <c r="K33" s="18">
        <f>IF(K$3&gt;=$E33,0,Survival_curve_matrix!H32*K$1)</f>
        <v>3058.5794196895322</v>
      </c>
      <c r="L33" s="18">
        <f>IF(L$3&gt;=$E33,0,Survival_curve_matrix!I32*L$1)</f>
        <v>8637.4323424756967</v>
      </c>
      <c r="M33" s="18">
        <f>IF(M$3&gt;=$E33,0,Survival_curve_matrix!J32*M$1)</f>
        <v>21062.397188676114</v>
      </c>
      <c r="N33" s="18">
        <f>IF(N$3&gt;=$E33,0,Survival_curve_matrix!K32*N$1)</f>
        <v>44813.765638112316</v>
      </c>
      <c r="O33" s="18">
        <f>IF(O$3&gt;=$E33,0,Survival_curve_matrix!L32*O$1)</f>
        <v>81875.070006610797</v>
      </c>
      <c r="P33" s="18">
        <f>IF(P$3&gt;=$E33,0,Survival_curve_matrix!M32*P$1)</f>
        <v>119986.01282420389</v>
      </c>
      <c r="Q33" s="18">
        <f>IF(Q$3&gt;=$E33,0,Survival_curve_matrix!N32*Q$1)</f>
        <v>158597.17298183183</v>
      </c>
      <c r="R33" s="18">
        <f>IF(R$3&gt;=$E33,0,Survival_curve_matrix!O32*R$1)</f>
        <v>589965.97513746074</v>
      </c>
      <c r="S33" s="18">
        <f>IF(S$3&gt;=$E33,0,Survival_curve_matrix!P32*S$1)</f>
        <v>2537664.2563492567</v>
      </c>
      <c r="T33" s="18">
        <f>IF(T$3&gt;=$E33,0,Survival_curve_matrix!Q32*T$1)</f>
        <v>8540024.9356319942</v>
      </c>
      <c r="U33" s="18">
        <f>IF(U$3&gt;=$E33,0,Survival_curve_matrix!R32*U$1)</f>
        <v>23684730.366248302</v>
      </c>
      <c r="V33" s="18">
        <f>IF(V$3&gt;=$E33,0,Survival_curve_matrix!S32*V$1)</f>
        <v>56877404.820887215</v>
      </c>
      <c r="W33" s="18">
        <f>IF(W$3&gt;=$E33,0,Survival_curve_matrix!T32*W$1)</f>
        <v>121345358.63829677</v>
      </c>
      <c r="X33" s="18">
        <f>IF(X$3&gt;=$E33,0,Survival_curve_matrix!U32*X$1)</f>
        <v>236193206.56776288</v>
      </c>
      <c r="Y33" s="18">
        <f>IF(Y$3&gt;=$E33,0,Survival_curve_matrix!V32*Y$1)</f>
        <v>426607756.10579264</v>
      </c>
      <c r="Z33" s="18">
        <f>IF(Z$3&gt;=$E33,0,Survival_curve_matrix!W32*Z$1)</f>
        <v>722231817.27835917</v>
      </c>
      <c r="AA33" s="18">
        <f>IF(AA$3&gt;=$E33,0,Survival_curve_matrix!X32*AA$1)</f>
        <v>2439412824.4481583</v>
      </c>
      <c r="AB33" s="18">
        <f>IF(AB$3&gt;=$E33,0,Survival_curve_matrix!Y32*AB$1)</f>
        <v>3910180146.8041635</v>
      </c>
      <c r="AC33" s="18">
        <f>IF(AC$3&gt;=$E33,0,Survival_curve_matrix!Z32*AC$1)</f>
        <v>5490832906.0450201</v>
      </c>
      <c r="AD33" s="18">
        <f>IF(AD$3&gt;=$E33,0,Survival_curve_matrix!AA32*AD$1)</f>
        <v>7026710339.4375181</v>
      </c>
      <c r="AE33" s="18">
        <f>IF(AE$3&gt;=$E33,0,Survival_curve_matrix!AB32*AE$1)</f>
        <v>8343008724.0705585</v>
      </c>
      <c r="AF33" s="18">
        <f>IF(AF$3&gt;=$E33,0,Survival_curve_matrix!AC32*AF$1)</f>
        <v>9349721820.6377754</v>
      </c>
      <c r="AG33" s="18">
        <f>IF(AG$3&gt;=$E33,0,Survival_curve_matrix!AD32*AG$1)</f>
        <v>10263290234.667147</v>
      </c>
      <c r="AH33" s="18">
        <f>IF(AH$3&gt;=$E33,0,Survival_curve_matrix!AE32*AH$1)</f>
        <v>11111932720.010967</v>
      </c>
      <c r="AI33" s="18">
        <f>IF(AI$3&gt;=$E33,0,Survival_curve_matrix!AF32*AI$1)</f>
        <v>0</v>
      </c>
      <c r="AJ33" s="18">
        <f>IF(AJ$3&gt;=$E33,0,Survival_curve_matrix!AG32*AJ$1)</f>
        <v>0</v>
      </c>
      <c r="AK33" s="18">
        <f>IF(AK$3&gt;=$E33,0,Survival_curve_matrix!AH32*AK$1)</f>
        <v>0</v>
      </c>
      <c r="AL33" s="18">
        <f>IF(AL$3&gt;=$E33,0,Survival_curve_matrix!AI32*AL$1)</f>
        <v>0</v>
      </c>
      <c r="AM33" s="18">
        <f>IF(AM$3&gt;=$E33,0,Survival_curve_matrix!AJ32*AM$1)</f>
        <v>0</v>
      </c>
      <c r="AN33" s="18">
        <f>IF(AN$3&gt;=$E33,0,Survival_curve_matrix!AK32*AN$1)</f>
        <v>0</v>
      </c>
      <c r="AO33" s="18">
        <f>IF(AO$3&gt;=$E33,0,Survival_curve_matrix!AL32*AO$1)</f>
        <v>0</v>
      </c>
      <c r="AP33" s="18">
        <f>IF(AP$3&gt;=$E33,0,Survival_curve_matrix!AM32*AP$1)</f>
        <v>0</v>
      </c>
      <c r="AQ33" s="18">
        <f>IF(AQ$3&gt;=$E33,0,Survival_curve_matrix!AN32*AQ$1)</f>
        <v>0</v>
      </c>
      <c r="AR33" s="18">
        <f>IF(AR$3&gt;=$E33,0,Survival_curve_matrix!AO32*AR$1)</f>
        <v>0</v>
      </c>
      <c r="AS33" s="18">
        <f>IF(AS$3&gt;=$E33,0,Survival_curve_matrix!AP32*AS$1)</f>
        <v>0</v>
      </c>
      <c r="AT33" s="18">
        <f>IF(AT$3&gt;=$E33,0,Survival_curve_matrix!AQ32*AT$1)</f>
        <v>0</v>
      </c>
      <c r="AU33" s="18">
        <f>IF(AU$3&gt;=$E33,0,Survival_curve_matrix!AR32*AU$1)</f>
        <v>0</v>
      </c>
      <c r="AV33" s="18">
        <f>IF(AV$3&gt;=$E33,0,Survival_curve_matrix!AS32*AV$1)</f>
        <v>0</v>
      </c>
      <c r="AW33" s="18">
        <f>IF(AW$3&gt;=$E33,0,Survival_curve_matrix!AT32*AW$1)</f>
        <v>0</v>
      </c>
      <c r="AX33" s="18">
        <f>IF(AX$3&gt;=$E33,0,Survival_curve_matrix!AU32*AX$1)</f>
        <v>0</v>
      </c>
      <c r="AY33" s="18">
        <f>IF(AY$3&gt;=$E33,0,Survival_curve_matrix!AV32*AY$1)</f>
        <v>0</v>
      </c>
    </row>
    <row r="34" spans="1:51">
      <c r="A34" s="13">
        <f t="shared" si="2"/>
        <v>6102593398.9290009</v>
      </c>
      <c r="B34" s="14">
        <f>'SI2.7 - Battery_stock'!D34-'SI2.7 - Battery_stock'!D33</f>
        <v>6495579999.9999847</v>
      </c>
      <c r="C34" s="12">
        <f>('SI2.7 - Battery_stock'!D34-SUM(F34:AY34))/'SI2.7 - Battery_stock'!$K$4</f>
        <v>12598173398.928986</v>
      </c>
      <c r="D34" s="23"/>
      <c r="E34" s="9">
        <f>'SI2.7 - Battery_stock'!B34</f>
        <v>2035</v>
      </c>
      <c r="F34" s="18">
        <f>IF(F$3&gt;=$E34,0,Survival_curve_matrix!C33*F$1)</f>
        <v>18.055108772711215</v>
      </c>
      <c r="G34" s="18">
        <f>IF(G$3&gt;=$E34,0,Survival_curve_matrix!D33*G$1)</f>
        <v>-9.0040355503686147</v>
      </c>
      <c r="H34" s="18">
        <f>IF(H$3&gt;=$E34,0,Survival_curve_matrix!E33*H$1)</f>
        <v>-1.8625901778014444</v>
      </c>
      <c r="I34" s="18">
        <f>IF(I$3&gt;=$E34,0,Survival_curve_matrix!F33*I$1)</f>
        <v>61.260661558580253</v>
      </c>
      <c r="J34" s="18">
        <f>IF(J$3&gt;=$E34,0,Survival_curve_matrix!G33*J$1)</f>
        <v>324.86877370216905</v>
      </c>
      <c r="K34" s="18">
        <f>IF(K$3&gt;=$E34,0,Survival_curve_matrix!H33*K$1)</f>
        <v>1172.9748783778298</v>
      </c>
      <c r="L34" s="18">
        <f>IF(L$3&gt;=$E34,0,Survival_curve_matrix!I33*L$1)</f>
        <v>3480.2066581682584</v>
      </c>
      <c r="M34" s="18">
        <f>IF(M$3&gt;=$E34,0,Survival_curve_matrix!J33*M$1)</f>
        <v>8911.1685979075501</v>
      </c>
      <c r="N34" s="18">
        <f>IF(N$3&gt;=$E34,0,Survival_curve_matrix!K33*N$1)</f>
        <v>19897.198839247812</v>
      </c>
      <c r="O34" s="18">
        <f>IF(O$3&gt;=$E34,0,Survival_curve_matrix!L33*O$1)</f>
        <v>38126.280109007173</v>
      </c>
      <c r="P34" s="18">
        <f>IF(P$3&gt;=$E34,0,Survival_curve_matrix!M33*P$1)</f>
        <v>58563.222929793526</v>
      </c>
      <c r="Q34" s="18">
        <f>IF(Q$3&gt;=$E34,0,Survival_curve_matrix!N33*Q$1)</f>
        <v>81083.158604606753</v>
      </c>
      <c r="R34" s="18">
        <f>IF(R$3&gt;=$E34,0,Survival_curve_matrix!O33*R$1)</f>
        <v>315726.69782780315</v>
      </c>
      <c r="S34" s="18">
        <f>IF(S$3&gt;=$E34,0,Survival_curve_matrix!P33*S$1)</f>
        <v>1420573.7562480092</v>
      </c>
      <c r="T34" s="18">
        <f>IF(T$3&gt;=$E34,0,Survival_curve_matrix!Q33*T$1)</f>
        <v>4997086.2284166031</v>
      </c>
      <c r="U34" s="18">
        <f>IF(U$3&gt;=$E34,0,Survival_curve_matrix!R33*U$1)</f>
        <v>14475120.385259528</v>
      </c>
      <c r="V34" s="18">
        <f>IF(V$3&gt;=$E34,0,Survival_curve_matrix!S33*V$1)</f>
        <v>36277796.226116434</v>
      </c>
      <c r="W34" s="18">
        <f>IF(W$3&gt;=$E34,0,Survival_curve_matrix!T33*W$1)</f>
        <v>80705719.14499858</v>
      </c>
      <c r="X34" s="18">
        <f>IF(X$3&gt;=$E34,0,Survival_curve_matrix!U33*X$1)</f>
        <v>163659002.88350937</v>
      </c>
      <c r="Y34" s="18">
        <f>IF(Y$3&gt;=$E34,0,Survival_curve_matrix!V33*Y$1)</f>
        <v>307665971.48499095</v>
      </c>
      <c r="Z34" s="18">
        <f>IF(Z$3&gt;=$E34,0,Survival_curve_matrix!W33*Z$1)</f>
        <v>541581641.47171128</v>
      </c>
      <c r="AA34" s="18">
        <f>IF(AA$3&gt;=$E34,0,Survival_curve_matrix!X33*AA$1)</f>
        <v>1899914087.7449577</v>
      </c>
      <c r="AB34" s="18">
        <f>IF(AB$3&gt;=$E34,0,Survival_curve_matrix!Y33*AB$1)</f>
        <v>3159301510.056931</v>
      </c>
      <c r="AC34" s="18">
        <f>IF(AC$3&gt;=$E34,0,Survival_curve_matrix!Z33*AC$1)</f>
        <v>4596346690.6876926</v>
      </c>
      <c r="AD34" s="18">
        <f>IF(AD$3&gt;=$E34,0,Survival_curve_matrix!AA33*AD$1)</f>
        <v>6085251934.1430588</v>
      </c>
      <c r="AE34" s="18">
        <f>IF(AE$3&gt;=$E34,0,Survival_curve_matrix!AB33*AE$1)</f>
        <v>7462602217.5217409</v>
      </c>
      <c r="AF34" s="18">
        <f>IF(AF$3&gt;=$E34,0,Survival_curve_matrix!AC33*AF$1)</f>
        <v>8621485270.6961422</v>
      </c>
      <c r="AG34" s="18">
        <f>IF(AG$3&gt;=$E34,0,Survival_curve_matrix!AD33*AG$1)</f>
        <v>9733945139.4247799</v>
      </c>
      <c r="AH34" s="18">
        <f>IF(AH$3&gt;=$E34,0,Survival_curve_matrix!AE33*AH$1)</f>
        <v>10807323234.492432</v>
      </c>
      <c r="AI34" s="18">
        <f>IF(AI$3&gt;=$E34,0,Survival_curve_matrix!AF33*AI$1)</f>
        <v>11775222250.495647</v>
      </c>
      <c r="AJ34" s="18">
        <f>IF(AJ$3&gt;=$E34,0,Survival_curve_matrix!AG33*AJ$1)</f>
        <v>0</v>
      </c>
      <c r="AK34" s="18">
        <f>IF(AK$3&gt;=$E34,0,Survival_curve_matrix!AH33*AK$1)</f>
        <v>0</v>
      </c>
      <c r="AL34" s="18">
        <f>IF(AL$3&gt;=$E34,0,Survival_curve_matrix!AI33*AL$1)</f>
        <v>0</v>
      </c>
      <c r="AM34" s="18">
        <f>IF(AM$3&gt;=$E34,0,Survival_curve_matrix!AJ33*AM$1)</f>
        <v>0</v>
      </c>
      <c r="AN34" s="18">
        <f>IF(AN$3&gt;=$E34,0,Survival_curve_matrix!AK33*AN$1)</f>
        <v>0</v>
      </c>
      <c r="AO34" s="18">
        <f>IF(AO$3&gt;=$E34,0,Survival_curve_matrix!AL33*AO$1)</f>
        <v>0</v>
      </c>
      <c r="AP34" s="18">
        <f>IF(AP$3&gt;=$E34,0,Survival_curve_matrix!AM33*AP$1)</f>
        <v>0</v>
      </c>
      <c r="AQ34" s="18">
        <f>IF(AQ$3&gt;=$E34,0,Survival_curve_matrix!AN33*AQ$1)</f>
        <v>0</v>
      </c>
      <c r="AR34" s="18">
        <f>IF(AR$3&gt;=$E34,0,Survival_curve_matrix!AO33*AR$1)</f>
        <v>0</v>
      </c>
      <c r="AS34" s="18">
        <f>IF(AS$3&gt;=$E34,0,Survival_curve_matrix!AP33*AS$1)</f>
        <v>0</v>
      </c>
      <c r="AT34" s="18">
        <f>IF(AT$3&gt;=$E34,0,Survival_curve_matrix!AQ33*AT$1)</f>
        <v>0</v>
      </c>
      <c r="AU34" s="18">
        <f>IF(AU$3&gt;=$E34,0,Survival_curve_matrix!AR33*AU$1)</f>
        <v>0</v>
      </c>
      <c r="AV34" s="18">
        <f>IF(AV$3&gt;=$E34,0,Survival_curve_matrix!AS33*AV$1)</f>
        <v>0</v>
      </c>
      <c r="AW34" s="18">
        <f>IF(AW$3&gt;=$E34,0,Survival_curve_matrix!AT33*AW$1)</f>
        <v>0</v>
      </c>
      <c r="AX34" s="18">
        <f>IF(AX$3&gt;=$E34,0,Survival_curve_matrix!AU33*AX$1)</f>
        <v>0</v>
      </c>
      <c r="AY34" s="18">
        <f>IF(AY$3&gt;=$E34,0,Survival_curve_matrix!AV33*AY$1)</f>
        <v>0</v>
      </c>
    </row>
    <row r="35" spans="1:51">
      <c r="A35" s="13">
        <f t="shared" si="2"/>
        <v>7039945700.8526611</v>
      </c>
      <c r="B35" s="14">
        <f>'SI2.7 - Battery_stock'!D35-'SI2.7 - Battery_stock'!D34</f>
        <v>6318368000.0000153</v>
      </c>
      <c r="C35" s="12">
        <f>('SI2.7 - Battery_stock'!D35-SUM(F35:AY35))/'SI2.7 - Battery_stock'!$K$4</f>
        <v>13358313700.852676</v>
      </c>
      <c r="D35" s="23"/>
      <c r="E35" s="9">
        <f>'SI2.7 - Battery_stock'!B35</f>
        <v>2036</v>
      </c>
      <c r="F35" s="18">
        <f>IF(F$3&gt;=$E35,0,Survival_curve_matrix!C34*F$1)</f>
        <v>5.0920869322910178</v>
      </c>
      <c r="G35" s="18">
        <f>IF(G$3&gt;=$E35,0,Survival_curve_matrix!D34*G$1)</f>
        <v>-2.6761814594463842</v>
      </c>
      <c r="H35" s="18">
        <f>IF(H$3&gt;=$E35,0,Survival_curve_matrix!E34*H$1)</f>
        <v>-0.58313737758910011</v>
      </c>
      <c r="I35" s="18">
        <f>IF(I$3&gt;=$E35,0,Survival_curve_matrix!F34*I$1)</f>
        <v>20.192855219150328</v>
      </c>
      <c r="J35" s="18">
        <f>IF(J$3&gt;=$E35,0,Survival_curve_matrix!G34*J$1)</f>
        <v>112.68552562771806</v>
      </c>
      <c r="K35" s="18">
        <f>IF(K$3&gt;=$E35,0,Survival_curve_matrix!H34*K$1)</f>
        <v>427.92596803114958</v>
      </c>
      <c r="L35" s="18">
        <f>IF(L$3&gt;=$E35,0,Survival_curve_matrix!I34*L$1)</f>
        <v>1334.6702574782246</v>
      </c>
      <c r="M35" s="18">
        <f>IF(M$3&gt;=$E35,0,Survival_curve_matrix!J34*M$1)</f>
        <v>3590.5008637797059</v>
      </c>
      <c r="N35" s="18">
        <f>IF(N$3&gt;=$E35,0,Survival_curve_matrix!K34*N$1)</f>
        <v>8418.1915237053036</v>
      </c>
      <c r="O35" s="18">
        <f>IF(O$3&gt;=$E35,0,Survival_curve_matrix!L34*O$1)</f>
        <v>16927.972142662573</v>
      </c>
      <c r="P35" s="18">
        <f>IF(P$3&gt;=$E35,0,Survival_curve_matrix!M34*P$1)</f>
        <v>27270.790013703292</v>
      </c>
      <c r="Q35" s="18">
        <f>IF(Q$3&gt;=$E35,0,Survival_curve_matrix!N34*Q$1)</f>
        <v>39575.37200749047</v>
      </c>
      <c r="R35" s="18">
        <f>IF(R$3&gt;=$E35,0,Survival_curve_matrix!O34*R$1)</f>
        <v>161415.97882462348</v>
      </c>
      <c r="S35" s="18">
        <f>IF(S$3&gt;=$E35,0,Survival_curve_matrix!P34*S$1)</f>
        <v>760235.47116682457</v>
      </c>
      <c r="T35" s="18">
        <f>IF(T$3&gt;=$E35,0,Survival_curve_matrix!Q34*T$1)</f>
        <v>2797347.8114907802</v>
      </c>
      <c r="U35" s="18">
        <f>IF(U$3&gt;=$E35,0,Survival_curve_matrix!R34*U$1)</f>
        <v>8469931.3265529554</v>
      </c>
      <c r="V35" s="18">
        <f>IF(V$3&gt;=$E35,0,Survival_curve_matrix!S34*V$1)</f>
        <v>22171477.553878941</v>
      </c>
      <c r="W35" s="18">
        <f>IF(W$3&gt;=$E35,0,Survival_curve_matrix!T34*W$1)</f>
        <v>51476076.354827821</v>
      </c>
      <c r="X35" s="18">
        <f>IF(X$3&gt;=$E35,0,Survival_curve_matrix!U34*X$1)</f>
        <v>108848147.72057122</v>
      </c>
      <c r="Y35" s="18">
        <f>IF(Y$3&gt;=$E35,0,Survival_curve_matrix!V34*Y$1)</f>
        <v>213182702.61077118</v>
      </c>
      <c r="Z35" s="18">
        <f>IF(Z$3&gt;=$E35,0,Survival_curve_matrix!W34*Z$1)</f>
        <v>390584182.95730466</v>
      </c>
      <c r="AA35" s="18">
        <f>IF(AA$3&gt;=$E35,0,Survival_curve_matrix!X34*AA$1)</f>
        <v>1424692966.55144</v>
      </c>
      <c r="AB35" s="18">
        <f>IF(AB$3&gt;=$E35,0,Survival_curve_matrix!Y34*AB$1)</f>
        <v>2460592723.8858962</v>
      </c>
      <c r="AC35" s="18">
        <f>IF(AC$3&gt;=$E35,0,Survival_curve_matrix!Z34*AC$1)</f>
        <v>3713702309.2153921</v>
      </c>
      <c r="AD35" s="18">
        <f>IF(AD$3&gt;=$E35,0,Survival_curve_matrix!AA34*AD$1)</f>
        <v>5093931661.7532482</v>
      </c>
      <c r="AE35" s="18">
        <f>IF(AE$3&gt;=$E35,0,Survival_curve_matrix!AB34*AE$1)</f>
        <v>6462741792.9895239</v>
      </c>
      <c r="AF35" s="18">
        <f>IF(AF$3&gt;=$E35,0,Survival_curve_matrix!AC34*AF$1)</f>
        <v>7711692175.7259254</v>
      </c>
      <c r="AG35" s="18">
        <f>IF(AG$3&gt;=$E35,0,Survival_curve_matrix!AD34*AG$1)</f>
        <v>8975781981.0290909</v>
      </c>
      <c r="AH35" s="18">
        <f>IF(AH$3&gt;=$E35,0,Survival_curve_matrix!AE34*AH$1)</f>
        <v>10249918794.388632</v>
      </c>
      <c r="AI35" s="18">
        <f>IF(AI$3&gt;=$E35,0,Survival_curve_matrix!AF34*AI$1)</f>
        <v>11452430124.052107</v>
      </c>
      <c r="AJ35" s="18">
        <f>IF(AJ$3&gt;=$E35,0,Survival_curve_matrix!AG34*AJ$1)</f>
        <v>12506896571.636749</v>
      </c>
      <c r="AK35" s="18">
        <f>IF(AK$3&gt;=$E35,0,Survival_curve_matrix!AH34*AK$1)</f>
        <v>0</v>
      </c>
      <c r="AL35" s="18">
        <f>IF(AL$3&gt;=$E35,0,Survival_curve_matrix!AI34*AL$1)</f>
        <v>0</v>
      </c>
      <c r="AM35" s="18">
        <f>IF(AM$3&gt;=$E35,0,Survival_curve_matrix!AJ34*AM$1)</f>
        <v>0</v>
      </c>
      <c r="AN35" s="18">
        <f>IF(AN$3&gt;=$E35,0,Survival_curve_matrix!AK34*AN$1)</f>
        <v>0</v>
      </c>
      <c r="AO35" s="18">
        <f>IF(AO$3&gt;=$E35,0,Survival_curve_matrix!AL34*AO$1)</f>
        <v>0</v>
      </c>
      <c r="AP35" s="18">
        <f>IF(AP$3&gt;=$E35,0,Survival_curve_matrix!AM34*AP$1)</f>
        <v>0</v>
      </c>
      <c r="AQ35" s="18">
        <f>IF(AQ$3&gt;=$E35,0,Survival_curve_matrix!AN34*AQ$1)</f>
        <v>0</v>
      </c>
      <c r="AR35" s="18">
        <f>IF(AR$3&gt;=$E35,0,Survival_curve_matrix!AO34*AR$1)</f>
        <v>0</v>
      </c>
      <c r="AS35" s="18">
        <f>IF(AS$3&gt;=$E35,0,Survival_curve_matrix!AP34*AS$1)</f>
        <v>0</v>
      </c>
      <c r="AT35" s="18">
        <f>IF(AT$3&gt;=$E35,0,Survival_curve_matrix!AQ34*AT$1)</f>
        <v>0</v>
      </c>
      <c r="AU35" s="18">
        <f>IF(AU$3&gt;=$E35,0,Survival_curve_matrix!AR34*AU$1)</f>
        <v>0</v>
      </c>
      <c r="AV35" s="18">
        <f>IF(AV$3&gt;=$E35,0,Survival_curve_matrix!AS34*AV$1)</f>
        <v>0</v>
      </c>
      <c r="AW35" s="18">
        <f>IF(AW$3&gt;=$E35,0,Survival_curve_matrix!AT34*AW$1)</f>
        <v>0</v>
      </c>
      <c r="AX35" s="18">
        <f>IF(AX$3&gt;=$E35,0,Survival_curve_matrix!AU34*AX$1)</f>
        <v>0</v>
      </c>
      <c r="AY35" s="18">
        <f>IF(AY$3&gt;=$E35,0,Survival_curve_matrix!AV34*AY$1)</f>
        <v>0</v>
      </c>
    </row>
    <row r="36" spans="1:51">
      <c r="A36" s="13">
        <f t="shared" si="2"/>
        <v>7939604927.8261414</v>
      </c>
      <c r="B36" s="14">
        <f>'SI2.7 - Battery_stock'!D36-'SI2.7 - Battery_stock'!D35</f>
        <v>6112343999.9999847</v>
      </c>
      <c r="C36" s="12">
        <f>('SI2.7 - Battery_stock'!D36-SUM(F36:AY36))/'SI2.7 - Battery_stock'!$K$4</f>
        <v>14051948927.826126</v>
      </c>
      <c r="D36" s="23"/>
      <c r="E36" s="9">
        <f>'SI2.7 - Battery_stock'!B36</f>
        <v>2037</v>
      </c>
      <c r="F36" s="18">
        <f>IF(F$3&gt;=$E36,0,Survival_curve_matrix!C35*F$1)</f>
        <v>1.3620918609547061</v>
      </c>
      <c r="G36" s="18">
        <f>IF(G$3&gt;=$E36,0,Survival_curve_matrix!D35*G$1)</f>
        <v>-0.75476413959261401</v>
      </c>
      <c r="H36" s="18">
        <f>IF(H$3&gt;=$E36,0,Survival_curve_matrix!E35*H$1)</f>
        <v>-0.17332022174770811</v>
      </c>
      <c r="I36" s="18">
        <f>IF(I$3&gt;=$E36,0,Survival_curve_matrix!F35*I$1)</f>
        <v>6.3219535778025326</v>
      </c>
      <c r="J36" s="18">
        <f>IF(J$3&gt;=$E36,0,Survival_curve_matrix!G35*J$1)</f>
        <v>37.143616252307076</v>
      </c>
      <c r="K36" s="18">
        <f>IF(K$3&gt;=$E36,0,Survival_curve_matrix!H35*K$1)</f>
        <v>148.43243346480551</v>
      </c>
      <c r="L36" s="18">
        <f>IF(L$3&gt;=$E36,0,Survival_curve_matrix!I35*L$1)</f>
        <v>486.91585170486616</v>
      </c>
      <c r="M36" s="18">
        <f>IF(M$3&gt;=$E36,0,Survival_curve_matrix!J35*M$1)</f>
        <v>1376.9684340696303</v>
      </c>
      <c r="N36" s="18">
        <f>IF(N$3&gt;=$E36,0,Survival_curve_matrix!K35*N$1)</f>
        <v>3391.8698322489608</v>
      </c>
      <c r="O36" s="18">
        <f>IF(O$3&gt;=$E36,0,Survival_curve_matrix!L35*O$1)</f>
        <v>7161.9584624037807</v>
      </c>
      <c r="P36" s="18">
        <f>IF(P$3&gt;=$E36,0,Survival_curve_matrix!M35*P$1)</f>
        <v>12108.161938182626</v>
      </c>
      <c r="Q36" s="18">
        <f>IF(Q$3&gt;=$E36,0,Survival_curve_matrix!N35*Q$1)</f>
        <v>18428.829660285042</v>
      </c>
      <c r="R36" s="18">
        <f>IF(R$3&gt;=$E36,0,Survival_curve_matrix!O35*R$1)</f>
        <v>78784.516043443058</v>
      </c>
      <c r="S36" s="18">
        <f>IF(S$3&gt;=$E36,0,Survival_curve_matrix!P35*S$1)</f>
        <v>388672.08113809844</v>
      </c>
      <c r="T36" s="18">
        <f>IF(T$3&gt;=$E36,0,Survival_curve_matrix!Q35*T$1)</f>
        <v>1497031.0567351501</v>
      </c>
      <c r="U36" s="18">
        <f>IF(U$3&gt;=$E36,0,Survival_curve_matrix!R35*U$1)</f>
        <v>4741431.8618467553</v>
      </c>
      <c r="V36" s="18">
        <f>IF(V$3&gt;=$E36,0,Survival_curve_matrix!S35*V$1)</f>
        <v>12973356.165023563</v>
      </c>
      <c r="W36" s="18">
        <f>IF(W$3&gt;=$E36,0,Survival_curve_matrix!T35*W$1)</f>
        <v>31460033.138429716</v>
      </c>
      <c r="X36" s="18">
        <f>IF(X$3&gt;=$E36,0,Survival_curve_matrix!U35*X$1)</f>
        <v>69426003.788889229</v>
      </c>
      <c r="Y36" s="18">
        <f>IF(Y$3&gt;=$E36,0,Survival_curve_matrix!V35*Y$1)</f>
        <v>141785920.09242874</v>
      </c>
      <c r="Z36" s="18">
        <f>IF(Z$3&gt;=$E36,0,Survival_curve_matrix!W35*Z$1)</f>
        <v>270636987.63293397</v>
      </c>
      <c r="AA36" s="18">
        <f>IF(AA$3&gt;=$E36,0,Survival_curve_matrix!X35*AA$1)</f>
        <v>1027476737.9362484</v>
      </c>
      <c r="AB36" s="18">
        <f>IF(AB$3&gt;=$E36,0,Survival_curve_matrix!Y35*AB$1)</f>
        <v>1845130350.830091</v>
      </c>
      <c r="AC36" s="18">
        <f>IF(AC$3&gt;=$E36,0,Survival_curve_matrix!Z35*AC$1)</f>
        <v>2892382652.1923132</v>
      </c>
      <c r="AD36" s="18">
        <f>IF(AD$3&gt;=$E36,0,Survival_curve_matrix!AA35*AD$1)</f>
        <v>4115735180.195487</v>
      </c>
      <c r="AE36" s="18">
        <f>IF(AE$3&gt;=$E36,0,Survival_curve_matrix!AB35*AE$1)</f>
        <v>5409926392.091321</v>
      </c>
      <c r="AF36" s="18">
        <f>IF(AF$3&gt;=$E36,0,Survival_curve_matrix!AC35*AF$1)</f>
        <v>6678457978.333086</v>
      </c>
      <c r="AG36" s="18">
        <f>IF(AG$3&gt;=$E36,0,Survival_curve_matrix!AD35*AG$1)</f>
        <v>8028601279.3402042</v>
      </c>
      <c r="AH36" s="18">
        <f>IF(AH$3&gt;=$E36,0,Survival_curve_matrix!AE35*AH$1)</f>
        <v>9451567181.0249825</v>
      </c>
      <c r="AI36" s="18">
        <f>IF(AI$3&gt;=$E36,0,Survival_curve_matrix!AF35*AI$1)</f>
        <v>10861753296.62538</v>
      </c>
      <c r="AJ36" s="18">
        <f>IF(AJ$3&gt;=$E36,0,Survival_curve_matrix!AG35*AJ$1)</f>
        <v>12164047183.855713</v>
      </c>
      <c r="AK36" s="18">
        <f>IF(AK$3&gt;=$E36,0,Survival_curve_matrix!AH35*AK$1)</f>
        <v>13261529472.379372</v>
      </c>
      <c r="AL36" s="18">
        <f>IF(AL$3&gt;=$E36,0,Survival_curve_matrix!AI35*AL$1)</f>
        <v>0</v>
      </c>
      <c r="AM36" s="18">
        <f>IF(AM$3&gt;=$E36,0,Survival_curve_matrix!AJ35*AM$1)</f>
        <v>0</v>
      </c>
      <c r="AN36" s="18">
        <f>IF(AN$3&gt;=$E36,0,Survival_curve_matrix!AK35*AN$1)</f>
        <v>0</v>
      </c>
      <c r="AO36" s="18">
        <f>IF(AO$3&gt;=$E36,0,Survival_curve_matrix!AL35*AO$1)</f>
        <v>0</v>
      </c>
      <c r="AP36" s="18">
        <f>IF(AP$3&gt;=$E36,0,Survival_curve_matrix!AM35*AP$1)</f>
        <v>0</v>
      </c>
      <c r="AQ36" s="18">
        <f>IF(AQ$3&gt;=$E36,0,Survival_curve_matrix!AN35*AQ$1)</f>
        <v>0</v>
      </c>
      <c r="AR36" s="18">
        <f>IF(AR$3&gt;=$E36,0,Survival_curve_matrix!AO35*AR$1)</f>
        <v>0</v>
      </c>
      <c r="AS36" s="18">
        <f>IF(AS$3&gt;=$E36,0,Survival_curve_matrix!AP35*AS$1)</f>
        <v>0</v>
      </c>
      <c r="AT36" s="18">
        <f>IF(AT$3&gt;=$E36,0,Survival_curve_matrix!AQ35*AT$1)</f>
        <v>0</v>
      </c>
      <c r="AU36" s="18">
        <f>IF(AU$3&gt;=$E36,0,Survival_curve_matrix!AR35*AU$1)</f>
        <v>0</v>
      </c>
      <c r="AV36" s="18">
        <f>IF(AV$3&gt;=$E36,0,Survival_curve_matrix!AS35*AV$1)</f>
        <v>0</v>
      </c>
      <c r="AW36" s="18">
        <f>IF(AW$3&gt;=$E36,0,Survival_curve_matrix!AT35*AW$1)</f>
        <v>0</v>
      </c>
      <c r="AX36" s="18">
        <f>IF(AX$3&gt;=$E36,0,Survival_curve_matrix!AU35*AX$1)</f>
        <v>0</v>
      </c>
      <c r="AY36" s="18">
        <f>IF(AY$3&gt;=$E36,0,Survival_curve_matrix!AV35*AY$1)</f>
        <v>0</v>
      </c>
    </row>
    <row r="37" spans="1:51">
      <c r="A37" s="13">
        <f t="shared" si="2"/>
        <v>8793269807.3412781</v>
      </c>
      <c r="B37" s="14">
        <f>'SI2.7 - Battery_stock'!D37-'SI2.7 - Battery_stock'!D36</f>
        <v>5859588000.0000153</v>
      </c>
      <c r="C37" s="12">
        <f>('SI2.7 - Battery_stock'!D37-SUM(F37:AY37))/'SI2.7 - Battery_stock'!$K$4</f>
        <v>14652857807.341293</v>
      </c>
      <c r="D37" s="23"/>
      <c r="E37" s="9">
        <f>'SI2.7 - Battery_stock'!B37</f>
        <v>2038</v>
      </c>
      <c r="F37" s="18">
        <f>IF(F$3&gt;=$E37,0,Survival_curve_matrix!C36*F$1)</f>
        <v>0.34540939343941091</v>
      </c>
      <c r="G37" s="18">
        <f>IF(G$3&gt;=$E37,0,Survival_curve_matrix!D36*G$1)</f>
        <v>-0.20189327188431172</v>
      </c>
      <c r="H37" s="18">
        <f>IF(H$3&gt;=$E37,0,Survival_curve_matrix!E36*H$1)</f>
        <v>-4.8881546346439299E-2</v>
      </c>
      <c r="I37" s="18">
        <f>IF(I$3&gt;=$E37,0,Survival_curve_matrix!F36*I$1)</f>
        <v>1.8790124558874317</v>
      </c>
      <c r="J37" s="18">
        <f>IF(J$3&gt;=$E37,0,Survival_curve_matrix!G36*J$1)</f>
        <v>11.628876407537465</v>
      </c>
      <c r="K37" s="18">
        <f>IF(K$3&gt;=$E37,0,Survival_curve_matrix!H36*K$1)</f>
        <v>48.926579676500069</v>
      </c>
      <c r="L37" s="18">
        <f>IF(L$3&gt;=$E37,0,Survival_curve_matrix!I36*L$1)</f>
        <v>168.89394465512007</v>
      </c>
      <c r="M37" s="18">
        <f>IF(M$3&gt;=$E37,0,Survival_curve_matrix!J36*M$1)</f>
        <v>502.34711839052784</v>
      </c>
      <c r="N37" s="18">
        <f>IF(N$3&gt;=$E37,0,Survival_curve_matrix!K36*N$1)</f>
        <v>1300.7928054258305</v>
      </c>
      <c r="O37" s="18">
        <f>IF(O$3&gt;=$E37,0,Survival_curve_matrix!L36*O$1)</f>
        <v>2885.7066010010572</v>
      </c>
      <c r="P37" s="18">
        <f>IF(P$3&gt;=$E37,0,Survival_curve_matrix!M36*P$1)</f>
        <v>5122.7726585614919</v>
      </c>
      <c r="Q37" s="18">
        <f>IF(Q$3&gt;=$E37,0,Survival_curve_matrix!N36*Q$1)</f>
        <v>8182.3538572145953</v>
      </c>
      <c r="R37" s="18">
        <f>IF(R$3&gt;=$E37,0,Survival_curve_matrix!O36*R$1)</f>
        <v>36687.120104842033</v>
      </c>
      <c r="S37" s="18">
        <f>IF(S$3&gt;=$E37,0,Survival_curve_matrix!P36*S$1)</f>
        <v>189704.52637364136</v>
      </c>
      <c r="T37" s="18">
        <f>IF(T$3&gt;=$E37,0,Survival_curve_matrix!Q36*T$1)</f>
        <v>765360.46845666924</v>
      </c>
      <c r="U37" s="18">
        <f>IF(U$3&gt;=$E37,0,Survival_curve_matrix!R36*U$1)</f>
        <v>2537428.7464079801</v>
      </c>
      <c r="V37" s="18">
        <f>IF(V$3&gt;=$E37,0,Survival_curve_matrix!S36*V$1)</f>
        <v>7262430.1076786499</v>
      </c>
      <c r="W37" s="18">
        <f>IF(W$3&gt;=$E37,0,Survival_curve_matrix!T36*W$1)</f>
        <v>18408435.517049585</v>
      </c>
      <c r="X37" s="18">
        <f>IF(X$3&gt;=$E37,0,Survival_curve_matrix!U36*X$1)</f>
        <v>42430280.909752294</v>
      </c>
      <c r="Y37" s="18">
        <f>IF(Y$3&gt;=$E37,0,Survival_curve_matrix!V36*Y$1)</f>
        <v>90434518.470797613</v>
      </c>
      <c r="Z37" s="18">
        <f>IF(Z$3&gt;=$E37,0,Survival_curve_matrix!W36*Z$1)</f>
        <v>179998254.23284608</v>
      </c>
      <c r="AA37" s="18">
        <f>IF(AA$3&gt;=$E37,0,Survival_curve_matrix!X36*AA$1)</f>
        <v>711941807.55746686</v>
      </c>
      <c r="AB37" s="18">
        <f>IF(AB$3&gt;=$E37,0,Survival_curve_matrix!Y36*AB$1)</f>
        <v>1330692688.4934661</v>
      </c>
      <c r="AC37" s="18">
        <f>IF(AC$3&gt;=$E37,0,Survival_curve_matrix!Z36*AC$1)</f>
        <v>2168917661.9795423</v>
      </c>
      <c r="AD37" s="18">
        <f>IF(AD$3&gt;=$E37,0,Survival_curve_matrix!AA36*AD$1)</f>
        <v>3205502230.6648192</v>
      </c>
      <c r="AE37" s="18">
        <f>IF(AE$3&gt;=$E37,0,Survival_curve_matrix!AB36*AE$1)</f>
        <v>4371048897.5297241</v>
      </c>
      <c r="AF37" s="18">
        <f>IF(AF$3&gt;=$E37,0,Survival_curve_matrix!AC36*AF$1)</f>
        <v>5590501250.513998</v>
      </c>
      <c r="AG37" s="18">
        <f>IF(AG$3&gt;=$E37,0,Survival_curve_matrix!AD36*AG$1)</f>
        <v>6952906709.326416</v>
      </c>
      <c r="AH37" s="18">
        <f>IF(AH$3&gt;=$E37,0,Survival_curve_matrix!AE36*AH$1)</f>
        <v>8454178646.688447</v>
      </c>
      <c r="AI37" s="18">
        <f>IF(AI$3&gt;=$E37,0,Survival_curve_matrix!AF36*AI$1)</f>
        <v>10015746763.084249</v>
      </c>
      <c r="AJ37" s="18">
        <f>IF(AJ$3&gt;=$E37,0,Survival_curve_matrix!AG36*AJ$1)</f>
        <v>11536667604.028448</v>
      </c>
      <c r="AK37" s="18">
        <f>IF(AK$3&gt;=$E37,0,Survival_curve_matrix!AH36*AK$1)</f>
        <v>12897993463.697851</v>
      </c>
      <c r="AL37" s="18">
        <f>IF(AL$3&gt;=$E37,0,Survival_curve_matrix!AI36*AL$1)</f>
        <v>13950139143.598711</v>
      </c>
      <c r="AM37" s="18">
        <f>IF(AM$3&gt;=$E37,0,Survival_curve_matrix!AJ36*AM$1)</f>
        <v>0</v>
      </c>
      <c r="AN37" s="18">
        <f>IF(AN$3&gt;=$E37,0,Survival_curve_matrix!AK36*AN$1)</f>
        <v>0</v>
      </c>
      <c r="AO37" s="18">
        <f>IF(AO$3&gt;=$E37,0,Survival_curve_matrix!AL36*AO$1)</f>
        <v>0</v>
      </c>
      <c r="AP37" s="18">
        <f>IF(AP$3&gt;=$E37,0,Survival_curve_matrix!AM36*AP$1)</f>
        <v>0</v>
      </c>
      <c r="AQ37" s="18">
        <f>IF(AQ$3&gt;=$E37,0,Survival_curve_matrix!AN36*AQ$1)</f>
        <v>0</v>
      </c>
      <c r="AR37" s="18">
        <f>IF(AR$3&gt;=$E37,0,Survival_curve_matrix!AO36*AR$1)</f>
        <v>0</v>
      </c>
      <c r="AS37" s="18">
        <f>IF(AS$3&gt;=$E37,0,Survival_curve_matrix!AP36*AS$1)</f>
        <v>0</v>
      </c>
      <c r="AT37" s="18">
        <f>IF(AT$3&gt;=$E37,0,Survival_curve_matrix!AQ36*AT$1)</f>
        <v>0</v>
      </c>
      <c r="AU37" s="18">
        <f>IF(AU$3&gt;=$E37,0,Survival_curve_matrix!AR36*AU$1)</f>
        <v>0</v>
      </c>
      <c r="AV37" s="18">
        <f>IF(AV$3&gt;=$E37,0,Survival_curve_matrix!AS36*AV$1)</f>
        <v>0</v>
      </c>
      <c r="AW37" s="18">
        <f>IF(AW$3&gt;=$E37,0,Survival_curve_matrix!AT36*AW$1)</f>
        <v>0</v>
      </c>
      <c r="AX37" s="18">
        <f>IF(AX$3&gt;=$E37,0,Survival_curve_matrix!AU36*AX$1)</f>
        <v>0</v>
      </c>
      <c r="AY37" s="18">
        <f>IF(AY$3&gt;=$E37,0,Survival_curve_matrix!AV36*AY$1)</f>
        <v>0</v>
      </c>
    </row>
    <row r="38" spans="1:51">
      <c r="A38" s="13">
        <f t="shared" si="2"/>
        <v>9599727999.0703735</v>
      </c>
      <c r="B38" s="14">
        <f>'SI2.7 - Battery_stock'!D38-'SI2.7 - Battery_stock'!D37</f>
        <v>5560156000</v>
      </c>
      <c r="C38" s="12">
        <f>('SI2.7 - Battery_stock'!D38-SUM(F38:AY38))/'SI2.7 - Battery_stock'!$K$4</f>
        <v>15159883999.070374</v>
      </c>
      <c r="D38" s="23"/>
      <c r="E38" s="9">
        <f>'SI2.7 - Battery_stock'!B38</f>
        <v>2039</v>
      </c>
      <c r="F38" s="18">
        <f>IF(F$3&gt;=$E38,0,Survival_curve_matrix!C37*F$1)</f>
        <v>8.3001461642417951E-2</v>
      </c>
      <c r="G38" s="18">
        <f>IF(G$3&gt;=$E38,0,Survival_curve_matrix!D37*G$1)</f>
        <v>-5.1197598767075463E-2</v>
      </c>
      <c r="H38" s="18">
        <f>IF(H$3&gt;=$E38,0,Survival_curve_matrix!E37*H$1)</f>
        <v>-1.3075416290940894E-2</v>
      </c>
      <c r="I38" s="18">
        <f>IF(I$3&gt;=$E38,0,Survival_curve_matrix!F37*I$1)</f>
        <v>0.52993836219352042</v>
      </c>
      <c r="J38" s="18">
        <f>IF(J$3&gt;=$E38,0,Survival_curve_matrix!G37*J$1)</f>
        <v>3.4563372458887267</v>
      </c>
      <c r="K38" s="18">
        <f>IF(K$3&gt;=$E38,0,Survival_curve_matrix!H37*K$1)</f>
        <v>15.317871696626044</v>
      </c>
      <c r="L38" s="18">
        <f>IF(L$3&gt;=$E38,0,Survival_curve_matrix!I37*L$1)</f>
        <v>55.671141725278275</v>
      </c>
      <c r="M38" s="18">
        <f>IF(M$3&gt;=$E38,0,Survival_curve_matrix!J37*M$1)</f>
        <v>174.2465070998241</v>
      </c>
      <c r="N38" s="18">
        <f>IF(N$3&gt;=$E38,0,Survival_curve_matrix!K37*N$1)</f>
        <v>474.55664288361822</v>
      </c>
      <c r="O38" s="18">
        <f>IF(O$3&gt;=$E38,0,Survival_curve_matrix!L37*O$1)</f>
        <v>1106.6776058039727</v>
      </c>
      <c r="P38" s="18">
        <f>IF(P$3&gt;=$E38,0,Survival_curve_matrix!M37*P$1)</f>
        <v>2064.0749250138833</v>
      </c>
      <c r="Q38" s="18">
        <f>IF(Q$3&gt;=$E38,0,Survival_curve_matrix!N37*Q$1)</f>
        <v>3461.8250760449873</v>
      </c>
      <c r="R38" s="18">
        <f>IF(R$3&gt;=$E38,0,Survival_curve_matrix!O37*R$1)</f>
        <v>16288.988733064574</v>
      </c>
      <c r="S38" s="18">
        <f>IF(S$3&gt;=$E38,0,Survival_curve_matrix!P37*S$1)</f>
        <v>88338.585968647123</v>
      </c>
      <c r="T38" s="18">
        <f>IF(T$3&gt;=$E38,0,Survival_curve_matrix!Q37*T$1)</f>
        <v>373560.0065446755</v>
      </c>
      <c r="U38" s="18">
        <f>IF(U$3&gt;=$E38,0,Survival_curve_matrix!R37*U$1)</f>
        <v>1297266.1090021806</v>
      </c>
      <c r="V38" s="18">
        <f>IF(V$3&gt;=$E38,0,Survival_curve_matrix!S37*V$1)</f>
        <v>3886568.3322980558</v>
      </c>
      <c r="W38" s="18">
        <f>IF(W$3&gt;=$E38,0,Survival_curve_matrix!T37*W$1)</f>
        <v>10304964.623935388</v>
      </c>
      <c r="X38" s="18">
        <f>IF(X$3&gt;=$E38,0,Survival_curve_matrix!U37*X$1)</f>
        <v>24827535.516590413</v>
      </c>
      <c r="Y38" s="18">
        <f>IF(Y$3&gt;=$E38,0,Survival_curve_matrix!V37*Y$1)</f>
        <v>55269809.7721738</v>
      </c>
      <c r="Z38" s="18">
        <f>IF(Z$3&gt;=$E38,0,Survival_curve_matrix!W37*Z$1)</f>
        <v>114807277.31300928</v>
      </c>
      <c r="AA38" s="18">
        <f>IF(AA$3&gt;=$E38,0,Survival_curve_matrix!X37*AA$1)</f>
        <v>473506166.30986494</v>
      </c>
      <c r="AB38" s="18">
        <f>IF(AB$3&gt;=$E38,0,Survival_curve_matrix!Y37*AB$1)</f>
        <v>922041076.91275537</v>
      </c>
      <c r="AC38" s="18">
        <f>IF(AC$3&gt;=$E38,0,Survival_curve_matrix!Z37*AC$1)</f>
        <v>1564205408.816828</v>
      </c>
      <c r="AD38" s="18">
        <f>IF(AD$3&gt;=$E38,0,Survival_curve_matrix!AA37*AD$1)</f>
        <v>2403717363.7222743</v>
      </c>
      <c r="AE38" s="18">
        <f>IF(AE$3&gt;=$E38,0,Survival_curve_matrix!AB37*AE$1)</f>
        <v>3404350955.0366712</v>
      </c>
      <c r="AF38" s="18">
        <f>IF(AF$3&gt;=$E38,0,Survival_curve_matrix!AC37*AF$1)</f>
        <v>4516947654.4858074</v>
      </c>
      <c r="AG38" s="18">
        <f>IF(AG$3&gt;=$E38,0,Survival_curve_matrix!AD37*AG$1)</f>
        <v>5820240806.9801664</v>
      </c>
      <c r="AH38" s="18">
        <f>IF(AH$3&gt;=$E38,0,Survival_curve_matrix!AE37*AH$1)</f>
        <v>7321464024.5822363</v>
      </c>
      <c r="AI38" s="18">
        <f>IF(AI$3&gt;=$E38,0,Survival_curve_matrix!AF37*AI$1)</f>
        <v>8958822467.5691452</v>
      </c>
      <c r="AJ38" s="18">
        <f>IF(AJ$3&gt;=$E38,0,Survival_curve_matrix!AG37*AJ$1)</f>
        <v>10638092953.89966</v>
      </c>
      <c r="AK38" s="18">
        <f>IF(AK$3&gt;=$E38,0,Survival_curve_matrix!AH37*AK$1)</f>
        <v>12232759467.35087</v>
      </c>
      <c r="AL38" s="18">
        <f>IF(AL$3&gt;=$E38,0,Survival_curve_matrix!AI37*AL$1)</f>
        <v>13567726397.363203</v>
      </c>
      <c r="AM38" s="18">
        <f>IF(AM$3&gt;=$E38,0,Survival_curve_matrix!AJ37*AM$1)</f>
        <v>14546694292.277109</v>
      </c>
      <c r="AN38" s="18">
        <f>IF(AN$3&gt;=$E38,0,Survival_curve_matrix!AK37*AN$1)</f>
        <v>0</v>
      </c>
      <c r="AO38" s="18">
        <f>IF(AO$3&gt;=$E38,0,Survival_curve_matrix!AL37*AO$1)</f>
        <v>0</v>
      </c>
      <c r="AP38" s="18">
        <f>IF(AP$3&gt;=$E38,0,Survival_curve_matrix!AM37*AP$1)</f>
        <v>0</v>
      </c>
      <c r="AQ38" s="18">
        <f>IF(AQ$3&gt;=$E38,0,Survival_curve_matrix!AN37*AQ$1)</f>
        <v>0</v>
      </c>
      <c r="AR38" s="18">
        <f>IF(AR$3&gt;=$E38,0,Survival_curve_matrix!AO37*AR$1)</f>
        <v>0</v>
      </c>
      <c r="AS38" s="18">
        <f>IF(AS$3&gt;=$E38,0,Survival_curve_matrix!AP37*AS$1)</f>
        <v>0</v>
      </c>
      <c r="AT38" s="18">
        <f>IF(AT$3&gt;=$E38,0,Survival_curve_matrix!AQ37*AT$1)</f>
        <v>0</v>
      </c>
      <c r="AU38" s="18">
        <f>IF(AU$3&gt;=$E38,0,Survival_curve_matrix!AR37*AU$1)</f>
        <v>0</v>
      </c>
      <c r="AV38" s="18">
        <f>IF(AV$3&gt;=$E38,0,Survival_curve_matrix!AS37*AV$1)</f>
        <v>0</v>
      </c>
      <c r="AW38" s="18">
        <f>IF(AW$3&gt;=$E38,0,Survival_curve_matrix!AT37*AW$1)</f>
        <v>0</v>
      </c>
      <c r="AX38" s="18">
        <f>IF(AX$3&gt;=$E38,0,Survival_curve_matrix!AU37*AX$1)</f>
        <v>0</v>
      </c>
      <c r="AY38" s="18">
        <f>IF(AY$3&gt;=$E38,0,Survival_curve_matrix!AV37*AY$1)</f>
        <v>0</v>
      </c>
    </row>
    <row r="39" spans="1:51">
      <c r="A39" s="13">
        <f t="shared" si="2"/>
        <v>10361910199.202789</v>
      </c>
      <c r="B39" s="14">
        <f>'SI2.7 - Battery_stock'!D39-'SI2.7 - Battery_stock'!D38</f>
        <v>5214019999.9999847</v>
      </c>
      <c r="C39" s="12">
        <f>('SI2.7 - Battery_stock'!D39-SUM(F39:AY39))/'SI2.7 - Battery_stock'!$K$4</f>
        <v>15575930199.202774</v>
      </c>
      <c r="D39" s="23"/>
      <c r="E39" s="9">
        <f>'SI2.7 - Battery_stock'!B39</f>
        <v>2040</v>
      </c>
      <c r="F39" s="18">
        <f>IF(F$3&gt;=$E39,0,Survival_curve_matrix!C38*F$1)</f>
        <v>1.8891750142913111E-2</v>
      </c>
      <c r="G39" s="18">
        <f>IF(G$3&gt;=$E39,0,Survival_curve_matrix!D38*G$1)</f>
        <v>-1.2302721382111831E-2</v>
      </c>
      <c r="H39" s="18">
        <f>IF(H$3&gt;=$E39,0,Survival_curve_matrix!E38*H$1)</f>
        <v>-3.3157613957520522E-3</v>
      </c>
      <c r="I39" s="18">
        <f>IF(I$3&gt;=$E39,0,Survival_curve_matrix!F38*I$1)</f>
        <v>0.14175420403254976</v>
      </c>
      <c r="J39" s="18">
        <f>IF(J$3&gt;=$E39,0,Survival_curve_matrix!G38*J$1)</f>
        <v>0.97479167502893105</v>
      </c>
      <c r="K39" s="18">
        <f>IF(K$3&gt;=$E39,0,Survival_curve_matrix!H38*K$1)</f>
        <v>4.5527812505150465</v>
      </c>
      <c r="L39" s="18">
        <f>IF(L$3&gt;=$E39,0,Survival_curve_matrix!I38*L$1)</f>
        <v>17.429450654244039</v>
      </c>
      <c r="M39" s="18">
        <f>IF(M$3&gt;=$E39,0,Survival_curve_matrix!J38*M$1)</f>
        <v>57.435463489809258</v>
      </c>
      <c r="N39" s="18">
        <f>IF(N$3&gt;=$E39,0,Survival_curve_matrix!K38*N$1)</f>
        <v>164.60697079027625</v>
      </c>
      <c r="O39" s="18">
        <f>IF(O$3&gt;=$E39,0,Survival_curve_matrix!L38*O$1)</f>
        <v>403.73932510557586</v>
      </c>
      <c r="P39" s="18">
        <f>IF(P$3&gt;=$E39,0,Survival_curve_matrix!M38*P$1)</f>
        <v>791.57926014445229</v>
      </c>
      <c r="Q39" s="18">
        <f>IF(Q$3&gt;=$E39,0,Survival_curve_matrix!N38*Q$1)</f>
        <v>1394.8435369871036</v>
      </c>
      <c r="R39" s="18">
        <f>IF(R$3&gt;=$E39,0,Survival_curve_matrix!O38*R$1)</f>
        <v>6891.6146433604808</v>
      </c>
      <c r="S39" s="18">
        <f>IF(S$3&gt;=$E39,0,Survival_curve_matrix!P38*S$1)</f>
        <v>39222.109215060314</v>
      </c>
      <c r="T39" s="18">
        <f>IF(T$3&gt;=$E39,0,Survival_curve_matrix!Q38*T$1)</f>
        <v>173953.48114993834</v>
      </c>
      <c r="U39" s="18">
        <f>IF(U$3&gt;=$E39,0,Survival_curve_matrix!R38*U$1)</f>
        <v>633174.50553232525</v>
      </c>
      <c r="V39" s="18">
        <f>IF(V$3&gt;=$E39,0,Survival_curve_matrix!S38*V$1)</f>
        <v>1987016.7329619783</v>
      </c>
      <c r="W39" s="18">
        <f>IF(W$3&gt;=$E39,0,Survival_curve_matrix!T38*W$1)</f>
        <v>5514813.7164848866</v>
      </c>
      <c r="X39" s="18">
        <f>IF(X$3&gt;=$E39,0,Survival_curve_matrix!U38*X$1)</f>
        <v>13898349.751721298</v>
      </c>
      <c r="Y39" s="18">
        <f>IF(Y$3&gt;=$E39,0,Survival_curve_matrix!V38*Y$1)</f>
        <v>32340421.40876912</v>
      </c>
      <c r="Z39" s="18">
        <f>IF(Z$3&gt;=$E39,0,Survival_curve_matrix!W38*Z$1)</f>
        <v>70165424.495517448</v>
      </c>
      <c r="AA39" s="18">
        <f>IF(AA$3&gt;=$E39,0,Survival_curve_matrix!X38*AA$1)</f>
        <v>302013783.28166354</v>
      </c>
      <c r="AB39" s="18">
        <f>IF(AB$3&gt;=$E39,0,Survival_curve_matrix!Y38*AB$1)</f>
        <v>613241322.35897255</v>
      </c>
      <c r="AC39" s="18">
        <f>IF(AC$3&gt;=$E39,0,Survival_curve_matrix!Z38*AC$1)</f>
        <v>1083842762.5923688</v>
      </c>
      <c r="AD39" s="18">
        <f>IF(AD$3&gt;=$E39,0,Survival_curve_matrix!AA38*AD$1)</f>
        <v>1733541004.1198571</v>
      </c>
      <c r="AE39" s="18">
        <f>IF(AE$3&gt;=$E39,0,Survival_curve_matrix!AB38*AE$1)</f>
        <v>2552828516.0884085</v>
      </c>
      <c r="AF39" s="18">
        <f>IF(AF$3&gt;=$E39,0,Survival_curve_matrix!AC38*AF$1)</f>
        <v>3517982850.7729106</v>
      </c>
      <c r="AG39" s="18">
        <f>IF(AG$3&gt;=$E39,0,Survival_curve_matrix!AD38*AG$1)</f>
        <v>4702569927.7349291</v>
      </c>
      <c r="AH39" s="18">
        <f>IF(AH$3&gt;=$E39,0,Survival_curve_matrix!AE38*AH$1)</f>
        <v>6128758153.1262932</v>
      </c>
      <c r="AI39" s="18">
        <f>IF(AI$3&gt;=$E39,0,Survival_curve_matrix!AF38*AI$1)</f>
        <v>7758494247.6486731</v>
      </c>
      <c r="AJ39" s="18">
        <f>IF(AJ$3&gt;=$E39,0,Survival_curve_matrix!AG38*AJ$1)</f>
        <v>9515494792.5357838</v>
      </c>
      <c r="AK39" s="18">
        <f>IF(AK$3&gt;=$E39,0,Survival_curve_matrix!AH38*AK$1)</f>
        <v>11279967210.889729</v>
      </c>
      <c r="AL39" s="18">
        <f>IF(AL$3&gt;=$E39,0,Survival_curve_matrix!AI38*AL$1)</f>
        <v>12867949887.314278</v>
      </c>
      <c r="AM39" s="18">
        <f>IF(AM$3&gt;=$E39,0,Survival_curve_matrix!AJ38*AM$1)</f>
        <v>14147928283.157358</v>
      </c>
      <c r="AN39" s="18">
        <f>IF(AN$3&gt;=$E39,0,Survival_curve_matrix!AK38*AN$1)</f>
        <v>15050046956.053396</v>
      </c>
      <c r="AO39" s="18">
        <f>IF(AO$3&gt;=$E39,0,Survival_curve_matrix!AL38*AO$1)</f>
        <v>0</v>
      </c>
      <c r="AP39" s="18">
        <f>IF(AP$3&gt;=$E39,0,Survival_curve_matrix!AM38*AP$1)</f>
        <v>0</v>
      </c>
      <c r="AQ39" s="18">
        <f>IF(AQ$3&gt;=$E39,0,Survival_curve_matrix!AN38*AQ$1)</f>
        <v>0</v>
      </c>
      <c r="AR39" s="18">
        <f>IF(AR$3&gt;=$E39,0,Survival_curve_matrix!AO38*AR$1)</f>
        <v>0</v>
      </c>
      <c r="AS39" s="18">
        <f>IF(AS$3&gt;=$E39,0,Survival_curve_matrix!AP38*AS$1)</f>
        <v>0</v>
      </c>
      <c r="AT39" s="18">
        <f>IF(AT$3&gt;=$E39,0,Survival_curve_matrix!AQ38*AT$1)</f>
        <v>0</v>
      </c>
      <c r="AU39" s="18">
        <f>IF(AU$3&gt;=$E39,0,Survival_curve_matrix!AR38*AU$1)</f>
        <v>0</v>
      </c>
      <c r="AV39" s="18">
        <f>IF(AV$3&gt;=$E39,0,Survival_curve_matrix!AS38*AV$1)</f>
        <v>0</v>
      </c>
      <c r="AW39" s="18">
        <f>IF(AW$3&gt;=$E39,0,Survival_curve_matrix!AT38*AW$1)</f>
        <v>0</v>
      </c>
      <c r="AX39" s="18">
        <f>IF(AX$3&gt;=$E39,0,Survival_curve_matrix!AU38*AX$1)</f>
        <v>0</v>
      </c>
      <c r="AY39" s="18">
        <f>IF(AY$3&gt;=$E39,0,Survival_curve_matrix!AV38*AY$1)</f>
        <v>0</v>
      </c>
    </row>
    <row r="40" spans="1:51">
      <c r="A40" s="13">
        <f t="shared" si="2"/>
        <v>11084029203.465317</v>
      </c>
      <c r="B40" s="14">
        <f>'SI2.7 - Battery_stock'!D40-'SI2.7 - Battery_stock'!D39</f>
        <v>4832828000.0000153</v>
      </c>
      <c r="C40" s="12">
        <f>('SI2.7 - Battery_stock'!D40-SUM(F40:AY40))/'SI2.7 - Battery_stock'!$K$4</f>
        <v>15916857203.465332</v>
      </c>
      <c r="D40" s="23"/>
      <c r="E40" s="9">
        <f>'SI2.7 - Battery_stock'!B40</f>
        <v>2041</v>
      </c>
      <c r="F40" s="18">
        <f>IF(F$3&gt;=$E40,0,Survival_curve_matrix!C39*F$1)</f>
        <v>4.071075426104187E-3</v>
      </c>
      <c r="G40" s="18">
        <f>IF(G$3&gt;=$E40,0,Survival_curve_matrix!D39*G$1)</f>
        <v>-2.800190910252031E-3</v>
      </c>
      <c r="H40" s="18">
        <f>IF(H$3&gt;=$E40,0,Survival_curve_matrix!E39*H$1)</f>
        <v>-7.9677347383200203E-4</v>
      </c>
      <c r="I40" s="18">
        <f>IF(I$3&gt;=$E40,0,Survival_curve_matrix!F39*I$1)</f>
        <v>3.5947086269240758E-2</v>
      </c>
      <c r="J40" s="18">
        <f>IF(J$3&gt;=$E40,0,Survival_curve_matrix!G39*J$1)</f>
        <v>0.26074884901580647</v>
      </c>
      <c r="K40" s="18">
        <f>IF(K$3&gt;=$E40,0,Survival_curve_matrix!H39*K$1)</f>
        <v>1.2840220573119243</v>
      </c>
      <c r="L40" s="18">
        <f>IF(L$3&gt;=$E40,0,Survival_curve_matrix!I39*L$1)</f>
        <v>5.1803852204153049</v>
      </c>
      <c r="M40" s="18">
        <f>IF(M$3&gt;=$E40,0,Survival_curve_matrix!J39*M$1)</f>
        <v>17.981822281268506</v>
      </c>
      <c r="N40" s="18">
        <f>IF(N$3&gt;=$E40,0,Survival_curve_matrix!K39*N$1)</f>
        <v>54.258061285422208</v>
      </c>
      <c r="O40" s="18">
        <f>IF(O$3&gt;=$E40,0,Survival_curve_matrix!L39*O$1)</f>
        <v>140.04293963879425</v>
      </c>
      <c r="P40" s="18">
        <f>IF(P$3&gt;=$E40,0,Survival_curve_matrix!M39*P$1)</f>
        <v>288.78480470029677</v>
      </c>
      <c r="Q40" s="18">
        <f>IF(Q$3&gt;=$E40,0,Survival_curve_matrix!N39*Q$1)</f>
        <v>534.92690679244402</v>
      </c>
      <c r="R40" s="18">
        <f>IF(R$3&gt;=$E40,0,Survival_curve_matrix!O39*R$1)</f>
        <v>2776.7792807368664</v>
      </c>
      <c r="S40" s="18">
        <f>IF(S$3&gt;=$E40,0,Survival_curve_matrix!P39*S$1)</f>
        <v>16594.256809897088</v>
      </c>
      <c r="T40" s="18">
        <f>IF(T$3&gt;=$E40,0,Survival_curve_matrix!Q39*T$1)</f>
        <v>77234.906594773362</v>
      </c>
      <c r="U40" s="18">
        <f>IF(U$3&gt;=$E40,0,Survival_curve_matrix!R39*U$1)</f>
        <v>294846.63101794443</v>
      </c>
      <c r="V40" s="18">
        <f>IF(V$3&gt;=$E40,0,Survival_curve_matrix!S39*V$1)</f>
        <v>969830.57573698019</v>
      </c>
      <c r="W40" s="18">
        <f>IF(W$3&gt;=$E40,0,Survival_curve_matrix!T39*W$1)</f>
        <v>2819460.8191397544</v>
      </c>
      <c r="X40" s="18">
        <f>IF(X$3&gt;=$E40,0,Survival_curve_matrix!U39*X$1)</f>
        <v>7437852.7869245689</v>
      </c>
      <c r="Y40" s="18">
        <f>IF(Y$3&gt;=$E40,0,Survival_curve_matrix!V39*Y$1)</f>
        <v>18104031.612673562</v>
      </c>
      <c r="Z40" s="18">
        <f>IF(Z$3&gt;=$E40,0,Survival_curve_matrix!W39*Z$1)</f>
        <v>41056399.612445369</v>
      </c>
      <c r="AA40" s="18">
        <f>IF(AA$3&gt;=$E40,0,Survival_curve_matrix!X39*AA$1)</f>
        <v>184578241.0611518</v>
      </c>
      <c r="AB40" s="18">
        <f>IF(AB$3&gt;=$E40,0,Survival_curve_matrix!Y39*AB$1)</f>
        <v>391140274.42059296</v>
      </c>
      <c r="AC40" s="18">
        <f>IF(AC$3&gt;=$E40,0,Survival_curve_matrix!Z39*AC$1)</f>
        <v>720854184.92069721</v>
      </c>
      <c r="AD40" s="18">
        <f>IF(AD$3&gt;=$E40,0,Survival_curve_matrix!AA39*AD$1)</f>
        <v>1201175919.9794691</v>
      </c>
      <c r="AE40" s="18">
        <f>IF(AE$3&gt;=$E40,0,Survival_curve_matrix!AB39*AE$1)</f>
        <v>1841078729.1034517</v>
      </c>
      <c r="AF40" s="18">
        <f>IF(AF$3&gt;=$E40,0,Survival_curve_matrix!AC39*AF$1)</f>
        <v>2638037928.2800293</v>
      </c>
      <c r="AG40" s="18">
        <f>IF(AG$3&gt;=$E40,0,Survival_curve_matrix!AD39*AG$1)</f>
        <v>3662553039.3079453</v>
      </c>
      <c r="AH40" s="18">
        <f>IF(AH$3&gt;=$E40,0,Survival_curve_matrix!AE39*AH$1)</f>
        <v>4951842155.8584461</v>
      </c>
      <c r="AI40" s="18">
        <f>IF(AI$3&gt;=$E40,0,Survival_curve_matrix!AF39*AI$1)</f>
        <v>6494593802.0877523</v>
      </c>
      <c r="AJ40" s="18">
        <f>IF(AJ$3&gt;=$E40,0,Survival_curve_matrix!AG39*AJ$1)</f>
        <v>8240582049.5571699</v>
      </c>
      <c r="AK40" s="18">
        <f>IF(AK$3&gt;=$E40,0,Survival_curve_matrix!AH39*AK$1)</f>
        <v>10089634459.891558</v>
      </c>
      <c r="AL40" s="18">
        <f>IF(AL$3&gt;=$E40,0,Survival_curve_matrix!AI39*AL$1)</f>
        <v>11865683551.424473</v>
      </c>
      <c r="AM40" s="18">
        <f>IF(AM$3&gt;=$E40,0,Survival_curve_matrix!AJ39*AM$1)</f>
        <v>13418226961.91503</v>
      </c>
      <c r="AN40" s="18">
        <f>IF(AN$3&gt;=$E40,0,Survival_curve_matrix!AK39*AN$1)</f>
        <v>14637482627.612366</v>
      </c>
      <c r="AO40" s="18">
        <f>IF(AO$3&gt;=$E40,0,Survival_curve_matrix!AL39*AO$1)</f>
        <v>15463078800.377811</v>
      </c>
      <c r="AP40" s="18">
        <f>IF(AP$3&gt;=$E40,0,Survival_curve_matrix!AM39*AP$1)</f>
        <v>0</v>
      </c>
      <c r="AQ40" s="18">
        <f>IF(AQ$3&gt;=$E40,0,Survival_curve_matrix!AN39*AQ$1)</f>
        <v>0</v>
      </c>
      <c r="AR40" s="18">
        <f>IF(AR$3&gt;=$E40,0,Survival_curve_matrix!AO39*AR$1)</f>
        <v>0</v>
      </c>
      <c r="AS40" s="18">
        <f>IF(AS$3&gt;=$E40,0,Survival_curve_matrix!AP39*AS$1)</f>
        <v>0</v>
      </c>
      <c r="AT40" s="18">
        <f>IF(AT$3&gt;=$E40,0,Survival_curve_matrix!AQ39*AT$1)</f>
        <v>0</v>
      </c>
      <c r="AU40" s="18">
        <f>IF(AU$3&gt;=$E40,0,Survival_curve_matrix!AR39*AU$1)</f>
        <v>0</v>
      </c>
      <c r="AV40" s="18">
        <f>IF(AV$3&gt;=$E40,0,Survival_curve_matrix!AS39*AV$1)</f>
        <v>0</v>
      </c>
      <c r="AW40" s="18">
        <f>IF(AW$3&gt;=$E40,0,Survival_curve_matrix!AT39*AW$1)</f>
        <v>0</v>
      </c>
      <c r="AX40" s="18">
        <f>IF(AX$3&gt;=$E40,0,Survival_curve_matrix!AU39*AX$1)</f>
        <v>0</v>
      </c>
      <c r="AY40" s="18">
        <f>IF(AY$3&gt;=$E40,0,Survival_curve_matrix!AV39*AY$1)</f>
        <v>0</v>
      </c>
    </row>
    <row r="41" spans="1:51">
      <c r="A41" s="13">
        <f t="shared" si="2"/>
        <v>11769348617.174118</v>
      </c>
      <c r="B41" s="14">
        <f>'SI2.7 - Battery_stock'!D41-'SI2.7 - Battery_stock'!D40</f>
        <v>4463060000.0000153</v>
      </c>
      <c r="C41" s="12">
        <f>('SI2.7 - Battery_stock'!D41-SUM(F41:AY41))/'SI2.7 - Battery_stock'!$K$4</f>
        <v>16232408617.174133</v>
      </c>
      <c r="D41" s="23"/>
      <c r="E41" s="9">
        <f>'SI2.7 - Battery_stock'!B41</f>
        <v>2042</v>
      </c>
      <c r="F41" s="18">
        <f>IF(F$3&gt;=$E41,0,Survival_curve_matrix!C40*F$1)</f>
        <v>8.30252330885628E-4</v>
      </c>
      <c r="G41" s="18">
        <f>IF(G$3&gt;=$E41,0,Survival_curve_matrix!D40*G$1)</f>
        <v>-6.0342680359891257E-4</v>
      </c>
      <c r="H41" s="18">
        <f>IF(H$3&gt;=$E41,0,Survival_curve_matrix!E40*H$1)</f>
        <v>-1.813515700841892E-4</v>
      </c>
      <c r="I41" s="18">
        <f>IF(I$3&gt;=$E41,0,Survival_curve_matrix!F40*I$1)</f>
        <v>8.6380415784970445E-3</v>
      </c>
      <c r="J41" s="18">
        <f>IF(J$3&gt;=$E41,0,Survival_curve_matrix!G40*J$1)</f>
        <v>6.6122634133828948E-2</v>
      </c>
      <c r="K41" s="18">
        <f>IF(K$3&gt;=$E41,0,Survival_curve_matrix!H40*K$1)</f>
        <v>0.34346546255132443</v>
      </c>
      <c r="L41" s="18">
        <f>IF(L$3&gt;=$E41,0,Survival_curve_matrix!I40*L$1)</f>
        <v>1.4610253650191189</v>
      </c>
      <c r="M41" s="18">
        <f>IF(M$3&gt;=$E41,0,Survival_curve_matrix!J40*M$1)</f>
        <v>5.344561238901437</v>
      </c>
      <c r="N41" s="18">
        <f>IF(N$3&gt;=$E41,0,Survival_curve_matrix!K40*N$1)</f>
        <v>16.987045216998165</v>
      </c>
      <c r="O41" s="18">
        <f>IF(O$3&gt;=$E41,0,Survival_curve_matrix!L40*O$1)</f>
        <v>46.161218841658197</v>
      </c>
      <c r="P41" s="18">
        <f>IF(P$3&gt;=$E41,0,Survival_curve_matrix!M40*P$1)</f>
        <v>100.16926877922823</v>
      </c>
      <c r="Q41" s="18">
        <f>IF(Q$3&gt;=$E41,0,Survival_curve_matrix!N40*Q$1)</f>
        <v>195.15261463368751</v>
      </c>
      <c r="R41" s="18">
        <f>IF(R$3&gt;=$E41,0,Survival_curve_matrix!O40*R$1)</f>
        <v>1064.9036340651969</v>
      </c>
      <c r="S41" s="18">
        <f>IF(S$3&gt;=$E41,0,Survival_curve_matrix!P40*S$1)</f>
        <v>6686.1818127544193</v>
      </c>
      <c r="T41" s="18">
        <f>IF(T$3&gt;=$E41,0,Survival_curve_matrix!Q40*T$1)</f>
        <v>32676.87282431918</v>
      </c>
      <c r="U41" s="18">
        <f>IF(U$3&gt;=$E41,0,Survival_curve_matrix!R40*U$1)</f>
        <v>130911.1600176943</v>
      </c>
      <c r="V41" s="18">
        <f>IF(V$3&gt;=$E41,0,Survival_curve_matrix!S40*V$1)</f>
        <v>451615.27417127421</v>
      </c>
      <c r="W41" s="18">
        <f>IF(W$3&gt;=$E41,0,Survival_curve_matrix!T40*W$1)</f>
        <v>1376133.0058947662</v>
      </c>
      <c r="X41" s="18">
        <f>IF(X$3&gt;=$E41,0,Survival_curve_matrix!U40*X$1)</f>
        <v>3802618.8352613817</v>
      </c>
      <c r="Y41" s="18">
        <f>IF(Y$3&gt;=$E41,0,Survival_curve_matrix!V40*Y$1)</f>
        <v>9688569.1028330643</v>
      </c>
      <c r="Z41" s="18">
        <f>IF(Z$3&gt;=$E41,0,Survival_curve_matrix!W40*Z$1)</f>
        <v>22983199.479420729</v>
      </c>
      <c r="AA41" s="18">
        <f>IF(AA$3&gt;=$E41,0,Survival_curve_matrix!X40*AA$1)</f>
        <v>108003594.06723255</v>
      </c>
      <c r="AB41" s="18">
        <f>IF(AB$3&gt;=$E41,0,Survival_curve_matrix!Y40*AB$1)</f>
        <v>239048639.02651089</v>
      </c>
      <c r="AC41" s="18">
        <f>IF(AC$3&gt;=$E41,0,Survival_curve_matrix!Z40*AC$1)</f>
        <v>459778383.20240688</v>
      </c>
      <c r="AD41" s="18">
        <f>IF(AD$3&gt;=$E41,0,Survival_curve_matrix!AA40*AD$1)</f>
        <v>798891424.68613029</v>
      </c>
      <c r="AE41" s="18">
        <f>IF(AE$3&gt;=$E41,0,Survival_curve_matrix!AB40*AE$1)</f>
        <v>1275689142.0103786</v>
      </c>
      <c r="AF41" s="18">
        <f>IF(AF$3&gt;=$E41,0,Survival_curve_matrix!AC40*AF$1)</f>
        <v>1902531049.6634624</v>
      </c>
      <c r="AG41" s="18">
        <f>IF(AG$3&gt;=$E41,0,Survival_curve_matrix!AD40*AG$1)</f>
        <v>2746447109.5727196</v>
      </c>
      <c r="AH41" s="18">
        <f>IF(AH$3&gt;=$E41,0,Survival_curve_matrix!AE40*AH$1)</f>
        <v>3856696405.7562137</v>
      </c>
      <c r="AI41" s="18">
        <f>IF(AI$3&gt;=$E41,0,Survival_curve_matrix!AF40*AI$1)</f>
        <v>5247425754.2615108</v>
      </c>
      <c r="AJ41" s="18">
        <f>IF(AJ$3&gt;=$E41,0,Survival_curve_matrix!AG40*AJ$1)</f>
        <v>6898146907.9350529</v>
      </c>
      <c r="AK41" s="18">
        <f>IF(AK$3&gt;=$E41,0,Survival_curve_matrix!AH40*AK$1)</f>
        <v>8737796870.2160015</v>
      </c>
      <c r="AL41" s="18">
        <f>IF(AL$3&gt;=$E41,0,Survival_curve_matrix!AI40*AL$1)</f>
        <v>10613542345.676521</v>
      </c>
      <c r="AM41" s="18">
        <f>IF(AM$3&gt;=$E41,0,Survival_curve_matrix!AJ40*AM$1)</f>
        <v>12373100326.434847</v>
      </c>
      <c r="AN41" s="18">
        <f>IF(AN$3&gt;=$E41,0,Survival_curve_matrix!AK40*AN$1)</f>
        <v>13882531782.565622</v>
      </c>
      <c r="AO41" s="18">
        <f>IF(AO$3&gt;=$E41,0,Survival_curve_matrix!AL40*AO$1)</f>
        <v>15039192101.582985</v>
      </c>
      <c r="AP41" s="18">
        <f>IF(AP$3&gt;=$E41,0,Survival_curve_matrix!AM40*AP$1)</f>
        <v>15801535705.658403</v>
      </c>
      <c r="AQ41" s="18">
        <f>IF(AQ$3&gt;=$E41,0,Survival_curve_matrix!AN40*AQ$1)</f>
        <v>0</v>
      </c>
      <c r="AR41" s="18">
        <f>IF(AR$3&gt;=$E41,0,Survival_curve_matrix!AO40*AR$1)</f>
        <v>0</v>
      </c>
      <c r="AS41" s="18">
        <f>IF(AS$3&gt;=$E41,0,Survival_curve_matrix!AP40*AS$1)</f>
        <v>0</v>
      </c>
      <c r="AT41" s="18">
        <f>IF(AT$3&gt;=$E41,0,Survival_curve_matrix!AQ40*AT$1)</f>
        <v>0</v>
      </c>
      <c r="AU41" s="18">
        <f>IF(AU$3&gt;=$E41,0,Survival_curve_matrix!AR40*AU$1)</f>
        <v>0</v>
      </c>
      <c r="AV41" s="18">
        <f>IF(AV$3&gt;=$E41,0,Survival_curve_matrix!AS40*AV$1)</f>
        <v>0</v>
      </c>
      <c r="AW41" s="18">
        <f>IF(AW$3&gt;=$E41,0,Survival_curve_matrix!AT40*AW$1)</f>
        <v>0</v>
      </c>
      <c r="AX41" s="18">
        <f>IF(AX$3&gt;=$E41,0,Survival_curve_matrix!AU40*AX$1)</f>
        <v>0</v>
      </c>
      <c r="AY41" s="18">
        <f>IF(AY$3&gt;=$E41,0,Survival_curve_matrix!AV40*AY$1)</f>
        <v>0</v>
      </c>
    </row>
    <row r="42" spans="1:51">
      <c r="A42" s="13">
        <f t="shared" si="2"/>
        <v>12419253752.790314</v>
      </c>
      <c r="B42" s="14">
        <f>'SI2.7 - Battery_stock'!D42-'SI2.7 - Battery_stock'!D41</f>
        <v>4116391999.9999847</v>
      </c>
      <c r="C42" s="12">
        <f>('SI2.7 - Battery_stock'!D42-SUM(F42:AY42))/'SI2.7 - Battery_stock'!$K$4</f>
        <v>16535645752.790298</v>
      </c>
      <c r="D42" s="23"/>
      <c r="E42" s="9">
        <f>'SI2.7 - Battery_stock'!B42</f>
        <v>2043</v>
      </c>
      <c r="F42" s="18">
        <f>IF(F$3&gt;=$E42,0,Survival_curve_matrix!C41*F$1)</f>
        <v>1.601898000913593E-4</v>
      </c>
      <c r="G42" s="18">
        <f>IF(G$3&gt;=$E42,0,Survival_curve_matrix!D41*G$1)</f>
        <v>-1.2306244855951723E-4</v>
      </c>
      <c r="H42" s="18">
        <f>IF(H$3&gt;=$E42,0,Survival_curve_matrix!E41*H$1)</f>
        <v>-3.9080334795350438E-5</v>
      </c>
      <c r="I42" s="18">
        <f>IF(I$3&gt;=$E42,0,Survival_curve_matrix!F41*I$1)</f>
        <v>1.9660825242824851E-3</v>
      </c>
      <c r="J42" s="18">
        <f>IF(J$3&gt;=$E42,0,Survival_curve_matrix!G41*J$1)</f>
        <v>1.5889189422746117E-2</v>
      </c>
      <c r="K42" s="18">
        <f>IF(K$3&gt;=$E42,0,Survival_curve_matrix!H41*K$1)</f>
        <v>8.709852873218564E-2</v>
      </c>
      <c r="L42" s="18">
        <f>IF(L$3&gt;=$E42,0,Survival_curve_matrix!I41*L$1)</f>
        <v>0.3908124085080304</v>
      </c>
      <c r="M42" s="18">
        <f>IF(M$3&gt;=$E42,0,Survival_curve_matrix!J41*M$1)</f>
        <v>1.5073279693873818</v>
      </c>
      <c r="N42" s="18">
        <f>IF(N$3&gt;=$E42,0,Survival_curve_matrix!K41*N$1)</f>
        <v>5.0488933774419378</v>
      </c>
      <c r="O42" s="18">
        <f>IF(O$3&gt;=$E42,0,Survival_curve_matrix!L41*O$1)</f>
        <v>14.452096023299584</v>
      </c>
      <c r="P42" s="18">
        <f>IF(P$3&gt;=$E42,0,Survival_curve_matrix!M41*P$1)</f>
        <v>33.017983978721958</v>
      </c>
      <c r="Q42" s="18">
        <f>IF(Q$3&gt;=$E42,0,Survival_curve_matrix!N41*Q$1)</f>
        <v>67.69156267933964</v>
      </c>
      <c r="R42" s="18">
        <f>IF(R$3&gt;=$E42,0,Survival_curve_matrix!O41*R$1)</f>
        <v>388.4992994031129</v>
      </c>
      <c r="S42" s="18">
        <f>IF(S$3&gt;=$E42,0,Survival_curve_matrix!P41*S$1)</f>
        <v>2564.1718662397088</v>
      </c>
      <c r="T42" s="18">
        <f>IF(T$3&gt;=$E42,0,Survival_curve_matrix!Q41*T$1)</f>
        <v>13166.21258056853</v>
      </c>
      <c r="U42" s="18">
        <f>IF(U$3&gt;=$E42,0,Survival_curve_matrix!R41*U$1)</f>
        <v>55386.450450783341</v>
      </c>
      <c r="V42" s="18">
        <f>IF(V$3&gt;=$E42,0,Survival_curve_matrix!S41*V$1)</f>
        <v>200516.04191425344</v>
      </c>
      <c r="W42" s="18">
        <f>IF(W$3&gt;=$E42,0,Survival_curve_matrix!T41*W$1)</f>
        <v>640815.72627367009</v>
      </c>
      <c r="X42" s="18">
        <f>IF(X$3&gt;=$E42,0,Survival_curve_matrix!U41*X$1)</f>
        <v>1855996.4559595878</v>
      </c>
      <c r="Y42" s="18">
        <f>IF(Y$3&gt;=$E42,0,Survival_curve_matrix!V41*Y$1)</f>
        <v>4953302.5743573522</v>
      </c>
      <c r="Z42" s="18">
        <f>IF(Z$3&gt;=$E42,0,Survival_curve_matrix!W41*Z$1)</f>
        <v>12299708.767890327</v>
      </c>
      <c r="AA42" s="18">
        <f>IF(AA$3&gt;=$E42,0,Survival_curve_matrix!X41*AA$1)</f>
        <v>60459956.800233901</v>
      </c>
      <c r="AB42" s="18">
        <f>IF(AB$3&gt;=$E42,0,Survival_curve_matrix!Y41*AB$1)</f>
        <v>139876249.89442822</v>
      </c>
      <c r="AC42" s="18">
        <f>IF(AC$3&gt;=$E42,0,Survival_curve_matrix!Z41*AC$1)</f>
        <v>280997391.33526158</v>
      </c>
      <c r="AD42" s="18">
        <f>IF(AD$3&gt;=$E42,0,Survival_curve_matrix!AA41*AD$1)</f>
        <v>509552438.31575358</v>
      </c>
      <c r="AE42" s="18">
        <f>IF(AE$3&gt;=$E42,0,Survival_curve_matrix!AB41*AE$1)</f>
        <v>848449506.15952897</v>
      </c>
      <c r="AF42" s="18">
        <f>IF(AF$3&gt;=$E42,0,Survival_curve_matrix!AC41*AF$1)</f>
        <v>1318269644.8702004</v>
      </c>
      <c r="AG42" s="18">
        <f>IF(AG$3&gt;=$E42,0,Survival_curve_matrix!AD41*AG$1)</f>
        <v>1980714851.0663531</v>
      </c>
      <c r="AH42" s="18">
        <f>IF(AH$3&gt;=$E42,0,Survival_curve_matrix!AE41*AH$1)</f>
        <v>2892029844.3214059</v>
      </c>
      <c r="AI42" s="18">
        <f>IF(AI$3&gt;=$E42,0,Survival_curve_matrix!AF41*AI$1)</f>
        <v>4086908954.072783</v>
      </c>
      <c r="AJ42" s="18">
        <f>IF(AJ$3&gt;=$E42,0,Survival_curve_matrix!AG41*AJ$1)</f>
        <v>5573483861.2603836</v>
      </c>
      <c r="AK42" s="18">
        <f>IF(AK$3&gt;=$E42,0,Survival_curve_matrix!AH41*AK$1)</f>
        <v>7314362759.8106508</v>
      </c>
      <c r="AL42" s="18">
        <f>IF(AL$3&gt;=$E42,0,Survival_curve_matrix!AI41*AL$1)</f>
        <v>9191510104.6142406</v>
      </c>
      <c r="AM42" s="18">
        <f>IF(AM$3&gt;=$E42,0,Survival_curve_matrix!AJ41*AM$1)</f>
        <v>11067413326.234797</v>
      </c>
      <c r="AN42" s="18">
        <f>IF(AN$3&gt;=$E42,0,Survival_curve_matrix!AK41*AN$1)</f>
        <v>12801241104.218891</v>
      </c>
      <c r="AO42" s="18">
        <f>IF(AO$3&gt;=$E42,0,Survival_curve_matrix!AL41*AO$1)</f>
        <v>14263522468.029171</v>
      </c>
      <c r="AP42" s="18">
        <f>IF(AP$3&gt;=$E42,0,Survival_curve_matrix!AM41*AP$1)</f>
        <v>15368370946.387016</v>
      </c>
      <c r="AQ42" s="18">
        <f>IF(AQ$3&gt;=$E42,0,Survival_curve_matrix!AN41*AQ$1)</f>
        <v>16114800872.704386</v>
      </c>
      <c r="AR42" s="18">
        <f>IF(AR$3&gt;=$E42,0,Survival_curve_matrix!AO41*AR$1)</f>
        <v>0</v>
      </c>
      <c r="AS42" s="18">
        <f>IF(AS$3&gt;=$E42,0,Survival_curve_matrix!AP41*AS$1)</f>
        <v>0</v>
      </c>
      <c r="AT42" s="18">
        <f>IF(AT$3&gt;=$E42,0,Survival_curve_matrix!AQ41*AT$1)</f>
        <v>0</v>
      </c>
      <c r="AU42" s="18">
        <f>IF(AU$3&gt;=$E42,0,Survival_curve_matrix!AR41*AU$1)</f>
        <v>0</v>
      </c>
      <c r="AV42" s="18">
        <f>IF(AV$3&gt;=$E42,0,Survival_curve_matrix!AS41*AV$1)</f>
        <v>0</v>
      </c>
      <c r="AW42" s="18">
        <f>IF(AW$3&gt;=$E42,0,Survival_curve_matrix!AT41*AW$1)</f>
        <v>0</v>
      </c>
      <c r="AX42" s="18">
        <f>IF(AX$3&gt;=$E42,0,Survival_curve_matrix!AU41*AX$1)</f>
        <v>0</v>
      </c>
      <c r="AY42" s="18">
        <f>IF(AY$3&gt;=$E42,0,Survival_curve_matrix!AV41*AY$1)</f>
        <v>0</v>
      </c>
    </row>
    <row r="43" spans="1:51">
      <c r="A43" s="13">
        <f t="shared" si="2"/>
        <v>13033517221.011215</v>
      </c>
      <c r="B43" s="14">
        <f>'SI2.7 - Battery_stock'!D43-'SI2.7 - Battery_stock'!D42</f>
        <v>3792852000</v>
      </c>
      <c r="C43" s="12">
        <f>('SI2.7 - Battery_stock'!D43-SUM(F43:AY43))/'SI2.7 - Battery_stock'!$K$4</f>
        <v>16826369221.011215</v>
      </c>
      <c r="D43" s="23"/>
      <c r="E43" s="9">
        <f>'SI2.7 - Battery_stock'!B43</f>
        <v>2044</v>
      </c>
      <c r="F43" s="18">
        <f>IF(F$3&gt;=$E43,0,Survival_curve_matrix!C42*F$1)</f>
        <v>2.9225049047454377E-5</v>
      </c>
      <c r="G43" s="18">
        <f>IF(G$3&gt;=$E43,0,Survival_curve_matrix!D42*G$1)</f>
        <v>-2.3743804503956135E-5</v>
      </c>
      <c r="H43" s="18">
        <f>IF(H$3&gt;=$E43,0,Survival_curve_matrix!E42*H$1)</f>
        <v>-7.9700166809928415E-6</v>
      </c>
      <c r="I43" s="18">
        <f>IF(I$3&gt;=$E43,0,Survival_curve_matrix!F42*I$1)</f>
        <v>4.2368071723105505E-4</v>
      </c>
      <c r="J43" s="18">
        <f>IF(J$3&gt;=$E43,0,Survival_curve_matrix!G42*J$1)</f>
        <v>3.6164977171261404E-3</v>
      </c>
      <c r="K43" s="18">
        <f>IF(K$3&gt;=$E43,0,Survival_curve_matrix!H42*K$1)</f>
        <v>2.0929671656262163E-2</v>
      </c>
      <c r="L43" s="18">
        <f>IF(L$3&gt;=$E43,0,Survival_curve_matrix!I42*L$1)</f>
        <v>9.9105119736005012E-2</v>
      </c>
      <c r="M43" s="18">
        <f>IF(M$3&gt;=$E43,0,Survival_curve_matrix!J42*M$1)</f>
        <v>0.40319797878395675</v>
      </c>
      <c r="N43" s="18">
        <f>IF(N$3&gt;=$E43,0,Survival_curve_matrix!K42*N$1)</f>
        <v>1.4239406870071236</v>
      </c>
      <c r="O43" s="18">
        <f>IF(O$3&gt;=$E43,0,Survival_curve_matrix!L42*O$1)</f>
        <v>4.2954552113146427</v>
      </c>
      <c r="P43" s="18">
        <f>IF(P$3&gt;=$E43,0,Survival_curve_matrix!M42*P$1)</f>
        <v>10.337228672255653</v>
      </c>
      <c r="Q43" s="18">
        <f>IF(Q$3&gt;=$E43,0,Survival_curve_matrix!N42*Q$1)</f>
        <v>22.312621019197874</v>
      </c>
      <c r="R43" s="18">
        <f>IF(R$3&gt;=$E43,0,Survival_curve_matrix!O42*R$1)</f>
        <v>134.75671194971392</v>
      </c>
      <c r="S43" s="18">
        <f>IF(S$3&gt;=$E43,0,Survival_curve_matrix!P42*S$1)</f>
        <v>935.46396285685887</v>
      </c>
      <c r="T43" s="18">
        <f>IF(T$3&gt;=$E43,0,Survival_curve_matrix!Q42*T$1)</f>
        <v>5049.2841549155082</v>
      </c>
      <c r="U43" s="18">
        <f>IF(U$3&gt;=$E43,0,Survival_curve_matrix!R42*U$1)</f>
        <v>22316.388249227537</v>
      </c>
      <c r="V43" s="18">
        <f>IF(V$3&gt;=$E43,0,Survival_curve_matrix!S42*V$1)</f>
        <v>84835.179969147721</v>
      </c>
      <c r="W43" s="18">
        <f>IF(W$3&gt;=$E43,0,Survival_curve_matrix!T42*W$1)</f>
        <v>284520.56513056054</v>
      </c>
      <c r="X43" s="18">
        <f>IF(X$3&gt;=$E43,0,Survival_curve_matrix!U42*X$1)</f>
        <v>864270.90389695333</v>
      </c>
      <c r="Y43" s="18">
        <f>IF(Y$3&gt;=$E43,0,Survival_curve_matrix!V42*Y$1)</f>
        <v>2417626.4888959937</v>
      </c>
      <c r="Z43" s="18">
        <f>IF(Z$3&gt;=$E43,0,Survival_curve_matrix!W42*Z$1)</f>
        <v>6288253.5550086368</v>
      </c>
      <c r="AA43" s="18">
        <f>IF(AA$3&gt;=$E43,0,Survival_curve_matrix!X42*AA$1)</f>
        <v>32355802.395048004</v>
      </c>
      <c r="AB43" s="18">
        <f>IF(AB$3&gt;=$E43,0,Survival_curve_matrix!Y42*AB$1)</f>
        <v>78302135.21164307</v>
      </c>
      <c r="AC43" s="18">
        <f>IF(AC$3&gt;=$E43,0,Survival_curve_matrix!Z42*AC$1)</f>
        <v>164422025.11654758</v>
      </c>
      <c r="AD43" s="18">
        <f>IF(AD$3&gt;=$E43,0,Survival_curve_matrix!AA42*AD$1)</f>
        <v>311417220.00491607</v>
      </c>
      <c r="AE43" s="18">
        <f>IF(AE$3&gt;=$E43,0,Survival_curve_matrix!AB42*AE$1)</f>
        <v>541161791.56790829</v>
      </c>
      <c r="AF43" s="18">
        <f>IF(AF$3&gt;=$E43,0,Survival_curve_matrix!AC42*AF$1)</f>
        <v>876769420.02703011</v>
      </c>
      <c r="AG43" s="18">
        <f>IF(AG$3&gt;=$E43,0,Survival_curve_matrix!AD42*AG$1)</f>
        <v>1372443442.5216093</v>
      </c>
      <c r="AH43" s="18">
        <f>IF(AH$3&gt;=$E43,0,Survival_curve_matrix!AE42*AH$1)</f>
        <v>2085707910.561476</v>
      </c>
      <c r="AI43" s="18">
        <f>IF(AI$3&gt;=$E43,0,Survival_curve_matrix!AF42*AI$1)</f>
        <v>3064659859.8121524</v>
      </c>
      <c r="AJ43" s="18">
        <f>IF(AJ$3&gt;=$E43,0,Survival_curve_matrix!AG42*AJ$1)</f>
        <v>4340856291.1950884</v>
      </c>
      <c r="AK43" s="18">
        <f>IF(AK$3&gt;=$E43,0,Survival_curve_matrix!AH42*AK$1)</f>
        <v>5909773065.3306704</v>
      </c>
      <c r="AL43" s="18">
        <f>IF(AL$3&gt;=$E43,0,Survival_curve_matrix!AI42*AL$1)</f>
        <v>7694163667.8207359</v>
      </c>
      <c r="AM43" s="18">
        <f>IF(AM$3&gt;=$E43,0,Survival_curve_matrix!AJ42*AM$1)</f>
        <v>9584570175.2410793</v>
      </c>
      <c r="AN43" s="18">
        <f>IF(AN$3&gt;=$E43,0,Survival_curve_matrix!AK42*AN$1)</f>
        <v>11450374009.049931</v>
      </c>
      <c r="AO43" s="18">
        <f>IF(AO$3&gt;=$E43,0,Survival_curve_matrix!AL42*AO$1)</f>
        <v>13152556966.445513</v>
      </c>
      <c r="AP43" s="18">
        <f>IF(AP$3&gt;=$E43,0,Survival_curve_matrix!AM42*AP$1)</f>
        <v>14575723403.900454</v>
      </c>
      <c r="AQ43" s="18">
        <f>IF(AQ$3&gt;=$E43,0,Survival_curve_matrix!AN42*AQ$1)</f>
        <v>15673048629.709946</v>
      </c>
      <c r="AR43" s="18">
        <f>IF(AR$3&gt;=$E43,0,Survival_curve_matrix!AO42*AR$1)</f>
        <v>16415840981.594549</v>
      </c>
      <c r="AS43" s="18">
        <f>IF(AS$3&gt;=$E43,0,Survival_curve_matrix!AP42*AS$1)</f>
        <v>0</v>
      </c>
      <c r="AT43" s="18">
        <f>IF(AT$3&gt;=$E43,0,Survival_curve_matrix!AQ42*AT$1)</f>
        <v>0</v>
      </c>
      <c r="AU43" s="18">
        <f>IF(AU$3&gt;=$E43,0,Survival_curve_matrix!AR42*AU$1)</f>
        <v>0</v>
      </c>
      <c r="AV43" s="18">
        <f>IF(AV$3&gt;=$E43,0,Survival_curve_matrix!AS42*AV$1)</f>
        <v>0</v>
      </c>
      <c r="AW43" s="18">
        <f>IF(AW$3&gt;=$E43,0,Survival_curve_matrix!AT42*AW$1)</f>
        <v>0</v>
      </c>
      <c r="AX43" s="18">
        <f>IF(AX$3&gt;=$E43,0,Survival_curve_matrix!AU42*AX$1)</f>
        <v>0</v>
      </c>
      <c r="AY43" s="18">
        <f>IF(AY$3&gt;=$E43,0,Survival_curve_matrix!AV42*AY$1)</f>
        <v>0</v>
      </c>
    </row>
    <row r="44" spans="1:51">
      <c r="A44" s="13">
        <f t="shared" si="2"/>
        <v>13610915940.174652</v>
      </c>
      <c r="B44" s="14">
        <f>'SI2.7 - Battery_stock'!D44-'SI2.7 - Battery_stock'!D43</f>
        <v>3492412000</v>
      </c>
      <c r="C44" s="12">
        <f>('SI2.7 - Battery_stock'!D44-SUM(F44:AY44))/'SI2.7 - Battery_stock'!$K$4</f>
        <v>17103327940.174652</v>
      </c>
      <c r="D44" s="23"/>
      <c r="E44" s="9">
        <f>'SI2.7 - Battery_stock'!B44</f>
        <v>2045</v>
      </c>
      <c r="F44" s="18">
        <f>IF(F$3&gt;=$E44,0,Survival_curve_matrix!C43*F$1)</f>
        <v>5.036102201927406E-6</v>
      </c>
      <c r="G44" s="18">
        <f>IF(G$3&gt;=$E44,0,Survival_curve_matrix!D43*G$1)</f>
        <v>-4.3318229425689641E-6</v>
      </c>
      <c r="H44" s="18">
        <f>IF(H$3&gt;=$E44,0,Survival_curve_matrix!E43*H$1)</f>
        <v>-1.5377438055382192E-6</v>
      </c>
      <c r="I44" s="18">
        <f>IF(I$3&gt;=$E44,0,Survival_curve_matrix!F43*I$1)</f>
        <v>8.640515495656056E-5</v>
      </c>
      <c r="J44" s="18">
        <f>IF(J$3&gt;=$E44,0,Survival_curve_matrix!G43*J$1)</f>
        <v>7.7933674081949445E-4</v>
      </c>
      <c r="K44" s="18">
        <f>IF(K$3&gt;=$E44,0,Survival_curve_matrix!H43*K$1)</f>
        <v>4.7637489711536201E-3</v>
      </c>
      <c r="L44" s="18">
        <f>IF(L$3&gt;=$E44,0,Survival_curve_matrix!I43*L$1)</f>
        <v>2.3814841027993576E-2</v>
      </c>
      <c r="M44" s="18">
        <f>IF(M$3&gt;=$E44,0,Survival_curve_matrix!J43*M$1)</f>
        <v>0.10224594484409306</v>
      </c>
      <c r="N44" s="18">
        <f>IF(N$3&gt;=$E44,0,Survival_curve_matrix!K43*N$1)</f>
        <v>0.38089255860013849</v>
      </c>
      <c r="O44" s="18">
        <f>IF(O$3&gt;=$E44,0,Survival_curve_matrix!L43*O$1)</f>
        <v>1.2114483288428368</v>
      </c>
      <c r="P44" s="18">
        <f>IF(P$3&gt;=$E44,0,Survival_curve_matrix!M43*P$1)</f>
        <v>3.0724334172154175</v>
      </c>
      <c r="Q44" s="18">
        <f>IF(Q$3&gt;=$E44,0,Survival_curve_matrix!N43*Q$1)</f>
        <v>6.9856071740014913</v>
      </c>
      <c r="R44" s="18">
        <f>IF(R$3&gt;=$E44,0,Survival_curve_matrix!O43*R$1)</f>
        <v>44.418762464836519</v>
      </c>
      <c r="S44" s="18">
        <f>IF(S$3&gt;=$E44,0,Survival_curve_matrix!P43*S$1)</f>
        <v>324.47947261608249</v>
      </c>
      <c r="T44" s="18">
        <f>IF(T$3&gt;=$E44,0,Survival_curve_matrix!Q43*T$1)</f>
        <v>1842.0853248321393</v>
      </c>
      <c r="U44" s="18">
        <f>IF(U$3&gt;=$E44,0,Survival_curve_matrix!R43*U$1)</f>
        <v>8558.4054558005264</v>
      </c>
      <c r="V44" s="18">
        <f>IF(V$3&gt;=$E44,0,Survival_curve_matrix!S43*V$1)</f>
        <v>34181.912687596967</v>
      </c>
      <c r="W44" s="18">
        <f>IF(W$3&gt;=$E44,0,Survival_curve_matrix!T43*W$1)</f>
        <v>120376.17099033187</v>
      </c>
      <c r="X44" s="18">
        <f>IF(X$3&gt;=$E44,0,Survival_curve_matrix!U43*X$1)</f>
        <v>383734.10002370167</v>
      </c>
      <c r="Y44" s="18">
        <f>IF(Y$3&gt;=$E44,0,Survival_curve_matrix!V43*Y$1)</f>
        <v>1125801.8430660486</v>
      </c>
      <c r="Z44" s="18">
        <f>IF(Z$3&gt;=$E44,0,Survival_curve_matrix!W43*Z$1)</f>
        <v>3069194.3678517747</v>
      </c>
      <c r="AA44" s="18">
        <f>IF(AA$3&gt;=$E44,0,Survival_curve_matrix!X43*AA$1)</f>
        <v>16541976.178084396</v>
      </c>
      <c r="AB44" s="18">
        <f>IF(AB$3&gt;=$E44,0,Survival_curve_matrix!Y43*AB$1)</f>
        <v>41904237.913852625</v>
      </c>
      <c r="AC44" s="18">
        <f>IF(AC$3&gt;=$E44,0,Survival_curve_matrix!Z43*AC$1)</f>
        <v>92042756.737939417</v>
      </c>
      <c r="AD44" s="18">
        <f>IF(AD$3&gt;=$E44,0,Survival_curve_matrix!AA43*AD$1)</f>
        <v>182221798.30944327</v>
      </c>
      <c r="AE44" s="18">
        <f>IF(AE$3&gt;=$E44,0,Survival_curve_matrix!AB43*AE$1)</f>
        <v>330735539.7218743</v>
      </c>
      <c r="AF44" s="18">
        <f>IF(AF$3&gt;=$E44,0,Survival_curve_matrix!AC43*AF$1)</f>
        <v>559224923.45062542</v>
      </c>
      <c r="AG44" s="18">
        <f>IF(AG$3&gt;=$E44,0,Survival_curve_matrix!AD43*AG$1)</f>
        <v>912799931.18407345</v>
      </c>
      <c r="AH44" s="18">
        <f>IF(AH$3&gt;=$E44,0,Survival_curve_matrix!AE43*AH$1)</f>
        <v>1445193457.9702163</v>
      </c>
      <c r="AI44" s="18">
        <f>IF(AI$3&gt;=$E44,0,Survival_curve_matrix!AF43*AI$1)</f>
        <v>2210207244.3482213</v>
      </c>
      <c r="AJ44" s="18">
        <f>IF(AJ$3&gt;=$E44,0,Survival_curve_matrix!AG43*AJ$1)</f>
        <v>3255087936.2216702</v>
      </c>
      <c r="AK44" s="18">
        <f>IF(AK$3&gt;=$E44,0,Survival_curve_matrix!AH43*AK$1)</f>
        <v>4602772023.5247374</v>
      </c>
      <c r="AL44" s="18">
        <f>IF(AL$3&gt;=$E44,0,Survival_curve_matrix!AI43*AL$1)</f>
        <v>6216640150.0039816</v>
      </c>
      <c r="AM44" s="18">
        <f>IF(AM$3&gt;=$E44,0,Survival_curve_matrix!AJ43*AM$1)</f>
        <v>8023192138.6886368</v>
      </c>
      <c r="AN44" s="18">
        <f>IF(AN$3&gt;=$E44,0,Survival_curve_matrix!AK43*AN$1)</f>
        <v>9916220709.1647663</v>
      </c>
      <c r="AO44" s="18">
        <f>IF(AO$3&gt;=$E44,0,Survival_curve_matrix!AL43*AO$1)</f>
        <v>11764616822.309727</v>
      </c>
      <c r="AP44" s="18">
        <f>IF(AP$3&gt;=$E44,0,Survival_curve_matrix!AM43*AP$1)</f>
        <v>13440441014.949556</v>
      </c>
      <c r="AQ44" s="18">
        <f>IF(AQ$3&gt;=$E44,0,Survival_curve_matrix!AN43*AQ$1)</f>
        <v>14864686863.6548</v>
      </c>
      <c r="AR44" s="18">
        <f>IF(AR$3&gt;=$E44,0,Survival_curve_matrix!AO43*AR$1)</f>
        <v>15965836378.277201</v>
      </c>
      <c r="AS44" s="18">
        <f>IF(AS$3&gt;=$E44,0,Survival_curve_matrix!AP43*AS$1)</f>
        <v>16704458087.65023</v>
      </c>
      <c r="AT44" s="18">
        <f>IF(AT$3&gt;=$E44,0,Survival_curve_matrix!AQ43*AT$1)</f>
        <v>0</v>
      </c>
      <c r="AU44" s="18">
        <f>IF(AU$3&gt;=$E44,0,Survival_curve_matrix!AR43*AU$1)</f>
        <v>0</v>
      </c>
      <c r="AV44" s="18">
        <f>IF(AV$3&gt;=$E44,0,Survival_curve_matrix!AS43*AV$1)</f>
        <v>0</v>
      </c>
      <c r="AW44" s="18">
        <f>IF(AW$3&gt;=$E44,0,Survival_curve_matrix!AT43*AW$1)</f>
        <v>0</v>
      </c>
      <c r="AX44" s="18">
        <f>IF(AX$3&gt;=$E44,0,Survival_curve_matrix!AU43*AX$1)</f>
        <v>0</v>
      </c>
      <c r="AY44" s="18">
        <f>IF(AY$3&gt;=$E44,0,Survival_curve_matrix!AV43*AY$1)</f>
        <v>0</v>
      </c>
    </row>
    <row r="45" spans="1:51">
      <c r="A45" s="13">
        <f t="shared" si="2"/>
        <v>14150014495.469696</v>
      </c>
      <c r="B45" s="14">
        <f>'SI2.7 - Battery_stock'!D45-'SI2.7 - Battery_stock'!D44</f>
        <v>3215015999.9999847</v>
      </c>
      <c r="C45" s="12">
        <f>('SI2.7 - Battery_stock'!D45-SUM(F45:AY45))/'SI2.7 - Battery_stock'!$K$4</f>
        <v>17365030495.469681</v>
      </c>
      <c r="D45" s="23"/>
      <c r="E45" s="9">
        <f>'SI2.7 - Battery_stock'!B45</f>
        <v>2046</v>
      </c>
      <c r="F45" s="18">
        <f>IF(F$3&gt;=$E45,0,Survival_curve_matrix!C44*F$1)</f>
        <v>8.0890760756346936E-7</v>
      </c>
      <c r="G45" s="18">
        <f>IF(G$3&gt;=$E45,0,Survival_curve_matrix!D44*G$1)</f>
        <v>-7.464659177819733E-7</v>
      </c>
      <c r="H45" s="18">
        <f>IF(H$3&gt;=$E45,0,Survival_curve_matrix!E44*H$1)</f>
        <v>-2.8054619029203542E-7</v>
      </c>
      <c r="I45" s="18">
        <f>IF(I$3&gt;=$E45,0,Survival_curve_matrix!F44*I$1)</f>
        <v>1.6671105860780855E-5</v>
      </c>
      <c r="J45" s="18">
        <f>IF(J$3&gt;=$E45,0,Survival_curve_matrix!G44*J$1)</f>
        <v>1.5893740053580491E-4</v>
      </c>
      <c r="K45" s="18">
        <f>IF(K$3&gt;=$E45,0,Survival_curve_matrix!H44*K$1)</f>
        <v>1.0265635118971628E-3</v>
      </c>
      <c r="L45" s="18">
        <f>IF(L$3&gt;=$E45,0,Survival_curve_matrix!I44*L$1)</f>
        <v>5.420434983811501E-3</v>
      </c>
      <c r="M45" s="18">
        <f>IF(M$3&gt;=$E45,0,Survival_curve_matrix!J44*M$1)</f>
        <v>2.4569577522385536E-2</v>
      </c>
      <c r="N45" s="18">
        <f>IF(N$3&gt;=$E45,0,Survival_curve_matrix!K44*N$1)</f>
        <v>9.6589570353532869E-2</v>
      </c>
      <c r="O45" s="18">
        <f>IF(O$3&gt;=$E45,0,Survival_curve_matrix!L44*O$1)</f>
        <v>0.32405258013566518</v>
      </c>
      <c r="P45" s="18">
        <f>IF(P$3&gt;=$E45,0,Survival_curve_matrix!M44*P$1)</f>
        <v>0.86651918030995867</v>
      </c>
      <c r="Q45" s="18">
        <f>IF(Q$3&gt;=$E45,0,Survival_curve_matrix!N44*Q$1)</f>
        <v>2.0762637261325678</v>
      </c>
      <c r="R45" s="18">
        <f>IF(R$3&gt;=$E45,0,Survival_curve_matrix!O44*R$1)</f>
        <v>13.906569984209995</v>
      </c>
      <c r="S45" s="18">
        <f>IF(S$3&gt;=$E45,0,Survival_curve_matrix!P44*S$1)</f>
        <v>106.95553794921599</v>
      </c>
      <c r="T45" s="18">
        <f>IF(T$3&gt;=$E45,0,Survival_curve_matrix!Q44*T$1)</f>
        <v>638.95446371868229</v>
      </c>
      <c r="U45" s="18">
        <f>IF(U$3&gt;=$E45,0,Survival_curve_matrix!R44*U$1)</f>
        <v>3122.2867658865744</v>
      </c>
      <c r="V45" s="18">
        <f>IF(V$3&gt;=$E45,0,Survival_curve_matrix!S44*V$1)</f>
        <v>13108.871595534874</v>
      </c>
      <c r="W45" s="18">
        <f>IF(W$3&gt;=$E45,0,Survival_curve_matrix!T44*W$1)</f>
        <v>48502.139890021659</v>
      </c>
      <c r="X45" s="18">
        <f>IF(X$3&gt;=$E45,0,Survival_curve_matrix!U44*X$1)</f>
        <v>162351.85536791506</v>
      </c>
      <c r="Y45" s="18">
        <f>IF(Y$3&gt;=$E45,0,Survival_curve_matrix!V44*Y$1)</f>
        <v>499853.17694494897</v>
      </c>
      <c r="Z45" s="18">
        <f>IF(Z$3&gt;=$E45,0,Survival_curve_matrix!W44*Z$1)</f>
        <v>1429213.6076128634</v>
      </c>
      <c r="AA45" s="18">
        <f>IF(AA$3&gt;=$E45,0,Survival_curve_matrix!X44*AA$1)</f>
        <v>8073869.7437662603</v>
      </c>
      <c r="AB45" s="18">
        <f>IF(AB$3&gt;=$E45,0,Survival_curve_matrix!Y44*AB$1)</f>
        <v>21423635.144892</v>
      </c>
      <c r="AC45" s="18">
        <f>IF(AC$3&gt;=$E45,0,Survival_curve_matrix!Z44*AC$1)</f>
        <v>49257680.728225715</v>
      </c>
      <c r="AD45" s="18">
        <f>IF(AD$3&gt;=$E45,0,Survival_curve_matrix!AA44*AD$1)</f>
        <v>102006994.75789376</v>
      </c>
      <c r="AE45" s="18">
        <f>IF(AE$3&gt;=$E45,0,Survival_curve_matrix!AB44*AE$1)</f>
        <v>193525665.70343432</v>
      </c>
      <c r="AF45" s="18">
        <f>IF(AF$3&gt;=$E45,0,Survival_curve_matrix!AC44*AF$1)</f>
        <v>341774973.33559823</v>
      </c>
      <c r="AG45" s="18">
        <f>IF(AG$3&gt;=$E45,0,Survival_curve_matrix!AD44*AG$1)</f>
        <v>582206062.37203455</v>
      </c>
      <c r="AH45" s="18">
        <f>IF(AH$3&gt;=$E45,0,Survival_curve_matrix!AE44*AH$1)</f>
        <v>961185319.63630712</v>
      </c>
      <c r="AI45" s="18">
        <f>IF(AI$3&gt;=$E45,0,Survival_curve_matrix!AF44*AI$1)</f>
        <v>1531459431.1676898</v>
      </c>
      <c r="AJ45" s="18">
        <f>IF(AJ$3&gt;=$E45,0,Survival_curve_matrix!AG44*AJ$1)</f>
        <v>2347542391.88835</v>
      </c>
      <c r="AK45" s="18">
        <f>IF(AK$3&gt;=$E45,0,Survival_curve_matrix!AH44*AK$1)</f>
        <v>3451491291.5555515</v>
      </c>
      <c r="AL45" s="18">
        <f>IF(AL$3&gt;=$E45,0,Survival_curve_matrix!AI44*AL$1)</f>
        <v>4841772610.6303415</v>
      </c>
      <c r="AM45" s="18">
        <f>IF(AM$3&gt;=$E45,0,Survival_curve_matrix!AJ44*AM$1)</f>
        <v>6482484716.1972504</v>
      </c>
      <c r="AN45" s="18">
        <f>IF(AN$3&gt;=$E45,0,Survival_curve_matrix!AK44*AN$1)</f>
        <v>8300815016.7016811</v>
      </c>
      <c r="AO45" s="18">
        <f>IF(AO$3&gt;=$E45,0,Survival_curve_matrix!AL44*AO$1)</f>
        <v>10188360386.880981</v>
      </c>
      <c r="AP45" s="18">
        <f>IF(AP$3&gt;=$E45,0,Survival_curve_matrix!AM44*AP$1)</f>
        <v>12022121543.904604</v>
      </c>
      <c r="AQ45" s="18">
        <f>IF(AQ$3&gt;=$E45,0,Survival_curve_matrix!AN44*AQ$1)</f>
        <v>13706897521.33913</v>
      </c>
      <c r="AR45" s="18">
        <f>IF(AR$3&gt;=$E45,0,Survival_curve_matrix!AO44*AR$1)</f>
        <v>15142373630.460123</v>
      </c>
      <c r="AS45" s="18">
        <f>IF(AS$3&gt;=$E45,0,Survival_curve_matrix!AP44*AS$1)</f>
        <v>16246541673.633274</v>
      </c>
      <c r="AT45" s="18">
        <f>IF(AT$3&gt;=$E45,0,Survival_curve_matrix!AQ44*AT$1)</f>
        <v>16979410173.599813</v>
      </c>
      <c r="AU45" s="18">
        <f>IF(AU$3&gt;=$E45,0,Survival_curve_matrix!AR44*AU$1)</f>
        <v>0</v>
      </c>
      <c r="AV45" s="18">
        <f>IF(AV$3&gt;=$E45,0,Survival_curve_matrix!AS44*AV$1)</f>
        <v>0</v>
      </c>
      <c r="AW45" s="18">
        <f>IF(AW$3&gt;=$E45,0,Survival_curve_matrix!AT44*AW$1)</f>
        <v>0</v>
      </c>
      <c r="AX45" s="18">
        <f>IF(AX$3&gt;=$E45,0,Survival_curve_matrix!AU44*AX$1)</f>
        <v>0</v>
      </c>
      <c r="AY45" s="18">
        <f>IF(AY$3&gt;=$E45,0,Survival_curve_matrix!AV44*AY$1)</f>
        <v>0</v>
      </c>
    </row>
    <row r="46" spans="1:51">
      <c r="A46" s="13">
        <f t="shared" si="2"/>
        <v>14649907389.03949</v>
      </c>
      <c r="B46" s="14">
        <f>'SI2.7 - Battery_stock'!D46-'SI2.7 - Battery_stock'!D45</f>
        <v>2960776000.0000153</v>
      </c>
      <c r="C46" s="12">
        <f>('SI2.7 - Battery_stock'!D46-SUM(F46:AY46))/'SI2.7 - Battery_stock'!$K$4</f>
        <v>17610683389.039505</v>
      </c>
      <c r="D46" s="23"/>
      <c r="E46" s="9">
        <f>'SI2.7 - Battery_stock'!B46</f>
        <v>2047</v>
      </c>
      <c r="F46" s="18">
        <f>IF(F$3&gt;=$E46,0,Survival_curve_matrix!C45*F$1)</f>
        <v>0</v>
      </c>
      <c r="G46" s="18">
        <f>IF(G$3&gt;=$E46,0,Survival_curve_matrix!D45*G$1)</f>
        <v>-1.1989867073181955E-7</v>
      </c>
      <c r="H46" s="18">
        <f>IF(H$3&gt;=$E46,0,Survival_curve_matrix!E45*H$1)</f>
        <v>-4.8344120291395386E-8</v>
      </c>
      <c r="I46" s="18">
        <f>IF(I$3&gt;=$E46,0,Survival_curve_matrix!F45*I$1)</f>
        <v>3.0414788343499852E-6</v>
      </c>
      <c r="J46" s="18">
        <f>IF(J$3&gt;=$E46,0,Survival_curve_matrix!G45*J$1)</f>
        <v>3.0665557291134151E-5</v>
      </c>
      <c r="K46" s="18">
        <f>IF(K$3&gt;=$E46,0,Survival_curve_matrix!H45*K$1)</f>
        <v>2.0935665870734548E-4</v>
      </c>
      <c r="L46" s="18">
        <f>IF(L$3&gt;=$E46,0,Survival_curve_matrix!I45*L$1)</f>
        <v>1.1680759852558432E-3</v>
      </c>
      <c r="M46" s="18">
        <f>IF(M$3&gt;=$E46,0,Survival_curve_matrix!J45*M$1)</f>
        <v>5.592218624649271E-3</v>
      </c>
      <c r="N46" s="18">
        <f>IF(N$3&gt;=$E46,0,Survival_curve_matrix!K45*N$1)</f>
        <v>2.3210357538127242E-2</v>
      </c>
      <c r="O46" s="18">
        <f>IF(O$3&gt;=$E46,0,Survival_curve_matrix!L45*O$1)</f>
        <v>8.2175665500770698E-2</v>
      </c>
      <c r="P46" s="18">
        <f>IF(P$3&gt;=$E46,0,Survival_curve_matrix!M45*P$1)</f>
        <v>0.23178683682258158</v>
      </c>
      <c r="Q46" s="18">
        <f>IF(Q$3&gt;=$E46,0,Survival_curve_matrix!N45*Q$1)</f>
        <v>0.5855691882515256</v>
      </c>
      <c r="R46" s="18">
        <f>IF(R$3&gt;=$E46,0,Survival_curve_matrix!O45*R$1)</f>
        <v>4.1333138400050835</v>
      </c>
      <c r="S46" s="18">
        <f>IF(S$3&gt;=$E46,0,Survival_curve_matrix!P45*S$1)</f>
        <v>33.485504574042714</v>
      </c>
      <c r="T46" s="18">
        <f>IF(T$3&gt;=$E46,0,Survival_curve_matrix!Q45*T$1)</f>
        <v>210.61337976514355</v>
      </c>
      <c r="U46" s="18">
        <f>IF(U$3&gt;=$E46,0,Survival_curve_matrix!R45*U$1)</f>
        <v>1083.0112151589885</v>
      </c>
      <c r="V46" s="18">
        <f>IF(V$3&gt;=$E46,0,Survival_curve_matrix!S45*V$1)</f>
        <v>4782.3927611076851</v>
      </c>
      <c r="W46" s="18">
        <f>IF(W$3&gt;=$E46,0,Survival_curve_matrix!T45*W$1)</f>
        <v>18600.724006812801</v>
      </c>
      <c r="X46" s="18">
        <f>IF(X$3&gt;=$E46,0,Survival_curve_matrix!U45*X$1)</f>
        <v>65415.042991287883</v>
      </c>
      <c r="Y46" s="18">
        <f>IF(Y$3&gt;=$E46,0,Survival_curve_matrix!V45*Y$1)</f>
        <v>211480.00837962219</v>
      </c>
      <c r="Z46" s="18">
        <f>IF(Z$3&gt;=$E46,0,Survival_curve_matrix!W45*Z$1)</f>
        <v>634567.23463218671</v>
      </c>
      <c r="AA46" s="18">
        <f>IF(AA$3&gt;=$E46,0,Survival_curve_matrix!X45*AA$1)</f>
        <v>3759711.2208834235</v>
      </c>
      <c r="AB46" s="18">
        <f>IF(AB$3&gt;=$E46,0,Survival_curve_matrix!Y45*AB$1)</f>
        <v>10456528.152119584</v>
      </c>
      <c r="AC46" s="18">
        <f>IF(AC$3&gt;=$E46,0,Survival_curve_matrix!Z45*AC$1)</f>
        <v>25183099.193321295</v>
      </c>
      <c r="AD46" s="18">
        <f>IF(AD$3&gt;=$E46,0,Survival_curve_matrix!AA45*AD$1)</f>
        <v>54590150.902759805</v>
      </c>
      <c r="AE46" s="18">
        <f>IF(AE$3&gt;=$E46,0,Survival_curve_matrix!AB45*AE$1)</f>
        <v>108334852.08726034</v>
      </c>
      <c r="AF46" s="18">
        <f>IF(AF$3&gt;=$E46,0,Survival_curve_matrix!AC45*AF$1)</f>
        <v>199985248.9126696</v>
      </c>
      <c r="AG46" s="18">
        <f>IF(AG$3&gt;=$E46,0,Survival_curve_matrix!AD45*AG$1)</f>
        <v>355820087.9446215</v>
      </c>
      <c r="AH46" s="18">
        <f>IF(AH$3&gt;=$E46,0,Survival_curve_matrix!AE45*AH$1)</f>
        <v>613067443.40936005</v>
      </c>
      <c r="AI46" s="18">
        <f>IF(AI$3&gt;=$E46,0,Survival_curve_matrix!AF45*AI$1)</f>
        <v>1018560051.4165139</v>
      </c>
      <c r="AJ46" s="18">
        <f>IF(AJ$3&gt;=$E46,0,Survival_curve_matrix!AG45*AJ$1)</f>
        <v>1626619379.3892694</v>
      </c>
      <c r="AK46" s="18">
        <f>IF(AK$3&gt;=$E46,0,Survival_curve_matrix!AH45*AK$1)</f>
        <v>2489186860.9746685</v>
      </c>
      <c r="AL46" s="18">
        <f>IF(AL$3&gt;=$E46,0,Survival_curve_matrix!AI45*AL$1)</f>
        <v>3630711213.9969749</v>
      </c>
      <c r="AM46" s="18">
        <f>IF(AM$3&gt;=$E46,0,Survival_curve_matrix!AJ45*AM$1)</f>
        <v>5048823189.1134214</v>
      </c>
      <c r="AN46" s="18">
        <f>IF(AN$3&gt;=$E46,0,Survival_curve_matrix!AK45*AN$1)</f>
        <v>6706795194.1811914</v>
      </c>
      <c r="AO46" s="18">
        <f>IF(AO$3&gt;=$E46,0,Survival_curve_matrix!AL45*AO$1)</f>
        <v>8528621677.089879</v>
      </c>
      <c r="AP46" s="18">
        <f>IF(AP$3&gt;=$E46,0,Survival_curve_matrix!AM45*AP$1)</f>
        <v>10411363901.959936</v>
      </c>
      <c r="AQ46" s="18">
        <f>IF(AQ$3&gt;=$E46,0,Survival_curve_matrix!AN45*AQ$1)</f>
        <v>12260459891.762133</v>
      </c>
      <c r="AR46" s="18">
        <f>IF(AR$3&gt;=$E46,0,Survival_curve_matrix!AO45*AR$1)</f>
        <v>13962955660.37326</v>
      </c>
      <c r="AS46" s="18">
        <f>IF(AS$3&gt;=$E46,0,Survival_curve_matrix!AP45*AS$1)</f>
        <v>15408601115.298534</v>
      </c>
      <c r="AT46" s="18">
        <f>IF(AT$3&gt;=$E46,0,Survival_curve_matrix!AQ45*AT$1)</f>
        <v>16513956545.710737</v>
      </c>
      <c r="AU46" s="18">
        <f>IF(AU$3&gt;=$E46,0,Survival_curve_matrix!AR45*AU$1)</f>
        <v>17239216630.295055</v>
      </c>
      <c r="AV46" s="18">
        <f>IF(AV$3&gt;=$E46,0,Survival_curve_matrix!AS45*AV$1)</f>
        <v>0</v>
      </c>
      <c r="AW46" s="18">
        <f>IF(AW$3&gt;=$E46,0,Survival_curve_matrix!AT45*AW$1)</f>
        <v>0</v>
      </c>
      <c r="AX46" s="18">
        <f>IF(AX$3&gt;=$E46,0,Survival_curve_matrix!AU45*AX$1)</f>
        <v>0</v>
      </c>
      <c r="AY46" s="18">
        <f>IF(AY$3&gt;=$E46,0,Survival_curve_matrix!AV45*AY$1)</f>
        <v>0</v>
      </c>
    </row>
    <row r="47" spans="1:51">
      <c r="A47" s="13">
        <f t="shared" si="2"/>
        <v>15110714031.536026</v>
      </c>
      <c r="B47" s="14">
        <f>'SI2.7 - Battery_stock'!D47-'SI2.7 - Battery_stock'!D46</f>
        <v>2729607999.9999847</v>
      </c>
      <c r="C47" s="12">
        <f>('SI2.7 - Battery_stock'!D47-SUM(F47:AY47))/'SI2.7 - Battery_stock'!$K$4</f>
        <v>17840322031.536011</v>
      </c>
      <c r="D47" s="23"/>
      <c r="E47" s="9">
        <f>'SI2.7 - Battery_stock'!B47</f>
        <v>2048</v>
      </c>
      <c r="F47" s="18">
        <f>IF(F$3&gt;=$E47,0,Survival_curve_matrix!C46*F$1)</f>
        <v>0</v>
      </c>
      <c r="G47" s="18">
        <f>IF(G$3&gt;=$E47,0,Survival_curve_matrix!D46*G$1)</f>
        <v>0</v>
      </c>
      <c r="H47" s="18">
        <f>IF(H$3&gt;=$E47,0,Survival_curve_matrix!E46*H$1)</f>
        <v>-7.7651177670116946E-9</v>
      </c>
      <c r="I47" s="18">
        <f>IF(I$3&gt;=$E47,0,Survival_curve_matrix!F46*I$1)</f>
        <v>5.2411197770495283E-7</v>
      </c>
      <c r="J47" s="18">
        <f>IF(J$3&gt;=$E47,0,Survival_curve_matrix!G46*J$1)</f>
        <v>5.5946284681658653E-6</v>
      </c>
      <c r="K47" s="18">
        <f>IF(K$3&gt;=$E47,0,Survival_curve_matrix!H46*K$1)</f>
        <v>4.0393504551021248E-5</v>
      </c>
      <c r="L47" s="18">
        <f>IF(L$3&gt;=$E47,0,Survival_curve_matrix!I46*L$1)</f>
        <v>2.3821661548978907E-4</v>
      </c>
      <c r="M47" s="18">
        <f>IF(M$3&gt;=$E47,0,Survival_curve_matrix!J46*M$1)</f>
        <v>1.2050944802883799E-3</v>
      </c>
      <c r="N47" s="18">
        <f>IF(N$3&gt;=$E47,0,Survival_curve_matrix!K46*N$1)</f>
        <v>5.282850044581529E-3</v>
      </c>
      <c r="O47" s="18">
        <f>IF(O$3&gt;=$E47,0,Survival_curve_matrix!L46*O$1)</f>
        <v>1.9746713545006189E-2</v>
      </c>
      <c r="P47" s="18">
        <f>IF(P$3&gt;=$E47,0,Survival_curve_matrix!M46*P$1)</f>
        <v>5.8778231490210706E-2</v>
      </c>
      <c r="Q47" s="18">
        <f>IF(Q$3&gt;=$E47,0,Survival_curve_matrix!N46*Q$1)</f>
        <v>0.15663499778162734</v>
      </c>
      <c r="R47" s="18">
        <f>IF(R$3&gt;=$E47,0,Survival_curve_matrix!O46*R$1)</f>
        <v>1.1657195565367384</v>
      </c>
      <c r="S47" s="18">
        <f>IF(S$3&gt;=$E47,0,Survival_curve_matrix!P46*S$1)</f>
        <v>9.9525691563480727</v>
      </c>
      <c r="T47" s="18">
        <f>IF(T$3&gt;=$E47,0,Survival_curve_matrix!Q46*T$1)</f>
        <v>65.938570612668371</v>
      </c>
      <c r="U47" s="18">
        <f>IF(U$3&gt;=$E47,0,Survival_curve_matrix!R46*U$1)</f>
        <v>356.98420670023773</v>
      </c>
      <c r="V47" s="18">
        <f>IF(V$3&gt;=$E47,0,Survival_curve_matrix!S46*V$1)</f>
        <v>1658.8434644003933</v>
      </c>
      <c r="W47" s="18">
        <f>IF(W$3&gt;=$E47,0,Survival_curve_matrix!T46*W$1)</f>
        <v>6785.9363174968885</v>
      </c>
      <c r="X47" s="18">
        <f>IF(X$3&gt;=$E47,0,Survival_curve_matrix!U46*X$1)</f>
        <v>25086.8758230823</v>
      </c>
      <c r="Y47" s="18">
        <f>IF(Y$3&gt;=$E47,0,Survival_curve_matrix!V46*Y$1)</f>
        <v>85209.829038300348</v>
      </c>
      <c r="Z47" s="18">
        <f>IF(Z$3&gt;=$E47,0,Survival_curve_matrix!W46*Z$1)</f>
        <v>268475.40495321964</v>
      </c>
      <c r="AA47" s="18">
        <f>IF(AA$3&gt;=$E47,0,Survival_curve_matrix!X46*AA$1)</f>
        <v>1669302.2930536247</v>
      </c>
      <c r="AB47" s="18">
        <f>IF(AB$3&gt;=$E47,0,Survival_curve_matrix!Y46*AB$1)</f>
        <v>4869229.6844844343</v>
      </c>
      <c r="AC47" s="18">
        <f>IF(AC$3&gt;=$E47,0,Survival_curve_matrix!Z46*AC$1)</f>
        <v>12291461.457948182</v>
      </c>
      <c r="AD47" s="18">
        <f>IF(AD$3&gt;=$E47,0,Survival_curve_matrix!AA46*AD$1)</f>
        <v>27909336.469729833</v>
      </c>
      <c r="AE47" s="18">
        <f>IF(AE$3&gt;=$E47,0,Survival_curve_matrix!AB46*AE$1)</f>
        <v>57976572.46454712</v>
      </c>
      <c r="AF47" s="18">
        <f>IF(AF$3&gt;=$E47,0,Survival_curve_matrix!AC46*AF$1)</f>
        <v>111950899.54522517</v>
      </c>
      <c r="AG47" s="18">
        <f>IF(AG$3&gt;=$E47,0,Survival_curve_matrix!AD46*AG$1)</f>
        <v>208203567.86586702</v>
      </c>
      <c r="AH47" s="18">
        <f>IF(AH$3&gt;=$E47,0,Survival_curve_matrix!AE46*AH$1)</f>
        <v>374681278.20783216</v>
      </c>
      <c r="AI47" s="18">
        <f>IF(AI$3&gt;=$E47,0,Survival_curve_matrix!AF46*AI$1)</f>
        <v>649662446.90160918</v>
      </c>
      <c r="AJ47" s="18">
        <f>IF(AJ$3&gt;=$E47,0,Survival_curve_matrix!AG46*AJ$1)</f>
        <v>1081850086.9086468</v>
      </c>
      <c r="AK47" s="18">
        <f>IF(AK$3&gt;=$E47,0,Survival_curve_matrix!AH46*AK$1)</f>
        <v>1724765269.8299422</v>
      </c>
      <c r="AL47" s="18">
        <f>IF(AL$3&gt;=$E47,0,Survival_curve_matrix!AI46*AL$1)</f>
        <v>2618438780.9367881</v>
      </c>
      <c r="AM47" s="18">
        <f>IF(AM$3&gt;=$E47,0,Survival_curve_matrix!AJ46*AM$1)</f>
        <v>3785972709.6551147</v>
      </c>
      <c r="AN47" s="18">
        <f>IF(AN$3&gt;=$E47,0,Survival_curve_matrix!AK46*AN$1)</f>
        <v>5223525327.6278019</v>
      </c>
      <c r="AO47" s="18">
        <f>IF(AO$3&gt;=$E47,0,Survival_curve_matrix!AL46*AO$1)</f>
        <v>6890855748.7195005</v>
      </c>
      <c r="AP47" s="18">
        <f>IF(AP$3&gt;=$E47,0,Survival_curve_matrix!AM46*AP$1)</f>
        <v>8715296720.0358086</v>
      </c>
      <c r="AQ47" s="18">
        <f>IF(AQ$3&gt;=$E47,0,Survival_curve_matrix!AN46*AQ$1)</f>
        <v>10617769007.936823</v>
      </c>
      <c r="AR47" s="18">
        <f>IF(AR$3&gt;=$E47,0,Survival_curve_matrix!AO46*AR$1)</f>
        <v>12489497173.079786</v>
      </c>
      <c r="AS47" s="18">
        <f>IF(AS$3&gt;=$E47,0,Survival_curve_matrix!AP46*AS$1)</f>
        <v>14208447064.633272</v>
      </c>
      <c r="AT47" s="18">
        <f>IF(AT$3&gt;=$E47,0,Survival_curve_matrix!AQ46*AT$1)</f>
        <v>15662223651.030394</v>
      </c>
      <c r="AU47" s="18">
        <f>IF(AU$3&gt;=$E47,0,Survival_curve_matrix!AR46*AU$1)</f>
        <v>16766640973.043272</v>
      </c>
      <c r="AV47" s="18">
        <f>IF(AV$3&gt;=$E47,0,Survival_curve_matrix!AS46*AV$1)</f>
        <v>17483089708.963924</v>
      </c>
      <c r="AW47" s="18">
        <f>IF(AW$3&gt;=$E47,0,Survival_curve_matrix!AT46*AW$1)</f>
        <v>0</v>
      </c>
      <c r="AX47" s="18">
        <f>IF(AX$3&gt;=$E47,0,Survival_curve_matrix!AU46*AX$1)</f>
        <v>0</v>
      </c>
      <c r="AY47" s="18">
        <f>IF(AY$3&gt;=$E47,0,Survival_curve_matrix!AV46*AY$1)</f>
        <v>0</v>
      </c>
    </row>
    <row r="48" spans="1:51">
      <c r="A48" s="13">
        <f t="shared" si="2"/>
        <v>15533742772.426437</v>
      </c>
      <c r="B48" s="14">
        <f>'SI2.7 - Battery_stock'!D48-'SI2.7 - Battery_stock'!D47</f>
        <v>2521540000.0000153</v>
      </c>
      <c r="C48" s="12">
        <f>('SI2.7 - Battery_stock'!D48-SUM(F48:AY48))/'SI2.7 - Battery_stock'!$K$4</f>
        <v>18055282772.426453</v>
      </c>
      <c r="D48" s="23"/>
      <c r="E48" s="9">
        <f>'SI2.7 - Battery_stock'!B48</f>
        <v>2049</v>
      </c>
      <c r="F48" s="18">
        <f>IF(F$3&gt;=$E48,0,Survival_curve_matrix!C47*F$1)</f>
        <v>0</v>
      </c>
      <c r="G48" s="18">
        <f>IF(G$3&gt;=$E48,0,Survival_curve_matrix!D47*G$1)</f>
        <v>0</v>
      </c>
      <c r="H48" s="18">
        <f>IF(H$3&gt;=$E48,0,Survival_curve_matrix!E47*H$1)</f>
        <v>0</v>
      </c>
      <c r="I48" s="18">
        <f>IF(I$3&gt;=$E48,0,Survival_curve_matrix!F47*I$1)</f>
        <v>8.4183789165044234E-8</v>
      </c>
      <c r="J48" s="18">
        <f>IF(J$3&gt;=$E48,0,Survival_curve_matrix!G47*J$1)</f>
        <v>9.6407436996072499E-7</v>
      </c>
      <c r="K48" s="18">
        <f>IF(K$3&gt;=$E48,0,Survival_curve_matrix!H47*K$1)</f>
        <v>7.3693964973356889E-6</v>
      </c>
      <c r="L48" s="18">
        <f>IF(L$3&gt;=$E48,0,Survival_curve_matrix!I47*L$1)</f>
        <v>4.5961776431322362E-5</v>
      </c>
      <c r="M48" s="18">
        <f>IF(M$3&gt;=$E48,0,Survival_curve_matrix!J47*M$1)</f>
        <v>2.4576614198334583E-4</v>
      </c>
      <c r="N48" s="18">
        <f>IF(N$3&gt;=$E48,0,Survival_curve_matrix!K47*N$1)</f>
        <v>1.1384271353153152E-3</v>
      </c>
      <c r="O48" s="18">
        <f>IF(O$3&gt;=$E48,0,Survival_curve_matrix!L47*O$1)</f>
        <v>4.4944989046468492E-3</v>
      </c>
      <c r="P48" s="18">
        <f>IF(P$3&gt;=$E48,0,Survival_curve_matrix!M47*P$1)</f>
        <v>1.4124338304365391E-2</v>
      </c>
      <c r="Q48" s="18">
        <f>IF(Q$3&gt;=$E48,0,Survival_curve_matrix!N47*Q$1)</f>
        <v>3.9720668719959759E-2</v>
      </c>
      <c r="R48" s="18">
        <f>IF(R$3&gt;=$E48,0,Survival_curve_matrix!O47*R$1)</f>
        <v>0.31182050527170291</v>
      </c>
      <c r="S48" s="18">
        <f>IF(S$3&gt;=$E48,0,Survival_curve_matrix!P47*S$1)</f>
        <v>2.806925617660097</v>
      </c>
      <c r="T48" s="18">
        <f>IF(T$3&gt;=$E48,0,Survival_curve_matrix!Q47*T$1)</f>
        <v>19.598276700361883</v>
      </c>
      <c r="U48" s="18">
        <f>IF(U$3&gt;=$E48,0,Survival_curve_matrix!R47*U$1)</f>
        <v>111.76416402110615</v>
      </c>
      <c r="V48" s="18">
        <f>IF(V$3&gt;=$E48,0,Survival_curve_matrix!S47*V$1)</f>
        <v>546.79112264956086</v>
      </c>
      <c r="W48" s="18">
        <f>IF(W$3&gt;=$E48,0,Survival_curve_matrix!T47*W$1)</f>
        <v>2353.8020970719504</v>
      </c>
      <c r="X48" s="18">
        <f>IF(X$3&gt;=$E48,0,Survival_curve_matrix!U47*X$1)</f>
        <v>9152.2212618195153</v>
      </c>
      <c r="Y48" s="18">
        <f>IF(Y$3&gt;=$E48,0,Survival_curve_matrix!V47*Y$1)</f>
        <v>32678.238861275528</v>
      </c>
      <c r="Z48" s="18">
        <f>IF(Z$3&gt;=$E48,0,Survival_curve_matrix!W47*Z$1)</f>
        <v>108174.49617264466</v>
      </c>
      <c r="AA48" s="18">
        <f>IF(AA$3&gt;=$E48,0,Survival_curve_matrix!X47*AA$1)</f>
        <v>706255.51503093319</v>
      </c>
      <c r="AB48" s="18">
        <f>IF(AB$3&gt;=$E48,0,Survival_curve_matrix!Y47*AB$1)</f>
        <v>2161925.6906132135</v>
      </c>
      <c r="AC48" s="18">
        <f>IF(AC$3&gt;=$E48,0,Survival_curve_matrix!Z47*AC$1)</f>
        <v>5723692.2357069124</v>
      </c>
      <c r="AD48" s="18">
        <f>IF(AD$3&gt;=$E48,0,Survival_curve_matrix!AA47*AD$1)</f>
        <v>13622093.567640387</v>
      </c>
      <c r="AE48" s="18">
        <f>IF(AE$3&gt;=$E48,0,Survival_curve_matrix!AB47*AE$1)</f>
        <v>29640652.050165281</v>
      </c>
      <c r="AF48" s="18">
        <f>IF(AF$3&gt;=$E48,0,Survival_curve_matrix!AC47*AF$1)</f>
        <v>59911739.527064331</v>
      </c>
      <c r="AG48" s="18">
        <f>IF(AG$3&gt;=$E48,0,Survival_curve_matrix!AD47*AG$1)</f>
        <v>116551479.86083533</v>
      </c>
      <c r="AH48" s="18">
        <f>IF(AH$3&gt;=$E48,0,Survival_curve_matrix!AE47*AH$1)</f>
        <v>219239951.81394976</v>
      </c>
      <c r="AI48" s="18">
        <f>IF(AI$3&gt;=$E48,0,Survival_curve_matrix!AF47*AI$1)</f>
        <v>397046619.62646049</v>
      </c>
      <c r="AJ48" s="18">
        <f>IF(AJ$3&gt;=$E48,0,Survival_curve_matrix!AG47*AJ$1)</f>
        <v>690030375.39549315</v>
      </c>
      <c r="AK48" s="18">
        <f>IF(AK$3&gt;=$E48,0,Survival_curve_matrix!AH47*AK$1)</f>
        <v>1147126046.0225942</v>
      </c>
      <c r="AL48" s="18">
        <f>IF(AL$3&gt;=$E48,0,Survival_curve_matrix!AI47*AL$1)</f>
        <v>1814324324.678164</v>
      </c>
      <c r="AM48" s="18">
        <f>IF(AM$3&gt;=$E48,0,Survival_curve_matrix!AJ47*AM$1)</f>
        <v>2730412082.434917</v>
      </c>
      <c r="AN48" s="18">
        <f>IF(AN$3&gt;=$E48,0,Survival_curve_matrix!AK47*AN$1)</f>
        <v>3916977005.895874</v>
      </c>
      <c r="AO48" s="18">
        <f>IF(AO$3&gt;=$E48,0,Survival_curve_matrix!AL47*AO$1)</f>
        <v>5366879186.0074673</v>
      </c>
      <c r="AP48" s="18">
        <f>IF(AP$3&gt;=$E48,0,Survival_curve_matrix!AM47*AP$1)</f>
        <v>7041683261.2449875</v>
      </c>
      <c r="AQ48" s="18">
        <f>IF(AQ$3&gt;=$E48,0,Survival_curve_matrix!AN47*AQ$1)</f>
        <v>8888077324.0045509</v>
      </c>
      <c r="AR48" s="18">
        <f>IF(AR$3&gt;=$E48,0,Survival_curve_matrix!AO47*AR$1)</f>
        <v>10816119230.416706</v>
      </c>
      <c r="AS48" s="18">
        <f>IF(AS$3&gt;=$E48,0,Survival_curve_matrix!AP47*AS$1)</f>
        <v>12709082787.622864</v>
      </c>
      <c r="AT48" s="18">
        <f>IF(AT$3&gt;=$E48,0,Survival_curve_matrix!AQ47*AT$1)</f>
        <v>14442315301.365442</v>
      </c>
      <c r="AU48" s="18">
        <f>IF(AU$3&gt;=$E48,0,Survival_curve_matrix!AR47*AU$1)</f>
        <v>15901875487.527603</v>
      </c>
      <c r="AV48" s="18">
        <f>IF(AV$3&gt;=$E48,0,Survival_curve_matrix!AS47*AV$1)</f>
        <v>17003828801.279392</v>
      </c>
      <c r="AW48" s="18">
        <f>IF(AW$3&gt;=$E48,0,Survival_curve_matrix!AT47*AW$1)</f>
        <v>17711064563.699535</v>
      </c>
      <c r="AX48" s="18">
        <f>IF(AX$3&gt;=$E48,0,Survival_curve_matrix!AU47*AX$1)</f>
        <v>0</v>
      </c>
      <c r="AY48" s="18">
        <f>IF(AY$3&gt;=$E48,0,Survival_curve_matrix!AV47*AY$1)</f>
        <v>0</v>
      </c>
    </row>
    <row r="49" spans="1:51">
      <c r="A49" s="13">
        <f t="shared" si="2"/>
        <v>15921358641.090469</v>
      </c>
      <c r="B49" s="14">
        <f>'SI2.7 - Battery_stock'!D49-'SI2.7 - Battery_stock'!D48</f>
        <v>2336572000</v>
      </c>
      <c r="C49" s="12">
        <f>('SI2.7 - Battery_stock'!D49-SUM(F49:AY49))/'SI2.7 - Battery_stock'!$K$4</f>
        <v>18257930641.090469</v>
      </c>
      <c r="D49" s="23"/>
      <c r="E49" s="9">
        <f>'SI2.7 - Battery_stock'!B49</f>
        <v>2050</v>
      </c>
      <c r="F49" s="18">
        <f>IF(F$3&gt;=$E49,0,Survival_curve_matrix!C48*F$1)</f>
        <v>0</v>
      </c>
      <c r="G49" s="18">
        <f>IF(G$3&gt;=$E49,0,Survival_curve_matrix!D48*G$1)</f>
        <v>0</v>
      </c>
      <c r="H49" s="18">
        <f>IF(H$3&gt;=$E49,0,Survival_curve_matrix!E48*H$1)</f>
        <v>0</v>
      </c>
      <c r="I49" s="18">
        <f>IF(I$3&gt;=$E49,0,Survival_curve_matrix!F48*I$1)</f>
        <v>0</v>
      </c>
      <c r="J49" s="18">
        <f>IF(J$3&gt;=$E49,0,Survival_curve_matrix!G48*J$1)</f>
        <v>1.5485132367244804E-7</v>
      </c>
      <c r="K49" s="18">
        <f>IF(K$3&gt;=$E49,0,Survival_curve_matrix!H48*K$1)</f>
        <v>1.2699049321301678E-6</v>
      </c>
      <c r="L49" s="18">
        <f>IF(L$3&gt;=$E49,0,Survival_curve_matrix!I48*L$1)</f>
        <v>8.3852727810850381E-6</v>
      </c>
      <c r="M49" s="18">
        <f>IF(M$3&gt;=$E49,0,Survival_curve_matrix!J48*M$1)</f>
        <v>4.7418390396497585E-5</v>
      </c>
      <c r="N49" s="18">
        <f>IF(N$3&gt;=$E49,0,Survival_curve_matrix!K48*N$1)</f>
        <v>2.3217004936297133E-4</v>
      </c>
      <c r="O49" s="18">
        <f>IF(O$3&gt;=$E49,0,Survival_curve_matrix!L48*O$1)</f>
        <v>9.6854150118134595E-4</v>
      </c>
      <c r="P49" s="18">
        <f>IF(P$3&gt;=$E49,0,Survival_curve_matrix!M48*P$1)</f>
        <v>3.2148044733188476E-3</v>
      </c>
      <c r="Q49" s="18">
        <f>IF(Q$3&gt;=$E49,0,Survival_curve_matrix!N48*Q$1)</f>
        <v>9.5448289009813607E-3</v>
      </c>
      <c r="R49" s="18">
        <f>IF(R$3&gt;=$E49,0,Survival_curve_matrix!O48*R$1)</f>
        <v>7.9073764901860091E-2</v>
      </c>
      <c r="S49" s="18">
        <f>IF(S$3&gt;=$E49,0,Survival_curve_matrix!P48*S$1)</f>
        <v>0.75082978530374678</v>
      </c>
      <c r="T49" s="18">
        <f>IF(T$3&gt;=$E49,0,Survival_curve_matrix!Q48*T$1)</f>
        <v>5.5273069765256562</v>
      </c>
      <c r="U49" s="18">
        <f>IF(U$3&gt;=$E49,0,Survival_curve_matrix!R48*U$1)</f>
        <v>33.218569819125612</v>
      </c>
      <c r="V49" s="18">
        <f>IF(V$3&gt;=$E49,0,Survival_curve_matrix!S48*V$1)</f>
        <v>171.18867325244503</v>
      </c>
      <c r="W49" s="18">
        <f>IF(W$3&gt;=$E49,0,Survival_curve_matrix!T48*W$1)</f>
        <v>775.8647025914986</v>
      </c>
      <c r="X49" s="18">
        <f>IF(X$3&gt;=$E49,0,Survival_curve_matrix!U48*X$1)</f>
        <v>3174.582930198143</v>
      </c>
      <c r="Y49" s="18">
        <f>IF(Y$3&gt;=$E49,0,Survival_curve_matrix!V48*Y$1)</f>
        <v>11921.710563489223</v>
      </c>
      <c r="Z49" s="18">
        <f>IF(Z$3&gt;=$E49,0,Survival_curve_matrix!W48*Z$1)</f>
        <v>41485.261319312325</v>
      </c>
      <c r="AA49" s="18">
        <f>IF(AA$3&gt;=$E49,0,Survival_curve_matrix!X48*AA$1)</f>
        <v>284565.4875571747</v>
      </c>
      <c r="AB49" s="18">
        <f>IF(AB$3&gt;=$E49,0,Survival_curve_matrix!Y48*AB$1)</f>
        <v>914676.71759412822</v>
      </c>
      <c r="AC49" s="18">
        <f>IF(AC$3&gt;=$E49,0,Survival_curve_matrix!Z48*AC$1)</f>
        <v>2541304.9068044457</v>
      </c>
      <c r="AD49" s="18">
        <f>IF(AD$3&gt;=$E49,0,Survival_curve_matrix!AA48*AD$1)</f>
        <v>6343319.8284780439</v>
      </c>
      <c r="AE49" s="18">
        <f>IF(AE$3&gt;=$E49,0,Survival_curve_matrix!AB48*AE$1)</f>
        <v>14467120.566307459</v>
      </c>
      <c r="AF49" s="18">
        <f>IF(AF$3&gt;=$E49,0,Survival_curve_matrix!AC48*AF$1)</f>
        <v>30630010.529300772</v>
      </c>
      <c r="AG49" s="18">
        <f>IF(AG$3&gt;=$E49,0,Survival_curve_matrix!AD48*AG$1)</f>
        <v>62373790.039046399</v>
      </c>
      <c r="AH49" s="18">
        <f>IF(AH$3&gt;=$E49,0,Survival_curve_matrix!AE48*AH$1)</f>
        <v>122729601.0844356</v>
      </c>
      <c r="AI49" s="18">
        <f>IF(AI$3&gt;=$E49,0,Survival_curve_matrix!AF48*AI$1)</f>
        <v>232326744.93683103</v>
      </c>
      <c r="AJ49" s="18">
        <f>IF(AJ$3&gt;=$E49,0,Survival_curve_matrix!AG48*AJ$1)</f>
        <v>421717815.60871309</v>
      </c>
      <c r="AK49" s="18">
        <f>IF(AK$3&gt;=$E49,0,Survival_curve_matrix!AH48*AK$1)</f>
        <v>731664974.41873252</v>
      </c>
      <c r="AL49" s="18">
        <f>IF(AL$3&gt;=$E49,0,Survival_curve_matrix!AI48*AL$1)</f>
        <v>1206690977.129823</v>
      </c>
      <c r="AM49" s="18">
        <f>IF(AM$3&gt;=$E49,0,Survival_curve_matrix!AJ48*AM$1)</f>
        <v>1891910971.3859763</v>
      </c>
      <c r="AN49" s="18">
        <f>IF(AN$3&gt;=$E49,0,Survival_curve_matrix!AK48*AN$1)</f>
        <v>2824891293.1261201</v>
      </c>
      <c r="AO49" s="18">
        <f>IF(AO$3&gt;=$E49,0,Survival_curve_matrix!AL48*AO$1)</f>
        <v>4024474094.8847408</v>
      </c>
      <c r="AP49" s="18">
        <f>IF(AP$3&gt;=$E49,0,Survival_curve_matrix!AM48*AP$1)</f>
        <v>5484349797.3754005</v>
      </c>
      <c r="AQ49" s="18">
        <f>IF(AQ$3&gt;=$E49,0,Survival_curve_matrix!AN48*AQ$1)</f>
        <v>7181284507.8712177</v>
      </c>
      <c r="AR49" s="18">
        <f>IF(AR$3&gt;=$E49,0,Survival_curve_matrix!AO48*AR$1)</f>
        <v>9054115228.3248367</v>
      </c>
      <c r="AS49" s="18">
        <f>IF(AS$3&gt;=$E49,0,Survival_curve_matrix!AP48*AS$1)</f>
        <v>11006284147.007706</v>
      </c>
      <c r="AT49" s="18">
        <f>IF(AT$3&gt;=$E49,0,Survival_curve_matrix!AQ48*AT$1)</f>
        <v>12918271784.034924</v>
      </c>
      <c r="AU49" s="18">
        <f>IF(AU$3&gt;=$E49,0,Survival_curve_matrix!AR48*AU$1)</f>
        <v>14663300996.778894</v>
      </c>
      <c r="AV49" s="18">
        <f>IF(AV$3&gt;=$E49,0,Survival_curve_matrix!AS48*AV$1)</f>
        <v>16126829986.036392</v>
      </c>
      <c r="AW49" s="18">
        <f>IF(AW$3&gt;=$E49,0,Survival_curve_matrix!AT48*AW$1)</f>
        <v>17225554220.839146</v>
      </c>
      <c r="AX49" s="18">
        <f>IF(AX$3&gt;=$E49,0,Survival_curve_matrix!AU48*AX$1)</f>
        <v>17924467861.792553</v>
      </c>
      <c r="AY49" s="18">
        <f>IF(AY$3&gt;=$E49,0,Survival_curve_matrix!AV48*AY$1)</f>
        <v>0</v>
      </c>
    </row>
  </sheetData>
  <conditionalFormatting sqref="F4:AY49">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3E77-9051-4962-AB63-F97A107532B6}">
  <sheetPr>
    <tabColor theme="5" tint="0.79998168889431442"/>
  </sheetPr>
  <dimension ref="A1:AY49"/>
  <sheetViews>
    <sheetView zoomScale="85" zoomScaleNormal="85" workbookViewId="0">
      <selection activeCell="H29" sqref="H29"/>
    </sheetView>
  </sheetViews>
  <sheetFormatPr defaultColWidth="5.33203125" defaultRowHeight="14.4"/>
  <cols>
    <col min="1" max="2" width="14.5546875" customWidth="1"/>
    <col min="3" max="3" width="15.109375" bestFit="1" customWidth="1"/>
    <col min="4" max="4" width="7.44140625" customWidth="1"/>
    <col min="5" max="5" width="5.33203125" customWidth="1"/>
    <col min="6" max="6" width="11.109375" style="20" bestFit="1" customWidth="1"/>
    <col min="7" max="51" width="9.88671875" style="20" customWidth="1"/>
  </cols>
  <sheetData>
    <row r="1" spans="1:51">
      <c r="E1" s="7" t="s">
        <v>258</v>
      </c>
      <c r="F1" s="19">
        <f t="shared" ref="F1:AY1" si="0">_xlfn.XLOOKUP(F3,$E$4:$E$49,$C$4:$C$49)</f>
        <v>235032000</v>
      </c>
      <c r="G1" s="19">
        <f t="shared" si="0"/>
        <v>-34837136.053550988</v>
      </c>
      <c r="H1" s="19">
        <f t="shared" si="0"/>
        <v>-2256192.353677541</v>
      </c>
      <c r="I1" s="19">
        <f t="shared" si="0"/>
        <v>24460005.258989006</v>
      </c>
      <c r="J1" s="19">
        <f t="shared" si="0"/>
        <v>44992797.650907427</v>
      </c>
      <c r="K1" s="19">
        <f t="shared" si="0"/>
        <v>59265734.498832941</v>
      </c>
      <c r="L1" s="19">
        <f t="shared" si="0"/>
        <v>67435556.021954536</v>
      </c>
      <c r="M1" s="19">
        <f t="shared" si="0"/>
        <v>69572713.901343942</v>
      </c>
      <c r="N1" s="19">
        <f t="shared" si="0"/>
        <v>65723863.71221745</v>
      </c>
      <c r="O1" s="19">
        <f t="shared" si="0"/>
        <v>55915998.177290559</v>
      </c>
      <c r="P1" s="19">
        <f t="shared" si="0"/>
        <v>39995337.60806793</v>
      </c>
      <c r="Q1" s="19">
        <f t="shared" si="0"/>
        <v>27027719.534868896</v>
      </c>
      <c r="R1" s="19">
        <f t="shared" si="0"/>
        <v>53805326.274874449</v>
      </c>
      <c r="S1" s="19">
        <f t="shared" si="0"/>
        <v>129557360.37936604</v>
      </c>
      <c r="T1" s="19">
        <f t="shared" si="0"/>
        <v>255120156.15222287</v>
      </c>
      <c r="U1" s="19">
        <f t="shared" si="0"/>
        <v>432422036.33405983</v>
      </c>
      <c r="V1" s="19">
        <f t="shared" si="0"/>
        <v>662338910.98732555</v>
      </c>
      <c r="W1" s="19">
        <f t="shared" si="0"/>
        <v>939820273.04658389</v>
      </c>
      <c r="X1" s="19">
        <f t="shared" si="0"/>
        <v>1267539611.7537928</v>
      </c>
      <c r="Y1" s="19">
        <f t="shared" si="0"/>
        <v>1651100858.1191158</v>
      </c>
      <c r="Z1" s="19">
        <f t="shared" si="0"/>
        <v>2096084518.3362103</v>
      </c>
      <c r="AA1" s="19">
        <f t="shared" si="0"/>
        <v>4518256059.3614588</v>
      </c>
      <c r="AB1" s="19">
        <f t="shared" si="0"/>
        <v>5912609365.706953</v>
      </c>
      <c r="AC1" s="19">
        <f t="shared" si="0"/>
        <v>7224562702.573967</v>
      </c>
      <c r="AD1" s="19">
        <f t="shared" si="0"/>
        <v>8478686291.7735596</v>
      </c>
      <c r="AE1" s="19">
        <f t="shared" si="0"/>
        <v>9691415766.0497551</v>
      </c>
      <c r="AF1" s="19">
        <f t="shared" si="0"/>
        <v>10855733063.757858</v>
      </c>
      <c r="AG1" s="19">
        <f t="shared" si="0"/>
        <v>11912530180.440399</v>
      </c>
      <c r="AH1" s="19">
        <f t="shared" si="0"/>
        <v>12835761433.687492</v>
      </c>
      <c r="AI1" s="19">
        <f t="shared" si="0"/>
        <v>13605084944.719261</v>
      </c>
      <c r="AJ1" s="19">
        <f t="shared" si="0"/>
        <v>14193586656.105354</v>
      </c>
      <c r="AK1" s="19">
        <f t="shared" si="0"/>
        <v>14622423564.901245</v>
      </c>
      <c r="AL1" s="19">
        <f t="shared" si="0"/>
        <v>15068071504.754593</v>
      </c>
      <c r="AM1" s="19">
        <f t="shared" si="0"/>
        <v>15552166806.653503</v>
      </c>
      <c r="AN1" s="19">
        <f t="shared" si="0"/>
        <v>16050323844.895782</v>
      </c>
      <c r="AO1" s="19">
        <f t="shared" si="0"/>
        <v>16546257036.428024</v>
      </c>
      <c r="AP1" s="19">
        <f t="shared" si="0"/>
        <v>17025111195.641281</v>
      </c>
      <c r="AQ1" s="19">
        <f t="shared" si="0"/>
        <v>17459259801.648941</v>
      </c>
      <c r="AR1" s="19">
        <f t="shared" si="0"/>
        <v>17845728209.378159</v>
      </c>
      <c r="AS1" s="19">
        <f t="shared" si="0"/>
        <v>18190982521.583344</v>
      </c>
      <c r="AT1" s="19">
        <f t="shared" si="0"/>
        <v>18502606704.174347</v>
      </c>
      <c r="AU1" s="19">
        <f t="shared" si="0"/>
        <v>18787796338.823853</v>
      </c>
      <c r="AV1" s="19">
        <f t="shared" si="0"/>
        <v>19052841168.866486</v>
      </c>
      <c r="AW1" s="19">
        <f t="shared" si="0"/>
        <v>19302561953.48378</v>
      </c>
      <c r="AX1" s="19">
        <f t="shared" si="0"/>
        <v>19540665690.722519</v>
      </c>
      <c r="AY1" s="19">
        <f t="shared" si="0"/>
        <v>19769641926.931641</v>
      </c>
    </row>
    <row r="2" spans="1:51">
      <c r="E2" s="7"/>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row>
    <row r="3" spans="1:51">
      <c r="A3" s="5" t="s">
        <v>259</v>
      </c>
      <c r="B3" s="4" t="s">
        <v>260</v>
      </c>
      <c r="C3" s="7" t="s">
        <v>261</v>
      </c>
      <c r="F3" s="22">
        <f>E4</f>
        <v>2005</v>
      </c>
      <c r="G3" s="22">
        <f>F3+1</f>
        <v>2006</v>
      </c>
      <c r="H3" s="22">
        <f t="shared" ref="H3:AY3" si="1">G3+1</f>
        <v>2007</v>
      </c>
      <c r="I3" s="22">
        <f t="shared" si="1"/>
        <v>2008</v>
      </c>
      <c r="J3" s="22">
        <f t="shared" si="1"/>
        <v>2009</v>
      </c>
      <c r="K3" s="22">
        <f t="shared" si="1"/>
        <v>2010</v>
      </c>
      <c r="L3" s="22">
        <f t="shared" si="1"/>
        <v>2011</v>
      </c>
      <c r="M3" s="22">
        <f t="shared" si="1"/>
        <v>2012</v>
      </c>
      <c r="N3" s="22">
        <f t="shared" si="1"/>
        <v>2013</v>
      </c>
      <c r="O3" s="22">
        <f t="shared" si="1"/>
        <v>2014</v>
      </c>
      <c r="P3" s="22">
        <f t="shared" si="1"/>
        <v>2015</v>
      </c>
      <c r="Q3" s="22">
        <f t="shared" si="1"/>
        <v>2016</v>
      </c>
      <c r="R3" s="22">
        <f t="shared" si="1"/>
        <v>2017</v>
      </c>
      <c r="S3" s="22">
        <f t="shared" si="1"/>
        <v>2018</v>
      </c>
      <c r="T3" s="22">
        <f t="shared" si="1"/>
        <v>2019</v>
      </c>
      <c r="U3" s="22">
        <f t="shared" si="1"/>
        <v>2020</v>
      </c>
      <c r="V3" s="22">
        <f t="shared" si="1"/>
        <v>2021</v>
      </c>
      <c r="W3" s="22">
        <f t="shared" si="1"/>
        <v>2022</v>
      </c>
      <c r="X3" s="22">
        <f t="shared" si="1"/>
        <v>2023</v>
      </c>
      <c r="Y3" s="22">
        <f t="shared" si="1"/>
        <v>2024</v>
      </c>
      <c r="Z3" s="22">
        <f t="shared" si="1"/>
        <v>2025</v>
      </c>
      <c r="AA3" s="22">
        <f t="shared" si="1"/>
        <v>2026</v>
      </c>
      <c r="AB3" s="22">
        <f t="shared" si="1"/>
        <v>2027</v>
      </c>
      <c r="AC3" s="22">
        <f t="shared" si="1"/>
        <v>2028</v>
      </c>
      <c r="AD3" s="22">
        <f t="shared" si="1"/>
        <v>2029</v>
      </c>
      <c r="AE3" s="22">
        <f t="shared" si="1"/>
        <v>2030</v>
      </c>
      <c r="AF3" s="22">
        <f t="shared" si="1"/>
        <v>2031</v>
      </c>
      <c r="AG3" s="22">
        <f t="shared" si="1"/>
        <v>2032</v>
      </c>
      <c r="AH3" s="22">
        <f t="shared" si="1"/>
        <v>2033</v>
      </c>
      <c r="AI3" s="22">
        <f t="shared" si="1"/>
        <v>2034</v>
      </c>
      <c r="AJ3" s="22">
        <f t="shared" si="1"/>
        <v>2035</v>
      </c>
      <c r="AK3" s="22">
        <f t="shared" si="1"/>
        <v>2036</v>
      </c>
      <c r="AL3" s="22">
        <f t="shared" si="1"/>
        <v>2037</v>
      </c>
      <c r="AM3" s="22">
        <f t="shared" si="1"/>
        <v>2038</v>
      </c>
      <c r="AN3" s="22">
        <f t="shared" si="1"/>
        <v>2039</v>
      </c>
      <c r="AO3" s="22">
        <f t="shared" si="1"/>
        <v>2040</v>
      </c>
      <c r="AP3" s="22">
        <f t="shared" si="1"/>
        <v>2041</v>
      </c>
      <c r="AQ3" s="22">
        <f t="shared" si="1"/>
        <v>2042</v>
      </c>
      <c r="AR3" s="22">
        <f t="shared" si="1"/>
        <v>2043</v>
      </c>
      <c r="AS3" s="22">
        <f t="shared" si="1"/>
        <v>2044</v>
      </c>
      <c r="AT3" s="22">
        <f t="shared" si="1"/>
        <v>2045</v>
      </c>
      <c r="AU3" s="22">
        <f t="shared" si="1"/>
        <v>2046</v>
      </c>
      <c r="AV3" s="22">
        <f t="shared" si="1"/>
        <v>2047</v>
      </c>
      <c r="AW3" s="22">
        <f t="shared" si="1"/>
        <v>2048</v>
      </c>
      <c r="AX3" s="22">
        <f t="shared" si="1"/>
        <v>2049</v>
      </c>
      <c r="AY3" s="22">
        <f t="shared" si="1"/>
        <v>2050</v>
      </c>
    </row>
    <row r="4" spans="1:51">
      <c r="A4" s="13">
        <f>C4-B4</f>
        <v>0</v>
      </c>
      <c r="B4" s="14">
        <f>'SI2.7 - Battery_stock'!E4</f>
        <v>235032000</v>
      </c>
      <c r="C4" s="12">
        <f>('SI2.7 - Battery_stock'!E4-SUM(F4:AY4))/'SI2.7 - Battery_stock'!$K$4</f>
        <v>235032000</v>
      </c>
      <c r="D4" s="23"/>
      <c r="E4" s="9">
        <f>'SI2.7 - Battery_stock'!B4</f>
        <v>2005</v>
      </c>
      <c r="F4" s="18">
        <f>IF(F$3&gt;=$E4,0,Survival_curve_matrix!C3*F$1)</f>
        <v>0</v>
      </c>
      <c r="G4" s="18">
        <f>IF(G$3&gt;=$E4,0,Survival_curve_matrix!D3*G$1)</f>
        <v>0</v>
      </c>
      <c r="H4" s="18">
        <f>IF(H$3&gt;=$E4,0,Survival_curve_matrix!E3*H$1)</f>
        <v>0</v>
      </c>
      <c r="I4" s="18">
        <f>IF(I$3&gt;=$E4,0,Survival_curve_matrix!F3*I$1)</f>
        <v>0</v>
      </c>
      <c r="J4" s="18">
        <f>IF(J$3&gt;=$E4,0,Survival_curve_matrix!G3*J$1)</f>
        <v>0</v>
      </c>
      <c r="K4" s="18">
        <f>IF(K$3&gt;=$E4,0,Survival_curve_matrix!H3*K$1)</f>
        <v>0</v>
      </c>
      <c r="L4" s="18">
        <f>IF(L$3&gt;=$E4,0,Survival_curve_matrix!I3*L$1)</f>
        <v>0</v>
      </c>
      <c r="M4" s="18">
        <f>IF(M$3&gt;=$E4,0,Survival_curve_matrix!J3*M$1)</f>
        <v>0</v>
      </c>
      <c r="N4" s="18">
        <f>IF(N$3&gt;=$E4,0,Survival_curve_matrix!K3*N$1)</f>
        <v>0</v>
      </c>
      <c r="O4" s="18">
        <f>IF(O$3&gt;=$E4,0,Survival_curve_matrix!L3*O$1)</f>
        <v>0</v>
      </c>
      <c r="P4" s="18">
        <f>IF(P$3&gt;=$E4,0,Survival_curve_matrix!M3*P$1)</f>
        <v>0</v>
      </c>
      <c r="Q4" s="18">
        <f>IF(Q$3&gt;=$E4,0,Survival_curve_matrix!N3*Q$1)</f>
        <v>0</v>
      </c>
      <c r="R4" s="18">
        <f>IF(R$3&gt;=$E4,0,Survival_curve_matrix!O3*R$1)</f>
        <v>0</v>
      </c>
      <c r="S4" s="18">
        <f>IF(S$3&gt;=$E4,0,Survival_curve_matrix!P3*S$1)</f>
        <v>0</v>
      </c>
      <c r="T4" s="18">
        <f>IF(T$3&gt;=$E4,0,Survival_curve_matrix!Q3*T$1)</f>
        <v>0</v>
      </c>
      <c r="U4" s="18">
        <f>IF(U$3&gt;=$E4,0,Survival_curve_matrix!R3*U$1)</f>
        <v>0</v>
      </c>
      <c r="V4" s="18">
        <f>IF(V$3&gt;=$E4,0,Survival_curve_matrix!S3*V$1)</f>
        <v>0</v>
      </c>
      <c r="W4" s="18">
        <f>IF(W$3&gt;=$E4,0,Survival_curve_matrix!T3*W$1)</f>
        <v>0</v>
      </c>
      <c r="X4" s="18">
        <f>IF(X$3&gt;=$E4,0,Survival_curve_matrix!U3*X$1)</f>
        <v>0</v>
      </c>
      <c r="Y4" s="18">
        <f>IF(Y$3&gt;=$E4,0,Survival_curve_matrix!V3*Y$1)</f>
        <v>0</v>
      </c>
      <c r="Z4" s="18">
        <f>IF(Z$3&gt;=$E4,0,Survival_curve_matrix!W3*Z$1)</f>
        <v>0</v>
      </c>
      <c r="AA4" s="18">
        <f>IF(AA$3&gt;=$E4,0,Survival_curve_matrix!X3*AA$1)</f>
        <v>0</v>
      </c>
      <c r="AB4" s="18">
        <f>IF(AB$3&gt;=$E4,0,Survival_curve_matrix!Y3*AB$1)</f>
        <v>0</v>
      </c>
      <c r="AC4" s="18">
        <f>IF(AC$3&gt;=$E4,0,Survival_curve_matrix!Z3*AC$1)</f>
        <v>0</v>
      </c>
      <c r="AD4" s="18">
        <f>IF(AD$3&gt;=$E4,0,Survival_curve_matrix!AA3*AD$1)</f>
        <v>0</v>
      </c>
      <c r="AE4" s="18">
        <f>IF(AE$3&gt;=$E4,0,Survival_curve_matrix!AB3*AE$1)</f>
        <v>0</v>
      </c>
      <c r="AF4" s="18">
        <f>IF(AF$3&gt;=$E4,0,Survival_curve_matrix!AC3*AF$1)</f>
        <v>0</v>
      </c>
      <c r="AG4" s="18">
        <f>IF(AG$3&gt;=$E4,0,Survival_curve_matrix!AD3*AG$1)</f>
        <v>0</v>
      </c>
      <c r="AH4" s="18">
        <f>IF(AH$3&gt;=$E4,0,Survival_curve_matrix!AE3*AH$1)</f>
        <v>0</v>
      </c>
      <c r="AI4" s="18">
        <f>IF(AI$3&gt;=$E4,0,Survival_curve_matrix!AF3*AI$1)</f>
        <v>0</v>
      </c>
      <c r="AJ4" s="18">
        <f>IF(AJ$3&gt;=$E4,0,Survival_curve_matrix!AG3*AJ$1)</f>
        <v>0</v>
      </c>
      <c r="AK4" s="18">
        <f>IF(AK$3&gt;=$E4,0,Survival_curve_matrix!AH3*AK$1)</f>
        <v>0</v>
      </c>
      <c r="AL4" s="18">
        <f>IF(AL$3&gt;=$E4,0,Survival_curve_matrix!AI3*AL$1)</f>
        <v>0</v>
      </c>
      <c r="AM4" s="18">
        <f>IF(AM$3&gt;=$E4,0,Survival_curve_matrix!AJ3*AM$1)</f>
        <v>0</v>
      </c>
      <c r="AN4" s="18">
        <f>IF(AN$3&gt;=$E4,0,Survival_curve_matrix!AK3*AN$1)</f>
        <v>0</v>
      </c>
      <c r="AO4" s="18">
        <f>IF(AO$3&gt;=$E4,0,Survival_curve_matrix!AL3*AO$1)</f>
        <v>0</v>
      </c>
      <c r="AP4" s="18">
        <f>IF(AP$3&gt;=$E4,0,Survival_curve_matrix!AM3*AP$1)</f>
        <v>0</v>
      </c>
      <c r="AQ4" s="18">
        <f>IF(AQ$3&gt;=$E4,0,Survival_curve_matrix!AN3*AQ$1)</f>
        <v>0</v>
      </c>
      <c r="AR4" s="18">
        <f>IF(AR$3&gt;=$E4,0,Survival_curve_matrix!AO3*AR$1)</f>
        <v>0</v>
      </c>
      <c r="AS4" s="18">
        <f>IF(AS$3&gt;=$E4,0,Survival_curve_matrix!AP3*AS$1)</f>
        <v>0</v>
      </c>
      <c r="AT4" s="18">
        <f>IF(AT$3&gt;=$E4,0,Survival_curve_matrix!AQ3*AT$1)</f>
        <v>0</v>
      </c>
      <c r="AU4" s="18">
        <f>IF(AU$3&gt;=$E4,0,Survival_curve_matrix!AR3*AU$1)</f>
        <v>0</v>
      </c>
      <c r="AV4" s="18">
        <f>IF(AV$3&gt;=$E4,0,Survival_curve_matrix!AS3*AV$1)</f>
        <v>0</v>
      </c>
      <c r="AW4" s="18">
        <f>IF(AW$3&gt;=$E4,0,Survival_curve_matrix!AT3*AW$1)</f>
        <v>0</v>
      </c>
      <c r="AX4" s="18">
        <f>IF(AX$3&gt;=$E4,0,Survival_curve_matrix!AU3*AX$1)</f>
        <v>0</v>
      </c>
      <c r="AY4" s="18">
        <f>IF(AY$3&gt;=$E4,0,Survival_curve_matrix!AV3*AY$1)</f>
        <v>0</v>
      </c>
    </row>
    <row r="5" spans="1:51">
      <c r="A5" s="13">
        <f t="shared" ref="A5:A49" si="2">C5-B5</f>
        <v>1702863.9464490116</v>
      </c>
      <c r="B5" s="14">
        <f>'SI2.7 - Battery_stock'!E5-'SI2.7 - Battery_stock'!E4</f>
        <v>-36540000</v>
      </c>
      <c r="C5" s="12">
        <f>('SI2.7 - Battery_stock'!E5-SUM(F5:AY5))/'SI2.7 - Battery_stock'!$K$4</f>
        <v>-34837136.053550988</v>
      </c>
      <c r="D5" s="23"/>
      <c r="E5" s="9">
        <f>'SI2.7 - Battery_stock'!B5</f>
        <v>2006</v>
      </c>
      <c r="F5" s="18">
        <f>IF(F$3&gt;=$E5,0,Survival_curve_matrix!C4*F$1)</f>
        <v>233329136.05355099</v>
      </c>
      <c r="G5" s="18">
        <f>IF(G$3&gt;=$E5,0,Survival_curve_matrix!D4*G$1)</f>
        <v>0</v>
      </c>
      <c r="H5" s="18">
        <f>IF(H$3&gt;=$E5,0,Survival_curve_matrix!E4*H$1)</f>
        <v>0</v>
      </c>
      <c r="I5" s="18">
        <f>IF(I$3&gt;=$E5,0,Survival_curve_matrix!F4*I$1)</f>
        <v>0</v>
      </c>
      <c r="J5" s="18">
        <f>IF(J$3&gt;=$E5,0,Survival_curve_matrix!G4*J$1)</f>
        <v>0</v>
      </c>
      <c r="K5" s="18">
        <f>IF(K$3&gt;=$E5,0,Survival_curve_matrix!H4*K$1)</f>
        <v>0</v>
      </c>
      <c r="L5" s="18">
        <f>IF(L$3&gt;=$E5,0,Survival_curve_matrix!I4*L$1)</f>
        <v>0</v>
      </c>
      <c r="M5" s="18">
        <f>IF(M$3&gt;=$E5,0,Survival_curve_matrix!J4*M$1)</f>
        <v>0</v>
      </c>
      <c r="N5" s="18">
        <f>IF(N$3&gt;=$E5,0,Survival_curve_matrix!K4*N$1)</f>
        <v>0</v>
      </c>
      <c r="O5" s="18">
        <f>IF(O$3&gt;=$E5,0,Survival_curve_matrix!L4*O$1)</f>
        <v>0</v>
      </c>
      <c r="P5" s="18">
        <f>IF(P$3&gt;=$E5,0,Survival_curve_matrix!M4*P$1)</f>
        <v>0</v>
      </c>
      <c r="Q5" s="18">
        <f>IF(Q$3&gt;=$E5,0,Survival_curve_matrix!N4*Q$1)</f>
        <v>0</v>
      </c>
      <c r="R5" s="18">
        <f>IF(R$3&gt;=$E5,0,Survival_curve_matrix!O4*R$1)</f>
        <v>0</v>
      </c>
      <c r="S5" s="18">
        <f>IF(S$3&gt;=$E5,0,Survival_curve_matrix!P4*S$1)</f>
        <v>0</v>
      </c>
      <c r="T5" s="18">
        <f>IF(T$3&gt;=$E5,0,Survival_curve_matrix!Q4*T$1)</f>
        <v>0</v>
      </c>
      <c r="U5" s="18">
        <f>IF(U$3&gt;=$E5,0,Survival_curve_matrix!R4*U$1)</f>
        <v>0</v>
      </c>
      <c r="V5" s="18">
        <f>IF(V$3&gt;=$E5,0,Survival_curve_matrix!S4*V$1)</f>
        <v>0</v>
      </c>
      <c r="W5" s="18">
        <f>IF(W$3&gt;=$E5,0,Survival_curve_matrix!T4*W$1)</f>
        <v>0</v>
      </c>
      <c r="X5" s="18">
        <f>IF(X$3&gt;=$E5,0,Survival_curve_matrix!U4*X$1)</f>
        <v>0</v>
      </c>
      <c r="Y5" s="18">
        <f>IF(Y$3&gt;=$E5,0,Survival_curve_matrix!V4*Y$1)</f>
        <v>0</v>
      </c>
      <c r="Z5" s="18">
        <f>IF(Z$3&gt;=$E5,0,Survival_curve_matrix!W4*Z$1)</f>
        <v>0</v>
      </c>
      <c r="AA5" s="18">
        <f>IF(AA$3&gt;=$E5,0,Survival_curve_matrix!X4*AA$1)</f>
        <v>0</v>
      </c>
      <c r="AB5" s="18">
        <f>IF(AB$3&gt;=$E5,0,Survival_curve_matrix!Y4*AB$1)</f>
        <v>0</v>
      </c>
      <c r="AC5" s="18">
        <f>IF(AC$3&gt;=$E5,0,Survival_curve_matrix!Z4*AC$1)</f>
        <v>0</v>
      </c>
      <c r="AD5" s="18">
        <f>IF(AD$3&gt;=$E5,0,Survival_curve_matrix!AA4*AD$1)</f>
        <v>0</v>
      </c>
      <c r="AE5" s="18">
        <f>IF(AE$3&gt;=$E5,0,Survival_curve_matrix!AB4*AE$1)</f>
        <v>0</v>
      </c>
      <c r="AF5" s="18">
        <f>IF(AF$3&gt;=$E5,0,Survival_curve_matrix!AC4*AF$1)</f>
        <v>0</v>
      </c>
      <c r="AG5" s="18">
        <f>IF(AG$3&gt;=$E5,0,Survival_curve_matrix!AD4*AG$1)</f>
        <v>0</v>
      </c>
      <c r="AH5" s="18">
        <f>IF(AH$3&gt;=$E5,0,Survival_curve_matrix!AE4*AH$1)</f>
        <v>0</v>
      </c>
      <c r="AI5" s="18">
        <f>IF(AI$3&gt;=$E5,0,Survival_curve_matrix!AF4*AI$1)</f>
        <v>0</v>
      </c>
      <c r="AJ5" s="18">
        <f>IF(AJ$3&gt;=$E5,0,Survival_curve_matrix!AG4*AJ$1)</f>
        <v>0</v>
      </c>
      <c r="AK5" s="18">
        <f>IF(AK$3&gt;=$E5,0,Survival_curve_matrix!AH4*AK$1)</f>
        <v>0</v>
      </c>
      <c r="AL5" s="18">
        <f>IF(AL$3&gt;=$E5,0,Survival_curve_matrix!AI4*AL$1)</f>
        <v>0</v>
      </c>
      <c r="AM5" s="18">
        <f>IF(AM$3&gt;=$E5,0,Survival_curve_matrix!AJ4*AM$1)</f>
        <v>0</v>
      </c>
      <c r="AN5" s="18">
        <f>IF(AN$3&gt;=$E5,0,Survival_curve_matrix!AK4*AN$1)</f>
        <v>0</v>
      </c>
      <c r="AO5" s="18">
        <f>IF(AO$3&gt;=$E5,0,Survival_curve_matrix!AL4*AO$1)</f>
        <v>0</v>
      </c>
      <c r="AP5" s="18">
        <f>IF(AP$3&gt;=$E5,0,Survival_curve_matrix!AM4*AP$1)</f>
        <v>0</v>
      </c>
      <c r="AQ5" s="18">
        <f>IF(AQ$3&gt;=$E5,0,Survival_curve_matrix!AN4*AQ$1)</f>
        <v>0</v>
      </c>
      <c r="AR5" s="18">
        <f>IF(AR$3&gt;=$E5,0,Survival_curve_matrix!AO4*AR$1)</f>
        <v>0</v>
      </c>
      <c r="AS5" s="18">
        <f>IF(AS$3&gt;=$E5,0,Survival_curve_matrix!AP4*AS$1)</f>
        <v>0</v>
      </c>
      <c r="AT5" s="18">
        <f>IF(AT$3&gt;=$E5,0,Survival_curve_matrix!AQ4*AT$1)</f>
        <v>0</v>
      </c>
      <c r="AU5" s="18">
        <f>IF(AU$3&gt;=$E5,0,Survival_curve_matrix!AR4*AU$1)</f>
        <v>0</v>
      </c>
      <c r="AV5" s="18">
        <f>IF(AV$3&gt;=$E5,0,Survival_curve_matrix!AS4*AV$1)</f>
        <v>0</v>
      </c>
      <c r="AW5" s="18">
        <f>IF(AW$3&gt;=$E5,0,Survival_curve_matrix!AT4*AW$1)</f>
        <v>0</v>
      </c>
      <c r="AX5" s="18">
        <f>IF(AX$3&gt;=$E5,0,Survival_curve_matrix!AU4*AX$1)</f>
        <v>0</v>
      </c>
      <c r="AY5" s="18">
        <f>IF(AY$3&gt;=$E5,0,Survival_curve_matrix!AV4*AY$1)</f>
        <v>0</v>
      </c>
    </row>
    <row r="6" spans="1:51">
      <c r="A6" s="13">
        <f t="shared" si="2"/>
        <v>6143807.646322459</v>
      </c>
      <c r="B6" s="14">
        <f>'SI2.7 - Battery_stock'!E6-'SI2.7 - Battery_stock'!E5</f>
        <v>-8400000</v>
      </c>
      <c r="C6" s="12">
        <f>('SI2.7 - Battery_stock'!E6-SUM(F6:AY6))/'SI2.7 - Battery_stock'!$K$4</f>
        <v>-2256192.353677541</v>
      </c>
      <c r="D6" s="23"/>
      <c r="E6" s="9">
        <f>'SI2.7 - Battery_stock'!B6</f>
        <v>2007</v>
      </c>
      <c r="F6" s="18">
        <f>IF(F$3&gt;=$E6,0,Survival_curve_matrix!C5*F$1)</f>
        <v>226932924.89203429</v>
      </c>
      <c r="G6" s="18">
        <f>IF(G$3&gt;=$E6,0,Survival_curve_matrix!D5*G$1)</f>
        <v>-34584732.538356759</v>
      </c>
      <c r="H6" s="18">
        <f>IF(H$3&gt;=$E6,0,Survival_curve_matrix!E5*H$1)</f>
        <v>0</v>
      </c>
      <c r="I6" s="18">
        <f>IF(I$3&gt;=$E6,0,Survival_curve_matrix!F5*I$1)</f>
        <v>0</v>
      </c>
      <c r="J6" s="18">
        <f>IF(J$3&gt;=$E6,0,Survival_curve_matrix!G5*J$1)</f>
        <v>0</v>
      </c>
      <c r="K6" s="18">
        <f>IF(K$3&gt;=$E6,0,Survival_curve_matrix!H5*K$1)</f>
        <v>0</v>
      </c>
      <c r="L6" s="18">
        <f>IF(L$3&gt;=$E6,0,Survival_curve_matrix!I5*L$1)</f>
        <v>0</v>
      </c>
      <c r="M6" s="18">
        <f>IF(M$3&gt;=$E6,0,Survival_curve_matrix!J5*M$1)</f>
        <v>0</v>
      </c>
      <c r="N6" s="18">
        <f>IF(N$3&gt;=$E6,0,Survival_curve_matrix!K5*N$1)</f>
        <v>0</v>
      </c>
      <c r="O6" s="18">
        <f>IF(O$3&gt;=$E6,0,Survival_curve_matrix!L5*O$1)</f>
        <v>0</v>
      </c>
      <c r="P6" s="18">
        <f>IF(P$3&gt;=$E6,0,Survival_curve_matrix!M5*P$1)</f>
        <v>0</v>
      </c>
      <c r="Q6" s="18">
        <f>IF(Q$3&gt;=$E6,0,Survival_curve_matrix!N5*Q$1)</f>
        <v>0</v>
      </c>
      <c r="R6" s="18">
        <f>IF(R$3&gt;=$E6,0,Survival_curve_matrix!O5*R$1)</f>
        <v>0</v>
      </c>
      <c r="S6" s="18">
        <f>IF(S$3&gt;=$E6,0,Survival_curve_matrix!P5*S$1)</f>
        <v>0</v>
      </c>
      <c r="T6" s="18">
        <f>IF(T$3&gt;=$E6,0,Survival_curve_matrix!Q5*T$1)</f>
        <v>0</v>
      </c>
      <c r="U6" s="18">
        <f>IF(U$3&gt;=$E6,0,Survival_curve_matrix!R5*U$1)</f>
        <v>0</v>
      </c>
      <c r="V6" s="18">
        <f>IF(V$3&gt;=$E6,0,Survival_curve_matrix!S5*V$1)</f>
        <v>0</v>
      </c>
      <c r="W6" s="18">
        <f>IF(W$3&gt;=$E6,0,Survival_curve_matrix!T5*W$1)</f>
        <v>0</v>
      </c>
      <c r="X6" s="18">
        <f>IF(X$3&gt;=$E6,0,Survival_curve_matrix!U5*X$1)</f>
        <v>0</v>
      </c>
      <c r="Y6" s="18">
        <f>IF(Y$3&gt;=$E6,0,Survival_curve_matrix!V5*Y$1)</f>
        <v>0</v>
      </c>
      <c r="Z6" s="18">
        <f>IF(Z$3&gt;=$E6,0,Survival_curve_matrix!W5*Z$1)</f>
        <v>0</v>
      </c>
      <c r="AA6" s="18">
        <f>IF(AA$3&gt;=$E6,0,Survival_curve_matrix!X5*AA$1)</f>
        <v>0</v>
      </c>
      <c r="AB6" s="18">
        <f>IF(AB$3&gt;=$E6,0,Survival_curve_matrix!Y5*AB$1)</f>
        <v>0</v>
      </c>
      <c r="AC6" s="18">
        <f>IF(AC$3&gt;=$E6,0,Survival_curve_matrix!Z5*AC$1)</f>
        <v>0</v>
      </c>
      <c r="AD6" s="18">
        <f>IF(AD$3&gt;=$E6,0,Survival_curve_matrix!AA5*AD$1)</f>
        <v>0</v>
      </c>
      <c r="AE6" s="18">
        <f>IF(AE$3&gt;=$E6,0,Survival_curve_matrix!AB5*AE$1)</f>
        <v>0</v>
      </c>
      <c r="AF6" s="18">
        <f>IF(AF$3&gt;=$E6,0,Survival_curve_matrix!AC5*AF$1)</f>
        <v>0</v>
      </c>
      <c r="AG6" s="18">
        <f>IF(AG$3&gt;=$E6,0,Survival_curve_matrix!AD5*AG$1)</f>
        <v>0</v>
      </c>
      <c r="AH6" s="18">
        <f>IF(AH$3&gt;=$E6,0,Survival_curve_matrix!AE5*AH$1)</f>
        <v>0</v>
      </c>
      <c r="AI6" s="18">
        <f>IF(AI$3&gt;=$E6,0,Survival_curve_matrix!AF5*AI$1)</f>
        <v>0</v>
      </c>
      <c r="AJ6" s="18">
        <f>IF(AJ$3&gt;=$E6,0,Survival_curve_matrix!AG5*AJ$1)</f>
        <v>0</v>
      </c>
      <c r="AK6" s="18">
        <f>IF(AK$3&gt;=$E6,0,Survival_curve_matrix!AH5*AK$1)</f>
        <v>0</v>
      </c>
      <c r="AL6" s="18">
        <f>IF(AL$3&gt;=$E6,0,Survival_curve_matrix!AI5*AL$1)</f>
        <v>0</v>
      </c>
      <c r="AM6" s="18">
        <f>IF(AM$3&gt;=$E6,0,Survival_curve_matrix!AJ5*AM$1)</f>
        <v>0</v>
      </c>
      <c r="AN6" s="18">
        <f>IF(AN$3&gt;=$E6,0,Survival_curve_matrix!AK5*AN$1)</f>
        <v>0</v>
      </c>
      <c r="AO6" s="18">
        <f>IF(AO$3&gt;=$E6,0,Survival_curve_matrix!AL5*AO$1)</f>
        <v>0</v>
      </c>
      <c r="AP6" s="18">
        <f>IF(AP$3&gt;=$E6,0,Survival_curve_matrix!AM5*AP$1)</f>
        <v>0</v>
      </c>
      <c r="AQ6" s="18">
        <f>IF(AQ$3&gt;=$E6,0,Survival_curve_matrix!AN5*AQ$1)</f>
        <v>0</v>
      </c>
      <c r="AR6" s="18">
        <f>IF(AR$3&gt;=$E6,0,Survival_curve_matrix!AO5*AR$1)</f>
        <v>0</v>
      </c>
      <c r="AS6" s="18">
        <f>IF(AS$3&gt;=$E6,0,Survival_curve_matrix!AP5*AS$1)</f>
        <v>0</v>
      </c>
      <c r="AT6" s="18">
        <f>IF(AT$3&gt;=$E6,0,Survival_curve_matrix!AQ5*AT$1)</f>
        <v>0</v>
      </c>
      <c r="AU6" s="18">
        <f>IF(AU$3&gt;=$E6,0,Survival_curve_matrix!AR5*AU$1)</f>
        <v>0</v>
      </c>
      <c r="AV6" s="18">
        <f>IF(AV$3&gt;=$E6,0,Survival_curve_matrix!AS5*AV$1)</f>
        <v>0</v>
      </c>
      <c r="AW6" s="18">
        <f>IF(AW$3&gt;=$E6,0,Survival_curve_matrix!AT5*AW$1)</f>
        <v>0</v>
      </c>
      <c r="AX6" s="18">
        <f>IF(AX$3&gt;=$E6,0,Survival_curve_matrix!AU5*AX$1)</f>
        <v>0</v>
      </c>
      <c r="AY6" s="18">
        <f>IF(AY$3&gt;=$E6,0,Survival_curve_matrix!AV5*AY$1)</f>
        <v>0</v>
      </c>
    </row>
    <row r="7" spans="1:51">
      <c r="A7" s="13">
        <f t="shared" si="2"/>
        <v>10740005.258988976</v>
      </c>
      <c r="B7" s="14">
        <f>'SI2.7 - Battery_stock'!E7-'SI2.7 - Battery_stock'!E6</f>
        <v>13720000.00000003</v>
      </c>
      <c r="C7" s="12">
        <f>('SI2.7 - Battery_stock'!E7-SUM(F7:AY7))/'SI2.7 - Battery_stock'!$K$4</f>
        <v>24460005.258989006</v>
      </c>
      <c r="D7" s="23"/>
      <c r="E7" s="9">
        <f>'SI2.7 - Battery_stock'!B7</f>
        <v>2008</v>
      </c>
      <c r="F7" s="18">
        <f>IF(F$3&gt;=$E7,0,Survival_curve_matrix!C6*F$1)</f>
        <v>215228507.69306979</v>
      </c>
      <c r="G7" s="18">
        <f>IF(G$3&gt;=$E7,0,Survival_curve_matrix!D6*G$1)</f>
        <v>-33636667.26017762</v>
      </c>
      <c r="H7" s="18">
        <f>IF(H$3&gt;=$E7,0,Survival_curve_matrix!E6*H$1)</f>
        <v>-2239845.6918811412</v>
      </c>
      <c r="I7" s="18">
        <f>IF(I$3&gt;=$E7,0,Survival_curve_matrix!F6*I$1)</f>
        <v>0</v>
      </c>
      <c r="J7" s="18">
        <f>IF(J$3&gt;=$E7,0,Survival_curve_matrix!G6*J$1)</f>
        <v>0</v>
      </c>
      <c r="K7" s="18">
        <f>IF(K$3&gt;=$E7,0,Survival_curve_matrix!H6*K$1)</f>
        <v>0</v>
      </c>
      <c r="L7" s="18">
        <f>IF(L$3&gt;=$E7,0,Survival_curve_matrix!I6*L$1)</f>
        <v>0</v>
      </c>
      <c r="M7" s="18">
        <f>IF(M$3&gt;=$E7,0,Survival_curve_matrix!J6*M$1)</f>
        <v>0</v>
      </c>
      <c r="N7" s="18">
        <f>IF(N$3&gt;=$E7,0,Survival_curve_matrix!K6*N$1)</f>
        <v>0</v>
      </c>
      <c r="O7" s="18">
        <f>IF(O$3&gt;=$E7,0,Survival_curve_matrix!L6*O$1)</f>
        <v>0</v>
      </c>
      <c r="P7" s="18">
        <f>IF(P$3&gt;=$E7,0,Survival_curve_matrix!M6*P$1)</f>
        <v>0</v>
      </c>
      <c r="Q7" s="18">
        <f>IF(Q$3&gt;=$E7,0,Survival_curve_matrix!N6*Q$1)</f>
        <v>0</v>
      </c>
      <c r="R7" s="18">
        <f>IF(R$3&gt;=$E7,0,Survival_curve_matrix!O6*R$1)</f>
        <v>0</v>
      </c>
      <c r="S7" s="18">
        <f>IF(S$3&gt;=$E7,0,Survival_curve_matrix!P6*S$1)</f>
        <v>0</v>
      </c>
      <c r="T7" s="18">
        <f>IF(T$3&gt;=$E7,0,Survival_curve_matrix!Q6*T$1)</f>
        <v>0</v>
      </c>
      <c r="U7" s="18">
        <f>IF(U$3&gt;=$E7,0,Survival_curve_matrix!R6*U$1)</f>
        <v>0</v>
      </c>
      <c r="V7" s="18">
        <f>IF(V$3&gt;=$E7,0,Survival_curve_matrix!S6*V$1)</f>
        <v>0</v>
      </c>
      <c r="W7" s="18">
        <f>IF(W$3&gt;=$E7,0,Survival_curve_matrix!T6*W$1)</f>
        <v>0</v>
      </c>
      <c r="X7" s="18">
        <f>IF(X$3&gt;=$E7,0,Survival_curve_matrix!U6*X$1)</f>
        <v>0</v>
      </c>
      <c r="Y7" s="18">
        <f>IF(Y$3&gt;=$E7,0,Survival_curve_matrix!V6*Y$1)</f>
        <v>0</v>
      </c>
      <c r="Z7" s="18">
        <f>IF(Z$3&gt;=$E7,0,Survival_curve_matrix!W6*Z$1)</f>
        <v>0</v>
      </c>
      <c r="AA7" s="18">
        <f>IF(AA$3&gt;=$E7,0,Survival_curve_matrix!X6*AA$1)</f>
        <v>0</v>
      </c>
      <c r="AB7" s="18">
        <f>IF(AB$3&gt;=$E7,0,Survival_curve_matrix!Y6*AB$1)</f>
        <v>0</v>
      </c>
      <c r="AC7" s="18">
        <f>IF(AC$3&gt;=$E7,0,Survival_curve_matrix!Z6*AC$1)</f>
        <v>0</v>
      </c>
      <c r="AD7" s="18">
        <f>IF(AD$3&gt;=$E7,0,Survival_curve_matrix!AA6*AD$1)</f>
        <v>0</v>
      </c>
      <c r="AE7" s="18">
        <f>IF(AE$3&gt;=$E7,0,Survival_curve_matrix!AB6*AE$1)</f>
        <v>0</v>
      </c>
      <c r="AF7" s="18">
        <f>IF(AF$3&gt;=$E7,0,Survival_curve_matrix!AC6*AF$1)</f>
        <v>0</v>
      </c>
      <c r="AG7" s="18">
        <f>IF(AG$3&gt;=$E7,0,Survival_curve_matrix!AD6*AG$1)</f>
        <v>0</v>
      </c>
      <c r="AH7" s="18">
        <f>IF(AH$3&gt;=$E7,0,Survival_curve_matrix!AE6*AH$1)</f>
        <v>0</v>
      </c>
      <c r="AI7" s="18">
        <f>IF(AI$3&gt;=$E7,0,Survival_curve_matrix!AF6*AI$1)</f>
        <v>0</v>
      </c>
      <c r="AJ7" s="18">
        <f>IF(AJ$3&gt;=$E7,0,Survival_curve_matrix!AG6*AJ$1)</f>
        <v>0</v>
      </c>
      <c r="AK7" s="18">
        <f>IF(AK$3&gt;=$E7,0,Survival_curve_matrix!AH6*AK$1)</f>
        <v>0</v>
      </c>
      <c r="AL7" s="18">
        <f>IF(AL$3&gt;=$E7,0,Survival_curve_matrix!AI6*AL$1)</f>
        <v>0</v>
      </c>
      <c r="AM7" s="18">
        <f>IF(AM$3&gt;=$E7,0,Survival_curve_matrix!AJ6*AM$1)</f>
        <v>0</v>
      </c>
      <c r="AN7" s="18">
        <f>IF(AN$3&gt;=$E7,0,Survival_curve_matrix!AK6*AN$1)</f>
        <v>0</v>
      </c>
      <c r="AO7" s="18">
        <f>IF(AO$3&gt;=$E7,0,Survival_curve_matrix!AL6*AO$1)</f>
        <v>0</v>
      </c>
      <c r="AP7" s="18">
        <f>IF(AP$3&gt;=$E7,0,Survival_curve_matrix!AM6*AP$1)</f>
        <v>0</v>
      </c>
      <c r="AQ7" s="18">
        <f>IF(AQ$3&gt;=$E7,0,Survival_curve_matrix!AN6*AQ$1)</f>
        <v>0</v>
      </c>
      <c r="AR7" s="18">
        <f>IF(AR$3&gt;=$E7,0,Survival_curve_matrix!AO6*AR$1)</f>
        <v>0</v>
      </c>
      <c r="AS7" s="18">
        <f>IF(AS$3&gt;=$E7,0,Survival_curve_matrix!AP6*AS$1)</f>
        <v>0</v>
      </c>
      <c r="AT7" s="18">
        <f>IF(AT$3&gt;=$E7,0,Survival_curve_matrix!AQ6*AT$1)</f>
        <v>0</v>
      </c>
      <c r="AU7" s="18">
        <f>IF(AU$3&gt;=$E7,0,Survival_curve_matrix!AR6*AU$1)</f>
        <v>0</v>
      </c>
      <c r="AV7" s="18">
        <f>IF(AV$3&gt;=$E7,0,Survival_curve_matrix!AS6*AV$1)</f>
        <v>0</v>
      </c>
      <c r="AW7" s="18">
        <f>IF(AW$3&gt;=$E7,0,Survival_curve_matrix!AT6*AW$1)</f>
        <v>0</v>
      </c>
      <c r="AX7" s="18">
        <f>IF(AX$3&gt;=$E7,0,Survival_curve_matrix!AU6*AX$1)</f>
        <v>0</v>
      </c>
      <c r="AY7" s="18">
        <f>IF(AY$3&gt;=$E7,0,Survival_curve_matrix!AV6*AY$1)</f>
        <v>0</v>
      </c>
    </row>
    <row r="8" spans="1:51">
      <c r="A8" s="13">
        <f t="shared" si="2"/>
        <v>15144797.650907457</v>
      </c>
      <c r="B8" s="14">
        <f>'SI2.7 - Battery_stock'!E8-'SI2.7 - Battery_stock'!E7</f>
        <v>29847999.99999997</v>
      </c>
      <c r="C8" s="12">
        <f>('SI2.7 - Battery_stock'!E8-SUM(F8:AY8))/'SI2.7 - Battery_stock'!$K$4</f>
        <v>44992797.650907427</v>
      </c>
      <c r="D8" s="23"/>
      <c r="E8" s="9">
        <f>'SI2.7 - Battery_stock'!B8</f>
        <v>2009</v>
      </c>
      <c r="F8" s="18">
        <f>IF(F$3&gt;=$E8,0,Survival_curve_matrix!C7*F$1)</f>
        <v>198464664.99290314</v>
      </c>
      <c r="G8" s="18">
        <f>IF(G$3&gt;=$E8,0,Survival_curve_matrix!D7*G$1)</f>
        <v>-31901804.031392395</v>
      </c>
      <c r="H8" s="18">
        <f>IF(H$3&gt;=$E8,0,Survival_curve_matrix!E7*H$1)</f>
        <v>-2178445.1901829857</v>
      </c>
      <c r="I8" s="18">
        <f>IF(I$3&gt;=$E8,0,Survival_curve_matrix!F7*I$1)</f>
        <v>24282786.577764809</v>
      </c>
      <c r="J8" s="18">
        <f>IF(J$3&gt;=$E8,0,Survival_curve_matrix!G7*J$1)</f>
        <v>0</v>
      </c>
      <c r="K8" s="18">
        <f>IF(K$3&gt;=$E8,0,Survival_curve_matrix!H7*K$1)</f>
        <v>0</v>
      </c>
      <c r="L8" s="18">
        <f>IF(L$3&gt;=$E8,0,Survival_curve_matrix!I7*L$1)</f>
        <v>0</v>
      </c>
      <c r="M8" s="18">
        <f>IF(M$3&gt;=$E8,0,Survival_curve_matrix!J7*M$1)</f>
        <v>0</v>
      </c>
      <c r="N8" s="18">
        <f>IF(N$3&gt;=$E8,0,Survival_curve_matrix!K7*N$1)</f>
        <v>0</v>
      </c>
      <c r="O8" s="18">
        <f>IF(O$3&gt;=$E8,0,Survival_curve_matrix!L7*O$1)</f>
        <v>0</v>
      </c>
      <c r="P8" s="18">
        <f>IF(P$3&gt;=$E8,0,Survival_curve_matrix!M7*P$1)</f>
        <v>0</v>
      </c>
      <c r="Q8" s="18">
        <f>IF(Q$3&gt;=$E8,0,Survival_curve_matrix!N7*Q$1)</f>
        <v>0</v>
      </c>
      <c r="R8" s="18">
        <f>IF(R$3&gt;=$E8,0,Survival_curve_matrix!O7*R$1)</f>
        <v>0</v>
      </c>
      <c r="S8" s="18">
        <f>IF(S$3&gt;=$E8,0,Survival_curve_matrix!P7*S$1)</f>
        <v>0</v>
      </c>
      <c r="T8" s="18">
        <f>IF(T$3&gt;=$E8,0,Survival_curve_matrix!Q7*T$1)</f>
        <v>0</v>
      </c>
      <c r="U8" s="18">
        <f>IF(U$3&gt;=$E8,0,Survival_curve_matrix!R7*U$1)</f>
        <v>0</v>
      </c>
      <c r="V8" s="18">
        <f>IF(V$3&gt;=$E8,0,Survival_curve_matrix!S7*V$1)</f>
        <v>0</v>
      </c>
      <c r="W8" s="18">
        <f>IF(W$3&gt;=$E8,0,Survival_curve_matrix!T7*W$1)</f>
        <v>0</v>
      </c>
      <c r="X8" s="18">
        <f>IF(X$3&gt;=$E8,0,Survival_curve_matrix!U7*X$1)</f>
        <v>0</v>
      </c>
      <c r="Y8" s="18">
        <f>IF(Y$3&gt;=$E8,0,Survival_curve_matrix!V7*Y$1)</f>
        <v>0</v>
      </c>
      <c r="Z8" s="18">
        <f>IF(Z$3&gt;=$E8,0,Survival_curve_matrix!W7*Z$1)</f>
        <v>0</v>
      </c>
      <c r="AA8" s="18">
        <f>IF(AA$3&gt;=$E8,0,Survival_curve_matrix!X7*AA$1)</f>
        <v>0</v>
      </c>
      <c r="AB8" s="18">
        <f>IF(AB$3&gt;=$E8,0,Survival_curve_matrix!Y7*AB$1)</f>
        <v>0</v>
      </c>
      <c r="AC8" s="18">
        <f>IF(AC$3&gt;=$E8,0,Survival_curve_matrix!Z7*AC$1)</f>
        <v>0</v>
      </c>
      <c r="AD8" s="18">
        <f>IF(AD$3&gt;=$E8,0,Survival_curve_matrix!AA7*AD$1)</f>
        <v>0</v>
      </c>
      <c r="AE8" s="18">
        <f>IF(AE$3&gt;=$E8,0,Survival_curve_matrix!AB7*AE$1)</f>
        <v>0</v>
      </c>
      <c r="AF8" s="18">
        <f>IF(AF$3&gt;=$E8,0,Survival_curve_matrix!AC7*AF$1)</f>
        <v>0</v>
      </c>
      <c r="AG8" s="18">
        <f>IF(AG$3&gt;=$E8,0,Survival_curve_matrix!AD7*AG$1)</f>
        <v>0</v>
      </c>
      <c r="AH8" s="18">
        <f>IF(AH$3&gt;=$E8,0,Survival_curve_matrix!AE7*AH$1)</f>
        <v>0</v>
      </c>
      <c r="AI8" s="18">
        <f>IF(AI$3&gt;=$E8,0,Survival_curve_matrix!AF7*AI$1)</f>
        <v>0</v>
      </c>
      <c r="AJ8" s="18">
        <f>IF(AJ$3&gt;=$E8,0,Survival_curve_matrix!AG7*AJ$1)</f>
        <v>0</v>
      </c>
      <c r="AK8" s="18">
        <f>IF(AK$3&gt;=$E8,0,Survival_curve_matrix!AH7*AK$1)</f>
        <v>0</v>
      </c>
      <c r="AL8" s="18">
        <f>IF(AL$3&gt;=$E8,0,Survival_curve_matrix!AI7*AL$1)</f>
        <v>0</v>
      </c>
      <c r="AM8" s="18">
        <f>IF(AM$3&gt;=$E8,0,Survival_curve_matrix!AJ7*AM$1)</f>
        <v>0</v>
      </c>
      <c r="AN8" s="18">
        <f>IF(AN$3&gt;=$E8,0,Survival_curve_matrix!AK7*AN$1)</f>
        <v>0</v>
      </c>
      <c r="AO8" s="18">
        <f>IF(AO$3&gt;=$E8,0,Survival_curve_matrix!AL7*AO$1)</f>
        <v>0</v>
      </c>
      <c r="AP8" s="18">
        <f>IF(AP$3&gt;=$E8,0,Survival_curve_matrix!AM7*AP$1)</f>
        <v>0</v>
      </c>
      <c r="AQ8" s="18">
        <f>IF(AQ$3&gt;=$E8,0,Survival_curve_matrix!AN7*AQ$1)</f>
        <v>0</v>
      </c>
      <c r="AR8" s="18">
        <f>IF(AR$3&gt;=$E8,0,Survival_curve_matrix!AO7*AR$1)</f>
        <v>0</v>
      </c>
      <c r="AS8" s="18">
        <f>IF(AS$3&gt;=$E8,0,Survival_curve_matrix!AP7*AS$1)</f>
        <v>0</v>
      </c>
      <c r="AT8" s="18">
        <f>IF(AT$3&gt;=$E8,0,Survival_curve_matrix!AQ7*AT$1)</f>
        <v>0</v>
      </c>
      <c r="AU8" s="18">
        <f>IF(AU$3&gt;=$E8,0,Survival_curve_matrix!AR7*AU$1)</f>
        <v>0</v>
      </c>
      <c r="AV8" s="18">
        <f>IF(AV$3&gt;=$E8,0,Survival_curve_matrix!AS7*AV$1)</f>
        <v>0</v>
      </c>
      <c r="AW8" s="18">
        <f>IF(AW$3&gt;=$E8,0,Survival_curve_matrix!AT7*AW$1)</f>
        <v>0</v>
      </c>
      <c r="AX8" s="18">
        <f>IF(AX$3&gt;=$E8,0,Survival_curve_matrix!AU7*AX$1)</f>
        <v>0</v>
      </c>
      <c r="AY8" s="18">
        <f>IF(AY$3&gt;=$E8,0,Survival_curve_matrix!AV7*AY$1)</f>
        <v>0</v>
      </c>
    </row>
    <row r="9" spans="1:51">
      <c r="A9" s="13">
        <f t="shared" si="2"/>
        <v>19337734.498832941</v>
      </c>
      <c r="B9" s="14">
        <f>'SI2.7 - Battery_stock'!E9-'SI2.7 - Battery_stock'!E8</f>
        <v>39928000</v>
      </c>
      <c r="C9" s="12">
        <f>('SI2.7 - Battery_stock'!E9-SUM(F9:AY9))/'SI2.7 - Battery_stock'!$K$4</f>
        <v>59265734.498832941</v>
      </c>
      <c r="D9" s="23"/>
      <c r="E9" s="9">
        <f>'SI2.7 - Battery_stock'!B9</f>
        <v>2010</v>
      </c>
      <c r="F9" s="18">
        <f>IF(F$3&gt;=$E9,0,Survival_curve_matrix!C8*F$1)</f>
        <v>177521431.18377766</v>
      </c>
      <c r="G9" s="18">
        <f>IF(G$3&gt;=$E9,0,Survival_curve_matrix!D8*G$1)</f>
        <v>-29417017.836635798</v>
      </c>
      <c r="H9" s="18">
        <f>IF(H$3&gt;=$E9,0,Survival_curve_matrix!E8*H$1)</f>
        <v>-2066088.5043335881</v>
      </c>
      <c r="I9" s="18">
        <f>IF(I$3&gt;=$E9,0,Survival_curve_matrix!F8*I$1)</f>
        <v>23617126.75847083</v>
      </c>
      <c r="J9" s="18">
        <f>IF(J$3&gt;=$E9,0,Survival_curve_matrix!G8*J$1)</f>
        <v>44666813.899887964</v>
      </c>
      <c r="K9" s="18">
        <f>IF(K$3&gt;=$E9,0,Survival_curve_matrix!H8*K$1)</f>
        <v>0</v>
      </c>
      <c r="L9" s="18">
        <f>IF(L$3&gt;=$E9,0,Survival_curve_matrix!I8*L$1)</f>
        <v>0</v>
      </c>
      <c r="M9" s="18">
        <f>IF(M$3&gt;=$E9,0,Survival_curve_matrix!J8*M$1)</f>
        <v>0</v>
      </c>
      <c r="N9" s="18">
        <f>IF(N$3&gt;=$E9,0,Survival_curve_matrix!K8*N$1)</f>
        <v>0</v>
      </c>
      <c r="O9" s="18">
        <f>IF(O$3&gt;=$E9,0,Survival_curve_matrix!L8*O$1)</f>
        <v>0</v>
      </c>
      <c r="P9" s="18">
        <f>IF(P$3&gt;=$E9,0,Survival_curve_matrix!M8*P$1)</f>
        <v>0</v>
      </c>
      <c r="Q9" s="18">
        <f>IF(Q$3&gt;=$E9,0,Survival_curve_matrix!N8*Q$1)</f>
        <v>0</v>
      </c>
      <c r="R9" s="18">
        <f>IF(R$3&gt;=$E9,0,Survival_curve_matrix!O8*R$1)</f>
        <v>0</v>
      </c>
      <c r="S9" s="18">
        <f>IF(S$3&gt;=$E9,0,Survival_curve_matrix!P8*S$1)</f>
        <v>0</v>
      </c>
      <c r="T9" s="18">
        <f>IF(T$3&gt;=$E9,0,Survival_curve_matrix!Q8*T$1)</f>
        <v>0</v>
      </c>
      <c r="U9" s="18">
        <f>IF(U$3&gt;=$E9,0,Survival_curve_matrix!R8*U$1)</f>
        <v>0</v>
      </c>
      <c r="V9" s="18">
        <f>IF(V$3&gt;=$E9,0,Survival_curve_matrix!S8*V$1)</f>
        <v>0</v>
      </c>
      <c r="W9" s="18">
        <f>IF(W$3&gt;=$E9,0,Survival_curve_matrix!T8*W$1)</f>
        <v>0</v>
      </c>
      <c r="X9" s="18">
        <f>IF(X$3&gt;=$E9,0,Survival_curve_matrix!U8*X$1)</f>
        <v>0</v>
      </c>
      <c r="Y9" s="18">
        <f>IF(Y$3&gt;=$E9,0,Survival_curve_matrix!V8*Y$1)</f>
        <v>0</v>
      </c>
      <c r="Z9" s="18">
        <f>IF(Z$3&gt;=$E9,0,Survival_curve_matrix!W8*Z$1)</f>
        <v>0</v>
      </c>
      <c r="AA9" s="18">
        <f>IF(AA$3&gt;=$E9,0,Survival_curve_matrix!X8*AA$1)</f>
        <v>0</v>
      </c>
      <c r="AB9" s="18">
        <f>IF(AB$3&gt;=$E9,0,Survival_curve_matrix!Y8*AB$1)</f>
        <v>0</v>
      </c>
      <c r="AC9" s="18">
        <f>IF(AC$3&gt;=$E9,0,Survival_curve_matrix!Z8*AC$1)</f>
        <v>0</v>
      </c>
      <c r="AD9" s="18">
        <f>IF(AD$3&gt;=$E9,0,Survival_curve_matrix!AA8*AD$1)</f>
        <v>0</v>
      </c>
      <c r="AE9" s="18">
        <f>IF(AE$3&gt;=$E9,0,Survival_curve_matrix!AB8*AE$1)</f>
        <v>0</v>
      </c>
      <c r="AF9" s="18">
        <f>IF(AF$3&gt;=$E9,0,Survival_curve_matrix!AC8*AF$1)</f>
        <v>0</v>
      </c>
      <c r="AG9" s="18">
        <f>IF(AG$3&gt;=$E9,0,Survival_curve_matrix!AD8*AG$1)</f>
        <v>0</v>
      </c>
      <c r="AH9" s="18">
        <f>IF(AH$3&gt;=$E9,0,Survival_curve_matrix!AE8*AH$1)</f>
        <v>0</v>
      </c>
      <c r="AI9" s="18">
        <f>IF(AI$3&gt;=$E9,0,Survival_curve_matrix!AF8*AI$1)</f>
        <v>0</v>
      </c>
      <c r="AJ9" s="18">
        <f>IF(AJ$3&gt;=$E9,0,Survival_curve_matrix!AG8*AJ$1)</f>
        <v>0</v>
      </c>
      <c r="AK9" s="18">
        <f>IF(AK$3&gt;=$E9,0,Survival_curve_matrix!AH8*AK$1)</f>
        <v>0</v>
      </c>
      <c r="AL9" s="18">
        <f>IF(AL$3&gt;=$E9,0,Survival_curve_matrix!AI8*AL$1)</f>
        <v>0</v>
      </c>
      <c r="AM9" s="18">
        <f>IF(AM$3&gt;=$E9,0,Survival_curve_matrix!AJ8*AM$1)</f>
        <v>0</v>
      </c>
      <c r="AN9" s="18">
        <f>IF(AN$3&gt;=$E9,0,Survival_curve_matrix!AK8*AN$1)</f>
        <v>0</v>
      </c>
      <c r="AO9" s="18">
        <f>IF(AO$3&gt;=$E9,0,Survival_curve_matrix!AL8*AO$1)</f>
        <v>0</v>
      </c>
      <c r="AP9" s="18">
        <f>IF(AP$3&gt;=$E9,0,Survival_curve_matrix!AM8*AP$1)</f>
        <v>0</v>
      </c>
      <c r="AQ9" s="18">
        <f>IF(AQ$3&gt;=$E9,0,Survival_curve_matrix!AN8*AQ$1)</f>
        <v>0</v>
      </c>
      <c r="AR9" s="18">
        <f>IF(AR$3&gt;=$E9,0,Survival_curve_matrix!AO8*AR$1)</f>
        <v>0</v>
      </c>
      <c r="AS9" s="18">
        <f>IF(AS$3&gt;=$E9,0,Survival_curve_matrix!AP8*AS$1)</f>
        <v>0</v>
      </c>
      <c r="AT9" s="18">
        <f>IF(AT$3&gt;=$E9,0,Survival_curve_matrix!AQ8*AT$1)</f>
        <v>0</v>
      </c>
      <c r="AU9" s="18">
        <f>IF(AU$3&gt;=$E9,0,Survival_curve_matrix!AR8*AU$1)</f>
        <v>0</v>
      </c>
      <c r="AV9" s="18">
        <f>IF(AV$3&gt;=$E9,0,Survival_curve_matrix!AS8*AV$1)</f>
        <v>0</v>
      </c>
      <c r="AW9" s="18">
        <f>IF(AW$3&gt;=$E9,0,Survival_curve_matrix!AT8*AW$1)</f>
        <v>0</v>
      </c>
      <c r="AX9" s="18">
        <f>IF(AX$3&gt;=$E9,0,Survival_curve_matrix!AU8*AX$1)</f>
        <v>0</v>
      </c>
      <c r="AY9" s="18">
        <f>IF(AY$3&gt;=$E9,0,Survival_curve_matrix!AV8*AY$1)</f>
        <v>0</v>
      </c>
    </row>
    <row r="10" spans="1:51">
      <c r="A10" s="13">
        <f t="shared" si="2"/>
        <v>23391556.021954596</v>
      </c>
      <c r="B10" s="14">
        <f>'SI2.7 - Battery_stock'!E10-'SI2.7 - Battery_stock'!E9</f>
        <v>44043999.99999994</v>
      </c>
      <c r="C10" s="12">
        <f>('SI2.7 - Battery_stock'!E10-SUM(F10:AY10))/'SI2.7 - Battery_stock'!$K$4</f>
        <v>67435556.021954536</v>
      </c>
      <c r="D10" s="23"/>
      <c r="E10" s="9">
        <f>'SI2.7 - Battery_stock'!B10</f>
        <v>2011</v>
      </c>
      <c r="F10" s="18">
        <f>IF(F$3&gt;=$E10,0,Survival_curve_matrix!C9*F$1)</f>
        <v>153736610.77217549</v>
      </c>
      <c r="G10" s="18">
        <f>IF(G$3&gt;=$E10,0,Survival_curve_matrix!D9*G$1)</f>
        <v>-26312749.968388777</v>
      </c>
      <c r="H10" s="18">
        <f>IF(H$3&gt;=$E10,0,Survival_curve_matrix!E9*H$1)</f>
        <v>-1905163.8059164828</v>
      </c>
      <c r="I10" s="18">
        <f>IF(I$3&gt;=$E10,0,Survival_curve_matrix!F9*I$1)</f>
        <v>22399036.854797825</v>
      </c>
      <c r="J10" s="18">
        <f>IF(J$3&gt;=$E10,0,Survival_curve_matrix!G9*J$1)</f>
        <v>43442370.272966541</v>
      </c>
      <c r="K10" s="18">
        <f>IF(K$3&gt;=$E10,0,Survival_curve_matrix!H9*K$1)</f>
        <v>58836339.852410831</v>
      </c>
      <c r="L10" s="18">
        <f>IF(L$3&gt;=$E10,0,Survival_curve_matrix!I9*L$1)</f>
        <v>0</v>
      </c>
      <c r="M10" s="18">
        <f>IF(M$3&gt;=$E10,0,Survival_curve_matrix!J9*M$1)</f>
        <v>0</v>
      </c>
      <c r="N10" s="18">
        <f>IF(N$3&gt;=$E10,0,Survival_curve_matrix!K9*N$1)</f>
        <v>0</v>
      </c>
      <c r="O10" s="18">
        <f>IF(O$3&gt;=$E10,0,Survival_curve_matrix!L9*O$1)</f>
        <v>0</v>
      </c>
      <c r="P10" s="18">
        <f>IF(P$3&gt;=$E10,0,Survival_curve_matrix!M9*P$1)</f>
        <v>0</v>
      </c>
      <c r="Q10" s="18">
        <f>IF(Q$3&gt;=$E10,0,Survival_curve_matrix!N9*Q$1)</f>
        <v>0</v>
      </c>
      <c r="R10" s="18">
        <f>IF(R$3&gt;=$E10,0,Survival_curve_matrix!O9*R$1)</f>
        <v>0</v>
      </c>
      <c r="S10" s="18">
        <f>IF(S$3&gt;=$E10,0,Survival_curve_matrix!P9*S$1)</f>
        <v>0</v>
      </c>
      <c r="T10" s="18">
        <f>IF(T$3&gt;=$E10,0,Survival_curve_matrix!Q9*T$1)</f>
        <v>0</v>
      </c>
      <c r="U10" s="18">
        <f>IF(U$3&gt;=$E10,0,Survival_curve_matrix!R9*U$1)</f>
        <v>0</v>
      </c>
      <c r="V10" s="18">
        <f>IF(V$3&gt;=$E10,0,Survival_curve_matrix!S9*V$1)</f>
        <v>0</v>
      </c>
      <c r="W10" s="18">
        <f>IF(W$3&gt;=$E10,0,Survival_curve_matrix!T9*W$1)</f>
        <v>0</v>
      </c>
      <c r="X10" s="18">
        <f>IF(X$3&gt;=$E10,0,Survival_curve_matrix!U9*X$1)</f>
        <v>0</v>
      </c>
      <c r="Y10" s="18">
        <f>IF(Y$3&gt;=$E10,0,Survival_curve_matrix!V9*Y$1)</f>
        <v>0</v>
      </c>
      <c r="Z10" s="18">
        <f>IF(Z$3&gt;=$E10,0,Survival_curve_matrix!W9*Z$1)</f>
        <v>0</v>
      </c>
      <c r="AA10" s="18">
        <f>IF(AA$3&gt;=$E10,0,Survival_curve_matrix!X9*AA$1)</f>
        <v>0</v>
      </c>
      <c r="AB10" s="18">
        <f>IF(AB$3&gt;=$E10,0,Survival_curve_matrix!Y9*AB$1)</f>
        <v>0</v>
      </c>
      <c r="AC10" s="18">
        <f>IF(AC$3&gt;=$E10,0,Survival_curve_matrix!Z9*AC$1)</f>
        <v>0</v>
      </c>
      <c r="AD10" s="18">
        <f>IF(AD$3&gt;=$E10,0,Survival_curve_matrix!AA9*AD$1)</f>
        <v>0</v>
      </c>
      <c r="AE10" s="18">
        <f>IF(AE$3&gt;=$E10,0,Survival_curve_matrix!AB9*AE$1)</f>
        <v>0</v>
      </c>
      <c r="AF10" s="18">
        <f>IF(AF$3&gt;=$E10,0,Survival_curve_matrix!AC9*AF$1)</f>
        <v>0</v>
      </c>
      <c r="AG10" s="18">
        <f>IF(AG$3&gt;=$E10,0,Survival_curve_matrix!AD9*AG$1)</f>
        <v>0</v>
      </c>
      <c r="AH10" s="18">
        <f>IF(AH$3&gt;=$E10,0,Survival_curve_matrix!AE9*AH$1)</f>
        <v>0</v>
      </c>
      <c r="AI10" s="18">
        <f>IF(AI$3&gt;=$E10,0,Survival_curve_matrix!AF9*AI$1)</f>
        <v>0</v>
      </c>
      <c r="AJ10" s="18">
        <f>IF(AJ$3&gt;=$E10,0,Survival_curve_matrix!AG9*AJ$1)</f>
        <v>0</v>
      </c>
      <c r="AK10" s="18">
        <f>IF(AK$3&gt;=$E10,0,Survival_curve_matrix!AH9*AK$1)</f>
        <v>0</v>
      </c>
      <c r="AL10" s="18">
        <f>IF(AL$3&gt;=$E10,0,Survival_curve_matrix!AI9*AL$1)</f>
        <v>0</v>
      </c>
      <c r="AM10" s="18">
        <f>IF(AM$3&gt;=$E10,0,Survival_curve_matrix!AJ9*AM$1)</f>
        <v>0</v>
      </c>
      <c r="AN10" s="18">
        <f>IF(AN$3&gt;=$E10,0,Survival_curve_matrix!AK9*AN$1)</f>
        <v>0</v>
      </c>
      <c r="AO10" s="18">
        <f>IF(AO$3&gt;=$E10,0,Survival_curve_matrix!AL9*AO$1)</f>
        <v>0</v>
      </c>
      <c r="AP10" s="18">
        <f>IF(AP$3&gt;=$E10,0,Survival_curve_matrix!AM9*AP$1)</f>
        <v>0</v>
      </c>
      <c r="AQ10" s="18">
        <f>IF(AQ$3&gt;=$E10,0,Survival_curve_matrix!AN9*AQ$1)</f>
        <v>0</v>
      </c>
      <c r="AR10" s="18">
        <f>IF(AR$3&gt;=$E10,0,Survival_curve_matrix!AO9*AR$1)</f>
        <v>0</v>
      </c>
      <c r="AS10" s="18">
        <f>IF(AS$3&gt;=$E10,0,Survival_curve_matrix!AP9*AS$1)</f>
        <v>0</v>
      </c>
      <c r="AT10" s="18">
        <f>IF(AT$3&gt;=$E10,0,Survival_curve_matrix!AQ9*AT$1)</f>
        <v>0</v>
      </c>
      <c r="AU10" s="18">
        <f>IF(AU$3&gt;=$E10,0,Survival_curve_matrix!AR9*AU$1)</f>
        <v>0</v>
      </c>
      <c r="AV10" s="18">
        <f>IF(AV$3&gt;=$E10,0,Survival_curve_matrix!AS9*AV$1)</f>
        <v>0</v>
      </c>
      <c r="AW10" s="18">
        <f>IF(AW$3&gt;=$E10,0,Survival_curve_matrix!AT9*AW$1)</f>
        <v>0</v>
      </c>
      <c r="AX10" s="18">
        <f>IF(AX$3&gt;=$E10,0,Survival_curve_matrix!AU9*AX$1)</f>
        <v>0</v>
      </c>
      <c r="AY10" s="18">
        <f>IF(AY$3&gt;=$E10,0,Survival_curve_matrix!AV9*AY$1)</f>
        <v>0</v>
      </c>
    </row>
    <row r="11" spans="1:51">
      <c r="A11" s="13">
        <f t="shared" si="2"/>
        <v>27404713.901343882</v>
      </c>
      <c r="B11" s="14">
        <f>'SI2.7 - Battery_stock'!E11-'SI2.7 - Battery_stock'!E10</f>
        <v>42168000.00000006</v>
      </c>
      <c r="C11" s="12">
        <f>('SI2.7 - Battery_stock'!E11-SUM(F11:AY11))/'SI2.7 - Battery_stock'!$K$4</f>
        <v>69572713.901343942</v>
      </c>
      <c r="D11" s="23"/>
      <c r="E11" s="9">
        <f>'SI2.7 - Battery_stock'!B11</f>
        <v>2012</v>
      </c>
      <c r="F11" s="18">
        <f>IF(F$3&gt;=$E11,0,Survival_curve_matrix!C10*F$1)</f>
        <v>128692089.93453149</v>
      </c>
      <c r="G11" s="18">
        <f>IF(G$3&gt;=$E11,0,Survival_curve_matrix!D10*G$1)</f>
        <v>-22787293.755242225</v>
      </c>
      <c r="H11" s="18">
        <f>IF(H$3&gt;=$E11,0,Survival_curve_matrix!E10*H$1)</f>
        <v>-1704118.9950761299</v>
      </c>
      <c r="I11" s="18">
        <f>IF(I$3&gt;=$E11,0,Survival_curve_matrix!F10*I$1)</f>
        <v>20654407.695334688</v>
      </c>
      <c r="J11" s="18">
        <f>IF(J$3&gt;=$E11,0,Survival_curve_matrix!G10*J$1)</f>
        <v>41201762.71886833</v>
      </c>
      <c r="K11" s="18">
        <f>IF(K$3&gt;=$E11,0,Survival_curve_matrix!H10*K$1)</f>
        <v>57223469.466689229</v>
      </c>
      <c r="L11" s="18">
        <f>IF(L$3&gt;=$E11,0,Survival_curve_matrix!I10*L$1)</f>
        <v>66946969.033550709</v>
      </c>
      <c r="M11" s="18">
        <f>IF(M$3&gt;=$E11,0,Survival_curve_matrix!J10*M$1)</f>
        <v>0</v>
      </c>
      <c r="N11" s="18">
        <f>IF(N$3&gt;=$E11,0,Survival_curve_matrix!K10*N$1)</f>
        <v>0</v>
      </c>
      <c r="O11" s="18">
        <f>IF(O$3&gt;=$E11,0,Survival_curve_matrix!L10*O$1)</f>
        <v>0</v>
      </c>
      <c r="P11" s="18">
        <f>IF(P$3&gt;=$E11,0,Survival_curve_matrix!M10*P$1)</f>
        <v>0</v>
      </c>
      <c r="Q11" s="18">
        <f>IF(Q$3&gt;=$E11,0,Survival_curve_matrix!N10*Q$1)</f>
        <v>0</v>
      </c>
      <c r="R11" s="18">
        <f>IF(R$3&gt;=$E11,0,Survival_curve_matrix!O10*R$1)</f>
        <v>0</v>
      </c>
      <c r="S11" s="18">
        <f>IF(S$3&gt;=$E11,0,Survival_curve_matrix!P10*S$1)</f>
        <v>0</v>
      </c>
      <c r="T11" s="18">
        <f>IF(T$3&gt;=$E11,0,Survival_curve_matrix!Q10*T$1)</f>
        <v>0</v>
      </c>
      <c r="U11" s="18">
        <f>IF(U$3&gt;=$E11,0,Survival_curve_matrix!R10*U$1)</f>
        <v>0</v>
      </c>
      <c r="V11" s="18">
        <f>IF(V$3&gt;=$E11,0,Survival_curve_matrix!S10*V$1)</f>
        <v>0</v>
      </c>
      <c r="W11" s="18">
        <f>IF(W$3&gt;=$E11,0,Survival_curve_matrix!T10*W$1)</f>
        <v>0</v>
      </c>
      <c r="X11" s="18">
        <f>IF(X$3&gt;=$E11,0,Survival_curve_matrix!U10*X$1)</f>
        <v>0</v>
      </c>
      <c r="Y11" s="18">
        <f>IF(Y$3&gt;=$E11,0,Survival_curve_matrix!V10*Y$1)</f>
        <v>0</v>
      </c>
      <c r="Z11" s="18">
        <f>IF(Z$3&gt;=$E11,0,Survival_curve_matrix!W10*Z$1)</f>
        <v>0</v>
      </c>
      <c r="AA11" s="18">
        <f>IF(AA$3&gt;=$E11,0,Survival_curve_matrix!X10*AA$1)</f>
        <v>0</v>
      </c>
      <c r="AB11" s="18">
        <f>IF(AB$3&gt;=$E11,0,Survival_curve_matrix!Y10*AB$1)</f>
        <v>0</v>
      </c>
      <c r="AC11" s="18">
        <f>IF(AC$3&gt;=$E11,0,Survival_curve_matrix!Z10*AC$1)</f>
        <v>0</v>
      </c>
      <c r="AD11" s="18">
        <f>IF(AD$3&gt;=$E11,0,Survival_curve_matrix!AA10*AD$1)</f>
        <v>0</v>
      </c>
      <c r="AE11" s="18">
        <f>IF(AE$3&gt;=$E11,0,Survival_curve_matrix!AB10*AE$1)</f>
        <v>0</v>
      </c>
      <c r="AF11" s="18">
        <f>IF(AF$3&gt;=$E11,0,Survival_curve_matrix!AC10*AF$1)</f>
        <v>0</v>
      </c>
      <c r="AG11" s="18">
        <f>IF(AG$3&gt;=$E11,0,Survival_curve_matrix!AD10*AG$1)</f>
        <v>0</v>
      </c>
      <c r="AH11" s="18">
        <f>IF(AH$3&gt;=$E11,0,Survival_curve_matrix!AE10*AH$1)</f>
        <v>0</v>
      </c>
      <c r="AI11" s="18">
        <f>IF(AI$3&gt;=$E11,0,Survival_curve_matrix!AF10*AI$1)</f>
        <v>0</v>
      </c>
      <c r="AJ11" s="18">
        <f>IF(AJ$3&gt;=$E11,0,Survival_curve_matrix!AG10*AJ$1)</f>
        <v>0</v>
      </c>
      <c r="AK11" s="18">
        <f>IF(AK$3&gt;=$E11,0,Survival_curve_matrix!AH10*AK$1)</f>
        <v>0</v>
      </c>
      <c r="AL11" s="18">
        <f>IF(AL$3&gt;=$E11,0,Survival_curve_matrix!AI10*AL$1)</f>
        <v>0</v>
      </c>
      <c r="AM11" s="18">
        <f>IF(AM$3&gt;=$E11,0,Survival_curve_matrix!AJ10*AM$1)</f>
        <v>0</v>
      </c>
      <c r="AN11" s="18">
        <f>IF(AN$3&gt;=$E11,0,Survival_curve_matrix!AK10*AN$1)</f>
        <v>0</v>
      </c>
      <c r="AO11" s="18">
        <f>IF(AO$3&gt;=$E11,0,Survival_curve_matrix!AL10*AO$1)</f>
        <v>0</v>
      </c>
      <c r="AP11" s="18">
        <f>IF(AP$3&gt;=$E11,0,Survival_curve_matrix!AM10*AP$1)</f>
        <v>0</v>
      </c>
      <c r="AQ11" s="18">
        <f>IF(AQ$3&gt;=$E11,0,Survival_curve_matrix!AN10*AQ$1)</f>
        <v>0</v>
      </c>
      <c r="AR11" s="18">
        <f>IF(AR$3&gt;=$E11,0,Survival_curve_matrix!AO10*AR$1)</f>
        <v>0</v>
      </c>
      <c r="AS11" s="18">
        <f>IF(AS$3&gt;=$E11,0,Survival_curve_matrix!AP10*AS$1)</f>
        <v>0</v>
      </c>
      <c r="AT11" s="18">
        <f>IF(AT$3&gt;=$E11,0,Survival_curve_matrix!AQ10*AT$1)</f>
        <v>0</v>
      </c>
      <c r="AU11" s="18">
        <f>IF(AU$3&gt;=$E11,0,Survival_curve_matrix!AR10*AU$1)</f>
        <v>0</v>
      </c>
      <c r="AV11" s="18">
        <f>IF(AV$3&gt;=$E11,0,Survival_curve_matrix!AS10*AV$1)</f>
        <v>0</v>
      </c>
      <c r="AW11" s="18">
        <f>IF(AW$3&gt;=$E11,0,Survival_curve_matrix!AT10*AW$1)</f>
        <v>0</v>
      </c>
      <c r="AX11" s="18">
        <f>IF(AX$3&gt;=$E11,0,Survival_curve_matrix!AU10*AX$1)</f>
        <v>0</v>
      </c>
      <c r="AY11" s="18">
        <f>IF(AY$3&gt;=$E11,0,Survival_curve_matrix!AV10*AY$1)</f>
        <v>0</v>
      </c>
    </row>
    <row r="12" spans="1:51">
      <c r="A12" s="13">
        <f t="shared" si="2"/>
        <v>31451863.712217391</v>
      </c>
      <c r="B12" s="14">
        <f>'SI2.7 - Battery_stock'!E12-'SI2.7 - Battery_stock'!E11</f>
        <v>34272000.00000006</v>
      </c>
      <c r="C12" s="12">
        <f>('SI2.7 - Battery_stock'!E12-SUM(F12:AY12))/'SI2.7 - Battery_stock'!$K$4</f>
        <v>65723863.71221745</v>
      </c>
      <c r="D12" s="23"/>
      <c r="E12" s="9">
        <f>'SI2.7 - Battery_stock'!B12</f>
        <v>2013</v>
      </c>
      <c r="F12" s="18">
        <f>IF(F$3&gt;=$E12,0,Survival_curve_matrix!C11*F$1)</f>
        <v>103979125.97322352</v>
      </c>
      <c r="G12" s="18">
        <f>IF(G$3&gt;=$E12,0,Survival_curve_matrix!D11*G$1)</f>
        <v>-19075121.030604742</v>
      </c>
      <c r="H12" s="18">
        <f>IF(H$3&gt;=$E12,0,Survival_curve_matrix!E11*H$1)</f>
        <v>-1475796.3413683355</v>
      </c>
      <c r="I12" s="18">
        <f>IF(I$3&gt;=$E12,0,Survival_curve_matrix!F11*I$1)</f>
        <v>18474825.301824674</v>
      </c>
      <c r="J12" s="18">
        <f>IF(J$3&gt;=$E12,0,Survival_curve_matrix!G11*J$1)</f>
        <v>37992615.953916155</v>
      </c>
      <c r="K12" s="18">
        <f>IF(K$3&gt;=$E12,0,Survival_curve_matrix!H11*K$1)</f>
        <v>54272080.36998152</v>
      </c>
      <c r="L12" s="18">
        <f>IF(L$3&gt;=$E12,0,Survival_curve_matrix!I11*L$1)</f>
        <v>65111763.375977658</v>
      </c>
      <c r="M12" s="18">
        <f>IF(M$3&gt;=$E12,0,Survival_curve_matrix!J11*M$1)</f>
        <v>69068642.684832111</v>
      </c>
      <c r="N12" s="18">
        <f>IF(N$3&gt;=$E12,0,Survival_curve_matrix!K11*N$1)</f>
        <v>0</v>
      </c>
      <c r="O12" s="18">
        <f>IF(O$3&gt;=$E12,0,Survival_curve_matrix!L11*O$1)</f>
        <v>0</v>
      </c>
      <c r="P12" s="18">
        <f>IF(P$3&gt;=$E12,0,Survival_curve_matrix!M11*P$1)</f>
        <v>0</v>
      </c>
      <c r="Q12" s="18">
        <f>IF(Q$3&gt;=$E12,0,Survival_curve_matrix!N11*Q$1)</f>
        <v>0</v>
      </c>
      <c r="R12" s="18">
        <f>IF(R$3&gt;=$E12,0,Survival_curve_matrix!O11*R$1)</f>
        <v>0</v>
      </c>
      <c r="S12" s="18">
        <f>IF(S$3&gt;=$E12,0,Survival_curve_matrix!P11*S$1)</f>
        <v>0</v>
      </c>
      <c r="T12" s="18">
        <f>IF(T$3&gt;=$E12,0,Survival_curve_matrix!Q11*T$1)</f>
        <v>0</v>
      </c>
      <c r="U12" s="18">
        <f>IF(U$3&gt;=$E12,0,Survival_curve_matrix!R11*U$1)</f>
        <v>0</v>
      </c>
      <c r="V12" s="18">
        <f>IF(V$3&gt;=$E12,0,Survival_curve_matrix!S11*V$1)</f>
        <v>0</v>
      </c>
      <c r="W12" s="18">
        <f>IF(W$3&gt;=$E12,0,Survival_curve_matrix!T11*W$1)</f>
        <v>0</v>
      </c>
      <c r="X12" s="18">
        <f>IF(X$3&gt;=$E12,0,Survival_curve_matrix!U11*X$1)</f>
        <v>0</v>
      </c>
      <c r="Y12" s="18">
        <f>IF(Y$3&gt;=$E12,0,Survival_curve_matrix!V11*Y$1)</f>
        <v>0</v>
      </c>
      <c r="Z12" s="18">
        <f>IF(Z$3&gt;=$E12,0,Survival_curve_matrix!W11*Z$1)</f>
        <v>0</v>
      </c>
      <c r="AA12" s="18">
        <f>IF(AA$3&gt;=$E12,0,Survival_curve_matrix!X11*AA$1)</f>
        <v>0</v>
      </c>
      <c r="AB12" s="18">
        <f>IF(AB$3&gt;=$E12,0,Survival_curve_matrix!Y11*AB$1)</f>
        <v>0</v>
      </c>
      <c r="AC12" s="18">
        <f>IF(AC$3&gt;=$E12,0,Survival_curve_matrix!Z11*AC$1)</f>
        <v>0</v>
      </c>
      <c r="AD12" s="18">
        <f>IF(AD$3&gt;=$E12,0,Survival_curve_matrix!AA11*AD$1)</f>
        <v>0</v>
      </c>
      <c r="AE12" s="18">
        <f>IF(AE$3&gt;=$E12,0,Survival_curve_matrix!AB11*AE$1)</f>
        <v>0</v>
      </c>
      <c r="AF12" s="18">
        <f>IF(AF$3&gt;=$E12,0,Survival_curve_matrix!AC11*AF$1)</f>
        <v>0</v>
      </c>
      <c r="AG12" s="18">
        <f>IF(AG$3&gt;=$E12,0,Survival_curve_matrix!AD11*AG$1)</f>
        <v>0</v>
      </c>
      <c r="AH12" s="18">
        <f>IF(AH$3&gt;=$E12,0,Survival_curve_matrix!AE11*AH$1)</f>
        <v>0</v>
      </c>
      <c r="AI12" s="18">
        <f>IF(AI$3&gt;=$E12,0,Survival_curve_matrix!AF11*AI$1)</f>
        <v>0</v>
      </c>
      <c r="AJ12" s="18">
        <f>IF(AJ$3&gt;=$E12,0,Survival_curve_matrix!AG11*AJ$1)</f>
        <v>0</v>
      </c>
      <c r="AK12" s="18">
        <f>IF(AK$3&gt;=$E12,0,Survival_curve_matrix!AH11*AK$1)</f>
        <v>0</v>
      </c>
      <c r="AL12" s="18">
        <f>IF(AL$3&gt;=$E12,0,Survival_curve_matrix!AI11*AL$1)</f>
        <v>0</v>
      </c>
      <c r="AM12" s="18">
        <f>IF(AM$3&gt;=$E12,0,Survival_curve_matrix!AJ11*AM$1)</f>
        <v>0</v>
      </c>
      <c r="AN12" s="18">
        <f>IF(AN$3&gt;=$E12,0,Survival_curve_matrix!AK11*AN$1)</f>
        <v>0</v>
      </c>
      <c r="AO12" s="18">
        <f>IF(AO$3&gt;=$E12,0,Survival_curve_matrix!AL11*AO$1)</f>
        <v>0</v>
      </c>
      <c r="AP12" s="18">
        <f>IF(AP$3&gt;=$E12,0,Survival_curve_matrix!AM11*AP$1)</f>
        <v>0</v>
      </c>
      <c r="AQ12" s="18">
        <f>IF(AQ$3&gt;=$E12,0,Survival_curve_matrix!AN11*AQ$1)</f>
        <v>0</v>
      </c>
      <c r="AR12" s="18">
        <f>IF(AR$3&gt;=$E12,0,Survival_curve_matrix!AO11*AR$1)</f>
        <v>0</v>
      </c>
      <c r="AS12" s="18">
        <f>IF(AS$3&gt;=$E12,0,Survival_curve_matrix!AP11*AS$1)</f>
        <v>0</v>
      </c>
      <c r="AT12" s="18">
        <f>IF(AT$3&gt;=$E12,0,Survival_curve_matrix!AQ11*AT$1)</f>
        <v>0</v>
      </c>
      <c r="AU12" s="18">
        <f>IF(AU$3&gt;=$E12,0,Survival_curve_matrix!AR11*AU$1)</f>
        <v>0</v>
      </c>
      <c r="AV12" s="18">
        <f>IF(AV$3&gt;=$E12,0,Survival_curve_matrix!AS11*AV$1)</f>
        <v>0</v>
      </c>
      <c r="AW12" s="18">
        <f>IF(AW$3&gt;=$E12,0,Survival_curve_matrix!AT11*AW$1)</f>
        <v>0</v>
      </c>
      <c r="AX12" s="18">
        <f>IF(AX$3&gt;=$E12,0,Survival_curve_matrix!AU11*AX$1)</f>
        <v>0</v>
      </c>
      <c r="AY12" s="18">
        <f>IF(AY$3&gt;=$E12,0,Survival_curve_matrix!AV11*AY$1)</f>
        <v>0</v>
      </c>
    </row>
    <row r="13" spans="1:51">
      <c r="A13" s="13">
        <f t="shared" si="2"/>
        <v>35531998.177290559</v>
      </c>
      <c r="B13" s="14">
        <f>'SI2.7 - Battery_stock'!E13-'SI2.7 - Battery_stock'!E12</f>
        <v>20384000</v>
      </c>
      <c r="C13" s="12">
        <f>('SI2.7 - Battery_stock'!E13-SUM(F13:AY13))/'SI2.7 - Battery_stock'!$K$4</f>
        <v>55915998.177290559</v>
      </c>
      <c r="D13" s="23"/>
      <c r="E13" s="9">
        <f>'SI2.7 - Battery_stock'!B13</f>
        <v>2014</v>
      </c>
      <c r="F13" s="18">
        <f>IF(F$3&gt;=$E13,0,Survival_curve_matrix!C12*F$1)</f>
        <v>80983179.348753691</v>
      </c>
      <c r="G13" s="18">
        <f>IF(G$3&gt;=$E13,0,Survival_curve_matrix!D12*G$1)</f>
        <v>-15412092.643803844</v>
      </c>
      <c r="H13" s="18">
        <f>IF(H$3&gt;=$E13,0,Survival_curve_matrix!E12*H$1)</f>
        <v>-1235381.1791120886</v>
      </c>
      <c r="I13" s="18">
        <f>IF(I$3&gt;=$E13,0,Survival_curve_matrix!F12*I$1)</f>
        <v>15999516.270067731</v>
      </c>
      <c r="J13" s="18">
        <f>IF(J$3&gt;=$E13,0,Survival_curve_matrix!G12*J$1)</f>
        <v>33983397.290374063</v>
      </c>
      <c r="K13" s="18">
        <f>IF(K$3&gt;=$E13,0,Survival_curve_matrix!H12*K$1)</f>
        <v>50044905.131510697</v>
      </c>
      <c r="L13" s="18">
        <f>IF(L$3&gt;=$E13,0,Survival_curve_matrix!I12*L$1)</f>
        <v>61753523.299200453</v>
      </c>
      <c r="M13" s="18">
        <f>IF(M$3&gt;=$E13,0,Survival_curve_matrix!J12*M$1)</f>
        <v>67175275.955225989</v>
      </c>
      <c r="N13" s="18">
        <f>IF(N$3&gt;=$E13,0,Survival_curve_matrix!K12*N$1)</f>
        <v>65247678.35049282</v>
      </c>
      <c r="O13" s="18">
        <f>IF(O$3&gt;=$E13,0,Survival_curve_matrix!L12*O$1)</f>
        <v>0</v>
      </c>
      <c r="P13" s="18">
        <f>IF(P$3&gt;=$E13,0,Survival_curve_matrix!M12*P$1)</f>
        <v>0</v>
      </c>
      <c r="Q13" s="18">
        <f>IF(Q$3&gt;=$E13,0,Survival_curve_matrix!N12*Q$1)</f>
        <v>0</v>
      </c>
      <c r="R13" s="18">
        <f>IF(R$3&gt;=$E13,0,Survival_curve_matrix!O12*R$1)</f>
        <v>0</v>
      </c>
      <c r="S13" s="18">
        <f>IF(S$3&gt;=$E13,0,Survival_curve_matrix!P12*S$1)</f>
        <v>0</v>
      </c>
      <c r="T13" s="18">
        <f>IF(T$3&gt;=$E13,0,Survival_curve_matrix!Q12*T$1)</f>
        <v>0</v>
      </c>
      <c r="U13" s="18">
        <f>IF(U$3&gt;=$E13,0,Survival_curve_matrix!R12*U$1)</f>
        <v>0</v>
      </c>
      <c r="V13" s="18">
        <f>IF(V$3&gt;=$E13,0,Survival_curve_matrix!S12*V$1)</f>
        <v>0</v>
      </c>
      <c r="W13" s="18">
        <f>IF(W$3&gt;=$E13,0,Survival_curve_matrix!T12*W$1)</f>
        <v>0</v>
      </c>
      <c r="X13" s="18">
        <f>IF(X$3&gt;=$E13,0,Survival_curve_matrix!U12*X$1)</f>
        <v>0</v>
      </c>
      <c r="Y13" s="18">
        <f>IF(Y$3&gt;=$E13,0,Survival_curve_matrix!V12*Y$1)</f>
        <v>0</v>
      </c>
      <c r="Z13" s="18">
        <f>IF(Z$3&gt;=$E13,0,Survival_curve_matrix!W12*Z$1)</f>
        <v>0</v>
      </c>
      <c r="AA13" s="18">
        <f>IF(AA$3&gt;=$E13,0,Survival_curve_matrix!X12*AA$1)</f>
        <v>0</v>
      </c>
      <c r="AB13" s="18">
        <f>IF(AB$3&gt;=$E13,0,Survival_curve_matrix!Y12*AB$1)</f>
        <v>0</v>
      </c>
      <c r="AC13" s="18">
        <f>IF(AC$3&gt;=$E13,0,Survival_curve_matrix!Z12*AC$1)</f>
        <v>0</v>
      </c>
      <c r="AD13" s="18">
        <f>IF(AD$3&gt;=$E13,0,Survival_curve_matrix!AA12*AD$1)</f>
        <v>0</v>
      </c>
      <c r="AE13" s="18">
        <f>IF(AE$3&gt;=$E13,0,Survival_curve_matrix!AB12*AE$1)</f>
        <v>0</v>
      </c>
      <c r="AF13" s="18">
        <f>IF(AF$3&gt;=$E13,0,Survival_curve_matrix!AC12*AF$1)</f>
        <v>0</v>
      </c>
      <c r="AG13" s="18">
        <f>IF(AG$3&gt;=$E13,0,Survival_curve_matrix!AD12*AG$1)</f>
        <v>0</v>
      </c>
      <c r="AH13" s="18">
        <f>IF(AH$3&gt;=$E13,0,Survival_curve_matrix!AE12*AH$1)</f>
        <v>0</v>
      </c>
      <c r="AI13" s="18">
        <f>IF(AI$3&gt;=$E13,0,Survival_curve_matrix!AF12*AI$1)</f>
        <v>0</v>
      </c>
      <c r="AJ13" s="18">
        <f>IF(AJ$3&gt;=$E13,0,Survival_curve_matrix!AG12*AJ$1)</f>
        <v>0</v>
      </c>
      <c r="AK13" s="18">
        <f>IF(AK$3&gt;=$E13,0,Survival_curve_matrix!AH12*AK$1)</f>
        <v>0</v>
      </c>
      <c r="AL13" s="18">
        <f>IF(AL$3&gt;=$E13,0,Survival_curve_matrix!AI12*AL$1)</f>
        <v>0</v>
      </c>
      <c r="AM13" s="18">
        <f>IF(AM$3&gt;=$E13,0,Survival_curve_matrix!AJ12*AM$1)</f>
        <v>0</v>
      </c>
      <c r="AN13" s="18">
        <f>IF(AN$3&gt;=$E13,0,Survival_curve_matrix!AK12*AN$1)</f>
        <v>0</v>
      </c>
      <c r="AO13" s="18">
        <f>IF(AO$3&gt;=$E13,0,Survival_curve_matrix!AL12*AO$1)</f>
        <v>0</v>
      </c>
      <c r="AP13" s="18">
        <f>IF(AP$3&gt;=$E13,0,Survival_curve_matrix!AM12*AP$1)</f>
        <v>0</v>
      </c>
      <c r="AQ13" s="18">
        <f>IF(AQ$3&gt;=$E13,0,Survival_curve_matrix!AN12*AQ$1)</f>
        <v>0</v>
      </c>
      <c r="AR13" s="18">
        <f>IF(AR$3&gt;=$E13,0,Survival_curve_matrix!AO12*AR$1)</f>
        <v>0</v>
      </c>
      <c r="AS13" s="18">
        <f>IF(AS$3&gt;=$E13,0,Survival_curve_matrix!AP12*AS$1)</f>
        <v>0</v>
      </c>
      <c r="AT13" s="18">
        <f>IF(AT$3&gt;=$E13,0,Survival_curve_matrix!AQ12*AT$1)</f>
        <v>0</v>
      </c>
      <c r="AU13" s="18">
        <f>IF(AU$3&gt;=$E13,0,Survival_curve_matrix!AR12*AU$1)</f>
        <v>0</v>
      </c>
      <c r="AV13" s="18">
        <f>IF(AV$3&gt;=$E13,0,Survival_curve_matrix!AS12*AV$1)</f>
        <v>0</v>
      </c>
      <c r="AW13" s="18">
        <f>IF(AW$3&gt;=$E13,0,Survival_curve_matrix!AT12*AW$1)</f>
        <v>0</v>
      </c>
      <c r="AX13" s="18">
        <f>IF(AX$3&gt;=$E13,0,Survival_curve_matrix!AU12*AX$1)</f>
        <v>0</v>
      </c>
      <c r="AY13" s="18">
        <f>IF(AY$3&gt;=$E13,0,Survival_curve_matrix!AV12*AY$1)</f>
        <v>0</v>
      </c>
    </row>
    <row r="14" spans="1:51">
      <c r="A14" s="13">
        <f t="shared" si="2"/>
        <v>39519337.608068049</v>
      </c>
      <c r="B14" s="14">
        <f>'SI2.7 - Battery_stock'!E14-'SI2.7 - Battery_stock'!E13</f>
        <v>475999.99999988079</v>
      </c>
      <c r="C14" s="12">
        <f>('SI2.7 - Battery_stock'!E14-SUM(F14:AY14))/'SI2.7 - Battery_stock'!$K$4</f>
        <v>39995337.60806793</v>
      </c>
      <c r="D14" s="23"/>
      <c r="E14" s="9">
        <f>'SI2.7 - Battery_stock'!B14</f>
        <v>2015</v>
      </c>
      <c r="F14" s="18">
        <f>IF(F$3&gt;=$E14,0,Survival_curve_matrix!C13*F$1)</f>
        <v>60727043.802325435</v>
      </c>
      <c r="G14" s="18">
        <f>IF(G$3&gt;=$E14,0,Survival_curve_matrix!D13*G$1)</f>
        <v>-12003565.629453236</v>
      </c>
      <c r="H14" s="18">
        <f>IF(H$3&gt;=$E14,0,Survival_curve_matrix!E13*H$1)</f>
        <v>-998148.80085631192</v>
      </c>
      <c r="I14" s="18">
        <f>IF(I$3&gt;=$E14,0,Survival_curve_matrix!F13*I$1)</f>
        <v>13393109.008938896</v>
      </c>
      <c r="J14" s="18">
        <f>IF(J$3&gt;=$E14,0,Survival_curve_matrix!G13*J$1)</f>
        <v>29430206.184727218</v>
      </c>
      <c r="K14" s="18">
        <f>IF(K$3&gt;=$E14,0,Survival_curve_matrix!H13*K$1)</f>
        <v>44763853.468423918</v>
      </c>
      <c r="L14" s="18">
        <f>IF(L$3&gt;=$E14,0,Survival_curve_matrix!I13*L$1)</f>
        <v>56943629.099473089</v>
      </c>
      <c r="M14" s="18">
        <f>IF(M$3&gt;=$E14,0,Survival_curve_matrix!J13*M$1)</f>
        <v>63710607.020078748</v>
      </c>
      <c r="N14" s="18">
        <f>IF(N$3&gt;=$E14,0,Survival_curve_matrix!K13*N$1)</f>
        <v>63459055.0538605</v>
      </c>
      <c r="O14" s="18">
        <f>IF(O$3&gt;=$E14,0,Survival_curve_matrix!L13*O$1)</f>
        <v>55510873.184413776</v>
      </c>
      <c r="P14" s="18">
        <f>IF(P$3&gt;=$E14,0,Survival_curve_matrix!M13*P$1)</f>
        <v>0</v>
      </c>
      <c r="Q14" s="18">
        <f>IF(Q$3&gt;=$E14,0,Survival_curve_matrix!N13*Q$1)</f>
        <v>0</v>
      </c>
      <c r="R14" s="18">
        <f>IF(R$3&gt;=$E14,0,Survival_curve_matrix!O13*R$1)</f>
        <v>0</v>
      </c>
      <c r="S14" s="18">
        <f>IF(S$3&gt;=$E14,0,Survival_curve_matrix!P13*S$1)</f>
        <v>0</v>
      </c>
      <c r="T14" s="18">
        <f>IF(T$3&gt;=$E14,0,Survival_curve_matrix!Q13*T$1)</f>
        <v>0</v>
      </c>
      <c r="U14" s="18">
        <f>IF(U$3&gt;=$E14,0,Survival_curve_matrix!R13*U$1)</f>
        <v>0</v>
      </c>
      <c r="V14" s="18">
        <f>IF(V$3&gt;=$E14,0,Survival_curve_matrix!S13*V$1)</f>
        <v>0</v>
      </c>
      <c r="W14" s="18">
        <f>IF(W$3&gt;=$E14,0,Survival_curve_matrix!T13*W$1)</f>
        <v>0</v>
      </c>
      <c r="X14" s="18">
        <f>IF(X$3&gt;=$E14,0,Survival_curve_matrix!U13*X$1)</f>
        <v>0</v>
      </c>
      <c r="Y14" s="18">
        <f>IF(Y$3&gt;=$E14,0,Survival_curve_matrix!V13*Y$1)</f>
        <v>0</v>
      </c>
      <c r="Z14" s="18">
        <f>IF(Z$3&gt;=$E14,0,Survival_curve_matrix!W13*Z$1)</f>
        <v>0</v>
      </c>
      <c r="AA14" s="18">
        <f>IF(AA$3&gt;=$E14,0,Survival_curve_matrix!X13*AA$1)</f>
        <v>0</v>
      </c>
      <c r="AB14" s="18">
        <f>IF(AB$3&gt;=$E14,0,Survival_curve_matrix!Y13*AB$1)</f>
        <v>0</v>
      </c>
      <c r="AC14" s="18">
        <f>IF(AC$3&gt;=$E14,0,Survival_curve_matrix!Z13*AC$1)</f>
        <v>0</v>
      </c>
      <c r="AD14" s="18">
        <f>IF(AD$3&gt;=$E14,0,Survival_curve_matrix!AA13*AD$1)</f>
        <v>0</v>
      </c>
      <c r="AE14" s="18">
        <f>IF(AE$3&gt;=$E14,0,Survival_curve_matrix!AB13*AE$1)</f>
        <v>0</v>
      </c>
      <c r="AF14" s="18">
        <f>IF(AF$3&gt;=$E14,0,Survival_curve_matrix!AC13*AF$1)</f>
        <v>0</v>
      </c>
      <c r="AG14" s="18">
        <f>IF(AG$3&gt;=$E14,0,Survival_curve_matrix!AD13*AG$1)</f>
        <v>0</v>
      </c>
      <c r="AH14" s="18">
        <f>IF(AH$3&gt;=$E14,0,Survival_curve_matrix!AE13*AH$1)</f>
        <v>0</v>
      </c>
      <c r="AI14" s="18">
        <f>IF(AI$3&gt;=$E14,0,Survival_curve_matrix!AF13*AI$1)</f>
        <v>0</v>
      </c>
      <c r="AJ14" s="18">
        <f>IF(AJ$3&gt;=$E14,0,Survival_curve_matrix!AG13*AJ$1)</f>
        <v>0</v>
      </c>
      <c r="AK14" s="18">
        <f>IF(AK$3&gt;=$E14,0,Survival_curve_matrix!AH13*AK$1)</f>
        <v>0</v>
      </c>
      <c r="AL14" s="18">
        <f>IF(AL$3&gt;=$E14,0,Survival_curve_matrix!AI13*AL$1)</f>
        <v>0</v>
      </c>
      <c r="AM14" s="18">
        <f>IF(AM$3&gt;=$E14,0,Survival_curve_matrix!AJ13*AM$1)</f>
        <v>0</v>
      </c>
      <c r="AN14" s="18">
        <f>IF(AN$3&gt;=$E14,0,Survival_curve_matrix!AK13*AN$1)</f>
        <v>0</v>
      </c>
      <c r="AO14" s="18">
        <f>IF(AO$3&gt;=$E14,0,Survival_curve_matrix!AL13*AO$1)</f>
        <v>0</v>
      </c>
      <c r="AP14" s="18">
        <f>IF(AP$3&gt;=$E14,0,Survival_curve_matrix!AM13*AP$1)</f>
        <v>0</v>
      </c>
      <c r="AQ14" s="18">
        <f>IF(AQ$3&gt;=$E14,0,Survival_curve_matrix!AN13*AQ$1)</f>
        <v>0</v>
      </c>
      <c r="AR14" s="18">
        <f>IF(AR$3&gt;=$E14,0,Survival_curve_matrix!AO13*AR$1)</f>
        <v>0</v>
      </c>
      <c r="AS14" s="18">
        <f>IF(AS$3&gt;=$E14,0,Survival_curve_matrix!AP13*AS$1)</f>
        <v>0</v>
      </c>
      <c r="AT14" s="18">
        <f>IF(AT$3&gt;=$E14,0,Survival_curve_matrix!AQ13*AT$1)</f>
        <v>0</v>
      </c>
      <c r="AU14" s="18">
        <f>IF(AU$3&gt;=$E14,0,Survival_curve_matrix!AR13*AU$1)</f>
        <v>0</v>
      </c>
      <c r="AV14" s="18">
        <f>IF(AV$3&gt;=$E14,0,Survival_curve_matrix!AS13*AV$1)</f>
        <v>0</v>
      </c>
      <c r="AW14" s="18">
        <f>IF(AW$3&gt;=$E14,0,Survival_curve_matrix!AT13*AW$1)</f>
        <v>0</v>
      </c>
      <c r="AX14" s="18">
        <f>IF(AX$3&gt;=$E14,0,Survival_curve_matrix!AU13*AX$1)</f>
        <v>0</v>
      </c>
      <c r="AY14" s="18">
        <f>IF(AY$3&gt;=$E14,0,Survival_curve_matrix!AV13*AY$1)</f>
        <v>0</v>
      </c>
    </row>
    <row r="15" spans="1:51">
      <c r="A15" s="13">
        <f t="shared" si="2"/>
        <v>43127719.534868896</v>
      </c>
      <c r="B15" s="14">
        <f>'SI2.7 - Battery_stock'!E15-'SI2.7 - Battery_stock'!E14</f>
        <v>-16100000</v>
      </c>
      <c r="C15" s="12">
        <f>('SI2.7 - Battery_stock'!E15-SUM(F15:AY15))/'SI2.7 - Battery_stock'!$K$4</f>
        <v>27027719.534868896</v>
      </c>
      <c r="D15" s="23"/>
      <c r="E15" s="9">
        <f>'SI2.7 - Battery_stock'!B15</f>
        <v>2016</v>
      </c>
      <c r="F15" s="18">
        <f>IF(F$3&gt;=$E15,0,Survival_curve_matrix!C14*F$1)</f>
        <v>43795839.76016783</v>
      </c>
      <c r="G15" s="18">
        <f>IF(G$3&gt;=$E15,0,Survival_curve_matrix!D14*G$1)</f>
        <v>-9001141.491675863</v>
      </c>
      <c r="H15" s="18">
        <f>IF(H$3&gt;=$E15,0,Survival_curve_matrix!E14*H$1)</f>
        <v>-777398.95002874092</v>
      </c>
      <c r="I15" s="18">
        <f>IF(I$3&gt;=$E15,0,Survival_curve_matrix!F14*I$1)</f>
        <v>10821207.189361991</v>
      </c>
      <c r="J15" s="18">
        <f>IF(J$3&gt;=$E15,0,Survival_curve_matrix!G14*J$1)</f>
        <v>24635867.293376036</v>
      </c>
      <c r="K15" s="18">
        <f>IF(K$3&gt;=$E15,0,Survival_curve_matrix!H14*K$1)</f>
        <v>38766266.537212692</v>
      </c>
      <c r="L15" s="18">
        <f>IF(L$3&gt;=$E15,0,Survival_curve_matrix!I14*L$1)</f>
        <v>50934580.898308255</v>
      </c>
      <c r="M15" s="18">
        <f>IF(M$3&gt;=$E15,0,Survival_curve_matrix!J14*M$1)</f>
        <v>58748278.349660136</v>
      </c>
      <c r="N15" s="18">
        <f>IF(N$3&gt;=$E15,0,Survival_curve_matrix!K14*N$1)</f>
        <v>60186055.969413795</v>
      </c>
      <c r="O15" s="18">
        <f>IF(O$3&gt;=$E15,0,Survival_curve_matrix!L14*O$1)</f>
        <v>53989163.240027763</v>
      </c>
      <c r="P15" s="18">
        <f>IF(P$3&gt;=$E15,0,Survival_curve_matrix!M14*P$1)</f>
        <v>39705561.669307105</v>
      </c>
      <c r="Q15" s="18">
        <f>IF(Q$3&gt;=$E15,0,Survival_curve_matrix!N14*Q$1)</f>
        <v>0</v>
      </c>
      <c r="R15" s="18">
        <f>IF(R$3&gt;=$E15,0,Survival_curve_matrix!O14*R$1)</f>
        <v>0</v>
      </c>
      <c r="S15" s="18">
        <f>IF(S$3&gt;=$E15,0,Survival_curve_matrix!P14*S$1)</f>
        <v>0</v>
      </c>
      <c r="T15" s="18">
        <f>IF(T$3&gt;=$E15,0,Survival_curve_matrix!Q14*T$1)</f>
        <v>0</v>
      </c>
      <c r="U15" s="18">
        <f>IF(U$3&gt;=$E15,0,Survival_curve_matrix!R14*U$1)</f>
        <v>0</v>
      </c>
      <c r="V15" s="18">
        <f>IF(V$3&gt;=$E15,0,Survival_curve_matrix!S14*V$1)</f>
        <v>0</v>
      </c>
      <c r="W15" s="18">
        <f>IF(W$3&gt;=$E15,0,Survival_curve_matrix!T14*W$1)</f>
        <v>0</v>
      </c>
      <c r="X15" s="18">
        <f>IF(X$3&gt;=$E15,0,Survival_curve_matrix!U14*X$1)</f>
        <v>0</v>
      </c>
      <c r="Y15" s="18">
        <f>IF(Y$3&gt;=$E15,0,Survival_curve_matrix!V14*Y$1)</f>
        <v>0</v>
      </c>
      <c r="Z15" s="18">
        <f>IF(Z$3&gt;=$E15,0,Survival_curve_matrix!W14*Z$1)</f>
        <v>0</v>
      </c>
      <c r="AA15" s="18">
        <f>IF(AA$3&gt;=$E15,0,Survival_curve_matrix!X14*AA$1)</f>
        <v>0</v>
      </c>
      <c r="AB15" s="18">
        <f>IF(AB$3&gt;=$E15,0,Survival_curve_matrix!Y14*AB$1)</f>
        <v>0</v>
      </c>
      <c r="AC15" s="18">
        <f>IF(AC$3&gt;=$E15,0,Survival_curve_matrix!Z14*AC$1)</f>
        <v>0</v>
      </c>
      <c r="AD15" s="18">
        <f>IF(AD$3&gt;=$E15,0,Survival_curve_matrix!AA14*AD$1)</f>
        <v>0</v>
      </c>
      <c r="AE15" s="18">
        <f>IF(AE$3&gt;=$E15,0,Survival_curve_matrix!AB14*AE$1)</f>
        <v>0</v>
      </c>
      <c r="AF15" s="18">
        <f>IF(AF$3&gt;=$E15,0,Survival_curve_matrix!AC14*AF$1)</f>
        <v>0</v>
      </c>
      <c r="AG15" s="18">
        <f>IF(AG$3&gt;=$E15,0,Survival_curve_matrix!AD14*AG$1)</f>
        <v>0</v>
      </c>
      <c r="AH15" s="18">
        <f>IF(AH$3&gt;=$E15,0,Survival_curve_matrix!AE14*AH$1)</f>
        <v>0</v>
      </c>
      <c r="AI15" s="18">
        <f>IF(AI$3&gt;=$E15,0,Survival_curve_matrix!AF14*AI$1)</f>
        <v>0</v>
      </c>
      <c r="AJ15" s="18">
        <f>IF(AJ$3&gt;=$E15,0,Survival_curve_matrix!AG14*AJ$1)</f>
        <v>0</v>
      </c>
      <c r="AK15" s="18">
        <f>IF(AK$3&gt;=$E15,0,Survival_curve_matrix!AH14*AK$1)</f>
        <v>0</v>
      </c>
      <c r="AL15" s="18">
        <f>IF(AL$3&gt;=$E15,0,Survival_curve_matrix!AI14*AL$1)</f>
        <v>0</v>
      </c>
      <c r="AM15" s="18">
        <f>IF(AM$3&gt;=$E15,0,Survival_curve_matrix!AJ14*AM$1)</f>
        <v>0</v>
      </c>
      <c r="AN15" s="18">
        <f>IF(AN$3&gt;=$E15,0,Survival_curve_matrix!AK14*AN$1)</f>
        <v>0</v>
      </c>
      <c r="AO15" s="18">
        <f>IF(AO$3&gt;=$E15,0,Survival_curve_matrix!AL14*AO$1)</f>
        <v>0</v>
      </c>
      <c r="AP15" s="18">
        <f>IF(AP$3&gt;=$E15,0,Survival_curve_matrix!AM14*AP$1)</f>
        <v>0</v>
      </c>
      <c r="AQ15" s="18">
        <f>IF(AQ$3&gt;=$E15,0,Survival_curve_matrix!AN14*AQ$1)</f>
        <v>0</v>
      </c>
      <c r="AR15" s="18">
        <f>IF(AR$3&gt;=$E15,0,Survival_curve_matrix!AO14*AR$1)</f>
        <v>0</v>
      </c>
      <c r="AS15" s="18">
        <f>IF(AS$3&gt;=$E15,0,Survival_curve_matrix!AP14*AS$1)</f>
        <v>0</v>
      </c>
      <c r="AT15" s="18">
        <f>IF(AT$3&gt;=$E15,0,Survival_curve_matrix!AQ14*AT$1)</f>
        <v>0</v>
      </c>
      <c r="AU15" s="18">
        <f>IF(AU$3&gt;=$E15,0,Survival_curve_matrix!AR14*AU$1)</f>
        <v>0</v>
      </c>
      <c r="AV15" s="18">
        <f>IF(AV$3&gt;=$E15,0,Survival_curve_matrix!AS14*AV$1)</f>
        <v>0</v>
      </c>
      <c r="AW15" s="18">
        <f>IF(AW$3&gt;=$E15,0,Survival_curve_matrix!AT14*AW$1)</f>
        <v>0</v>
      </c>
      <c r="AX15" s="18">
        <f>IF(AX$3&gt;=$E15,0,Survival_curve_matrix!AU14*AX$1)</f>
        <v>0</v>
      </c>
      <c r="AY15" s="18">
        <f>IF(AY$3&gt;=$E15,0,Survival_curve_matrix!AV14*AY$1)</f>
        <v>0</v>
      </c>
    </row>
    <row r="16" spans="1:51">
      <c r="A16" s="13">
        <f t="shared" si="2"/>
        <v>45965326.27487433</v>
      </c>
      <c r="B16" s="14">
        <f>'SI2.7 - Battery_stock'!E16-'SI2.7 - Battery_stock'!E15</f>
        <v>7840000.0000001192</v>
      </c>
      <c r="C16" s="12">
        <f>('SI2.7 - Battery_stock'!E16-SUM(F16:AY16))/'SI2.7 - Battery_stock'!$K$4</f>
        <v>53805326.274874449</v>
      </c>
      <c r="D16" s="23"/>
      <c r="E16" s="9">
        <f>'SI2.7 - Battery_stock'!B16</f>
        <v>2017</v>
      </c>
      <c r="F16" s="18">
        <f>IF(F$3&gt;=$E16,0,Survival_curve_matrix!C15*F$1)</f>
        <v>30346272.738960717</v>
      </c>
      <c r="G16" s="18">
        <f>IF(G$3&gt;=$E16,0,Survival_curve_matrix!D15*G$1)</f>
        <v>-6491548.5053289952</v>
      </c>
      <c r="H16" s="18">
        <f>IF(H$3&gt;=$E16,0,Survival_curve_matrix!E15*H$1)</f>
        <v>-582949.94676574995</v>
      </c>
      <c r="I16" s="18">
        <f>IF(I$3&gt;=$E16,0,Survival_curve_matrix!F15*I$1)</f>
        <v>8427997.0078974999</v>
      </c>
      <c r="J16" s="18">
        <f>IF(J$3&gt;=$E16,0,Survival_curve_matrix!G15*J$1)</f>
        <v>19904999.212156039</v>
      </c>
      <c r="K16" s="18">
        <f>IF(K$3&gt;=$E16,0,Survival_curve_matrix!H15*K$1)</f>
        <v>32451033.196159992</v>
      </c>
      <c r="L16" s="18">
        <f>IF(L$3&gt;=$E16,0,Survival_curve_matrix!I15*L$1)</f>
        <v>44110222.558428049</v>
      </c>
      <c r="M16" s="18">
        <f>IF(M$3&gt;=$E16,0,Survival_curve_matrix!J15*M$1)</f>
        <v>52548792.262781575</v>
      </c>
      <c r="N16" s="18">
        <f>IF(N$3&gt;=$E16,0,Survival_curve_matrix!K15*N$1)</f>
        <v>55498249.573183477</v>
      </c>
      <c r="O16" s="18">
        <f>IF(O$3&gt;=$E16,0,Survival_curve_matrix!L15*O$1)</f>
        <v>51204588.49802009</v>
      </c>
      <c r="P16" s="18">
        <f>IF(P$3&gt;=$E16,0,Survival_curve_matrix!M15*P$1)</f>
        <v>38617119.989802383</v>
      </c>
      <c r="Q16" s="18">
        <f>IF(Q$3&gt;=$E16,0,Survival_curve_matrix!N15*Q$1)</f>
        <v>26831897.139830504</v>
      </c>
      <c r="R16" s="18">
        <f>IF(R$3&gt;=$E16,0,Survival_curve_matrix!O15*R$1)</f>
        <v>0</v>
      </c>
      <c r="S16" s="18">
        <f>IF(S$3&gt;=$E16,0,Survival_curve_matrix!P15*S$1)</f>
        <v>0</v>
      </c>
      <c r="T16" s="18">
        <f>IF(T$3&gt;=$E16,0,Survival_curve_matrix!Q15*T$1)</f>
        <v>0</v>
      </c>
      <c r="U16" s="18">
        <f>IF(U$3&gt;=$E16,0,Survival_curve_matrix!R15*U$1)</f>
        <v>0</v>
      </c>
      <c r="V16" s="18">
        <f>IF(V$3&gt;=$E16,0,Survival_curve_matrix!S15*V$1)</f>
        <v>0</v>
      </c>
      <c r="W16" s="18">
        <f>IF(W$3&gt;=$E16,0,Survival_curve_matrix!T15*W$1)</f>
        <v>0</v>
      </c>
      <c r="X16" s="18">
        <f>IF(X$3&gt;=$E16,0,Survival_curve_matrix!U15*X$1)</f>
        <v>0</v>
      </c>
      <c r="Y16" s="18">
        <f>IF(Y$3&gt;=$E16,0,Survival_curve_matrix!V15*Y$1)</f>
        <v>0</v>
      </c>
      <c r="Z16" s="18">
        <f>IF(Z$3&gt;=$E16,0,Survival_curve_matrix!W15*Z$1)</f>
        <v>0</v>
      </c>
      <c r="AA16" s="18">
        <f>IF(AA$3&gt;=$E16,0,Survival_curve_matrix!X15*AA$1)</f>
        <v>0</v>
      </c>
      <c r="AB16" s="18">
        <f>IF(AB$3&gt;=$E16,0,Survival_curve_matrix!Y15*AB$1)</f>
        <v>0</v>
      </c>
      <c r="AC16" s="18">
        <f>IF(AC$3&gt;=$E16,0,Survival_curve_matrix!Z15*AC$1)</f>
        <v>0</v>
      </c>
      <c r="AD16" s="18">
        <f>IF(AD$3&gt;=$E16,0,Survival_curve_matrix!AA15*AD$1)</f>
        <v>0</v>
      </c>
      <c r="AE16" s="18">
        <f>IF(AE$3&gt;=$E16,0,Survival_curve_matrix!AB15*AE$1)</f>
        <v>0</v>
      </c>
      <c r="AF16" s="18">
        <f>IF(AF$3&gt;=$E16,0,Survival_curve_matrix!AC15*AF$1)</f>
        <v>0</v>
      </c>
      <c r="AG16" s="18">
        <f>IF(AG$3&gt;=$E16,0,Survival_curve_matrix!AD15*AG$1)</f>
        <v>0</v>
      </c>
      <c r="AH16" s="18">
        <f>IF(AH$3&gt;=$E16,0,Survival_curve_matrix!AE15*AH$1)</f>
        <v>0</v>
      </c>
      <c r="AI16" s="18">
        <f>IF(AI$3&gt;=$E16,0,Survival_curve_matrix!AF15*AI$1)</f>
        <v>0</v>
      </c>
      <c r="AJ16" s="18">
        <f>IF(AJ$3&gt;=$E16,0,Survival_curve_matrix!AG15*AJ$1)</f>
        <v>0</v>
      </c>
      <c r="AK16" s="18">
        <f>IF(AK$3&gt;=$E16,0,Survival_curve_matrix!AH15*AK$1)</f>
        <v>0</v>
      </c>
      <c r="AL16" s="18">
        <f>IF(AL$3&gt;=$E16,0,Survival_curve_matrix!AI15*AL$1)</f>
        <v>0</v>
      </c>
      <c r="AM16" s="18">
        <f>IF(AM$3&gt;=$E16,0,Survival_curve_matrix!AJ15*AM$1)</f>
        <v>0</v>
      </c>
      <c r="AN16" s="18">
        <f>IF(AN$3&gt;=$E16,0,Survival_curve_matrix!AK15*AN$1)</f>
        <v>0</v>
      </c>
      <c r="AO16" s="18">
        <f>IF(AO$3&gt;=$E16,0,Survival_curve_matrix!AL15*AO$1)</f>
        <v>0</v>
      </c>
      <c r="AP16" s="18">
        <f>IF(AP$3&gt;=$E16,0,Survival_curve_matrix!AM15*AP$1)</f>
        <v>0</v>
      </c>
      <c r="AQ16" s="18">
        <f>IF(AQ$3&gt;=$E16,0,Survival_curve_matrix!AN15*AQ$1)</f>
        <v>0</v>
      </c>
      <c r="AR16" s="18">
        <f>IF(AR$3&gt;=$E16,0,Survival_curve_matrix!AO15*AR$1)</f>
        <v>0</v>
      </c>
      <c r="AS16" s="18">
        <f>IF(AS$3&gt;=$E16,0,Survival_curve_matrix!AP15*AS$1)</f>
        <v>0</v>
      </c>
      <c r="AT16" s="18">
        <f>IF(AT$3&gt;=$E16,0,Survival_curve_matrix!AQ15*AT$1)</f>
        <v>0</v>
      </c>
      <c r="AU16" s="18">
        <f>IF(AU$3&gt;=$E16,0,Survival_curve_matrix!AR15*AU$1)</f>
        <v>0</v>
      </c>
      <c r="AV16" s="18">
        <f>IF(AV$3&gt;=$E16,0,Survival_curve_matrix!AS15*AV$1)</f>
        <v>0</v>
      </c>
      <c r="AW16" s="18">
        <f>IF(AW$3&gt;=$E16,0,Survival_curve_matrix!AT15*AW$1)</f>
        <v>0</v>
      </c>
      <c r="AX16" s="18">
        <f>IF(AX$3&gt;=$E16,0,Survival_curve_matrix!AU15*AX$1)</f>
        <v>0</v>
      </c>
      <c r="AY16" s="18">
        <f>IF(AY$3&gt;=$E16,0,Survival_curve_matrix!AV15*AY$1)</f>
        <v>0</v>
      </c>
    </row>
    <row r="17" spans="1:51">
      <c r="A17" s="13">
        <f t="shared" si="2"/>
        <v>47937360.379366159</v>
      </c>
      <c r="B17" s="14">
        <f>'SI2.7 - Battery_stock'!E17-'SI2.7 - Battery_stock'!E16</f>
        <v>81619999.999999881</v>
      </c>
      <c r="C17" s="12">
        <f>('SI2.7 - Battery_stock'!E17-SUM(F17:AY17))/'SI2.7 - Battery_stock'!$K$4</f>
        <v>129557360.37936604</v>
      </c>
      <c r="D17" s="23"/>
      <c r="E17" s="9">
        <f>'SI2.7 - Battery_stock'!B17</f>
        <v>2018</v>
      </c>
      <c r="F17" s="18">
        <f>IF(F$3&gt;=$E17,0,Survival_curve_matrix!C16*F$1)</f>
        <v>20183036.189034309</v>
      </c>
      <c r="G17" s="18">
        <f>IF(G$3&gt;=$E17,0,Survival_curve_matrix!D16*G$1)</f>
        <v>-4498014.0241556037</v>
      </c>
      <c r="H17" s="18">
        <f>IF(H$3&gt;=$E17,0,Survival_curve_matrix!E16*H$1)</f>
        <v>-420418.66124518146</v>
      </c>
      <c r="I17" s="18">
        <f>IF(I$3&gt;=$E17,0,Survival_curve_matrix!F16*I$1)</f>
        <v>6319921.5884123687</v>
      </c>
      <c r="J17" s="18">
        <f>IF(J$3&gt;=$E17,0,Survival_curve_matrix!G16*J$1)</f>
        <v>15502824.302927347</v>
      </c>
      <c r="K17" s="18">
        <f>IF(K$3&gt;=$E17,0,Survival_curve_matrix!H16*K$1)</f>
        <v>26219405.329273328</v>
      </c>
      <c r="L17" s="18">
        <f>IF(L$3&gt;=$E17,0,Survival_curve_matrix!I16*L$1)</f>
        <v>36924430.036601447</v>
      </c>
      <c r="M17" s="18">
        <f>IF(M$3&gt;=$E17,0,Survival_curve_matrix!J16*M$1)</f>
        <v>45508157.346296832</v>
      </c>
      <c r="N17" s="18">
        <f>IF(N$3&gt;=$E17,0,Survival_curve_matrix!K16*N$1)</f>
        <v>49641726.86749205</v>
      </c>
      <c r="O17" s="18">
        <f>IF(O$3&gt;=$E17,0,Survival_curve_matrix!L16*O$1)</f>
        <v>47216335.843628757</v>
      </c>
      <c r="P17" s="18">
        <f>IF(P$3&gt;=$E17,0,Survival_curve_matrix!M16*P$1)</f>
        <v>36625382.195041403</v>
      </c>
      <c r="Q17" s="18">
        <f>IF(Q$3&gt;=$E17,0,Survival_curve_matrix!N16*Q$1)</f>
        <v>26096358.994559769</v>
      </c>
      <c r="R17" s="18">
        <f>IF(R$3&gt;=$E17,0,Survival_curve_matrix!O16*R$1)</f>
        <v>53415493.612767123</v>
      </c>
      <c r="S17" s="18">
        <f>IF(S$3&gt;=$E17,0,Survival_curve_matrix!P16*S$1)</f>
        <v>0</v>
      </c>
      <c r="T17" s="18">
        <f>IF(T$3&gt;=$E17,0,Survival_curve_matrix!Q16*T$1)</f>
        <v>0</v>
      </c>
      <c r="U17" s="18">
        <f>IF(U$3&gt;=$E17,0,Survival_curve_matrix!R16*U$1)</f>
        <v>0</v>
      </c>
      <c r="V17" s="18">
        <f>IF(V$3&gt;=$E17,0,Survival_curve_matrix!S16*V$1)</f>
        <v>0</v>
      </c>
      <c r="W17" s="18">
        <f>IF(W$3&gt;=$E17,0,Survival_curve_matrix!T16*W$1)</f>
        <v>0</v>
      </c>
      <c r="X17" s="18">
        <f>IF(X$3&gt;=$E17,0,Survival_curve_matrix!U16*X$1)</f>
        <v>0</v>
      </c>
      <c r="Y17" s="18">
        <f>IF(Y$3&gt;=$E17,0,Survival_curve_matrix!V16*Y$1)</f>
        <v>0</v>
      </c>
      <c r="Z17" s="18">
        <f>IF(Z$3&gt;=$E17,0,Survival_curve_matrix!W16*Z$1)</f>
        <v>0</v>
      </c>
      <c r="AA17" s="18">
        <f>IF(AA$3&gt;=$E17,0,Survival_curve_matrix!X16*AA$1)</f>
        <v>0</v>
      </c>
      <c r="AB17" s="18">
        <f>IF(AB$3&gt;=$E17,0,Survival_curve_matrix!Y16*AB$1)</f>
        <v>0</v>
      </c>
      <c r="AC17" s="18">
        <f>IF(AC$3&gt;=$E17,0,Survival_curve_matrix!Z16*AC$1)</f>
        <v>0</v>
      </c>
      <c r="AD17" s="18">
        <f>IF(AD$3&gt;=$E17,0,Survival_curve_matrix!AA16*AD$1)</f>
        <v>0</v>
      </c>
      <c r="AE17" s="18">
        <f>IF(AE$3&gt;=$E17,0,Survival_curve_matrix!AB16*AE$1)</f>
        <v>0</v>
      </c>
      <c r="AF17" s="18">
        <f>IF(AF$3&gt;=$E17,0,Survival_curve_matrix!AC16*AF$1)</f>
        <v>0</v>
      </c>
      <c r="AG17" s="18">
        <f>IF(AG$3&gt;=$E17,0,Survival_curve_matrix!AD16*AG$1)</f>
        <v>0</v>
      </c>
      <c r="AH17" s="18">
        <f>IF(AH$3&gt;=$E17,0,Survival_curve_matrix!AE16*AH$1)</f>
        <v>0</v>
      </c>
      <c r="AI17" s="18">
        <f>IF(AI$3&gt;=$E17,0,Survival_curve_matrix!AF16*AI$1)</f>
        <v>0</v>
      </c>
      <c r="AJ17" s="18">
        <f>IF(AJ$3&gt;=$E17,0,Survival_curve_matrix!AG16*AJ$1)</f>
        <v>0</v>
      </c>
      <c r="AK17" s="18">
        <f>IF(AK$3&gt;=$E17,0,Survival_curve_matrix!AH16*AK$1)</f>
        <v>0</v>
      </c>
      <c r="AL17" s="18">
        <f>IF(AL$3&gt;=$E17,0,Survival_curve_matrix!AI16*AL$1)</f>
        <v>0</v>
      </c>
      <c r="AM17" s="18">
        <f>IF(AM$3&gt;=$E17,0,Survival_curve_matrix!AJ16*AM$1)</f>
        <v>0</v>
      </c>
      <c r="AN17" s="18">
        <f>IF(AN$3&gt;=$E17,0,Survival_curve_matrix!AK16*AN$1)</f>
        <v>0</v>
      </c>
      <c r="AO17" s="18">
        <f>IF(AO$3&gt;=$E17,0,Survival_curve_matrix!AL16*AO$1)</f>
        <v>0</v>
      </c>
      <c r="AP17" s="18">
        <f>IF(AP$3&gt;=$E17,0,Survival_curve_matrix!AM16*AP$1)</f>
        <v>0</v>
      </c>
      <c r="AQ17" s="18">
        <f>IF(AQ$3&gt;=$E17,0,Survival_curve_matrix!AN16*AQ$1)</f>
        <v>0</v>
      </c>
      <c r="AR17" s="18">
        <f>IF(AR$3&gt;=$E17,0,Survival_curve_matrix!AO16*AR$1)</f>
        <v>0</v>
      </c>
      <c r="AS17" s="18">
        <f>IF(AS$3&gt;=$E17,0,Survival_curve_matrix!AP16*AS$1)</f>
        <v>0</v>
      </c>
      <c r="AT17" s="18">
        <f>IF(AT$3&gt;=$E17,0,Survival_curve_matrix!AQ16*AT$1)</f>
        <v>0</v>
      </c>
      <c r="AU17" s="18">
        <f>IF(AU$3&gt;=$E17,0,Survival_curve_matrix!AR16*AU$1)</f>
        <v>0</v>
      </c>
      <c r="AV17" s="18">
        <f>IF(AV$3&gt;=$E17,0,Survival_curve_matrix!AS16*AV$1)</f>
        <v>0</v>
      </c>
      <c r="AW17" s="18">
        <f>IF(AW$3&gt;=$E17,0,Survival_curve_matrix!AT16*AW$1)</f>
        <v>0</v>
      </c>
      <c r="AX17" s="18">
        <f>IF(AX$3&gt;=$E17,0,Survival_curve_matrix!AU16*AX$1)</f>
        <v>0</v>
      </c>
      <c r="AY17" s="18">
        <f>IF(AY$3&gt;=$E17,0,Survival_curve_matrix!AV16*AY$1)</f>
        <v>0</v>
      </c>
    </row>
    <row r="18" spans="1:51">
      <c r="A18" s="13">
        <f t="shared" si="2"/>
        <v>49852156.152222812</v>
      </c>
      <c r="B18" s="14">
        <f>'SI2.7 - Battery_stock'!E18-'SI2.7 - Battery_stock'!E17</f>
        <v>205268000.00000006</v>
      </c>
      <c r="C18" s="12">
        <f>('SI2.7 - Battery_stock'!E18-SUM(F18:AY18))/'SI2.7 - Battery_stock'!$K$4</f>
        <v>255120156.15222287</v>
      </c>
      <c r="D18" s="23"/>
      <c r="E18" s="9">
        <f>'SI2.7 - Battery_stock'!B18</f>
        <v>2019</v>
      </c>
      <c r="F18" s="18">
        <f>IF(F$3&gt;=$E18,0,Survival_curve_matrix!C17*F$1)</f>
        <v>12873232.813555414</v>
      </c>
      <c r="G18" s="18">
        <f>IF(G$3&gt;=$E18,0,Survival_curve_matrix!D17*G$1)</f>
        <v>-2991589.1354842382</v>
      </c>
      <c r="H18" s="18">
        <f>IF(H$3&gt;=$E18,0,Survival_curve_matrix!E17*H$1)</f>
        <v>-291309.38985438738</v>
      </c>
      <c r="I18" s="18">
        <f>IF(I$3&gt;=$E18,0,Survival_curve_matrix!F17*I$1)</f>
        <v>4557874.9738569427</v>
      </c>
      <c r="J18" s="18">
        <f>IF(J$3&gt;=$E18,0,Survival_curve_matrix!G17*J$1)</f>
        <v>11625138.677864376</v>
      </c>
      <c r="K18" s="18">
        <f>IF(K$3&gt;=$E18,0,Survival_curve_matrix!H17*K$1)</f>
        <v>20420741.031666357</v>
      </c>
      <c r="L18" s="18">
        <f>IF(L$3&gt;=$E18,0,Survival_curve_matrix!I17*L$1)</f>
        <v>29833768.060013879</v>
      </c>
      <c r="M18" s="18">
        <f>IF(M$3&gt;=$E18,0,Survival_curve_matrix!J17*M$1)</f>
        <v>38094633.728093132</v>
      </c>
      <c r="N18" s="18">
        <f>IF(N$3&gt;=$E18,0,Survival_curve_matrix!K17*N$1)</f>
        <v>42990588.745229095</v>
      </c>
      <c r="O18" s="18">
        <f>IF(O$3&gt;=$E18,0,Survival_curve_matrix!L17*O$1)</f>
        <v>42233772.518219322</v>
      </c>
      <c r="P18" s="18">
        <f>IF(P$3&gt;=$E18,0,Survival_curve_matrix!M17*P$1)</f>
        <v>33772683.207662195</v>
      </c>
      <c r="Q18" s="18">
        <f>IF(Q$3&gt;=$E18,0,Survival_curve_matrix!N17*Q$1)</f>
        <v>24750398.847121511</v>
      </c>
      <c r="R18" s="18">
        <f>IF(R$3&gt;=$E18,0,Survival_curve_matrix!O17*R$1)</f>
        <v>51951223.945366941</v>
      </c>
      <c r="S18" s="18">
        <f>IF(S$3&gt;=$E18,0,Survival_curve_matrix!P17*S$1)</f>
        <v>128618685.82446662</v>
      </c>
      <c r="T18" s="18">
        <f>IF(T$3&gt;=$E18,0,Survival_curve_matrix!Q17*T$1)</f>
        <v>0</v>
      </c>
      <c r="U18" s="18">
        <f>IF(U$3&gt;=$E18,0,Survival_curve_matrix!R17*U$1)</f>
        <v>0</v>
      </c>
      <c r="V18" s="18">
        <f>IF(V$3&gt;=$E18,0,Survival_curve_matrix!S17*V$1)</f>
        <v>0</v>
      </c>
      <c r="W18" s="18">
        <f>IF(W$3&gt;=$E18,0,Survival_curve_matrix!T17*W$1)</f>
        <v>0</v>
      </c>
      <c r="X18" s="18">
        <f>IF(X$3&gt;=$E18,0,Survival_curve_matrix!U17*X$1)</f>
        <v>0</v>
      </c>
      <c r="Y18" s="18">
        <f>IF(Y$3&gt;=$E18,0,Survival_curve_matrix!V17*Y$1)</f>
        <v>0</v>
      </c>
      <c r="Z18" s="18">
        <f>IF(Z$3&gt;=$E18,0,Survival_curve_matrix!W17*Z$1)</f>
        <v>0</v>
      </c>
      <c r="AA18" s="18">
        <f>IF(AA$3&gt;=$E18,0,Survival_curve_matrix!X17*AA$1)</f>
        <v>0</v>
      </c>
      <c r="AB18" s="18">
        <f>IF(AB$3&gt;=$E18,0,Survival_curve_matrix!Y17*AB$1)</f>
        <v>0</v>
      </c>
      <c r="AC18" s="18">
        <f>IF(AC$3&gt;=$E18,0,Survival_curve_matrix!Z17*AC$1)</f>
        <v>0</v>
      </c>
      <c r="AD18" s="18">
        <f>IF(AD$3&gt;=$E18,0,Survival_curve_matrix!AA17*AD$1)</f>
        <v>0</v>
      </c>
      <c r="AE18" s="18">
        <f>IF(AE$3&gt;=$E18,0,Survival_curve_matrix!AB17*AE$1)</f>
        <v>0</v>
      </c>
      <c r="AF18" s="18">
        <f>IF(AF$3&gt;=$E18,0,Survival_curve_matrix!AC17*AF$1)</f>
        <v>0</v>
      </c>
      <c r="AG18" s="18">
        <f>IF(AG$3&gt;=$E18,0,Survival_curve_matrix!AD17*AG$1)</f>
        <v>0</v>
      </c>
      <c r="AH18" s="18">
        <f>IF(AH$3&gt;=$E18,0,Survival_curve_matrix!AE17*AH$1)</f>
        <v>0</v>
      </c>
      <c r="AI18" s="18">
        <f>IF(AI$3&gt;=$E18,0,Survival_curve_matrix!AF17*AI$1)</f>
        <v>0</v>
      </c>
      <c r="AJ18" s="18">
        <f>IF(AJ$3&gt;=$E18,0,Survival_curve_matrix!AG17*AJ$1)</f>
        <v>0</v>
      </c>
      <c r="AK18" s="18">
        <f>IF(AK$3&gt;=$E18,0,Survival_curve_matrix!AH17*AK$1)</f>
        <v>0</v>
      </c>
      <c r="AL18" s="18">
        <f>IF(AL$3&gt;=$E18,0,Survival_curve_matrix!AI17*AL$1)</f>
        <v>0</v>
      </c>
      <c r="AM18" s="18">
        <f>IF(AM$3&gt;=$E18,0,Survival_curve_matrix!AJ17*AM$1)</f>
        <v>0</v>
      </c>
      <c r="AN18" s="18">
        <f>IF(AN$3&gt;=$E18,0,Survival_curve_matrix!AK17*AN$1)</f>
        <v>0</v>
      </c>
      <c r="AO18" s="18">
        <f>IF(AO$3&gt;=$E18,0,Survival_curve_matrix!AL17*AO$1)</f>
        <v>0</v>
      </c>
      <c r="AP18" s="18">
        <f>IF(AP$3&gt;=$E18,0,Survival_curve_matrix!AM17*AP$1)</f>
        <v>0</v>
      </c>
      <c r="AQ18" s="18">
        <f>IF(AQ$3&gt;=$E18,0,Survival_curve_matrix!AN17*AQ$1)</f>
        <v>0</v>
      </c>
      <c r="AR18" s="18">
        <f>IF(AR$3&gt;=$E18,0,Survival_curve_matrix!AO17*AR$1)</f>
        <v>0</v>
      </c>
      <c r="AS18" s="18">
        <f>IF(AS$3&gt;=$E18,0,Survival_curve_matrix!AP17*AS$1)</f>
        <v>0</v>
      </c>
      <c r="AT18" s="18">
        <f>IF(AT$3&gt;=$E18,0,Survival_curve_matrix!AQ17*AT$1)</f>
        <v>0</v>
      </c>
      <c r="AU18" s="18">
        <f>IF(AU$3&gt;=$E18,0,Survival_curve_matrix!AR17*AU$1)</f>
        <v>0</v>
      </c>
      <c r="AV18" s="18">
        <f>IF(AV$3&gt;=$E18,0,Survival_curve_matrix!AS17*AV$1)</f>
        <v>0</v>
      </c>
      <c r="AW18" s="18">
        <f>IF(AW$3&gt;=$E18,0,Survival_curve_matrix!AT17*AW$1)</f>
        <v>0</v>
      </c>
      <c r="AX18" s="18">
        <f>IF(AX$3&gt;=$E18,0,Survival_curve_matrix!AU17*AX$1)</f>
        <v>0</v>
      </c>
      <c r="AY18" s="18">
        <f>IF(AY$3&gt;=$E18,0,Survival_curve_matrix!AV17*AY$1)</f>
        <v>0</v>
      </c>
    </row>
    <row r="19" spans="1:51">
      <c r="A19" s="13">
        <f t="shared" si="2"/>
        <v>53694036.334059954</v>
      </c>
      <c r="B19" s="14">
        <f>'SI2.7 - Battery_stock'!E19-'SI2.7 - Battery_stock'!E18</f>
        <v>378727999.99999988</v>
      </c>
      <c r="C19" s="12">
        <f>('SI2.7 - Battery_stock'!E19-SUM(F19:AY19))/'SI2.7 - Battery_stock'!$K$4</f>
        <v>432422036.33405983</v>
      </c>
      <c r="D19" s="23"/>
      <c r="E19" s="9">
        <f>'SI2.7 - Battery_stock'!B19</f>
        <v>2020</v>
      </c>
      <c r="F19" s="18">
        <f>IF(F$3&gt;=$E19,0,Survival_curve_matrix!C18*F$1)</f>
        <v>7867583.5376716871</v>
      </c>
      <c r="G19" s="18">
        <f>IF(G$3&gt;=$E19,0,Survival_curve_matrix!D18*G$1)</f>
        <v>-1908108.5255406369</v>
      </c>
      <c r="H19" s="18">
        <f>IF(H$3&gt;=$E19,0,Survival_curve_matrix!E18*H$1)</f>
        <v>-193747.28515136792</v>
      </c>
      <c r="I19" s="18">
        <f>IF(I$3&gt;=$E19,0,Survival_curve_matrix!F18*I$1)</f>
        <v>3158165.6573815215</v>
      </c>
      <c r="J19" s="18">
        <f>IF(J$3&gt;=$E19,0,Survival_curve_matrix!G18*J$1)</f>
        <v>8383953.4883794421</v>
      </c>
      <c r="K19" s="18">
        <f>IF(K$3&gt;=$E19,0,Survival_curve_matrix!H18*K$1)</f>
        <v>15312948.257631376</v>
      </c>
      <c r="L19" s="18">
        <f>IF(L$3&gt;=$E19,0,Survival_curve_matrix!I18*L$1)</f>
        <v>23235753.973113753</v>
      </c>
      <c r="M19" s="18">
        <f>IF(M$3&gt;=$E19,0,Survival_curve_matrix!J18*M$1)</f>
        <v>30779255.518596958</v>
      </c>
      <c r="N19" s="18">
        <f>IF(N$3&gt;=$E19,0,Survival_curve_matrix!K18*N$1)</f>
        <v>35987190.594036467</v>
      </c>
      <c r="O19" s="18">
        <f>IF(O$3&gt;=$E19,0,Survival_curve_matrix!L18*O$1)</f>
        <v>36575172.945470378</v>
      </c>
      <c r="P19" s="18">
        <f>IF(P$3&gt;=$E19,0,Survival_curve_matrix!M18*P$1)</f>
        <v>30208778.263651695</v>
      </c>
      <c r="Q19" s="18">
        <f>IF(Q$3&gt;=$E19,0,Survival_curve_matrix!N18*Q$1)</f>
        <v>22822625.442535058</v>
      </c>
      <c r="R19" s="18">
        <f>IF(R$3&gt;=$E19,0,Survival_curve_matrix!O18*R$1)</f>
        <v>49271759.079954833</v>
      </c>
      <c r="S19" s="18">
        <f>IF(S$3&gt;=$E19,0,Survival_curve_matrix!P18*S$1)</f>
        <v>125092884.08463909</v>
      </c>
      <c r="T19" s="18">
        <f>IF(T$3&gt;=$E19,0,Survival_curve_matrix!Q18*T$1)</f>
        <v>253271748.63356984</v>
      </c>
      <c r="U19" s="18">
        <f>IF(U$3&gt;=$E19,0,Survival_curve_matrix!R18*U$1)</f>
        <v>0</v>
      </c>
      <c r="V19" s="18">
        <f>IF(V$3&gt;=$E19,0,Survival_curve_matrix!S18*V$1)</f>
        <v>0</v>
      </c>
      <c r="W19" s="18">
        <f>IF(W$3&gt;=$E19,0,Survival_curve_matrix!T18*W$1)</f>
        <v>0</v>
      </c>
      <c r="X19" s="18">
        <f>IF(X$3&gt;=$E19,0,Survival_curve_matrix!U18*X$1)</f>
        <v>0</v>
      </c>
      <c r="Y19" s="18">
        <f>IF(Y$3&gt;=$E19,0,Survival_curve_matrix!V18*Y$1)</f>
        <v>0</v>
      </c>
      <c r="Z19" s="18">
        <f>IF(Z$3&gt;=$E19,0,Survival_curve_matrix!W18*Z$1)</f>
        <v>0</v>
      </c>
      <c r="AA19" s="18">
        <f>IF(AA$3&gt;=$E19,0,Survival_curve_matrix!X18*AA$1)</f>
        <v>0</v>
      </c>
      <c r="AB19" s="18">
        <f>IF(AB$3&gt;=$E19,0,Survival_curve_matrix!Y18*AB$1)</f>
        <v>0</v>
      </c>
      <c r="AC19" s="18">
        <f>IF(AC$3&gt;=$E19,0,Survival_curve_matrix!Z18*AC$1)</f>
        <v>0</v>
      </c>
      <c r="AD19" s="18">
        <f>IF(AD$3&gt;=$E19,0,Survival_curve_matrix!AA18*AD$1)</f>
        <v>0</v>
      </c>
      <c r="AE19" s="18">
        <f>IF(AE$3&gt;=$E19,0,Survival_curve_matrix!AB18*AE$1)</f>
        <v>0</v>
      </c>
      <c r="AF19" s="18">
        <f>IF(AF$3&gt;=$E19,0,Survival_curve_matrix!AC18*AF$1)</f>
        <v>0</v>
      </c>
      <c r="AG19" s="18">
        <f>IF(AG$3&gt;=$E19,0,Survival_curve_matrix!AD18*AG$1)</f>
        <v>0</v>
      </c>
      <c r="AH19" s="18">
        <f>IF(AH$3&gt;=$E19,0,Survival_curve_matrix!AE18*AH$1)</f>
        <v>0</v>
      </c>
      <c r="AI19" s="18">
        <f>IF(AI$3&gt;=$E19,0,Survival_curve_matrix!AF18*AI$1)</f>
        <v>0</v>
      </c>
      <c r="AJ19" s="18">
        <f>IF(AJ$3&gt;=$E19,0,Survival_curve_matrix!AG18*AJ$1)</f>
        <v>0</v>
      </c>
      <c r="AK19" s="18">
        <f>IF(AK$3&gt;=$E19,0,Survival_curve_matrix!AH18*AK$1)</f>
        <v>0</v>
      </c>
      <c r="AL19" s="18">
        <f>IF(AL$3&gt;=$E19,0,Survival_curve_matrix!AI18*AL$1)</f>
        <v>0</v>
      </c>
      <c r="AM19" s="18">
        <f>IF(AM$3&gt;=$E19,0,Survival_curve_matrix!AJ18*AM$1)</f>
        <v>0</v>
      </c>
      <c r="AN19" s="18">
        <f>IF(AN$3&gt;=$E19,0,Survival_curve_matrix!AK18*AN$1)</f>
        <v>0</v>
      </c>
      <c r="AO19" s="18">
        <f>IF(AO$3&gt;=$E19,0,Survival_curve_matrix!AL18*AO$1)</f>
        <v>0</v>
      </c>
      <c r="AP19" s="18">
        <f>IF(AP$3&gt;=$E19,0,Survival_curve_matrix!AM18*AP$1)</f>
        <v>0</v>
      </c>
      <c r="AQ19" s="18">
        <f>IF(AQ$3&gt;=$E19,0,Survival_curve_matrix!AN18*AQ$1)</f>
        <v>0</v>
      </c>
      <c r="AR19" s="18">
        <f>IF(AR$3&gt;=$E19,0,Survival_curve_matrix!AO18*AR$1)</f>
        <v>0</v>
      </c>
      <c r="AS19" s="18">
        <f>IF(AS$3&gt;=$E19,0,Survival_curve_matrix!AP18*AS$1)</f>
        <v>0</v>
      </c>
      <c r="AT19" s="18">
        <f>IF(AT$3&gt;=$E19,0,Survival_curve_matrix!AQ18*AT$1)</f>
        <v>0</v>
      </c>
      <c r="AU19" s="18">
        <f>IF(AU$3&gt;=$E19,0,Survival_curve_matrix!AR18*AU$1)</f>
        <v>0</v>
      </c>
      <c r="AV19" s="18">
        <f>IF(AV$3&gt;=$E19,0,Survival_curve_matrix!AS18*AV$1)</f>
        <v>0</v>
      </c>
      <c r="AW19" s="18">
        <f>IF(AW$3&gt;=$E19,0,Survival_curve_matrix!AT18*AW$1)</f>
        <v>0</v>
      </c>
      <c r="AX19" s="18">
        <f>IF(AX$3&gt;=$E19,0,Survival_curve_matrix!AU18*AX$1)</f>
        <v>0</v>
      </c>
      <c r="AY19" s="18">
        <f>IF(AY$3&gt;=$E19,0,Survival_curve_matrix!AV18*AY$1)</f>
        <v>0</v>
      </c>
    </row>
    <row r="20" spans="1:51">
      <c r="A20" s="13">
        <f t="shared" si="2"/>
        <v>62662910.98732543</v>
      </c>
      <c r="B20" s="14">
        <f>'SI2.7 - Battery_stock'!E20-'SI2.7 - Battery_stock'!E19</f>
        <v>599676000.00000012</v>
      </c>
      <c r="C20" s="12">
        <f>('SI2.7 - Battery_stock'!E20-SUM(F20:AY20))/'SI2.7 - Battery_stock'!$K$4</f>
        <v>662338910.98732555</v>
      </c>
      <c r="D20" s="23"/>
      <c r="E20" s="9">
        <f>'SI2.7 - Battery_stock'!B20</f>
        <v>2021</v>
      </c>
      <c r="F20" s="18">
        <f>IF(F$3&gt;=$E20,0,Survival_curve_matrix!C19*F$1)</f>
        <v>4603615.7556145247</v>
      </c>
      <c r="G20" s="18">
        <f>IF(G$3&gt;=$E20,0,Survival_curve_matrix!D19*G$1)</f>
        <v>-1166156.4302501215</v>
      </c>
      <c r="H20" s="18">
        <f>IF(H$3&gt;=$E20,0,Survival_curve_matrix!E19*H$1)</f>
        <v>-123576.74461798625</v>
      </c>
      <c r="I20" s="18">
        <f>IF(I$3&gt;=$E20,0,Survival_curve_matrix!F19*I$1)</f>
        <v>2100467.8993760194</v>
      </c>
      <c r="J20" s="18">
        <f>IF(J$3&gt;=$E20,0,Survival_curve_matrix!G19*J$1)</f>
        <v>5809267.2861708524</v>
      </c>
      <c r="K20" s="18">
        <f>IF(K$3&gt;=$E20,0,Survival_curve_matrix!H19*K$1)</f>
        <v>11043571.136609219</v>
      </c>
      <c r="L20" s="18">
        <f>IF(L$3&gt;=$E20,0,Survival_curve_matrix!I19*L$1)</f>
        <v>17423848.515859134</v>
      </c>
      <c r="M20" s="18">
        <f>IF(M$3&gt;=$E20,0,Survival_curve_matrix!J19*M$1)</f>
        <v>23972138.124391854</v>
      </c>
      <c r="N20" s="18">
        <f>IF(N$3&gt;=$E20,0,Survival_curve_matrix!K19*N$1)</f>
        <v>29076508.323886245</v>
      </c>
      <c r="O20" s="18">
        <f>IF(O$3&gt;=$E20,0,Survival_curve_matrix!L19*O$1)</f>
        <v>30616880.5363141</v>
      </c>
      <c r="P20" s="18">
        <f>IF(P$3&gt;=$E20,0,Survival_curve_matrix!M19*P$1)</f>
        <v>26161321.226698034</v>
      </c>
      <c r="Q20" s="18">
        <f>IF(Q$3&gt;=$E20,0,Survival_curve_matrix!N19*Q$1)</f>
        <v>20414239.139622144</v>
      </c>
      <c r="R20" s="18">
        <f>IF(R$3&gt;=$E20,0,Survival_curve_matrix!O19*R$1)</f>
        <v>45434051.76306548</v>
      </c>
      <c r="S20" s="18">
        <f>IF(S$3&gt;=$E20,0,Survival_curve_matrix!P19*S$1)</f>
        <v>118641024.77579308</v>
      </c>
      <c r="T20" s="18">
        <f>IF(T$3&gt;=$E20,0,Survival_curve_matrix!Q19*T$1)</f>
        <v>246328854.09023646</v>
      </c>
      <c r="U20" s="18">
        <f>IF(U$3&gt;=$E20,0,Survival_curve_matrix!R19*U$1)</f>
        <v>429289033.61390543</v>
      </c>
      <c r="V20" s="18">
        <f>IF(V$3&gt;=$E20,0,Survival_curve_matrix!S19*V$1)</f>
        <v>0</v>
      </c>
      <c r="W20" s="18">
        <f>IF(W$3&gt;=$E20,0,Survival_curve_matrix!T19*W$1)</f>
        <v>0</v>
      </c>
      <c r="X20" s="18">
        <f>IF(X$3&gt;=$E20,0,Survival_curve_matrix!U19*X$1)</f>
        <v>0</v>
      </c>
      <c r="Y20" s="18">
        <f>IF(Y$3&gt;=$E20,0,Survival_curve_matrix!V19*Y$1)</f>
        <v>0</v>
      </c>
      <c r="Z20" s="18">
        <f>IF(Z$3&gt;=$E20,0,Survival_curve_matrix!W19*Z$1)</f>
        <v>0</v>
      </c>
      <c r="AA20" s="18">
        <f>IF(AA$3&gt;=$E20,0,Survival_curve_matrix!X19*AA$1)</f>
        <v>0</v>
      </c>
      <c r="AB20" s="18">
        <f>IF(AB$3&gt;=$E20,0,Survival_curve_matrix!Y19*AB$1)</f>
        <v>0</v>
      </c>
      <c r="AC20" s="18">
        <f>IF(AC$3&gt;=$E20,0,Survival_curve_matrix!Z19*AC$1)</f>
        <v>0</v>
      </c>
      <c r="AD20" s="18">
        <f>IF(AD$3&gt;=$E20,0,Survival_curve_matrix!AA19*AD$1)</f>
        <v>0</v>
      </c>
      <c r="AE20" s="18">
        <f>IF(AE$3&gt;=$E20,0,Survival_curve_matrix!AB19*AE$1)</f>
        <v>0</v>
      </c>
      <c r="AF20" s="18">
        <f>IF(AF$3&gt;=$E20,0,Survival_curve_matrix!AC19*AF$1)</f>
        <v>0</v>
      </c>
      <c r="AG20" s="18">
        <f>IF(AG$3&gt;=$E20,0,Survival_curve_matrix!AD19*AG$1)</f>
        <v>0</v>
      </c>
      <c r="AH20" s="18">
        <f>IF(AH$3&gt;=$E20,0,Survival_curve_matrix!AE19*AH$1)</f>
        <v>0</v>
      </c>
      <c r="AI20" s="18">
        <f>IF(AI$3&gt;=$E20,0,Survival_curve_matrix!AF19*AI$1)</f>
        <v>0</v>
      </c>
      <c r="AJ20" s="18">
        <f>IF(AJ$3&gt;=$E20,0,Survival_curve_matrix!AG19*AJ$1)</f>
        <v>0</v>
      </c>
      <c r="AK20" s="18">
        <f>IF(AK$3&gt;=$E20,0,Survival_curve_matrix!AH19*AK$1)</f>
        <v>0</v>
      </c>
      <c r="AL20" s="18">
        <f>IF(AL$3&gt;=$E20,0,Survival_curve_matrix!AI19*AL$1)</f>
        <v>0</v>
      </c>
      <c r="AM20" s="18">
        <f>IF(AM$3&gt;=$E20,0,Survival_curve_matrix!AJ19*AM$1)</f>
        <v>0</v>
      </c>
      <c r="AN20" s="18">
        <f>IF(AN$3&gt;=$E20,0,Survival_curve_matrix!AK19*AN$1)</f>
        <v>0</v>
      </c>
      <c r="AO20" s="18">
        <f>IF(AO$3&gt;=$E20,0,Survival_curve_matrix!AL19*AO$1)</f>
        <v>0</v>
      </c>
      <c r="AP20" s="18">
        <f>IF(AP$3&gt;=$E20,0,Survival_curve_matrix!AM19*AP$1)</f>
        <v>0</v>
      </c>
      <c r="AQ20" s="18">
        <f>IF(AQ$3&gt;=$E20,0,Survival_curve_matrix!AN19*AQ$1)</f>
        <v>0</v>
      </c>
      <c r="AR20" s="18">
        <f>IF(AR$3&gt;=$E20,0,Survival_curve_matrix!AO19*AR$1)</f>
        <v>0</v>
      </c>
      <c r="AS20" s="18">
        <f>IF(AS$3&gt;=$E20,0,Survival_curve_matrix!AP19*AS$1)</f>
        <v>0</v>
      </c>
      <c r="AT20" s="18">
        <f>IF(AT$3&gt;=$E20,0,Survival_curve_matrix!AQ19*AT$1)</f>
        <v>0</v>
      </c>
      <c r="AU20" s="18">
        <f>IF(AU$3&gt;=$E20,0,Survival_curve_matrix!AR19*AU$1)</f>
        <v>0</v>
      </c>
      <c r="AV20" s="18">
        <f>IF(AV$3&gt;=$E20,0,Survival_curve_matrix!AS19*AV$1)</f>
        <v>0</v>
      </c>
      <c r="AW20" s="18">
        <f>IF(AW$3&gt;=$E20,0,Survival_curve_matrix!AT19*AW$1)</f>
        <v>0</v>
      </c>
      <c r="AX20" s="18">
        <f>IF(AX$3&gt;=$E20,0,Survival_curve_matrix!AU19*AX$1)</f>
        <v>0</v>
      </c>
      <c r="AY20" s="18">
        <f>IF(AY$3&gt;=$E20,0,Survival_curve_matrix!AV19*AY$1)</f>
        <v>0</v>
      </c>
    </row>
    <row r="21" spans="1:51">
      <c r="A21" s="13">
        <f t="shared" si="2"/>
        <v>81060273.046583891</v>
      </c>
      <c r="B21" s="14">
        <f>'SI2.7 - Battery_stock'!E21-'SI2.7 - Battery_stock'!E20</f>
        <v>858760000</v>
      </c>
      <c r="C21" s="12">
        <f>('SI2.7 - Battery_stock'!E21-SUM(F21:AY21))/'SI2.7 - Battery_stock'!$K$4</f>
        <v>939820273.04658389</v>
      </c>
      <c r="D21" s="23"/>
      <c r="E21" s="9">
        <f>'SI2.7 - Battery_stock'!B21</f>
        <v>2022</v>
      </c>
      <c r="F21" s="18">
        <f>IF(F$3&gt;=$E21,0,Survival_curve_matrix!C20*F$1)</f>
        <v>2577084.6990153529</v>
      </c>
      <c r="G21" s="18">
        <f>IF(G$3&gt;=$E21,0,Survival_curve_matrix!D20*G$1)</f>
        <v>-682361.5014832624</v>
      </c>
      <c r="H21" s="18">
        <f>IF(H$3&gt;=$E21,0,Survival_curve_matrix!E20*H$1)</f>
        <v>-75524.957536055343</v>
      </c>
      <c r="I21" s="18">
        <f>IF(I$3&gt;=$E21,0,Survival_curve_matrix!F20*I$1)</f>
        <v>1339729.6637043266</v>
      </c>
      <c r="J21" s="18">
        <f>IF(J$3&gt;=$E21,0,Survival_curve_matrix!G20*J$1)</f>
        <v>3863692.0216573165</v>
      </c>
      <c r="K21" s="18">
        <f>IF(K$3&gt;=$E21,0,Survival_curve_matrix!H20*K$1)</f>
        <v>7652124.5752766337</v>
      </c>
      <c r="L21" s="18">
        <f>IF(L$3&gt;=$E21,0,Survival_curve_matrix!I20*L$1)</f>
        <v>12565934.875571588</v>
      </c>
      <c r="M21" s="18">
        <f>IF(M$3&gt;=$E21,0,Survival_curve_matrix!J20*M$1)</f>
        <v>17976042.600724876</v>
      </c>
      <c r="N21" s="18">
        <f>IF(N$3&gt;=$E21,0,Survival_curve_matrix!K20*N$1)</f>
        <v>22645969.240356848</v>
      </c>
      <c r="O21" s="18">
        <f>IF(O$3&gt;=$E21,0,Survival_curve_matrix!L20*O$1)</f>
        <v>24737468.167717721</v>
      </c>
      <c r="P21" s="18">
        <f>IF(P$3&gt;=$E21,0,Survival_curve_matrix!M20*P$1)</f>
        <v>21899501.27820649</v>
      </c>
      <c r="Q21" s="18">
        <f>IF(Q$3&gt;=$E21,0,Survival_curve_matrix!N20*Q$1)</f>
        <v>17679081.989651043</v>
      </c>
      <c r="R21" s="18">
        <f>IF(R$3&gt;=$E21,0,Survival_curve_matrix!O20*R$1)</f>
        <v>40639566.21066846</v>
      </c>
      <c r="S21" s="18">
        <f>IF(S$3&gt;=$E21,0,Survival_curve_matrix!P20*S$1)</f>
        <v>109400243.9031949</v>
      </c>
      <c r="T21" s="18">
        <f>IF(T$3&gt;=$E21,0,Survival_curve_matrix!Q20*T$1)</f>
        <v>233624061.79186606</v>
      </c>
      <c r="U21" s="18">
        <f>IF(U$3&gt;=$E21,0,Survival_curve_matrix!R20*U$1)</f>
        <v>417521007.74812675</v>
      </c>
      <c r="V21" s="18">
        <f>IF(V$3&gt;=$E21,0,Survival_curve_matrix!S20*V$1)</f>
        <v>657540104.64669704</v>
      </c>
      <c r="W21" s="18">
        <f>IF(W$3&gt;=$E21,0,Survival_curve_matrix!T20*W$1)</f>
        <v>0</v>
      </c>
      <c r="X21" s="18">
        <f>IF(X$3&gt;=$E21,0,Survival_curve_matrix!U20*X$1)</f>
        <v>0</v>
      </c>
      <c r="Y21" s="18">
        <f>IF(Y$3&gt;=$E21,0,Survival_curve_matrix!V20*Y$1)</f>
        <v>0</v>
      </c>
      <c r="Z21" s="18">
        <f>IF(Z$3&gt;=$E21,0,Survival_curve_matrix!W20*Z$1)</f>
        <v>0</v>
      </c>
      <c r="AA21" s="18">
        <f>IF(AA$3&gt;=$E21,0,Survival_curve_matrix!X20*AA$1)</f>
        <v>0</v>
      </c>
      <c r="AB21" s="18">
        <f>IF(AB$3&gt;=$E21,0,Survival_curve_matrix!Y20*AB$1)</f>
        <v>0</v>
      </c>
      <c r="AC21" s="18">
        <f>IF(AC$3&gt;=$E21,0,Survival_curve_matrix!Z20*AC$1)</f>
        <v>0</v>
      </c>
      <c r="AD21" s="18">
        <f>IF(AD$3&gt;=$E21,0,Survival_curve_matrix!AA20*AD$1)</f>
        <v>0</v>
      </c>
      <c r="AE21" s="18">
        <f>IF(AE$3&gt;=$E21,0,Survival_curve_matrix!AB20*AE$1)</f>
        <v>0</v>
      </c>
      <c r="AF21" s="18">
        <f>IF(AF$3&gt;=$E21,0,Survival_curve_matrix!AC20*AF$1)</f>
        <v>0</v>
      </c>
      <c r="AG21" s="18">
        <f>IF(AG$3&gt;=$E21,0,Survival_curve_matrix!AD20*AG$1)</f>
        <v>0</v>
      </c>
      <c r="AH21" s="18">
        <f>IF(AH$3&gt;=$E21,0,Survival_curve_matrix!AE20*AH$1)</f>
        <v>0</v>
      </c>
      <c r="AI21" s="18">
        <f>IF(AI$3&gt;=$E21,0,Survival_curve_matrix!AF20*AI$1)</f>
        <v>0</v>
      </c>
      <c r="AJ21" s="18">
        <f>IF(AJ$3&gt;=$E21,0,Survival_curve_matrix!AG20*AJ$1)</f>
        <v>0</v>
      </c>
      <c r="AK21" s="18">
        <f>IF(AK$3&gt;=$E21,0,Survival_curve_matrix!AH20*AK$1)</f>
        <v>0</v>
      </c>
      <c r="AL21" s="18">
        <f>IF(AL$3&gt;=$E21,0,Survival_curve_matrix!AI20*AL$1)</f>
        <v>0</v>
      </c>
      <c r="AM21" s="18">
        <f>IF(AM$3&gt;=$E21,0,Survival_curve_matrix!AJ20*AM$1)</f>
        <v>0</v>
      </c>
      <c r="AN21" s="18">
        <f>IF(AN$3&gt;=$E21,0,Survival_curve_matrix!AK20*AN$1)</f>
        <v>0</v>
      </c>
      <c r="AO21" s="18">
        <f>IF(AO$3&gt;=$E21,0,Survival_curve_matrix!AL20*AO$1)</f>
        <v>0</v>
      </c>
      <c r="AP21" s="18">
        <f>IF(AP$3&gt;=$E21,0,Survival_curve_matrix!AM20*AP$1)</f>
        <v>0</v>
      </c>
      <c r="AQ21" s="18">
        <f>IF(AQ$3&gt;=$E21,0,Survival_curve_matrix!AN20*AQ$1)</f>
        <v>0</v>
      </c>
      <c r="AR21" s="18">
        <f>IF(AR$3&gt;=$E21,0,Survival_curve_matrix!AO20*AR$1)</f>
        <v>0</v>
      </c>
      <c r="AS21" s="18">
        <f>IF(AS$3&gt;=$E21,0,Survival_curve_matrix!AP20*AS$1)</f>
        <v>0</v>
      </c>
      <c r="AT21" s="18">
        <f>IF(AT$3&gt;=$E21,0,Survival_curve_matrix!AQ20*AT$1)</f>
        <v>0</v>
      </c>
      <c r="AU21" s="18">
        <f>IF(AU$3&gt;=$E21,0,Survival_curve_matrix!AR20*AU$1)</f>
        <v>0</v>
      </c>
      <c r="AV21" s="18">
        <f>IF(AV$3&gt;=$E21,0,Survival_curve_matrix!AS20*AV$1)</f>
        <v>0</v>
      </c>
      <c r="AW21" s="18">
        <f>IF(AW$3&gt;=$E21,0,Survival_curve_matrix!AT20*AW$1)</f>
        <v>0</v>
      </c>
      <c r="AX21" s="18">
        <f>IF(AX$3&gt;=$E21,0,Survival_curve_matrix!AU20*AX$1)</f>
        <v>0</v>
      </c>
      <c r="AY21" s="18">
        <f>IF(AY$3&gt;=$E21,0,Survival_curve_matrix!AV20*AY$1)</f>
        <v>0</v>
      </c>
    </row>
    <row r="22" spans="1:51">
      <c r="A22" s="13">
        <f t="shared" si="2"/>
        <v>113995611.75379276</v>
      </c>
      <c r="B22" s="14">
        <f>'SI2.7 - Battery_stock'!E22-'SI2.7 - Battery_stock'!E21</f>
        <v>1153544000</v>
      </c>
      <c r="C22" s="12">
        <f>('SI2.7 - Battery_stock'!E22-SUM(F22:AY22))/'SI2.7 - Battery_stock'!$K$4</f>
        <v>1267539611.7537928</v>
      </c>
      <c r="D22" s="23"/>
      <c r="E22" s="9">
        <f>'SI2.7 - Battery_stock'!B22</f>
        <v>2023</v>
      </c>
      <c r="F22" s="18">
        <f>IF(F$3&gt;=$E22,0,Survival_curve_matrix!C21*F$1)</f>
        <v>1379154.8603342688</v>
      </c>
      <c r="G22" s="18">
        <f>IF(G$3&gt;=$E22,0,Survival_curve_matrix!D21*G$1)</f>
        <v>-381983.09286021622</v>
      </c>
      <c r="H22" s="18">
        <f>IF(H$3&gt;=$E22,0,Survival_curve_matrix!E21*H$1)</f>
        <v>-44192.46173749509</v>
      </c>
      <c r="I22" s="18">
        <f>IF(I$3&gt;=$E22,0,Survival_curve_matrix!F21*I$1)</f>
        <v>818786.95116828685</v>
      </c>
      <c r="J22" s="18">
        <f>IF(J$3&gt;=$E22,0,Survival_curve_matrix!G21*J$1)</f>
        <v>2464357.0198667436</v>
      </c>
      <c r="K22" s="18">
        <f>IF(K$3&gt;=$E22,0,Survival_curve_matrix!H21*K$1)</f>
        <v>5089360.0197404791</v>
      </c>
      <c r="L22" s="18">
        <f>IF(L$3&gt;=$E22,0,Survival_curve_matrix!I21*L$1)</f>
        <v>8706975.1154978778</v>
      </c>
      <c r="M22" s="18">
        <f>IF(M$3&gt;=$E22,0,Survival_curve_matrix!J21*M$1)</f>
        <v>12964172.664587205</v>
      </c>
      <c r="N22" s="18">
        <f>IF(N$3&gt;=$E22,0,Survival_curve_matrix!K21*N$1)</f>
        <v>16981585.275664147</v>
      </c>
      <c r="O22" s="18">
        <f>IF(O$3&gt;=$E22,0,Survival_curve_matrix!L21*O$1)</f>
        <v>19266547.997107226</v>
      </c>
      <c r="P22" s="18">
        <f>IF(P$3&gt;=$E22,0,Survival_curve_matrix!M21*P$1)</f>
        <v>17694102.281778224</v>
      </c>
      <c r="Q22" s="18">
        <f>IF(Q$3&gt;=$E22,0,Survival_curve_matrix!N21*Q$1)</f>
        <v>14799064.438487703</v>
      </c>
      <c r="R22" s="18">
        <f>IF(R$3&gt;=$E22,0,Survival_curve_matrix!O21*R$1)</f>
        <v>35194562.880757861</v>
      </c>
      <c r="S22" s="18">
        <f>IF(S$3&gt;=$E22,0,Survival_curve_matrix!P21*S$1)</f>
        <v>97855645.337390274</v>
      </c>
      <c r="T22" s="18">
        <f>IF(T$3&gt;=$E22,0,Survival_curve_matrix!Q21*T$1)</f>
        <v>215427415.51655966</v>
      </c>
      <c r="U22" s="18">
        <f>IF(U$3&gt;=$E22,0,Survival_curve_matrix!R21*U$1)</f>
        <v>395986714.8889432</v>
      </c>
      <c r="V22" s="18">
        <f>IF(V$3&gt;=$E22,0,Survival_curve_matrix!S21*V$1)</f>
        <v>639515071.73558724</v>
      </c>
      <c r="W22" s="18">
        <f>IF(W$3&gt;=$E22,0,Survival_curve_matrix!T21*W$1)</f>
        <v>933011046.81733477</v>
      </c>
      <c r="X22" s="18">
        <f>IF(X$3&gt;=$E22,0,Survival_curve_matrix!U21*X$1)</f>
        <v>0</v>
      </c>
      <c r="Y22" s="18">
        <f>IF(Y$3&gt;=$E22,0,Survival_curve_matrix!V21*Y$1)</f>
        <v>0</v>
      </c>
      <c r="Z22" s="18">
        <f>IF(Z$3&gt;=$E22,0,Survival_curve_matrix!W21*Z$1)</f>
        <v>0</v>
      </c>
      <c r="AA22" s="18">
        <f>IF(AA$3&gt;=$E22,0,Survival_curve_matrix!X21*AA$1)</f>
        <v>0</v>
      </c>
      <c r="AB22" s="18">
        <f>IF(AB$3&gt;=$E22,0,Survival_curve_matrix!Y21*AB$1)</f>
        <v>0</v>
      </c>
      <c r="AC22" s="18">
        <f>IF(AC$3&gt;=$E22,0,Survival_curve_matrix!Z21*AC$1)</f>
        <v>0</v>
      </c>
      <c r="AD22" s="18">
        <f>IF(AD$3&gt;=$E22,0,Survival_curve_matrix!AA21*AD$1)</f>
        <v>0</v>
      </c>
      <c r="AE22" s="18">
        <f>IF(AE$3&gt;=$E22,0,Survival_curve_matrix!AB21*AE$1)</f>
        <v>0</v>
      </c>
      <c r="AF22" s="18">
        <f>IF(AF$3&gt;=$E22,0,Survival_curve_matrix!AC21*AF$1)</f>
        <v>0</v>
      </c>
      <c r="AG22" s="18">
        <f>IF(AG$3&gt;=$E22,0,Survival_curve_matrix!AD21*AG$1)</f>
        <v>0</v>
      </c>
      <c r="AH22" s="18">
        <f>IF(AH$3&gt;=$E22,0,Survival_curve_matrix!AE21*AH$1)</f>
        <v>0</v>
      </c>
      <c r="AI22" s="18">
        <f>IF(AI$3&gt;=$E22,0,Survival_curve_matrix!AF21*AI$1)</f>
        <v>0</v>
      </c>
      <c r="AJ22" s="18">
        <f>IF(AJ$3&gt;=$E22,0,Survival_curve_matrix!AG21*AJ$1)</f>
        <v>0</v>
      </c>
      <c r="AK22" s="18">
        <f>IF(AK$3&gt;=$E22,0,Survival_curve_matrix!AH21*AK$1)</f>
        <v>0</v>
      </c>
      <c r="AL22" s="18">
        <f>IF(AL$3&gt;=$E22,0,Survival_curve_matrix!AI21*AL$1)</f>
        <v>0</v>
      </c>
      <c r="AM22" s="18">
        <f>IF(AM$3&gt;=$E22,0,Survival_curve_matrix!AJ21*AM$1)</f>
        <v>0</v>
      </c>
      <c r="AN22" s="18">
        <f>IF(AN$3&gt;=$E22,0,Survival_curve_matrix!AK21*AN$1)</f>
        <v>0</v>
      </c>
      <c r="AO22" s="18">
        <f>IF(AO$3&gt;=$E22,0,Survival_curve_matrix!AL21*AO$1)</f>
        <v>0</v>
      </c>
      <c r="AP22" s="18">
        <f>IF(AP$3&gt;=$E22,0,Survival_curve_matrix!AM21*AP$1)</f>
        <v>0</v>
      </c>
      <c r="AQ22" s="18">
        <f>IF(AQ$3&gt;=$E22,0,Survival_curve_matrix!AN21*AQ$1)</f>
        <v>0</v>
      </c>
      <c r="AR22" s="18">
        <f>IF(AR$3&gt;=$E22,0,Survival_curve_matrix!AO21*AR$1)</f>
        <v>0</v>
      </c>
      <c r="AS22" s="18">
        <f>IF(AS$3&gt;=$E22,0,Survival_curve_matrix!AP21*AS$1)</f>
        <v>0</v>
      </c>
      <c r="AT22" s="18">
        <f>IF(AT$3&gt;=$E22,0,Survival_curve_matrix!AQ21*AT$1)</f>
        <v>0</v>
      </c>
      <c r="AU22" s="18">
        <f>IF(AU$3&gt;=$E22,0,Survival_curve_matrix!AR21*AU$1)</f>
        <v>0</v>
      </c>
      <c r="AV22" s="18">
        <f>IF(AV$3&gt;=$E22,0,Survival_curve_matrix!AS21*AV$1)</f>
        <v>0</v>
      </c>
      <c r="AW22" s="18">
        <f>IF(AW$3&gt;=$E22,0,Survival_curve_matrix!AT21*AW$1)</f>
        <v>0</v>
      </c>
      <c r="AX22" s="18">
        <f>IF(AX$3&gt;=$E22,0,Survival_curve_matrix!AU21*AX$1)</f>
        <v>0</v>
      </c>
      <c r="AY22" s="18">
        <f>IF(AY$3&gt;=$E22,0,Survival_curve_matrix!AV21*AY$1)</f>
        <v>0</v>
      </c>
    </row>
    <row r="23" spans="1:51">
      <c r="A23" s="13">
        <f t="shared" si="2"/>
        <v>166988858.11911583</v>
      </c>
      <c r="B23" s="14">
        <f>'SI2.7 - Battery_stock'!E23-'SI2.7 - Battery_stock'!E22</f>
        <v>1484112000</v>
      </c>
      <c r="C23" s="12">
        <f>('SI2.7 - Battery_stock'!E23-SUM(F23:AY23))/'SI2.7 - Battery_stock'!$K$4</f>
        <v>1651100858.1191158</v>
      </c>
      <c r="D23" s="23"/>
      <c r="E23" s="9">
        <f>'SI2.7 - Battery_stock'!B23</f>
        <v>2024</v>
      </c>
      <c r="F23" s="18">
        <f>IF(F$3&gt;=$E23,0,Survival_curve_matrix!C22*F$1)</f>
        <v>705096.00000000058</v>
      </c>
      <c r="G23" s="18">
        <f>IF(G$3&gt;=$E23,0,Survival_curve_matrix!D22*G$1)</f>
        <v>-204422.39996417949</v>
      </c>
      <c r="H23" s="18">
        <f>IF(H$3&gt;=$E23,0,Survival_curve_matrix!E22*H$1)</f>
        <v>-24738.75384074435</v>
      </c>
      <c r="I23" s="18">
        <f>IF(I$3&gt;=$E23,0,Survival_curve_matrix!F22*I$1)</f>
        <v>479102.69917583955</v>
      </c>
      <c r="J23" s="18">
        <f>IF(J$3&gt;=$E23,0,Survival_curve_matrix!G22*J$1)</f>
        <v>1506112.3341165145</v>
      </c>
      <c r="K23" s="18">
        <f>IF(K$3&gt;=$E23,0,Survival_curve_matrix!H22*K$1)</f>
        <v>3246117.9672122919</v>
      </c>
      <c r="L23" s="18">
        <f>IF(L$3&gt;=$E23,0,Survival_curve_matrix!I22*L$1)</f>
        <v>5790931.7353328858</v>
      </c>
      <c r="M23" s="18">
        <f>IF(M$3&gt;=$E23,0,Survival_curve_matrix!J22*M$1)</f>
        <v>8982915.310425248</v>
      </c>
      <c r="N23" s="18">
        <f>IF(N$3&gt;=$E23,0,Survival_curve_matrix!K22*N$1)</f>
        <v>12246978.298952417</v>
      </c>
      <c r="O23" s="18">
        <f>IF(O$3&gt;=$E23,0,Survival_curve_matrix!L22*O$1)</f>
        <v>14447450.860151269</v>
      </c>
      <c r="P23" s="18">
        <f>IF(P$3&gt;=$E23,0,Survival_curve_matrix!M22*P$1)</f>
        <v>13780887.703070726</v>
      </c>
      <c r="Q23" s="18">
        <f>IF(Q$3&gt;=$E23,0,Survival_curve_matrix!N22*Q$1)</f>
        <v>11957174.57318615</v>
      </c>
      <c r="R23" s="18">
        <f>IF(R$3&gt;=$E23,0,Survival_curve_matrix!O22*R$1)</f>
        <v>29461179.277387559</v>
      </c>
      <c r="S23" s="18">
        <f>IF(S$3&gt;=$E23,0,Survival_curve_matrix!P22*S$1)</f>
        <v>84744670.875936329</v>
      </c>
      <c r="T23" s="18">
        <f>IF(T$3&gt;=$E23,0,Survival_curve_matrix!Q22*T$1)</f>
        <v>192694166.08790055</v>
      </c>
      <c r="U23" s="18">
        <f>IF(U$3&gt;=$E23,0,Survival_curve_matrix!R22*U$1)</f>
        <v>365143872.22415745</v>
      </c>
      <c r="V23" s="18">
        <f>IF(V$3&gt;=$E23,0,Survival_curve_matrix!S22*V$1)</f>
        <v>606531091.08059776</v>
      </c>
      <c r="W23" s="18">
        <f>IF(W$3&gt;=$E23,0,Survival_curve_matrix!T22*W$1)</f>
        <v>907434576.71845365</v>
      </c>
      <c r="X23" s="18">
        <f>IF(X$3&gt;=$E23,0,Survival_curve_matrix!U22*X$1)</f>
        <v>1258355979.2886326</v>
      </c>
      <c r="Y23" s="18">
        <f>IF(Y$3&gt;=$E23,0,Survival_curve_matrix!V22*Y$1)</f>
        <v>0</v>
      </c>
      <c r="Z23" s="18">
        <f>IF(Z$3&gt;=$E23,0,Survival_curve_matrix!W22*Z$1)</f>
        <v>0</v>
      </c>
      <c r="AA23" s="18">
        <f>IF(AA$3&gt;=$E23,0,Survival_curve_matrix!X22*AA$1)</f>
        <v>0</v>
      </c>
      <c r="AB23" s="18">
        <f>IF(AB$3&gt;=$E23,0,Survival_curve_matrix!Y22*AB$1)</f>
        <v>0</v>
      </c>
      <c r="AC23" s="18">
        <f>IF(AC$3&gt;=$E23,0,Survival_curve_matrix!Z22*AC$1)</f>
        <v>0</v>
      </c>
      <c r="AD23" s="18">
        <f>IF(AD$3&gt;=$E23,0,Survival_curve_matrix!AA22*AD$1)</f>
        <v>0</v>
      </c>
      <c r="AE23" s="18">
        <f>IF(AE$3&gt;=$E23,0,Survival_curve_matrix!AB22*AE$1)</f>
        <v>0</v>
      </c>
      <c r="AF23" s="18">
        <f>IF(AF$3&gt;=$E23,0,Survival_curve_matrix!AC22*AF$1)</f>
        <v>0</v>
      </c>
      <c r="AG23" s="18">
        <f>IF(AG$3&gt;=$E23,0,Survival_curve_matrix!AD22*AG$1)</f>
        <v>0</v>
      </c>
      <c r="AH23" s="18">
        <f>IF(AH$3&gt;=$E23,0,Survival_curve_matrix!AE22*AH$1)</f>
        <v>0</v>
      </c>
      <c r="AI23" s="18">
        <f>IF(AI$3&gt;=$E23,0,Survival_curve_matrix!AF22*AI$1)</f>
        <v>0</v>
      </c>
      <c r="AJ23" s="18">
        <f>IF(AJ$3&gt;=$E23,0,Survival_curve_matrix!AG22*AJ$1)</f>
        <v>0</v>
      </c>
      <c r="AK23" s="18">
        <f>IF(AK$3&gt;=$E23,0,Survival_curve_matrix!AH22*AK$1)</f>
        <v>0</v>
      </c>
      <c r="AL23" s="18">
        <f>IF(AL$3&gt;=$E23,0,Survival_curve_matrix!AI22*AL$1)</f>
        <v>0</v>
      </c>
      <c r="AM23" s="18">
        <f>IF(AM$3&gt;=$E23,0,Survival_curve_matrix!AJ22*AM$1)</f>
        <v>0</v>
      </c>
      <c r="AN23" s="18">
        <f>IF(AN$3&gt;=$E23,0,Survival_curve_matrix!AK22*AN$1)</f>
        <v>0</v>
      </c>
      <c r="AO23" s="18">
        <f>IF(AO$3&gt;=$E23,0,Survival_curve_matrix!AL22*AO$1)</f>
        <v>0</v>
      </c>
      <c r="AP23" s="18">
        <f>IF(AP$3&gt;=$E23,0,Survival_curve_matrix!AM22*AP$1)</f>
        <v>0</v>
      </c>
      <c r="AQ23" s="18">
        <f>IF(AQ$3&gt;=$E23,0,Survival_curve_matrix!AN22*AQ$1)</f>
        <v>0</v>
      </c>
      <c r="AR23" s="18">
        <f>IF(AR$3&gt;=$E23,0,Survival_curve_matrix!AO22*AR$1)</f>
        <v>0</v>
      </c>
      <c r="AS23" s="18">
        <f>IF(AS$3&gt;=$E23,0,Survival_curve_matrix!AP22*AS$1)</f>
        <v>0</v>
      </c>
      <c r="AT23" s="18">
        <f>IF(AT$3&gt;=$E23,0,Survival_curve_matrix!AQ22*AT$1)</f>
        <v>0</v>
      </c>
      <c r="AU23" s="18">
        <f>IF(AU$3&gt;=$E23,0,Survival_curve_matrix!AR22*AU$1)</f>
        <v>0</v>
      </c>
      <c r="AV23" s="18">
        <f>IF(AV$3&gt;=$E23,0,Survival_curve_matrix!AS22*AV$1)</f>
        <v>0</v>
      </c>
      <c r="AW23" s="18">
        <f>IF(AW$3&gt;=$E23,0,Survival_curve_matrix!AT22*AW$1)</f>
        <v>0</v>
      </c>
      <c r="AX23" s="18">
        <f>IF(AX$3&gt;=$E23,0,Survival_curve_matrix!AU22*AX$1)</f>
        <v>0</v>
      </c>
      <c r="AY23" s="18">
        <f>IF(AY$3&gt;=$E23,0,Survival_curve_matrix!AV22*AY$1)</f>
        <v>0</v>
      </c>
    </row>
    <row r="24" spans="1:51">
      <c r="A24" s="13">
        <f t="shared" si="2"/>
        <v>245648518.3362112</v>
      </c>
      <c r="B24" s="14">
        <f>'SI2.7 - Battery_stock'!E24-'SI2.7 - Battery_stock'!E23</f>
        <v>1850435999.999999</v>
      </c>
      <c r="C24" s="12">
        <f>('SI2.7 - Battery_stock'!E24-SUM(F24:AY24))/'SI2.7 - Battery_stock'!$K$4</f>
        <v>2096084518.3362103</v>
      </c>
      <c r="D24" s="23"/>
      <c r="E24" s="9">
        <f>'SI2.7 - Battery_stock'!B24</f>
        <v>2025</v>
      </c>
      <c r="F24" s="18">
        <f>IF(F$3&gt;=$E24,0,Survival_curve_matrix!C23*F$1)</f>
        <v>344145.89886743913</v>
      </c>
      <c r="G24" s="18">
        <f>IF(G$3&gt;=$E24,0,Survival_curve_matrix!D23*G$1)</f>
        <v>-104511.40816065305</v>
      </c>
      <c r="H24" s="18">
        <f>IF(H$3&gt;=$E24,0,Survival_curve_matrix!E23*H$1)</f>
        <v>-13239.212747299918</v>
      </c>
      <c r="I24" s="18">
        <f>IF(I$3&gt;=$E24,0,Survival_curve_matrix!F23*I$1)</f>
        <v>268199.67192031565</v>
      </c>
      <c r="J24" s="18">
        <f>IF(J$3&gt;=$E24,0,Survival_curve_matrix!G23*J$1)</f>
        <v>881282.34519084042</v>
      </c>
      <c r="K24" s="18">
        <f>IF(K$3&gt;=$E24,0,Survival_curve_matrix!H23*K$1)</f>
        <v>1983892.053384386</v>
      </c>
      <c r="L24" s="18">
        <f>IF(L$3&gt;=$E24,0,Survival_curve_matrix!I23*L$1)</f>
        <v>3693597.5211127829</v>
      </c>
      <c r="M24" s="18">
        <f>IF(M$3&gt;=$E24,0,Survival_curve_matrix!J23*M$1)</f>
        <v>5974457.105586282</v>
      </c>
      <c r="N24" s="18">
        <f>IF(N$3&gt;=$E24,0,Survival_curve_matrix!K23*N$1)</f>
        <v>8485969.1176913511</v>
      </c>
      <c r="O24" s="18">
        <f>IF(O$3&gt;=$E24,0,Survival_curve_matrix!L23*O$1)</f>
        <v>10419381.599962786</v>
      </c>
      <c r="P24" s="18">
        <f>IF(P$3&gt;=$E24,0,Survival_curve_matrix!M23*P$1)</f>
        <v>10333906.101356134</v>
      </c>
      <c r="Q24" s="18">
        <f>IF(Q$3&gt;=$E24,0,Survival_curve_matrix!N23*Q$1)</f>
        <v>9312734.6849794984</v>
      </c>
      <c r="R24" s="18">
        <f>IF(R$3&gt;=$E24,0,Survival_curve_matrix!O23*R$1)</f>
        <v>23803698.21456467</v>
      </c>
      <c r="S24" s="18">
        <f>IF(S$3&gt;=$E24,0,Survival_curve_matrix!P23*S$1)</f>
        <v>70939308.152174518</v>
      </c>
      <c r="T24" s="18">
        <f>IF(T$3&gt;=$E24,0,Survival_curve_matrix!Q23*T$1)</f>
        <v>166876459.99911043</v>
      </c>
      <c r="U24" s="18">
        <f>IF(U$3&gt;=$E24,0,Survival_curve_matrix!R23*U$1)</f>
        <v>326611605.08112007</v>
      </c>
      <c r="V24" s="18">
        <f>IF(V$3&gt;=$E24,0,Survival_curve_matrix!S23*V$1)</f>
        <v>559289246.06378651</v>
      </c>
      <c r="W24" s="18">
        <f>IF(W$3&gt;=$E24,0,Survival_curve_matrix!T23*W$1)</f>
        <v>860632232.49391413</v>
      </c>
      <c r="X24" s="18">
        <f>IF(X$3&gt;=$E24,0,Survival_curve_matrix!U23*X$1)</f>
        <v>1223860884.9509931</v>
      </c>
      <c r="Y24" s="18">
        <f>IF(Y$3&gt;=$E24,0,Survival_curve_matrix!V23*Y$1)</f>
        <v>1639138231.2289815</v>
      </c>
      <c r="Z24" s="18">
        <f>IF(Z$3&gt;=$E24,0,Survival_curve_matrix!W23*Z$1)</f>
        <v>0</v>
      </c>
      <c r="AA24" s="18">
        <f>IF(AA$3&gt;=$E24,0,Survival_curve_matrix!X23*AA$1)</f>
        <v>0</v>
      </c>
      <c r="AB24" s="18">
        <f>IF(AB$3&gt;=$E24,0,Survival_curve_matrix!Y23*AB$1)</f>
        <v>0</v>
      </c>
      <c r="AC24" s="18">
        <f>IF(AC$3&gt;=$E24,0,Survival_curve_matrix!Z23*AC$1)</f>
        <v>0</v>
      </c>
      <c r="AD24" s="18">
        <f>IF(AD$3&gt;=$E24,0,Survival_curve_matrix!AA23*AD$1)</f>
        <v>0</v>
      </c>
      <c r="AE24" s="18">
        <f>IF(AE$3&gt;=$E24,0,Survival_curve_matrix!AB23*AE$1)</f>
        <v>0</v>
      </c>
      <c r="AF24" s="18">
        <f>IF(AF$3&gt;=$E24,0,Survival_curve_matrix!AC23*AF$1)</f>
        <v>0</v>
      </c>
      <c r="AG24" s="18">
        <f>IF(AG$3&gt;=$E24,0,Survival_curve_matrix!AD23*AG$1)</f>
        <v>0</v>
      </c>
      <c r="AH24" s="18">
        <f>IF(AH$3&gt;=$E24,0,Survival_curve_matrix!AE23*AH$1)</f>
        <v>0</v>
      </c>
      <c r="AI24" s="18">
        <f>IF(AI$3&gt;=$E24,0,Survival_curve_matrix!AF23*AI$1)</f>
        <v>0</v>
      </c>
      <c r="AJ24" s="18">
        <f>IF(AJ$3&gt;=$E24,0,Survival_curve_matrix!AG23*AJ$1)</f>
        <v>0</v>
      </c>
      <c r="AK24" s="18">
        <f>IF(AK$3&gt;=$E24,0,Survival_curve_matrix!AH23*AK$1)</f>
        <v>0</v>
      </c>
      <c r="AL24" s="18">
        <f>IF(AL$3&gt;=$E24,0,Survival_curve_matrix!AI23*AL$1)</f>
        <v>0</v>
      </c>
      <c r="AM24" s="18">
        <f>IF(AM$3&gt;=$E24,0,Survival_curve_matrix!AJ23*AM$1)</f>
        <v>0</v>
      </c>
      <c r="AN24" s="18">
        <f>IF(AN$3&gt;=$E24,0,Survival_curve_matrix!AK23*AN$1)</f>
        <v>0</v>
      </c>
      <c r="AO24" s="18">
        <f>IF(AO$3&gt;=$E24,0,Survival_curve_matrix!AL23*AO$1)</f>
        <v>0</v>
      </c>
      <c r="AP24" s="18">
        <f>IF(AP$3&gt;=$E24,0,Survival_curve_matrix!AM23*AP$1)</f>
        <v>0</v>
      </c>
      <c r="AQ24" s="18">
        <f>IF(AQ$3&gt;=$E24,0,Survival_curve_matrix!AN23*AQ$1)</f>
        <v>0</v>
      </c>
      <c r="AR24" s="18">
        <f>IF(AR$3&gt;=$E24,0,Survival_curve_matrix!AO23*AR$1)</f>
        <v>0</v>
      </c>
      <c r="AS24" s="18">
        <f>IF(AS$3&gt;=$E24,0,Survival_curve_matrix!AP23*AS$1)</f>
        <v>0</v>
      </c>
      <c r="AT24" s="18">
        <f>IF(AT$3&gt;=$E24,0,Survival_curve_matrix!AQ23*AT$1)</f>
        <v>0</v>
      </c>
      <c r="AU24" s="18">
        <f>IF(AU$3&gt;=$E24,0,Survival_curve_matrix!AR23*AU$1)</f>
        <v>0</v>
      </c>
      <c r="AV24" s="18">
        <f>IF(AV$3&gt;=$E24,0,Survival_curve_matrix!AS23*AV$1)</f>
        <v>0</v>
      </c>
      <c r="AW24" s="18">
        <f>IF(AW$3&gt;=$E24,0,Survival_curve_matrix!AT23*AW$1)</f>
        <v>0</v>
      </c>
      <c r="AX24" s="18">
        <f>IF(AX$3&gt;=$E24,0,Survival_curve_matrix!AU23*AX$1)</f>
        <v>0</v>
      </c>
      <c r="AY24" s="18">
        <f>IF(AY$3&gt;=$E24,0,Survival_curve_matrix!AV23*AY$1)</f>
        <v>0</v>
      </c>
    </row>
    <row r="25" spans="1:51">
      <c r="A25" s="13">
        <f t="shared" si="2"/>
        <v>355440059.36145782</v>
      </c>
      <c r="B25" s="14">
        <f>'SI2.7 - Battery_stock'!E25-'SI2.7 - Battery_stock'!E24</f>
        <v>4162816000.000001</v>
      </c>
      <c r="C25" s="12">
        <f>('SI2.7 - Battery_stock'!E25-SUM(F25:AY25))/'SI2.7 - Battery_stock'!$K$4</f>
        <v>4518256059.3614588</v>
      </c>
      <c r="D25" s="23"/>
      <c r="E25" s="9">
        <f>'SI2.7 - Battery_stock'!B25</f>
        <v>2026</v>
      </c>
      <c r="F25" s="18">
        <f>IF(F$3&gt;=$E25,0,Survival_curve_matrix!C24*F$1)</f>
        <v>160256.38741471144</v>
      </c>
      <c r="G25" s="18">
        <f>IF(G$3&gt;=$E25,0,Survival_curve_matrix!D24*G$1)</f>
        <v>-51010.319876087415</v>
      </c>
      <c r="H25" s="18">
        <f>IF(H$3&gt;=$E25,0,Survival_curve_matrix!E24*H$1)</f>
        <v>-6768.577061032629</v>
      </c>
      <c r="I25" s="18">
        <f>IF(I$3&gt;=$E25,0,Survival_curve_matrix!F24*I$1)</f>
        <v>143529.96671404943</v>
      </c>
      <c r="J25" s="18">
        <f>IF(J$3&gt;=$E25,0,Survival_curve_matrix!G24*J$1)</f>
        <v>493338.1428573447</v>
      </c>
      <c r="K25" s="18">
        <f>IF(K$3&gt;=$E25,0,Survival_curve_matrix!H24*K$1)</f>
        <v>1160849.0295231908</v>
      </c>
      <c r="L25" s="18">
        <f>IF(L$3&gt;=$E25,0,Survival_curve_matrix!I24*L$1)</f>
        <v>2257372.9126760028</v>
      </c>
      <c r="M25" s="18">
        <f>IF(M$3&gt;=$E25,0,Survival_curve_matrix!J24*M$1)</f>
        <v>3810654.4790619309</v>
      </c>
      <c r="N25" s="18">
        <f>IF(N$3&gt;=$E25,0,Survival_curve_matrix!K24*N$1)</f>
        <v>5643942.6111629205</v>
      </c>
      <c r="O25" s="18">
        <f>IF(O$3&gt;=$E25,0,Survival_curve_matrix!L24*O$1)</f>
        <v>7219621.7160186255</v>
      </c>
      <c r="P25" s="18">
        <f>IF(P$3&gt;=$E25,0,Survival_curve_matrix!M24*P$1)</f>
        <v>7452727.2755912263</v>
      </c>
      <c r="Q25" s="18">
        <f>IF(Q$3&gt;=$E25,0,Survival_curve_matrix!N24*Q$1)</f>
        <v>6983361.8744296534</v>
      </c>
      <c r="R25" s="18">
        <f>IF(R$3&gt;=$E25,0,Survival_curve_matrix!O24*R$1)</f>
        <v>18539289.916421454</v>
      </c>
      <c r="S25" s="18">
        <f>IF(S$3&gt;=$E25,0,Survival_curve_matrix!P24*S$1)</f>
        <v>57316710.471954539</v>
      </c>
      <c r="T25" s="18">
        <f>IF(T$3&gt;=$E25,0,Survival_curve_matrix!Q24*T$1)</f>
        <v>139691387.04369441</v>
      </c>
      <c r="U25" s="18">
        <f>IF(U$3&gt;=$E25,0,Survival_curve_matrix!R24*U$1)</f>
        <v>282851264.03724128</v>
      </c>
      <c r="V25" s="18">
        <f>IF(V$3&gt;=$E25,0,Survival_curve_matrix!S24*V$1)</f>
        <v>500269543.75223267</v>
      </c>
      <c r="W25" s="18">
        <f>IF(W$3&gt;=$E25,0,Survival_curve_matrix!T24*W$1)</f>
        <v>793598810.56081307</v>
      </c>
      <c r="X25" s="18">
        <f>IF(X$3&gt;=$E25,0,Survival_curve_matrix!U24*X$1)</f>
        <v>1160738363.6254718</v>
      </c>
      <c r="Y25" s="18">
        <f>IF(Y$3&gt;=$E25,0,Survival_curve_matrix!V24*Y$1)</f>
        <v>1594204819.0234466</v>
      </c>
      <c r="Z25" s="18">
        <f>IF(Z$3&gt;=$E25,0,Survival_curve_matrix!W24*Z$1)</f>
        <v>2080897876.7087524</v>
      </c>
      <c r="AA25" s="18">
        <f>IF(AA$3&gt;=$E25,0,Survival_curve_matrix!X24*AA$1)</f>
        <v>0</v>
      </c>
      <c r="AB25" s="18">
        <f>IF(AB$3&gt;=$E25,0,Survival_curve_matrix!Y24*AB$1)</f>
        <v>0</v>
      </c>
      <c r="AC25" s="18">
        <f>IF(AC$3&gt;=$E25,0,Survival_curve_matrix!Z24*AC$1)</f>
        <v>0</v>
      </c>
      <c r="AD25" s="18">
        <f>IF(AD$3&gt;=$E25,0,Survival_curve_matrix!AA24*AD$1)</f>
        <v>0</v>
      </c>
      <c r="AE25" s="18">
        <f>IF(AE$3&gt;=$E25,0,Survival_curve_matrix!AB24*AE$1)</f>
        <v>0</v>
      </c>
      <c r="AF25" s="18">
        <f>IF(AF$3&gt;=$E25,0,Survival_curve_matrix!AC24*AF$1)</f>
        <v>0</v>
      </c>
      <c r="AG25" s="18">
        <f>IF(AG$3&gt;=$E25,0,Survival_curve_matrix!AD24*AG$1)</f>
        <v>0</v>
      </c>
      <c r="AH25" s="18">
        <f>IF(AH$3&gt;=$E25,0,Survival_curve_matrix!AE24*AH$1)</f>
        <v>0</v>
      </c>
      <c r="AI25" s="18">
        <f>IF(AI$3&gt;=$E25,0,Survival_curve_matrix!AF24*AI$1)</f>
        <v>0</v>
      </c>
      <c r="AJ25" s="18">
        <f>IF(AJ$3&gt;=$E25,0,Survival_curve_matrix!AG24*AJ$1)</f>
        <v>0</v>
      </c>
      <c r="AK25" s="18">
        <f>IF(AK$3&gt;=$E25,0,Survival_curve_matrix!AH24*AK$1)</f>
        <v>0</v>
      </c>
      <c r="AL25" s="18">
        <f>IF(AL$3&gt;=$E25,0,Survival_curve_matrix!AI24*AL$1)</f>
        <v>0</v>
      </c>
      <c r="AM25" s="18">
        <f>IF(AM$3&gt;=$E25,0,Survival_curve_matrix!AJ24*AM$1)</f>
        <v>0</v>
      </c>
      <c r="AN25" s="18">
        <f>IF(AN$3&gt;=$E25,0,Survival_curve_matrix!AK24*AN$1)</f>
        <v>0</v>
      </c>
      <c r="AO25" s="18">
        <f>IF(AO$3&gt;=$E25,0,Survival_curve_matrix!AL24*AO$1)</f>
        <v>0</v>
      </c>
      <c r="AP25" s="18">
        <f>IF(AP$3&gt;=$E25,0,Survival_curve_matrix!AM24*AP$1)</f>
        <v>0</v>
      </c>
      <c r="AQ25" s="18">
        <f>IF(AQ$3&gt;=$E25,0,Survival_curve_matrix!AN24*AQ$1)</f>
        <v>0</v>
      </c>
      <c r="AR25" s="18">
        <f>IF(AR$3&gt;=$E25,0,Survival_curve_matrix!AO24*AR$1)</f>
        <v>0</v>
      </c>
      <c r="AS25" s="18">
        <f>IF(AS$3&gt;=$E25,0,Survival_curve_matrix!AP24*AS$1)</f>
        <v>0</v>
      </c>
      <c r="AT25" s="18">
        <f>IF(AT$3&gt;=$E25,0,Survival_curve_matrix!AQ24*AT$1)</f>
        <v>0</v>
      </c>
      <c r="AU25" s="18">
        <f>IF(AU$3&gt;=$E25,0,Survival_curve_matrix!AR24*AU$1)</f>
        <v>0</v>
      </c>
      <c r="AV25" s="18">
        <f>IF(AV$3&gt;=$E25,0,Survival_curve_matrix!AS24*AV$1)</f>
        <v>0</v>
      </c>
      <c r="AW25" s="18">
        <f>IF(AW$3&gt;=$E25,0,Survival_curve_matrix!AT24*AW$1)</f>
        <v>0</v>
      </c>
      <c r="AX25" s="18">
        <f>IF(AX$3&gt;=$E25,0,Survival_curve_matrix!AU24*AX$1)</f>
        <v>0</v>
      </c>
      <c r="AY25" s="18">
        <f>IF(AY$3&gt;=$E25,0,Survival_curve_matrix!AV24*AY$1)</f>
        <v>0</v>
      </c>
    </row>
    <row r="26" spans="1:51">
      <c r="A26" s="13">
        <f t="shared" si="2"/>
        <v>515385365.70695114</v>
      </c>
      <c r="B26" s="14">
        <f>'SI2.7 - Battery_stock'!E26-'SI2.7 - Battery_stock'!E25</f>
        <v>5397224000.0000019</v>
      </c>
      <c r="C26" s="12">
        <f>('SI2.7 - Battery_stock'!E26-SUM(F26:AY26))/'SI2.7 - Battery_stock'!$K$4</f>
        <v>5912609365.706953</v>
      </c>
      <c r="D26" s="23"/>
      <c r="E26" s="9">
        <f>'SI2.7 - Battery_stock'!B26</f>
        <v>2027</v>
      </c>
      <c r="F26" s="18">
        <f>IF(F$3&gt;=$E26,0,Survival_curve_matrix!C25*F$1)</f>
        <v>71153.431546002947</v>
      </c>
      <c r="G26" s="18">
        <f>IF(G$3&gt;=$E26,0,Survival_curve_matrix!D25*G$1)</f>
        <v>-23753.67427336226</v>
      </c>
      <c r="H26" s="18">
        <f>IF(H$3&gt;=$E26,0,Survival_curve_matrix!E25*H$1)</f>
        <v>-3303.6324652566482</v>
      </c>
      <c r="I26" s="18">
        <f>IF(I$3&gt;=$E26,0,Survival_curve_matrix!F25*I$1)</f>
        <v>73380.015776967077</v>
      </c>
      <c r="J26" s="18">
        <f>IF(J$3&gt;=$E26,0,Survival_curve_matrix!G25*J$1)</f>
        <v>264015.26413545921</v>
      </c>
      <c r="K26" s="18">
        <f>IF(K$3&gt;=$E26,0,Survival_curve_matrix!H25*K$1)</f>
        <v>649838.39457115927</v>
      </c>
      <c r="L26" s="18">
        <f>IF(L$3&gt;=$E26,0,Survival_curve_matrix!I25*L$1)</f>
        <v>1320872.8521703251</v>
      </c>
      <c r="M26" s="18">
        <f>IF(M$3&gt;=$E26,0,Survival_curve_matrix!J25*M$1)</f>
        <v>2328913.2482443061</v>
      </c>
      <c r="N26" s="18">
        <f>IF(N$3&gt;=$E26,0,Survival_curve_matrix!K25*N$1)</f>
        <v>3599844.2721576705</v>
      </c>
      <c r="O26" s="18">
        <f>IF(O$3&gt;=$E26,0,Survival_curve_matrix!L25*O$1)</f>
        <v>4801706.2134442618</v>
      </c>
      <c r="P26" s="18">
        <f>IF(P$3&gt;=$E26,0,Survival_curve_matrix!M25*P$1)</f>
        <v>5164017.7649904778</v>
      </c>
      <c r="Q26" s="18">
        <f>IF(Q$3&gt;=$E26,0,Survival_curve_matrix!N25*Q$1)</f>
        <v>5036342.5994412499</v>
      </c>
      <c r="R26" s="18">
        <f>IF(R$3&gt;=$E26,0,Survival_curve_matrix!O25*R$1)</f>
        <v>13902100.162925526</v>
      </c>
      <c r="S26" s="18">
        <f>IF(S$3&gt;=$E26,0,Survival_curve_matrix!P25*S$1)</f>
        <v>44640589.160426311</v>
      </c>
      <c r="T26" s="18">
        <f>IF(T$3&gt;=$E26,0,Survival_curve_matrix!Q25*T$1)</f>
        <v>112866209.09008321</v>
      </c>
      <c r="U26" s="18">
        <f>IF(U$3&gt;=$E26,0,Survival_curve_matrix!R25*U$1)</f>
        <v>236773271.68035024</v>
      </c>
      <c r="V26" s="18">
        <f>IF(V$3&gt;=$E26,0,Survival_curve_matrix!S25*V$1)</f>
        <v>433242023.88493937</v>
      </c>
      <c r="W26" s="18">
        <f>IF(W$3&gt;=$E26,0,Survival_curve_matrix!T25*W$1)</f>
        <v>709853296.26075709</v>
      </c>
      <c r="X26" s="18">
        <f>IF(X$3&gt;=$E26,0,Survival_curve_matrix!U25*X$1)</f>
        <v>1070330101.4838448</v>
      </c>
      <c r="Y26" s="18">
        <f>IF(Y$3&gt;=$E26,0,Survival_curve_matrix!V25*Y$1)</f>
        <v>1511981235.5071831</v>
      </c>
      <c r="Z26" s="18">
        <f>IF(Z$3&gt;=$E26,0,Survival_curve_matrix!W25*Z$1)</f>
        <v>2023854583.9160075</v>
      </c>
      <c r="AA26" s="18">
        <f>IF(AA$3&gt;=$E26,0,Survival_curve_matrix!X25*AA$1)</f>
        <v>4485520196.3967924</v>
      </c>
      <c r="AB26" s="18">
        <f>IF(AB$3&gt;=$E26,0,Survival_curve_matrix!Y25*AB$1)</f>
        <v>0</v>
      </c>
      <c r="AC26" s="18">
        <f>IF(AC$3&gt;=$E26,0,Survival_curve_matrix!Z25*AC$1)</f>
        <v>0</v>
      </c>
      <c r="AD26" s="18">
        <f>IF(AD$3&gt;=$E26,0,Survival_curve_matrix!AA25*AD$1)</f>
        <v>0</v>
      </c>
      <c r="AE26" s="18">
        <f>IF(AE$3&gt;=$E26,0,Survival_curve_matrix!AB25*AE$1)</f>
        <v>0</v>
      </c>
      <c r="AF26" s="18">
        <f>IF(AF$3&gt;=$E26,0,Survival_curve_matrix!AC25*AF$1)</f>
        <v>0</v>
      </c>
      <c r="AG26" s="18">
        <f>IF(AG$3&gt;=$E26,0,Survival_curve_matrix!AD25*AG$1)</f>
        <v>0</v>
      </c>
      <c r="AH26" s="18">
        <f>IF(AH$3&gt;=$E26,0,Survival_curve_matrix!AE25*AH$1)</f>
        <v>0</v>
      </c>
      <c r="AI26" s="18">
        <f>IF(AI$3&gt;=$E26,0,Survival_curve_matrix!AF25*AI$1)</f>
        <v>0</v>
      </c>
      <c r="AJ26" s="18">
        <f>IF(AJ$3&gt;=$E26,0,Survival_curve_matrix!AG25*AJ$1)</f>
        <v>0</v>
      </c>
      <c r="AK26" s="18">
        <f>IF(AK$3&gt;=$E26,0,Survival_curve_matrix!AH25*AK$1)</f>
        <v>0</v>
      </c>
      <c r="AL26" s="18">
        <f>IF(AL$3&gt;=$E26,0,Survival_curve_matrix!AI25*AL$1)</f>
        <v>0</v>
      </c>
      <c r="AM26" s="18">
        <f>IF(AM$3&gt;=$E26,0,Survival_curve_matrix!AJ25*AM$1)</f>
        <v>0</v>
      </c>
      <c r="AN26" s="18">
        <f>IF(AN$3&gt;=$E26,0,Survival_curve_matrix!AK25*AN$1)</f>
        <v>0</v>
      </c>
      <c r="AO26" s="18">
        <f>IF(AO$3&gt;=$E26,0,Survival_curve_matrix!AL25*AO$1)</f>
        <v>0</v>
      </c>
      <c r="AP26" s="18">
        <f>IF(AP$3&gt;=$E26,0,Survival_curve_matrix!AM25*AP$1)</f>
        <v>0</v>
      </c>
      <c r="AQ26" s="18">
        <f>IF(AQ$3&gt;=$E26,0,Survival_curve_matrix!AN25*AQ$1)</f>
        <v>0</v>
      </c>
      <c r="AR26" s="18">
        <f>IF(AR$3&gt;=$E26,0,Survival_curve_matrix!AO25*AR$1)</f>
        <v>0</v>
      </c>
      <c r="AS26" s="18">
        <f>IF(AS$3&gt;=$E26,0,Survival_curve_matrix!AP25*AS$1)</f>
        <v>0</v>
      </c>
      <c r="AT26" s="18">
        <f>IF(AT$3&gt;=$E26,0,Survival_curve_matrix!AQ25*AT$1)</f>
        <v>0</v>
      </c>
      <c r="AU26" s="18">
        <f>IF(AU$3&gt;=$E26,0,Survival_curve_matrix!AR25*AU$1)</f>
        <v>0</v>
      </c>
      <c r="AV26" s="18">
        <f>IF(AV$3&gt;=$E26,0,Survival_curve_matrix!AS25*AV$1)</f>
        <v>0</v>
      </c>
      <c r="AW26" s="18">
        <f>IF(AW$3&gt;=$E26,0,Survival_curve_matrix!AT25*AW$1)</f>
        <v>0</v>
      </c>
      <c r="AX26" s="18">
        <f>IF(AX$3&gt;=$E26,0,Survival_curve_matrix!AU25*AX$1)</f>
        <v>0</v>
      </c>
      <c r="AY26" s="18">
        <f>IF(AY$3&gt;=$E26,0,Survival_curve_matrix!AV25*AY$1)</f>
        <v>0</v>
      </c>
    </row>
    <row r="27" spans="1:51">
      <c r="A27" s="13">
        <f t="shared" si="2"/>
        <v>760510702.57396889</v>
      </c>
      <c r="B27" s="14">
        <f>'SI2.7 - Battery_stock'!E27-'SI2.7 - Battery_stock'!E26</f>
        <v>6464051999.9999981</v>
      </c>
      <c r="C27" s="12">
        <f>('SI2.7 - Battery_stock'!E27-SUM(F27:AY27))/'SI2.7 - Battery_stock'!$K$4</f>
        <v>7224562702.573967</v>
      </c>
      <c r="D27" s="23"/>
      <c r="E27" s="9">
        <f>'SI2.7 - Battery_stock'!B27</f>
        <v>2028</v>
      </c>
      <c r="F27" s="18">
        <f>IF(F$3&gt;=$E27,0,Survival_curve_matrix!C26*F$1)</f>
        <v>30103.896491278734</v>
      </c>
      <c r="G27" s="18">
        <f>IF(G$3&gt;=$E27,0,Survival_curve_matrix!D26*G$1)</f>
        <v>-10546.571426210608</v>
      </c>
      <c r="H27" s="18">
        <f>IF(H$3&gt;=$E27,0,Survival_curve_matrix!E26*H$1)</f>
        <v>-1538.383011305089</v>
      </c>
      <c r="I27" s="18">
        <f>IF(I$3&gt;=$E27,0,Survival_curve_matrix!F26*I$1)</f>
        <v>35815.593179469433</v>
      </c>
      <c r="J27" s="18">
        <f>IF(J$3&gt;=$E27,0,Survival_curve_matrix!G26*J$1)</f>
        <v>134978.39295272241</v>
      </c>
      <c r="K27" s="18">
        <f>IF(K$3&gt;=$E27,0,Survival_curve_matrix!H26*K$1)</f>
        <v>347768.07322128816</v>
      </c>
      <c r="L27" s="18">
        <f>IF(L$3&gt;=$E27,0,Survival_curve_matrix!I26*L$1)</f>
        <v>739419.05610202719</v>
      </c>
      <c r="M27" s="18">
        <f>IF(M$3&gt;=$E27,0,Survival_curve_matrix!J26*M$1)</f>
        <v>1362733.7633900431</v>
      </c>
      <c r="N27" s="18">
        <f>IF(N$3&gt;=$E27,0,Survival_curve_matrix!K26*N$1)</f>
        <v>2200074.8331053625</v>
      </c>
      <c r="O27" s="18">
        <f>IF(O$3&gt;=$E27,0,Survival_curve_matrix!L26*O$1)</f>
        <v>3062645.3527119779</v>
      </c>
      <c r="P27" s="18">
        <f>IF(P$3&gt;=$E27,0,Survival_curve_matrix!M26*P$1)</f>
        <v>3434542.3020536774</v>
      </c>
      <c r="Q27" s="18">
        <f>IF(Q$3&gt;=$E27,0,Survival_curve_matrix!N26*Q$1)</f>
        <v>3489697.3540508016</v>
      </c>
      <c r="R27" s="18">
        <f>IF(R$3&gt;=$E27,0,Survival_curve_matrix!O26*R$1)</f>
        <v>10026079.205290977</v>
      </c>
      <c r="S27" s="18">
        <f>IF(S$3&gt;=$E27,0,Survival_curve_matrix!P26*S$1)</f>
        <v>33474741.731642596</v>
      </c>
      <c r="T27" s="18">
        <f>IF(T$3&gt;=$E27,0,Survival_curve_matrix!Q26*T$1)</f>
        <v>87904801.734051168</v>
      </c>
      <c r="U27" s="18">
        <f>IF(U$3&gt;=$E27,0,Survival_curve_matrix!R26*U$1)</f>
        <v>191305292.00099155</v>
      </c>
      <c r="V27" s="18">
        <f>IF(V$3&gt;=$E27,0,Survival_curve_matrix!S26*V$1)</f>
        <v>362664567.80319512</v>
      </c>
      <c r="W27" s="18">
        <f>IF(W$3&gt;=$E27,0,Survival_curve_matrix!T26*W$1)</f>
        <v>614745156.03476286</v>
      </c>
      <c r="X27" s="18">
        <f>IF(X$3&gt;=$E27,0,Survival_curve_matrix!U26*X$1)</f>
        <v>957382169.06916153</v>
      </c>
      <c r="Y27" s="18">
        <f>IF(Y$3&gt;=$E27,0,Survival_curve_matrix!V26*Y$1)</f>
        <v>1394215165.0673323</v>
      </c>
      <c r="Z27" s="18">
        <f>IF(Z$3&gt;=$E27,0,Survival_curve_matrix!W26*Z$1)</f>
        <v>1919471148.0991929</v>
      </c>
      <c r="AA27" s="18">
        <f>IF(AA$3&gt;=$E27,0,Survival_curve_matrix!X26*AA$1)</f>
        <v>4362559408.7700939</v>
      </c>
      <c r="AB27" s="18">
        <f>IF(AB$3&gt;=$E27,0,Survival_curve_matrix!Y26*AB$1)</f>
        <v>5869771074.2474966</v>
      </c>
      <c r="AC27" s="18">
        <f>IF(AC$3&gt;=$E27,0,Survival_curve_matrix!Z26*AC$1)</f>
        <v>0</v>
      </c>
      <c r="AD27" s="18">
        <f>IF(AD$3&gt;=$E27,0,Survival_curve_matrix!AA26*AD$1)</f>
        <v>0</v>
      </c>
      <c r="AE27" s="18">
        <f>IF(AE$3&gt;=$E27,0,Survival_curve_matrix!AB26*AE$1)</f>
        <v>0</v>
      </c>
      <c r="AF27" s="18">
        <f>IF(AF$3&gt;=$E27,0,Survival_curve_matrix!AC26*AF$1)</f>
        <v>0</v>
      </c>
      <c r="AG27" s="18">
        <f>IF(AG$3&gt;=$E27,0,Survival_curve_matrix!AD26*AG$1)</f>
        <v>0</v>
      </c>
      <c r="AH27" s="18">
        <f>IF(AH$3&gt;=$E27,0,Survival_curve_matrix!AE26*AH$1)</f>
        <v>0</v>
      </c>
      <c r="AI27" s="18">
        <f>IF(AI$3&gt;=$E27,0,Survival_curve_matrix!AF26*AI$1)</f>
        <v>0</v>
      </c>
      <c r="AJ27" s="18">
        <f>IF(AJ$3&gt;=$E27,0,Survival_curve_matrix!AG26*AJ$1)</f>
        <v>0</v>
      </c>
      <c r="AK27" s="18">
        <f>IF(AK$3&gt;=$E27,0,Survival_curve_matrix!AH26*AK$1)</f>
        <v>0</v>
      </c>
      <c r="AL27" s="18">
        <f>IF(AL$3&gt;=$E27,0,Survival_curve_matrix!AI26*AL$1)</f>
        <v>0</v>
      </c>
      <c r="AM27" s="18">
        <f>IF(AM$3&gt;=$E27,0,Survival_curve_matrix!AJ26*AM$1)</f>
        <v>0</v>
      </c>
      <c r="AN27" s="18">
        <f>IF(AN$3&gt;=$E27,0,Survival_curve_matrix!AK26*AN$1)</f>
        <v>0</v>
      </c>
      <c r="AO27" s="18">
        <f>IF(AO$3&gt;=$E27,0,Survival_curve_matrix!AL26*AO$1)</f>
        <v>0</v>
      </c>
      <c r="AP27" s="18">
        <f>IF(AP$3&gt;=$E27,0,Survival_curve_matrix!AM26*AP$1)</f>
        <v>0</v>
      </c>
      <c r="AQ27" s="18">
        <f>IF(AQ$3&gt;=$E27,0,Survival_curve_matrix!AN26*AQ$1)</f>
        <v>0</v>
      </c>
      <c r="AR27" s="18">
        <f>IF(AR$3&gt;=$E27,0,Survival_curve_matrix!AO26*AR$1)</f>
        <v>0</v>
      </c>
      <c r="AS27" s="18">
        <f>IF(AS$3&gt;=$E27,0,Survival_curve_matrix!AP26*AS$1)</f>
        <v>0</v>
      </c>
      <c r="AT27" s="18">
        <f>IF(AT$3&gt;=$E27,0,Survival_curve_matrix!AQ26*AT$1)</f>
        <v>0</v>
      </c>
      <c r="AU27" s="18">
        <f>IF(AU$3&gt;=$E27,0,Survival_curve_matrix!AR26*AU$1)</f>
        <v>0</v>
      </c>
      <c r="AV27" s="18">
        <f>IF(AV$3&gt;=$E27,0,Survival_curve_matrix!AS26*AV$1)</f>
        <v>0</v>
      </c>
      <c r="AW27" s="18">
        <f>IF(AW$3&gt;=$E27,0,Survival_curve_matrix!AT26*AW$1)</f>
        <v>0</v>
      </c>
      <c r="AX27" s="18">
        <f>IF(AX$3&gt;=$E27,0,Survival_curve_matrix!AU26*AX$1)</f>
        <v>0</v>
      </c>
      <c r="AY27" s="18">
        <f>IF(AY$3&gt;=$E27,0,Survival_curve_matrix!AV26*AY$1)</f>
        <v>0</v>
      </c>
    </row>
    <row r="28" spans="1:51">
      <c r="A28" s="13">
        <f t="shared" si="2"/>
        <v>1115386291.7735558</v>
      </c>
      <c r="B28" s="14">
        <f>'SI2.7 - Battery_stock'!E28-'SI2.7 - Battery_stock'!E27</f>
        <v>7363300000.0000038</v>
      </c>
      <c r="C28" s="12">
        <f>('SI2.7 - Battery_stock'!E28-SUM(F28:AY28))/'SI2.7 - Battery_stock'!$K$4</f>
        <v>8478686291.7735596</v>
      </c>
      <c r="D28" s="23"/>
      <c r="E28" s="9">
        <f>'SI2.7 - Battery_stock'!B28</f>
        <v>2029</v>
      </c>
      <c r="F28" s="18">
        <f>IF(F$3&gt;=$E28,0,Survival_curve_matrix!C27*F$1)</f>
        <v>12129.505257082843</v>
      </c>
      <c r="G28" s="18">
        <f>IF(G$3&gt;=$E28,0,Survival_curve_matrix!D27*G$1)</f>
        <v>-4462.0883020554375</v>
      </c>
      <c r="H28" s="18">
        <f>IF(H$3&gt;=$E28,0,Survival_curve_matrix!E27*H$1)</f>
        <v>-683.03817434226062</v>
      </c>
      <c r="I28" s="18">
        <f>IF(I$3&gt;=$E28,0,Survival_curve_matrix!F27*I$1)</f>
        <v>16678.035667272634</v>
      </c>
      <c r="J28" s="18">
        <f>IF(J$3&gt;=$E28,0,Survival_curve_matrix!G27*J$1)</f>
        <v>65880.76002473</v>
      </c>
      <c r="K28" s="18">
        <f>IF(K$3&gt;=$E28,0,Survival_curve_matrix!H27*K$1)</f>
        <v>177797.20349649899</v>
      </c>
      <c r="L28" s="18">
        <f>IF(L$3&gt;=$E28,0,Survival_curve_matrix!I27*L$1)</f>
        <v>395708.13696442387</v>
      </c>
      <c r="M28" s="18">
        <f>IF(M$3&gt;=$E28,0,Survival_curve_matrix!J27*M$1)</f>
        <v>762852.61778875301</v>
      </c>
      <c r="N28" s="18">
        <f>IF(N$3&gt;=$E28,0,Survival_curve_matrix!K27*N$1)</f>
        <v>1287345.6146627946</v>
      </c>
      <c r="O28" s="18">
        <f>IF(O$3&gt;=$E28,0,Survival_curve_matrix!L27*O$1)</f>
        <v>1871761.2357131422</v>
      </c>
      <c r="P28" s="18">
        <f>IF(P$3&gt;=$E28,0,Survival_curve_matrix!M27*P$1)</f>
        <v>2190634.8602973511</v>
      </c>
      <c r="Q28" s="18">
        <f>IF(Q$3&gt;=$E28,0,Survival_curve_matrix!N27*Q$1)</f>
        <v>2320966.6831721999</v>
      </c>
      <c r="R28" s="18">
        <f>IF(R$3&gt;=$E28,0,Survival_curve_matrix!O27*R$1)</f>
        <v>6947101.2710869545</v>
      </c>
      <c r="S28" s="18">
        <f>IF(S$3&gt;=$E28,0,Survival_curve_matrix!P27*S$1)</f>
        <v>24141705.788679972</v>
      </c>
      <c r="T28" s="18">
        <f>IF(T$3&gt;=$E28,0,Survival_curve_matrix!Q27*T$1)</f>
        <v>65917376.772150785</v>
      </c>
      <c r="U28" s="18">
        <f>IF(U$3&gt;=$E28,0,Survival_curve_matrix!R27*U$1)</f>
        <v>148996355.06141484</v>
      </c>
      <c r="V28" s="18">
        <f>IF(V$3&gt;=$E28,0,Survival_curve_matrix!S27*V$1)</f>
        <v>293021465.4281919</v>
      </c>
      <c r="W28" s="18">
        <f>IF(W$3&gt;=$E28,0,Survival_curve_matrix!T27*W$1)</f>
        <v>514599863.42798823</v>
      </c>
      <c r="X28" s="18">
        <f>IF(X$3&gt;=$E28,0,Survival_curve_matrix!U27*X$1)</f>
        <v>829109414.59251201</v>
      </c>
      <c r="Y28" s="18">
        <f>IF(Y$3&gt;=$E28,0,Survival_curve_matrix!V27*Y$1)</f>
        <v>1247088853.271337</v>
      </c>
      <c r="Z28" s="18">
        <f>IF(Z$3&gt;=$E28,0,Survival_curve_matrix!W27*Z$1)</f>
        <v>1769966267.2674644</v>
      </c>
      <c r="AA28" s="18">
        <f>IF(AA$3&gt;=$E28,0,Survival_curve_matrix!X27*AA$1)</f>
        <v>4137553648.1480689</v>
      </c>
      <c r="AB28" s="18">
        <f>IF(AB$3&gt;=$E28,0,Survival_curve_matrix!Y27*AB$1)</f>
        <v>5708864057.2514153</v>
      </c>
      <c r="AC28" s="18">
        <f>IF(AC$3&gt;=$E28,0,Survival_curve_matrix!Z27*AC$1)</f>
        <v>7172218990.4195652</v>
      </c>
      <c r="AD28" s="18">
        <f>IF(AD$3&gt;=$E28,0,Survival_curve_matrix!AA27*AD$1)</f>
        <v>0</v>
      </c>
      <c r="AE28" s="18">
        <f>IF(AE$3&gt;=$E28,0,Survival_curve_matrix!AB27*AE$1)</f>
        <v>0</v>
      </c>
      <c r="AF28" s="18">
        <f>IF(AF$3&gt;=$E28,0,Survival_curve_matrix!AC27*AF$1)</f>
        <v>0</v>
      </c>
      <c r="AG28" s="18">
        <f>IF(AG$3&gt;=$E28,0,Survival_curve_matrix!AD27*AG$1)</f>
        <v>0</v>
      </c>
      <c r="AH28" s="18">
        <f>IF(AH$3&gt;=$E28,0,Survival_curve_matrix!AE27*AH$1)</f>
        <v>0</v>
      </c>
      <c r="AI28" s="18">
        <f>IF(AI$3&gt;=$E28,0,Survival_curve_matrix!AF27*AI$1)</f>
        <v>0</v>
      </c>
      <c r="AJ28" s="18">
        <f>IF(AJ$3&gt;=$E28,0,Survival_curve_matrix!AG27*AJ$1)</f>
        <v>0</v>
      </c>
      <c r="AK28" s="18">
        <f>IF(AK$3&gt;=$E28,0,Survival_curve_matrix!AH27*AK$1)</f>
        <v>0</v>
      </c>
      <c r="AL28" s="18">
        <f>IF(AL$3&gt;=$E28,0,Survival_curve_matrix!AI27*AL$1)</f>
        <v>0</v>
      </c>
      <c r="AM28" s="18">
        <f>IF(AM$3&gt;=$E28,0,Survival_curve_matrix!AJ27*AM$1)</f>
        <v>0</v>
      </c>
      <c r="AN28" s="18">
        <f>IF(AN$3&gt;=$E28,0,Survival_curve_matrix!AK27*AN$1)</f>
        <v>0</v>
      </c>
      <c r="AO28" s="18">
        <f>IF(AO$3&gt;=$E28,0,Survival_curve_matrix!AL27*AO$1)</f>
        <v>0</v>
      </c>
      <c r="AP28" s="18">
        <f>IF(AP$3&gt;=$E28,0,Survival_curve_matrix!AM27*AP$1)</f>
        <v>0</v>
      </c>
      <c r="AQ28" s="18">
        <f>IF(AQ$3&gt;=$E28,0,Survival_curve_matrix!AN27*AQ$1)</f>
        <v>0</v>
      </c>
      <c r="AR28" s="18">
        <f>IF(AR$3&gt;=$E28,0,Survival_curve_matrix!AO27*AR$1)</f>
        <v>0</v>
      </c>
      <c r="AS28" s="18">
        <f>IF(AS$3&gt;=$E28,0,Survival_curve_matrix!AP27*AS$1)</f>
        <v>0</v>
      </c>
      <c r="AT28" s="18">
        <f>IF(AT$3&gt;=$E28,0,Survival_curve_matrix!AQ27*AT$1)</f>
        <v>0</v>
      </c>
      <c r="AU28" s="18">
        <f>IF(AU$3&gt;=$E28,0,Survival_curve_matrix!AR27*AU$1)</f>
        <v>0</v>
      </c>
      <c r="AV28" s="18">
        <f>IF(AV$3&gt;=$E28,0,Survival_curve_matrix!AS27*AV$1)</f>
        <v>0</v>
      </c>
      <c r="AW28" s="18">
        <f>IF(AW$3&gt;=$E28,0,Survival_curve_matrix!AT27*AW$1)</f>
        <v>0</v>
      </c>
      <c r="AX28" s="18">
        <f>IF(AX$3&gt;=$E28,0,Survival_curve_matrix!AU27*AX$1)</f>
        <v>0</v>
      </c>
      <c r="AY28" s="18">
        <f>IF(AY$3&gt;=$E28,0,Survival_curve_matrix!AV27*AY$1)</f>
        <v>0</v>
      </c>
    </row>
    <row r="29" spans="1:51">
      <c r="A29" s="13">
        <f t="shared" si="2"/>
        <v>1596419766.0497589</v>
      </c>
      <c r="B29" s="14">
        <f>'SI2.7 - Battery_stock'!E29-'SI2.7 - Battery_stock'!E28</f>
        <v>8094995999.9999962</v>
      </c>
      <c r="C29" s="12">
        <f>('SI2.7 - Battery_stock'!E29-SUM(F29:AY29))/'SI2.7 - Battery_stock'!$K$4</f>
        <v>9691415766.0497551</v>
      </c>
      <c r="D29" s="23"/>
      <c r="E29" s="9">
        <f>'SI2.7 - Battery_stock'!B29</f>
        <v>2030</v>
      </c>
      <c r="F29" s="18">
        <f>IF(F$3&gt;=$E29,0,Survival_curve_matrix!C28*F$1)</f>
        <v>4651.7036183922928</v>
      </c>
      <c r="G29" s="18">
        <f>IF(G$3&gt;=$E29,0,Survival_curve_matrix!D28*G$1)</f>
        <v>-1797.8710341709084</v>
      </c>
      <c r="H29" s="18">
        <f>IF(H$3&gt;=$E29,0,Survival_curve_matrix!E28*H$1)</f>
        <v>-288.98269631166494</v>
      </c>
      <c r="I29" s="18">
        <f>IF(I$3&gt;=$E29,0,Survival_curve_matrix!F28*I$1)</f>
        <v>7405.0057430917768</v>
      </c>
      <c r="J29" s="18">
        <f>IF(J$3&gt;=$E29,0,Survival_curve_matrix!G28*J$1)</f>
        <v>30678.304278632437</v>
      </c>
      <c r="K29" s="18">
        <f>IF(K$3&gt;=$E29,0,Survival_curve_matrix!H28*K$1)</f>
        <v>86779.925589451057</v>
      </c>
      <c r="L29" s="18">
        <f>IF(L$3&gt;=$E29,0,Survival_curve_matrix!I28*L$1)</f>
        <v>202306.66806586378</v>
      </c>
      <c r="M29" s="18">
        <f>IF(M$3&gt;=$E29,0,Survival_curve_matrix!J28*M$1)</f>
        <v>408248.86195787828</v>
      </c>
      <c r="N29" s="18">
        <f>IF(N$3&gt;=$E29,0,Survival_curve_matrix!K28*N$1)</f>
        <v>720650.64983885584</v>
      </c>
      <c r="O29" s="18">
        <f>IF(O$3&gt;=$E29,0,Survival_curve_matrix!L28*O$1)</f>
        <v>1095237.1174984167</v>
      </c>
      <c r="P29" s="18">
        <f>IF(P$3&gt;=$E29,0,Survival_curve_matrix!M28*P$1)</f>
        <v>1338824.7547093867</v>
      </c>
      <c r="Q29" s="18">
        <f>IF(Q$3&gt;=$E29,0,Survival_curve_matrix!N28*Q$1)</f>
        <v>1480369.1667170723</v>
      </c>
      <c r="R29" s="18">
        <f>IF(R$3&gt;=$E29,0,Survival_curve_matrix!O28*R$1)</f>
        <v>4620455.288507903</v>
      </c>
      <c r="S29" s="18">
        <f>IF(S$3&gt;=$E29,0,Survival_curve_matrix!P28*S$1)</f>
        <v>16727862.560894111</v>
      </c>
      <c r="T29" s="18">
        <f>IF(T$3&gt;=$E29,0,Survival_curve_matrix!Q28*T$1)</f>
        <v>47539064.80152382</v>
      </c>
      <c r="U29" s="18">
        <f>IF(U$3&gt;=$E29,0,Survival_curve_matrix!R28*U$1)</f>
        <v>111728241.01207159</v>
      </c>
      <c r="V29" s="18">
        <f>IF(V$3&gt;=$E29,0,Survival_curve_matrix!S28*V$1)</f>
        <v>228217054.77613598</v>
      </c>
      <c r="W29" s="18">
        <f>IF(W$3&gt;=$E29,0,Survival_curve_matrix!T28*W$1)</f>
        <v>415780364.21976608</v>
      </c>
      <c r="X29" s="18">
        <f>IF(X$3&gt;=$E29,0,Survival_curve_matrix!U28*X$1)</f>
        <v>694043031.21021914</v>
      </c>
      <c r="Y29" s="18">
        <f>IF(Y$3&gt;=$E29,0,Survival_curve_matrix!V28*Y$1)</f>
        <v>1080000382.8000591</v>
      </c>
      <c r="Z29" s="18">
        <f>IF(Z$3&gt;=$E29,0,Survival_curve_matrix!W28*Z$1)</f>
        <v>1583188347.0216961</v>
      </c>
      <c r="AA29" s="18">
        <f>IF(AA$3&gt;=$E29,0,Survival_curve_matrix!X28*AA$1)</f>
        <v>3815285472.5030065</v>
      </c>
      <c r="AB29" s="18">
        <f>IF(AB$3&gt;=$E29,0,Survival_curve_matrix!Y28*AB$1)</f>
        <v>5414420548.4920158</v>
      </c>
      <c r="AC29" s="18">
        <f>IF(AC$3&gt;=$E29,0,Survival_curve_matrix!Z28*AC$1)</f>
        <v>6975608194.4629259</v>
      </c>
      <c r="AD29" s="18">
        <f>IF(AD$3&gt;=$E29,0,Survival_curve_matrix!AA28*AD$1)</f>
        <v>8417256149.4971352</v>
      </c>
      <c r="AE29" s="18">
        <f>IF(AE$3&gt;=$E29,0,Survival_curve_matrix!AB28*AE$1)</f>
        <v>0</v>
      </c>
      <c r="AF29" s="18">
        <f>IF(AF$3&gt;=$E29,0,Survival_curve_matrix!AC28*AF$1)</f>
        <v>0</v>
      </c>
      <c r="AG29" s="18">
        <f>IF(AG$3&gt;=$E29,0,Survival_curve_matrix!AD28*AG$1)</f>
        <v>0</v>
      </c>
      <c r="AH29" s="18">
        <f>IF(AH$3&gt;=$E29,0,Survival_curve_matrix!AE28*AH$1)</f>
        <v>0</v>
      </c>
      <c r="AI29" s="18">
        <f>IF(AI$3&gt;=$E29,0,Survival_curve_matrix!AF28*AI$1)</f>
        <v>0</v>
      </c>
      <c r="AJ29" s="18">
        <f>IF(AJ$3&gt;=$E29,0,Survival_curve_matrix!AG28*AJ$1)</f>
        <v>0</v>
      </c>
      <c r="AK29" s="18">
        <f>IF(AK$3&gt;=$E29,0,Survival_curve_matrix!AH28*AK$1)</f>
        <v>0</v>
      </c>
      <c r="AL29" s="18">
        <f>IF(AL$3&gt;=$E29,0,Survival_curve_matrix!AI28*AL$1)</f>
        <v>0</v>
      </c>
      <c r="AM29" s="18">
        <f>IF(AM$3&gt;=$E29,0,Survival_curve_matrix!AJ28*AM$1)</f>
        <v>0</v>
      </c>
      <c r="AN29" s="18">
        <f>IF(AN$3&gt;=$E29,0,Survival_curve_matrix!AK28*AN$1)</f>
        <v>0</v>
      </c>
      <c r="AO29" s="18">
        <f>IF(AO$3&gt;=$E29,0,Survival_curve_matrix!AL28*AO$1)</f>
        <v>0</v>
      </c>
      <c r="AP29" s="18">
        <f>IF(AP$3&gt;=$E29,0,Survival_curve_matrix!AM28*AP$1)</f>
        <v>0</v>
      </c>
      <c r="AQ29" s="18">
        <f>IF(AQ$3&gt;=$E29,0,Survival_curve_matrix!AN28*AQ$1)</f>
        <v>0</v>
      </c>
      <c r="AR29" s="18">
        <f>IF(AR$3&gt;=$E29,0,Survival_curve_matrix!AO28*AR$1)</f>
        <v>0</v>
      </c>
      <c r="AS29" s="18">
        <f>IF(AS$3&gt;=$E29,0,Survival_curve_matrix!AP28*AS$1)</f>
        <v>0</v>
      </c>
      <c r="AT29" s="18">
        <f>IF(AT$3&gt;=$E29,0,Survival_curve_matrix!AQ28*AT$1)</f>
        <v>0</v>
      </c>
      <c r="AU29" s="18">
        <f>IF(AU$3&gt;=$E29,0,Survival_curve_matrix!AR28*AU$1)</f>
        <v>0</v>
      </c>
      <c r="AV29" s="18">
        <f>IF(AV$3&gt;=$E29,0,Survival_curve_matrix!AS28*AV$1)</f>
        <v>0</v>
      </c>
      <c r="AW29" s="18">
        <f>IF(AW$3&gt;=$E29,0,Survival_curve_matrix!AT28*AW$1)</f>
        <v>0</v>
      </c>
      <c r="AX29" s="18">
        <f>IF(AX$3&gt;=$E29,0,Survival_curve_matrix!AU28*AX$1)</f>
        <v>0</v>
      </c>
      <c r="AY29" s="18">
        <f>IF(AY$3&gt;=$E29,0,Survival_curve_matrix!AV28*AY$1)</f>
        <v>0</v>
      </c>
    </row>
    <row r="30" spans="1:51">
      <c r="A30" s="13">
        <f t="shared" si="2"/>
        <v>2210789063.7578583</v>
      </c>
      <c r="B30" s="14">
        <f>'SI2.7 - Battery_stock'!E30-'SI2.7 - Battery_stock'!E29</f>
        <v>8644944000</v>
      </c>
      <c r="C30" s="12">
        <f>('SI2.7 - Battery_stock'!E30-SUM(F30:AY30))/'SI2.7 - Battery_stock'!$K$4</f>
        <v>10855733063.757858</v>
      </c>
      <c r="D30" s="23"/>
      <c r="E30" s="9">
        <f>'SI2.7 - Battery_stock'!B30</f>
        <v>2031</v>
      </c>
      <c r="F30" s="18">
        <f>IF(F$3&gt;=$E30,0,Survival_curve_matrix!C29*F$1)</f>
        <v>1697.0395620470661</v>
      </c>
      <c r="G30" s="18">
        <f>IF(G$3&gt;=$E30,0,Survival_curve_matrix!D29*G$1)</f>
        <v>-689.48922629568619</v>
      </c>
      <c r="H30" s="18">
        <f>IF(H$3&gt;=$E30,0,Survival_curve_matrix!E29*H$1)</f>
        <v>-116.43732349178769</v>
      </c>
      <c r="I30" s="18">
        <f>IF(I$3&gt;=$E30,0,Survival_curve_matrix!F29*I$1)</f>
        <v>3132.9413292349068</v>
      </c>
      <c r="J30" s="18">
        <f>IF(J$3&gt;=$E30,0,Survival_curve_matrix!G29*J$1)</f>
        <v>13621.089671691532</v>
      </c>
      <c r="K30" s="18">
        <f>IF(K$3&gt;=$E30,0,Survival_curve_matrix!H29*K$1)</f>
        <v>40410.295229000309</v>
      </c>
      <c r="L30" s="18">
        <f>IF(L$3&gt;=$E30,0,Survival_curve_matrix!I29*L$1)</f>
        <v>98742.596934890113</v>
      </c>
      <c r="M30" s="18">
        <f>IF(M$3&gt;=$E30,0,Survival_curve_matrix!J29*M$1)</f>
        <v>208718.14170403202</v>
      </c>
      <c r="N30" s="18">
        <f>IF(N$3&gt;=$E30,0,Survival_curve_matrix!K29*N$1)</f>
        <v>385664.02055316628</v>
      </c>
      <c r="O30" s="18">
        <f>IF(O$3&gt;=$E30,0,Survival_curve_matrix!L29*O$1)</f>
        <v>613109.12272739818</v>
      </c>
      <c r="P30" s="18">
        <f>IF(P$3&gt;=$E30,0,Survival_curve_matrix!M29*P$1)</f>
        <v>783396.16036805057</v>
      </c>
      <c r="Q30" s="18">
        <f>IF(Q$3&gt;=$E30,0,Survival_curve_matrix!N29*Q$1)</f>
        <v>904739.95572237822</v>
      </c>
      <c r="R30" s="18">
        <f>IF(R$3&gt;=$E30,0,Survival_curve_matrix!O29*R$1)</f>
        <v>2947039.0914674131</v>
      </c>
      <c r="S30" s="18">
        <f>IF(S$3&gt;=$E30,0,Survival_curve_matrix!P29*S$1)</f>
        <v>11125552.661307842</v>
      </c>
      <c r="T30" s="18">
        <f>IF(T$3&gt;=$E30,0,Survival_curve_matrix!Q29*T$1)</f>
        <v>32939964.940100078</v>
      </c>
      <c r="U30" s="18">
        <f>IF(U$3&gt;=$E30,0,Survival_curve_matrix!R29*U$1)</f>
        <v>80577479.71362178</v>
      </c>
      <c r="V30" s="18">
        <f>IF(V$3&gt;=$E30,0,Survival_curve_matrix!S29*V$1)</f>
        <v>171133650.13918039</v>
      </c>
      <c r="W30" s="18">
        <f>IF(W$3&gt;=$E30,0,Survival_curve_matrix!T29*W$1)</f>
        <v>323826686.27134252</v>
      </c>
      <c r="X30" s="18">
        <f>IF(X$3&gt;=$E30,0,Survival_curve_matrix!U29*X$1)</f>
        <v>560764751.0407027</v>
      </c>
      <c r="Y30" s="18">
        <f>IF(Y$3&gt;=$E30,0,Survival_curve_matrix!V29*Y$1)</f>
        <v>904062511.16463876</v>
      </c>
      <c r="Z30" s="18">
        <f>IF(Z$3&gt;=$E30,0,Survival_curve_matrix!W29*Z$1)</f>
        <v>1371068321.5095687</v>
      </c>
      <c r="AA30" s="18">
        <f>IF(AA$3&gt;=$E30,0,Survival_curve_matrix!X29*AA$1)</f>
        <v>3412672666.3289323</v>
      </c>
      <c r="AB30" s="18">
        <f>IF(AB$3&gt;=$E30,0,Survival_curve_matrix!Y29*AB$1)</f>
        <v>4992699023.9581499</v>
      </c>
      <c r="AC30" s="18">
        <f>IF(AC$3&gt;=$E30,0,Survival_curve_matrix!Z29*AC$1)</f>
        <v>6615830394.2016668</v>
      </c>
      <c r="AD30" s="18">
        <f>IF(AD$3&gt;=$E30,0,Survival_curve_matrix!AA29*AD$1)</f>
        <v>8186515365.7126265</v>
      </c>
      <c r="AE30" s="18">
        <f>IF(AE$3&gt;=$E30,0,Survival_curve_matrix!AB29*AE$1)</f>
        <v>9621199104.0715847</v>
      </c>
      <c r="AF30" s="18">
        <f>IF(AF$3&gt;=$E30,0,Survival_curve_matrix!AC29*AF$1)</f>
        <v>0</v>
      </c>
      <c r="AG30" s="18">
        <f>IF(AG$3&gt;=$E30,0,Survival_curve_matrix!AD29*AG$1)</f>
        <v>0</v>
      </c>
      <c r="AH30" s="18">
        <f>IF(AH$3&gt;=$E30,0,Survival_curve_matrix!AE29*AH$1)</f>
        <v>0</v>
      </c>
      <c r="AI30" s="18">
        <f>IF(AI$3&gt;=$E30,0,Survival_curve_matrix!AF29*AI$1)</f>
        <v>0</v>
      </c>
      <c r="AJ30" s="18">
        <f>IF(AJ$3&gt;=$E30,0,Survival_curve_matrix!AG29*AJ$1)</f>
        <v>0</v>
      </c>
      <c r="AK30" s="18">
        <f>IF(AK$3&gt;=$E30,0,Survival_curve_matrix!AH29*AK$1)</f>
        <v>0</v>
      </c>
      <c r="AL30" s="18">
        <f>IF(AL$3&gt;=$E30,0,Survival_curve_matrix!AI29*AL$1)</f>
        <v>0</v>
      </c>
      <c r="AM30" s="18">
        <f>IF(AM$3&gt;=$E30,0,Survival_curve_matrix!AJ29*AM$1)</f>
        <v>0</v>
      </c>
      <c r="AN30" s="18">
        <f>IF(AN$3&gt;=$E30,0,Survival_curve_matrix!AK29*AN$1)</f>
        <v>0</v>
      </c>
      <c r="AO30" s="18">
        <f>IF(AO$3&gt;=$E30,0,Survival_curve_matrix!AL29*AO$1)</f>
        <v>0</v>
      </c>
      <c r="AP30" s="18">
        <f>IF(AP$3&gt;=$E30,0,Survival_curve_matrix!AM29*AP$1)</f>
        <v>0</v>
      </c>
      <c r="AQ30" s="18">
        <f>IF(AQ$3&gt;=$E30,0,Survival_curve_matrix!AN29*AQ$1)</f>
        <v>0</v>
      </c>
      <c r="AR30" s="18">
        <f>IF(AR$3&gt;=$E30,0,Survival_curve_matrix!AO29*AR$1)</f>
        <v>0</v>
      </c>
      <c r="AS30" s="18">
        <f>IF(AS$3&gt;=$E30,0,Survival_curve_matrix!AP29*AS$1)</f>
        <v>0</v>
      </c>
      <c r="AT30" s="18">
        <f>IF(AT$3&gt;=$E30,0,Survival_curve_matrix!AQ29*AT$1)</f>
        <v>0</v>
      </c>
      <c r="AU30" s="18">
        <f>IF(AU$3&gt;=$E30,0,Survival_curve_matrix!AR29*AU$1)</f>
        <v>0</v>
      </c>
      <c r="AV30" s="18">
        <f>IF(AV$3&gt;=$E30,0,Survival_curve_matrix!AS29*AV$1)</f>
        <v>0</v>
      </c>
      <c r="AW30" s="18">
        <f>IF(AW$3&gt;=$E30,0,Survival_curve_matrix!AT29*AW$1)</f>
        <v>0</v>
      </c>
      <c r="AX30" s="18">
        <f>IF(AX$3&gt;=$E30,0,Survival_curve_matrix!AU29*AX$1)</f>
        <v>0</v>
      </c>
      <c r="AY30" s="18">
        <f>IF(AY$3&gt;=$E30,0,Survival_curve_matrix!AV29*AY$1)</f>
        <v>0</v>
      </c>
    </row>
    <row r="31" spans="1:51">
      <c r="A31" s="13">
        <f t="shared" si="2"/>
        <v>2956058180.4403992</v>
      </c>
      <c r="B31" s="14">
        <f>'SI2.7 - Battery_stock'!E31-'SI2.7 - Battery_stock'!E30</f>
        <v>8956472000</v>
      </c>
      <c r="C31" s="12">
        <f>('SI2.7 - Battery_stock'!E31-SUM(F31:AY31))/'SI2.7 - Battery_stock'!$K$4</f>
        <v>11912530180.440399</v>
      </c>
      <c r="D31" s="23"/>
      <c r="E31" s="9">
        <f>'SI2.7 - Battery_stock'!B31</f>
        <v>2032</v>
      </c>
      <c r="F31" s="18">
        <f>IF(F$3&gt;=$E31,0,Survival_curve_matrix!C30*F$1)</f>
        <v>588.64320162584249</v>
      </c>
      <c r="G31" s="18">
        <f>IF(G$3&gt;=$E31,0,Survival_curve_matrix!D30*G$1)</f>
        <v>-251.54020776444153</v>
      </c>
      <c r="H31" s="18">
        <f>IF(H$3&gt;=$E31,0,Survival_curve_matrix!E30*H$1)</f>
        <v>-44.654081722449881</v>
      </c>
      <c r="I31" s="18">
        <f>IF(I$3&gt;=$E31,0,Survival_curve_matrix!F30*I$1)</f>
        <v>1262.3292248595133</v>
      </c>
      <c r="J31" s="18">
        <f>IF(J$3&gt;=$E31,0,Survival_curve_matrix!G30*J$1)</f>
        <v>5762.8685597534222</v>
      </c>
      <c r="K31" s="18">
        <f>IF(K$3&gt;=$E31,0,Survival_curve_matrix!H30*K$1)</f>
        <v>17942.069091384557</v>
      </c>
      <c r="L31" s="18">
        <f>IF(L$3&gt;=$E31,0,Survival_curve_matrix!I30*L$1)</f>
        <v>45980.881715599673</v>
      </c>
      <c r="M31" s="18">
        <f>IF(M$3&gt;=$E31,0,Survival_curve_matrix!J30*M$1)</f>
        <v>101871.9330228445</v>
      </c>
      <c r="N31" s="18">
        <f>IF(N$3&gt;=$E31,0,Survival_curve_matrix!K30*N$1)</f>
        <v>197171.59113665254</v>
      </c>
      <c r="O31" s="18">
        <f>IF(O$3&gt;=$E31,0,Survival_curve_matrix!L30*O$1)</f>
        <v>328112.00456385681</v>
      </c>
      <c r="P31" s="18">
        <f>IF(P$3&gt;=$E31,0,Survival_curve_matrix!M30*P$1)</f>
        <v>438541.8691144404</v>
      </c>
      <c r="Q31" s="18">
        <f>IF(Q$3&gt;=$E31,0,Survival_curve_matrix!N30*Q$1)</f>
        <v>529396.99908545613</v>
      </c>
      <c r="R31" s="18">
        <f>IF(R$3&gt;=$E31,0,Survival_curve_matrix!O30*R$1)</f>
        <v>1801107.5055279967</v>
      </c>
      <c r="S31" s="18">
        <f>IF(S$3&gt;=$E31,0,Survival_curve_matrix!P30*S$1)</f>
        <v>7096148.8770604813</v>
      </c>
      <c r="T31" s="18">
        <f>IF(T$3&gt;=$E31,0,Survival_curve_matrix!Q30*T$1)</f>
        <v>21908077.811414607</v>
      </c>
      <c r="U31" s="18">
        <f>IF(U$3&gt;=$E31,0,Survival_curve_matrix!R30*U$1)</f>
        <v>55832384.751566425</v>
      </c>
      <c r="V31" s="18">
        <f>IF(V$3&gt;=$E31,0,Survival_curve_matrix!S30*V$1)</f>
        <v>123420167.51984824</v>
      </c>
      <c r="W31" s="18">
        <f>IF(W$3&gt;=$E31,0,Survival_curve_matrix!T30*W$1)</f>
        <v>242828665.40561858</v>
      </c>
      <c r="X31" s="18">
        <f>IF(X$3&gt;=$E31,0,Survival_curve_matrix!U30*X$1)</f>
        <v>436746433.29549605</v>
      </c>
      <c r="Y31" s="18">
        <f>IF(Y$3&gt;=$E31,0,Survival_curve_matrix!V30*Y$1)</f>
        <v>730453828.07815528</v>
      </c>
      <c r="Z31" s="18">
        <f>IF(Z$3&gt;=$E31,0,Survival_curve_matrix!W30*Z$1)</f>
        <v>1147713917.0159924</v>
      </c>
      <c r="AA31" s="18">
        <f>IF(AA$3&gt;=$E31,0,Survival_curve_matrix!X30*AA$1)</f>
        <v>2955433188.5320983</v>
      </c>
      <c r="AB31" s="18">
        <f>IF(AB$3&gt;=$E31,0,Survival_curve_matrix!Y30*AB$1)</f>
        <v>4465838169.4020653</v>
      </c>
      <c r="AC31" s="18">
        <f>IF(AC$3&gt;=$E31,0,Survival_curve_matrix!Z30*AC$1)</f>
        <v>6100532763.5665159</v>
      </c>
      <c r="AD31" s="18">
        <f>IF(AD$3&gt;=$E31,0,Survival_curve_matrix!AA30*AD$1)</f>
        <v>7764283151.9797764</v>
      </c>
      <c r="AE31" s="18">
        <f>IF(AE$3&gt;=$E31,0,Survival_curve_matrix!AB30*AE$1)</f>
        <v>9357454840.7640076</v>
      </c>
      <c r="AF31" s="18">
        <f>IF(AF$3&gt;=$E31,0,Survival_curve_matrix!AC30*AF$1)</f>
        <v>10777080640.060032</v>
      </c>
      <c r="AG31" s="18">
        <f>IF(AG$3&gt;=$E31,0,Survival_curve_matrix!AD30*AG$1)</f>
        <v>0</v>
      </c>
      <c r="AH31" s="18">
        <f>IF(AH$3&gt;=$E31,0,Survival_curve_matrix!AE30*AH$1)</f>
        <v>0</v>
      </c>
      <c r="AI31" s="18">
        <f>IF(AI$3&gt;=$E31,0,Survival_curve_matrix!AF30*AI$1)</f>
        <v>0</v>
      </c>
      <c r="AJ31" s="18">
        <f>IF(AJ$3&gt;=$E31,0,Survival_curve_matrix!AG30*AJ$1)</f>
        <v>0</v>
      </c>
      <c r="AK31" s="18">
        <f>IF(AK$3&gt;=$E31,0,Survival_curve_matrix!AH30*AK$1)</f>
        <v>0</v>
      </c>
      <c r="AL31" s="18">
        <f>IF(AL$3&gt;=$E31,0,Survival_curve_matrix!AI30*AL$1)</f>
        <v>0</v>
      </c>
      <c r="AM31" s="18">
        <f>IF(AM$3&gt;=$E31,0,Survival_curve_matrix!AJ30*AM$1)</f>
        <v>0</v>
      </c>
      <c r="AN31" s="18">
        <f>IF(AN$3&gt;=$E31,0,Survival_curve_matrix!AK30*AN$1)</f>
        <v>0</v>
      </c>
      <c r="AO31" s="18">
        <f>IF(AO$3&gt;=$E31,0,Survival_curve_matrix!AL30*AO$1)</f>
        <v>0</v>
      </c>
      <c r="AP31" s="18">
        <f>IF(AP$3&gt;=$E31,0,Survival_curve_matrix!AM30*AP$1)</f>
        <v>0</v>
      </c>
      <c r="AQ31" s="18">
        <f>IF(AQ$3&gt;=$E31,0,Survival_curve_matrix!AN30*AQ$1)</f>
        <v>0</v>
      </c>
      <c r="AR31" s="18">
        <f>IF(AR$3&gt;=$E31,0,Survival_curve_matrix!AO30*AR$1)</f>
        <v>0</v>
      </c>
      <c r="AS31" s="18">
        <f>IF(AS$3&gt;=$E31,0,Survival_curve_matrix!AP30*AS$1)</f>
        <v>0</v>
      </c>
      <c r="AT31" s="18">
        <f>IF(AT$3&gt;=$E31,0,Survival_curve_matrix!AQ30*AT$1)</f>
        <v>0</v>
      </c>
      <c r="AU31" s="18">
        <f>IF(AU$3&gt;=$E31,0,Survival_curve_matrix!AR30*AU$1)</f>
        <v>0</v>
      </c>
      <c r="AV31" s="18">
        <f>IF(AV$3&gt;=$E31,0,Survival_curve_matrix!AS30*AV$1)</f>
        <v>0</v>
      </c>
      <c r="AW31" s="18">
        <f>IF(AW$3&gt;=$E31,0,Survival_curve_matrix!AT30*AW$1)</f>
        <v>0</v>
      </c>
      <c r="AX31" s="18">
        <f>IF(AX$3&gt;=$E31,0,Survival_curve_matrix!AU30*AX$1)</f>
        <v>0</v>
      </c>
      <c r="AY31" s="18">
        <f>IF(AY$3&gt;=$E31,0,Survival_curve_matrix!AV30*AY$1)</f>
        <v>0</v>
      </c>
    </row>
    <row r="32" spans="1:51">
      <c r="A32" s="13">
        <f t="shared" si="2"/>
        <v>3820405433.6874924</v>
      </c>
      <c r="B32" s="14">
        <f>'SI2.7 - Battery_stock'!E32-'SI2.7 - Battery_stock'!E31</f>
        <v>9015356000</v>
      </c>
      <c r="C32" s="12">
        <f>('SI2.7 - Battery_stock'!E32-SUM(F32:AY32))/'SI2.7 - Battery_stock'!$K$4</f>
        <v>12835761433.687492</v>
      </c>
      <c r="D32" s="23"/>
      <c r="E32" s="9">
        <f>'SI2.7 - Battery_stock'!B32</f>
        <v>2033</v>
      </c>
      <c r="F32" s="18">
        <f>IF(F$3&gt;=$E32,0,Survival_curve_matrix!C31*F$1)</f>
        <v>194.02968632327688</v>
      </c>
      <c r="G32" s="18">
        <f>IF(G$3&gt;=$E32,0,Survival_curve_matrix!D31*G$1)</f>
        <v>-87.250431013807997</v>
      </c>
      <c r="H32" s="18">
        <f>IF(H$3&gt;=$E32,0,Survival_curve_matrix!E31*H$1)</f>
        <v>-16.290750552175336</v>
      </c>
      <c r="I32" s="18">
        <f>IF(I$3&gt;=$E32,0,Survival_curve_matrix!F31*I$1)</f>
        <v>484.10724909430911</v>
      </c>
      <c r="J32" s="18">
        <f>IF(J$3&gt;=$E32,0,Survival_curve_matrix!G31*J$1)</f>
        <v>2321.9832858399968</v>
      </c>
      <c r="K32" s="18">
        <f>IF(K$3&gt;=$E32,0,Survival_curve_matrix!H31*K$1)</f>
        <v>7591.0069132393637</v>
      </c>
      <c r="L32" s="18">
        <f>IF(L$3&gt;=$E32,0,Survival_curve_matrix!I31*L$1)</f>
        <v>20415.395432004108</v>
      </c>
      <c r="M32" s="18">
        <f>IF(M$3&gt;=$E32,0,Survival_curve_matrix!J31*M$1)</f>
        <v>47438.101162678504</v>
      </c>
      <c r="N32" s="18">
        <f>IF(N$3&gt;=$E32,0,Survival_curve_matrix!K31*N$1)</f>
        <v>96236.249337461035</v>
      </c>
      <c r="O32" s="18">
        <f>IF(O$3&gt;=$E32,0,Survival_curve_matrix!L31*O$1)</f>
        <v>167747.99453187184</v>
      </c>
      <c r="P32" s="18">
        <f>IF(P$3&gt;=$E32,0,Survival_curve_matrix!M31*P$1)</f>
        <v>234690.44322848317</v>
      </c>
      <c r="Q32" s="18">
        <f>IF(Q$3&gt;=$E32,0,Survival_curve_matrix!N31*Q$1)</f>
        <v>296354.20905489032</v>
      </c>
      <c r="R32" s="18">
        <f>IF(R$3&gt;=$E32,0,Survival_curve_matrix!O31*R$1)</f>
        <v>1053894.9920648769</v>
      </c>
      <c r="S32" s="18">
        <f>IF(S$3&gt;=$E32,0,Survival_curve_matrix!P31*S$1)</f>
        <v>4336870.5355223902</v>
      </c>
      <c r="T32" s="18">
        <f>IF(T$3&gt;=$E32,0,Survival_curve_matrix!Q31*T$1)</f>
        <v>13973506.439881278</v>
      </c>
      <c r="U32" s="18">
        <f>IF(U$3&gt;=$E32,0,Survival_curve_matrix!R31*U$1)</f>
        <v>37133622.690809071</v>
      </c>
      <c r="V32" s="18">
        <f>IF(V$3&gt;=$E32,0,Survival_curve_matrix!S31*V$1)</f>
        <v>85518215.555531189</v>
      </c>
      <c r="W32" s="18">
        <f>IF(W$3&gt;=$E32,0,Survival_curve_matrix!T31*W$1)</f>
        <v>175126017.23044249</v>
      </c>
      <c r="X32" s="18">
        <f>IF(X$3&gt;=$E32,0,Survival_curve_matrix!U31*X$1)</f>
        <v>327504056.99715418</v>
      </c>
      <c r="Y32" s="18">
        <f>IF(Y$3&gt;=$E32,0,Survival_curve_matrix!V31*Y$1)</f>
        <v>568907199.51300883</v>
      </c>
      <c r="Z32" s="18">
        <f>IF(Z$3&gt;=$E32,0,Survival_curve_matrix!W31*Z$1)</f>
        <v>927316434.28386068</v>
      </c>
      <c r="AA32" s="18">
        <f>IF(AA$3&gt;=$E32,0,Survival_curve_matrix!X31*AA$1)</f>
        <v>2473977224.9676075</v>
      </c>
      <c r="AB32" s="18">
        <f>IF(AB$3&gt;=$E32,0,Survival_curve_matrix!Y31*AB$1)</f>
        <v>3867492616.7654161</v>
      </c>
      <c r="AC32" s="18">
        <f>IF(AC$3&gt;=$E32,0,Survival_curve_matrix!Z31*AC$1)</f>
        <v>5456766357.933691</v>
      </c>
      <c r="AD32" s="18">
        <f>IF(AD$3&gt;=$E32,0,Survival_curve_matrix!AA31*AD$1)</f>
        <v>7159534167.5889225</v>
      </c>
      <c r="AE32" s="18">
        <f>IF(AE$3&gt;=$E32,0,Survival_curve_matrix!AB31*AE$1)</f>
        <v>8874829609.414793</v>
      </c>
      <c r="AF32" s="18">
        <f>IF(AF$3&gt;=$E32,0,Survival_curve_matrix!AC31*AF$1)</f>
        <v>10481650396.566151</v>
      </c>
      <c r="AG32" s="18">
        <f>IF(AG$3&gt;=$E32,0,Survival_curve_matrix!AD31*AG$1)</f>
        <v>11826221004.858957</v>
      </c>
      <c r="AH32" s="18">
        <f>IF(AH$3&gt;=$E32,0,Survival_curve_matrix!AE31*AH$1)</f>
        <v>0</v>
      </c>
      <c r="AI32" s="18">
        <f>IF(AI$3&gt;=$E32,0,Survival_curve_matrix!AF31*AI$1)</f>
        <v>0</v>
      </c>
      <c r="AJ32" s="18">
        <f>IF(AJ$3&gt;=$E32,0,Survival_curve_matrix!AG31*AJ$1)</f>
        <v>0</v>
      </c>
      <c r="AK32" s="18">
        <f>IF(AK$3&gt;=$E32,0,Survival_curve_matrix!AH31*AK$1)</f>
        <v>0</v>
      </c>
      <c r="AL32" s="18">
        <f>IF(AL$3&gt;=$E32,0,Survival_curve_matrix!AI31*AL$1)</f>
        <v>0</v>
      </c>
      <c r="AM32" s="18">
        <f>IF(AM$3&gt;=$E32,0,Survival_curve_matrix!AJ31*AM$1)</f>
        <v>0</v>
      </c>
      <c r="AN32" s="18">
        <f>IF(AN$3&gt;=$E32,0,Survival_curve_matrix!AK31*AN$1)</f>
        <v>0</v>
      </c>
      <c r="AO32" s="18">
        <f>IF(AO$3&gt;=$E32,0,Survival_curve_matrix!AL31*AO$1)</f>
        <v>0</v>
      </c>
      <c r="AP32" s="18">
        <f>IF(AP$3&gt;=$E32,0,Survival_curve_matrix!AM31*AP$1)</f>
        <v>0</v>
      </c>
      <c r="AQ32" s="18">
        <f>IF(AQ$3&gt;=$E32,0,Survival_curve_matrix!AN31*AQ$1)</f>
        <v>0</v>
      </c>
      <c r="AR32" s="18">
        <f>IF(AR$3&gt;=$E32,0,Survival_curve_matrix!AO31*AR$1)</f>
        <v>0</v>
      </c>
      <c r="AS32" s="18">
        <f>IF(AS$3&gt;=$E32,0,Survival_curve_matrix!AP31*AS$1)</f>
        <v>0</v>
      </c>
      <c r="AT32" s="18">
        <f>IF(AT$3&gt;=$E32,0,Survival_curve_matrix!AQ31*AT$1)</f>
        <v>0</v>
      </c>
      <c r="AU32" s="18">
        <f>IF(AU$3&gt;=$E32,0,Survival_curve_matrix!AR31*AU$1)</f>
        <v>0</v>
      </c>
      <c r="AV32" s="18">
        <f>IF(AV$3&gt;=$E32,0,Survival_curve_matrix!AS31*AV$1)</f>
        <v>0</v>
      </c>
      <c r="AW32" s="18">
        <f>IF(AW$3&gt;=$E32,0,Survival_curve_matrix!AT31*AW$1)</f>
        <v>0</v>
      </c>
      <c r="AX32" s="18">
        <f>IF(AX$3&gt;=$E32,0,Survival_curve_matrix!AU31*AX$1)</f>
        <v>0</v>
      </c>
      <c r="AY32" s="18">
        <f>IF(AY$3&gt;=$E32,0,Survival_curve_matrix!AV31*AY$1)</f>
        <v>0</v>
      </c>
    </row>
    <row r="33" spans="1:51">
      <c r="A33" s="13">
        <f t="shared" si="2"/>
        <v>4783488944.7192612</v>
      </c>
      <c r="B33" s="14">
        <f>'SI2.7 - Battery_stock'!E33-'SI2.7 - Battery_stock'!E32</f>
        <v>8821596000</v>
      </c>
      <c r="C33" s="12">
        <f>('SI2.7 - Battery_stock'!E33-SUM(F33:AY33))/'SI2.7 - Battery_stock'!$K$4</f>
        <v>13605084944.719261</v>
      </c>
      <c r="D33" s="23"/>
      <c r="E33" s="9">
        <f>'SI2.7 - Battery_stock'!B33</f>
        <v>2034</v>
      </c>
      <c r="F33" s="18">
        <f>IF(F$3&gt;=$E33,0,Survival_curve_matrix!C32*F$1)</f>
        <v>60.746568840251314</v>
      </c>
      <c r="G33" s="18">
        <f>IF(G$3&gt;=$E33,0,Survival_curve_matrix!D32*G$1)</f>
        <v>-28.759652221279733</v>
      </c>
      <c r="H33" s="18">
        <f>IF(H$3&gt;=$E33,0,Survival_curve_matrix!E32*H$1)</f>
        <v>-5.6506871002778043</v>
      </c>
      <c r="I33" s="18">
        <f>IF(I$3&gt;=$E33,0,Survival_curve_matrix!F32*I$1)</f>
        <v>176.6125319632375</v>
      </c>
      <c r="J33" s="18">
        <f>IF(J$3&gt;=$E33,0,Survival_curve_matrix!G32*J$1)</f>
        <v>890.48793200210321</v>
      </c>
      <c r="K33" s="18">
        <f>IF(K$3&gt;=$E33,0,Survival_curve_matrix!H32*K$1)</f>
        <v>3058.5794196895322</v>
      </c>
      <c r="L33" s="18">
        <f>IF(L$3&gt;=$E33,0,Survival_curve_matrix!I32*L$1)</f>
        <v>8637.4323424756967</v>
      </c>
      <c r="M33" s="18">
        <f>IF(M$3&gt;=$E33,0,Survival_curve_matrix!J32*M$1)</f>
        <v>21062.397188676114</v>
      </c>
      <c r="N33" s="18">
        <f>IF(N$3&gt;=$E33,0,Survival_curve_matrix!K32*N$1)</f>
        <v>44813.765638112316</v>
      </c>
      <c r="O33" s="18">
        <f>IF(O$3&gt;=$E33,0,Survival_curve_matrix!L32*O$1)</f>
        <v>81875.070006610797</v>
      </c>
      <c r="P33" s="18">
        <f>IF(P$3&gt;=$E33,0,Survival_curve_matrix!M32*P$1)</f>
        <v>119986.01282420389</v>
      </c>
      <c r="Q33" s="18">
        <f>IF(Q$3&gt;=$E33,0,Survival_curve_matrix!N32*Q$1)</f>
        <v>158597.17298183183</v>
      </c>
      <c r="R33" s="18">
        <f>IF(R$3&gt;=$E33,0,Survival_curve_matrix!O32*R$1)</f>
        <v>589965.97513746074</v>
      </c>
      <c r="S33" s="18">
        <f>IF(S$3&gt;=$E33,0,Survival_curve_matrix!P32*S$1)</f>
        <v>2537664.2563492567</v>
      </c>
      <c r="T33" s="18">
        <f>IF(T$3&gt;=$E33,0,Survival_curve_matrix!Q32*T$1)</f>
        <v>8540024.9356319942</v>
      </c>
      <c r="U33" s="18">
        <f>IF(U$3&gt;=$E33,0,Survival_curve_matrix!R32*U$1)</f>
        <v>23684730.366248302</v>
      </c>
      <c r="V33" s="18">
        <f>IF(V$3&gt;=$E33,0,Survival_curve_matrix!S32*V$1)</f>
        <v>56877404.820887215</v>
      </c>
      <c r="W33" s="18">
        <f>IF(W$3&gt;=$E33,0,Survival_curve_matrix!T32*W$1)</f>
        <v>121345358.63829677</v>
      </c>
      <c r="X33" s="18">
        <f>IF(X$3&gt;=$E33,0,Survival_curve_matrix!U32*X$1)</f>
        <v>236193206.56776288</v>
      </c>
      <c r="Y33" s="18">
        <f>IF(Y$3&gt;=$E33,0,Survival_curve_matrix!V32*Y$1)</f>
        <v>426607756.10579264</v>
      </c>
      <c r="Z33" s="18">
        <f>IF(Z$3&gt;=$E33,0,Survival_curve_matrix!W32*Z$1)</f>
        <v>722231817.27835917</v>
      </c>
      <c r="AA33" s="18">
        <f>IF(AA$3&gt;=$E33,0,Survival_curve_matrix!X32*AA$1)</f>
        <v>1998895112.0512338</v>
      </c>
      <c r="AB33" s="18">
        <f>IF(AB$3&gt;=$E33,0,Survival_curve_matrix!Y32*AB$1)</f>
        <v>3237457266.4118605</v>
      </c>
      <c r="AC33" s="18">
        <f>IF(AC$3&gt;=$E33,0,Survival_curve_matrix!Z32*AC$1)</f>
        <v>4725653460.8257189</v>
      </c>
      <c r="AD33" s="18">
        <f>IF(AD$3&gt;=$E33,0,Survival_curve_matrix!AA32*AD$1)</f>
        <v>6404015304.6134949</v>
      </c>
      <c r="AE33" s="18">
        <f>IF(AE$3&gt;=$E33,0,Survival_curve_matrix!AB32*AE$1)</f>
        <v>8183581739.1504326</v>
      </c>
      <c r="AF33" s="18">
        <f>IF(AF$3&gt;=$E33,0,Survival_curve_matrix!AC32*AF$1)</f>
        <v>9941043037.6583614</v>
      </c>
      <c r="AG33" s="18">
        <f>IF(AG$3&gt;=$E33,0,Survival_curve_matrix!AD32*AG$1)</f>
        <v>11502030858.402145</v>
      </c>
      <c r="AH33" s="18">
        <f>IF(AH$3&gt;=$E33,0,Survival_curve_matrix!AE32*AH$1)</f>
        <v>12742763223.355934</v>
      </c>
      <c r="AI33" s="18">
        <f>IF(AI$3&gt;=$E33,0,Survival_curve_matrix!AF32*AI$1)</f>
        <v>0</v>
      </c>
      <c r="AJ33" s="18">
        <f>IF(AJ$3&gt;=$E33,0,Survival_curve_matrix!AG32*AJ$1)</f>
        <v>0</v>
      </c>
      <c r="AK33" s="18">
        <f>IF(AK$3&gt;=$E33,0,Survival_curve_matrix!AH32*AK$1)</f>
        <v>0</v>
      </c>
      <c r="AL33" s="18">
        <f>IF(AL$3&gt;=$E33,0,Survival_curve_matrix!AI32*AL$1)</f>
        <v>0</v>
      </c>
      <c r="AM33" s="18">
        <f>IF(AM$3&gt;=$E33,0,Survival_curve_matrix!AJ32*AM$1)</f>
        <v>0</v>
      </c>
      <c r="AN33" s="18">
        <f>IF(AN$3&gt;=$E33,0,Survival_curve_matrix!AK32*AN$1)</f>
        <v>0</v>
      </c>
      <c r="AO33" s="18">
        <f>IF(AO$3&gt;=$E33,0,Survival_curve_matrix!AL32*AO$1)</f>
        <v>0</v>
      </c>
      <c r="AP33" s="18">
        <f>IF(AP$3&gt;=$E33,0,Survival_curve_matrix!AM32*AP$1)</f>
        <v>0</v>
      </c>
      <c r="AQ33" s="18">
        <f>IF(AQ$3&gt;=$E33,0,Survival_curve_matrix!AN32*AQ$1)</f>
        <v>0</v>
      </c>
      <c r="AR33" s="18">
        <f>IF(AR$3&gt;=$E33,0,Survival_curve_matrix!AO32*AR$1)</f>
        <v>0</v>
      </c>
      <c r="AS33" s="18">
        <f>IF(AS$3&gt;=$E33,0,Survival_curve_matrix!AP32*AS$1)</f>
        <v>0</v>
      </c>
      <c r="AT33" s="18">
        <f>IF(AT$3&gt;=$E33,0,Survival_curve_matrix!AQ32*AT$1)</f>
        <v>0</v>
      </c>
      <c r="AU33" s="18">
        <f>IF(AU$3&gt;=$E33,0,Survival_curve_matrix!AR32*AU$1)</f>
        <v>0</v>
      </c>
      <c r="AV33" s="18">
        <f>IF(AV$3&gt;=$E33,0,Survival_curve_matrix!AS32*AV$1)</f>
        <v>0</v>
      </c>
      <c r="AW33" s="18">
        <f>IF(AW$3&gt;=$E33,0,Survival_curve_matrix!AT32*AW$1)</f>
        <v>0</v>
      </c>
      <c r="AX33" s="18">
        <f>IF(AX$3&gt;=$E33,0,Survival_curve_matrix!AU32*AX$1)</f>
        <v>0</v>
      </c>
      <c r="AY33" s="18">
        <f>IF(AY$3&gt;=$E33,0,Survival_curve_matrix!AV32*AY$1)</f>
        <v>0</v>
      </c>
    </row>
    <row r="34" spans="1:51">
      <c r="A34" s="13">
        <f t="shared" si="2"/>
        <v>5818366656.1053543</v>
      </c>
      <c r="B34" s="14">
        <f>'SI2.7 - Battery_stock'!E34-'SI2.7 - Battery_stock'!E33</f>
        <v>8375220000</v>
      </c>
      <c r="C34" s="12">
        <f>('SI2.7 - Battery_stock'!E34-SUM(F34:AY34))/'SI2.7 - Battery_stock'!$K$4</f>
        <v>14193586656.105354</v>
      </c>
      <c r="D34" s="23"/>
      <c r="E34" s="9">
        <f>'SI2.7 - Battery_stock'!B34</f>
        <v>2035</v>
      </c>
      <c r="F34" s="18">
        <f>IF(F$3&gt;=$E34,0,Survival_curve_matrix!C33*F$1)</f>
        <v>18.055108772711215</v>
      </c>
      <c r="G34" s="18">
        <f>IF(G$3&gt;=$E34,0,Survival_curve_matrix!D33*G$1)</f>
        <v>-9.0040355503686147</v>
      </c>
      <c r="H34" s="18">
        <f>IF(H$3&gt;=$E34,0,Survival_curve_matrix!E33*H$1)</f>
        <v>-1.8625901778014444</v>
      </c>
      <c r="I34" s="18">
        <f>IF(I$3&gt;=$E34,0,Survival_curve_matrix!F33*I$1)</f>
        <v>61.260661558580253</v>
      </c>
      <c r="J34" s="18">
        <f>IF(J$3&gt;=$E34,0,Survival_curve_matrix!G33*J$1)</f>
        <v>324.86877370216905</v>
      </c>
      <c r="K34" s="18">
        <f>IF(K$3&gt;=$E34,0,Survival_curve_matrix!H33*K$1)</f>
        <v>1172.9748783778298</v>
      </c>
      <c r="L34" s="18">
        <f>IF(L$3&gt;=$E34,0,Survival_curve_matrix!I33*L$1)</f>
        <v>3480.2066581682584</v>
      </c>
      <c r="M34" s="18">
        <f>IF(M$3&gt;=$E34,0,Survival_curve_matrix!J33*M$1)</f>
        <v>8911.1685979075501</v>
      </c>
      <c r="N34" s="18">
        <f>IF(N$3&gt;=$E34,0,Survival_curve_matrix!K33*N$1)</f>
        <v>19897.198839247812</v>
      </c>
      <c r="O34" s="18">
        <f>IF(O$3&gt;=$E34,0,Survival_curve_matrix!L33*O$1)</f>
        <v>38126.280109007173</v>
      </c>
      <c r="P34" s="18">
        <f>IF(P$3&gt;=$E34,0,Survival_curve_matrix!M33*P$1)</f>
        <v>58563.222929793526</v>
      </c>
      <c r="Q34" s="18">
        <f>IF(Q$3&gt;=$E34,0,Survival_curve_matrix!N33*Q$1)</f>
        <v>81083.158604606753</v>
      </c>
      <c r="R34" s="18">
        <f>IF(R$3&gt;=$E34,0,Survival_curve_matrix!O33*R$1)</f>
        <v>315726.69782780315</v>
      </c>
      <c r="S34" s="18">
        <f>IF(S$3&gt;=$E34,0,Survival_curve_matrix!P33*S$1)</f>
        <v>1420573.7562480092</v>
      </c>
      <c r="T34" s="18">
        <f>IF(T$3&gt;=$E34,0,Survival_curve_matrix!Q33*T$1)</f>
        <v>4997086.2284166031</v>
      </c>
      <c r="U34" s="18">
        <f>IF(U$3&gt;=$E34,0,Survival_curve_matrix!R33*U$1)</f>
        <v>14475120.385259528</v>
      </c>
      <c r="V34" s="18">
        <f>IF(V$3&gt;=$E34,0,Survival_curve_matrix!S33*V$1)</f>
        <v>36277796.226116434</v>
      </c>
      <c r="W34" s="18">
        <f>IF(W$3&gt;=$E34,0,Survival_curve_matrix!T33*W$1)</f>
        <v>80705719.14499858</v>
      </c>
      <c r="X34" s="18">
        <f>IF(X$3&gt;=$E34,0,Survival_curve_matrix!U33*X$1)</f>
        <v>163659002.88350937</v>
      </c>
      <c r="Y34" s="18">
        <f>IF(Y$3&gt;=$E34,0,Survival_curve_matrix!V33*Y$1)</f>
        <v>307665971.48499095</v>
      </c>
      <c r="Z34" s="18">
        <f>IF(Z$3&gt;=$E34,0,Survival_curve_matrix!W33*Z$1)</f>
        <v>541581641.47171128</v>
      </c>
      <c r="AA34" s="18">
        <f>IF(AA$3&gt;=$E34,0,Survival_curve_matrix!X33*AA$1)</f>
        <v>1556820946.9300442</v>
      </c>
      <c r="AB34" s="18">
        <f>IF(AB$3&gt;=$E34,0,Survival_curve_matrix!Y33*AB$1)</f>
        <v>2615762764.5057034</v>
      </c>
      <c r="AC34" s="18">
        <f>IF(AC$3&gt;=$E34,0,Survival_curve_matrix!Z33*AC$1)</f>
        <v>3955819092.9631324</v>
      </c>
      <c r="AD34" s="18">
        <f>IF(AD$3&gt;=$E34,0,Survival_curve_matrix!AA33*AD$1)</f>
        <v>5545987330.6518764</v>
      </c>
      <c r="AE34" s="18">
        <f>IF(AE$3&gt;=$E34,0,Survival_curve_matrix!AB33*AE$1)</f>
        <v>7319998966.0394306</v>
      </c>
      <c r="AF34" s="18">
        <f>IF(AF$3&gt;=$E34,0,Survival_curve_matrix!AC33*AF$1)</f>
        <v>9166749318.1825676</v>
      </c>
      <c r="AG34" s="18">
        <f>IF(AG$3&gt;=$E34,0,Survival_curve_matrix!AD33*AG$1)</f>
        <v>10908795796.252605</v>
      </c>
      <c r="AH34" s="18">
        <f>IF(AH$3&gt;=$E34,0,Survival_curve_matrix!AE33*AH$1)</f>
        <v>12393448063.936291</v>
      </c>
      <c r="AI34" s="18">
        <f>IF(AI$3&gt;=$E34,0,Survival_curve_matrix!AF33*AI$1)</f>
        <v>13506512798.625374</v>
      </c>
      <c r="AJ34" s="18">
        <f>IF(AJ$3&gt;=$E34,0,Survival_curve_matrix!AG33*AJ$1)</f>
        <v>0</v>
      </c>
      <c r="AK34" s="18">
        <f>IF(AK$3&gt;=$E34,0,Survival_curve_matrix!AH33*AK$1)</f>
        <v>0</v>
      </c>
      <c r="AL34" s="18">
        <f>IF(AL$3&gt;=$E34,0,Survival_curve_matrix!AI33*AL$1)</f>
        <v>0</v>
      </c>
      <c r="AM34" s="18">
        <f>IF(AM$3&gt;=$E34,0,Survival_curve_matrix!AJ33*AM$1)</f>
        <v>0</v>
      </c>
      <c r="AN34" s="18">
        <f>IF(AN$3&gt;=$E34,0,Survival_curve_matrix!AK33*AN$1)</f>
        <v>0</v>
      </c>
      <c r="AO34" s="18">
        <f>IF(AO$3&gt;=$E34,0,Survival_curve_matrix!AL33*AO$1)</f>
        <v>0</v>
      </c>
      <c r="AP34" s="18">
        <f>IF(AP$3&gt;=$E34,0,Survival_curve_matrix!AM33*AP$1)</f>
        <v>0</v>
      </c>
      <c r="AQ34" s="18">
        <f>IF(AQ$3&gt;=$E34,0,Survival_curve_matrix!AN33*AQ$1)</f>
        <v>0</v>
      </c>
      <c r="AR34" s="18">
        <f>IF(AR$3&gt;=$E34,0,Survival_curve_matrix!AO33*AR$1)</f>
        <v>0</v>
      </c>
      <c r="AS34" s="18">
        <f>IF(AS$3&gt;=$E34,0,Survival_curve_matrix!AP33*AS$1)</f>
        <v>0</v>
      </c>
      <c r="AT34" s="18">
        <f>IF(AT$3&gt;=$E34,0,Survival_curve_matrix!AQ33*AT$1)</f>
        <v>0</v>
      </c>
      <c r="AU34" s="18">
        <f>IF(AU$3&gt;=$E34,0,Survival_curve_matrix!AR33*AU$1)</f>
        <v>0</v>
      </c>
      <c r="AV34" s="18">
        <f>IF(AV$3&gt;=$E34,0,Survival_curve_matrix!AS33*AV$1)</f>
        <v>0</v>
      </c>
      <c r="AW34" s="18">
        <f>IF(AW$3&gt;=$E34,0,Survival_curve_matrix!AT33*AW$1)</f>
        <v>0</v>
      </c>
      <c r="AX34" s="18">
        <f>IF(AX$3&gt;=$E34,0,Survival_curve_matrix!AU33*AX$1)</f>
        <v>0</v>
      </c>
      <c r="AY34" s="18">
        <f>IF(AY$3&gt;=$E34,0,Survival_curve_matrix!AV33*AY$1)</f>
        <v>0</v>
      </c>
    </row>
    <row r="35" spans="1:51">
      <c r="A35" s="13">
        <f t="shared" si="2"/>
        <v>6893835564.9012451</v>
      </c>
      <c r="B35" s="14">
        <f>'SI2.7 - Battery_stock'!E35-'SI2.7 - Battery_stock'!E34</f>
        <v>7728588000</v>
      </c>
      <c r="C35" s="12">
        <f>('SI2.7 - Battery_stock'!E35-SUM(F35:AY35))/'SI2.7 - Battery_stock'!$K$4</f>
        <v>14622423564.901245</v>
      </c>
      <c r="D35" s="23"/>
      <c r="E35" s="9">
        <f>'SI2.7 - Battery_stock'!B35</f>
        <v>2036</v>
      </c>
      <c r="F35" s="18">
        <f>IF(F$3&gt;=$E35,0,Survival_curve_matrix!C34*F$1)</f>
        <v>5.0920869322910178</v>
      </c>
      <c r="G35" s="18">
        <f>IF(G$3&gt;=$E35,0,Survival_curve_matrix!D34*G$1)</f>
        <v>-2.6761814594463842</v>
      </c>
      <c r="H35" s="18">
        <f>IF(H$3&gt;=$E35,0,Survival_curve_matrix!E34*H$1)</f>
        <v>-0.58313737758910011</v>
      </c>
      <c r="I35" s="18">
        <f>IF(I$3&gt;=$E35,0,Survival_curve_matrix!F34*I$1)</f>
        <v>20.192855219150328</v>
      </c>
      <c r="J35" s="18">
        <f>IF(J$3&gt;=$E35,0,Survival_curve_matrix!G34*J$1)</f>
        <v>112.68552562771806</v>
      </c>
      <c r="K35" s="18">
        <f>IF(K$3&gt;=$E35,0,Survival_curve_matrix!H34*K$1)</f>
        <v>427.92596803114958</v>
      </c>
      <c r="L35" s="18">
        <f>IF(L$3&gt;=$E35,0,Survival_curve_matrix!I34*L$1)</f>
        <v>1334.6702574782246</v>
      </c>
      <c r="M35" s="18">
        <f>IF(M$3&gt;=$E35,0,Survival_curve_matrix!J34*M$1)</f>
        <v>3590.5008637797059</v>
      </c>
      <c r="N35" s="18">
        <f>IF(N$3&gt;=$E35,0,Survival_curve_matrix!K34*N$1)</f>
        <v>8418.1915237053036</v>
      </c>
      <c r="O35" s="18">
        <f>IF(O$3&gt;=$E35,0,Survival_curve_matrix!L34*O$1)</f>
        <v>16927.972142662573</v>
      </c>
      <c r="P35" s="18">
        <f>IF(P$3&gt;=$E35,0,Survival_curve_matrix!M34*P$1)</f>
        <v>27270.790013703292</v>
      </c>
      <c r="Q35" s="18">
        <f>IF(Q$3&gt;=$E35,0,Survival_curve_matrix!N34*Q$1)</f>
        <v>39575.37200749047</v>
      </c>
      <c r="R35" s="18">
        <f>IF(R$3&gt;=$E35,0,Survival_curve_matrix!O34*R$1)</f>
        <v>161415.97882462348</v>
      </c>
      <c r="S35" s="18">
        <f>IF(S$3&gt;=$E35,0,Survival_curve_matrix!P34*S$1)</f>
        <v>760235.47116682457</v>
      </c>
      <c r="T35" s="18">
        <f>IF(T$3&gt;=$E35,0,Survival_curve_matrix!Q34*T$1)</f>
        <v>2797347.8114907802</v>
      </c>
      <c r="U35" s="18">
        <f>IF(U$3&gt;=$E35,0,Survival_curve_matrix!R34*U$1)</f>
        <v>8469931.3265529554</v>
      </c>
      <c r="V35" s="18">
        <f>IF(V$3&gt;=$E35,0,Survival_curve_matrix!S34*V$1)</f>
        <v>22171477.553878941</v>
      </c>
      <c r="W35" s="18">
        <f>IF(W$3&gt;=$E35,0,Survival_curve_matrix!T34*W$1)</f>
        <v>51476076.354827821</v>
      </c>
      <c r="X35" s="18">
        <f>IF(X$3&gt;=$E35,0,Survival_curve_matrix!U34*X$1)</f>
        <v>108848147.72057122</v>
      </c>
      <c r="Y35" s="18">
        <f>IF(Y$3&gt;=$E35,0,Survival_curve_matrix!V34*Y$1)</f>
        <v>213182702.61077118</v>
      </c>
      <c r="Z35" s="18">
        <f>IF(Z$3&gt;=$E35,0,Survival_curve_matrix!W34*Z$1)</f>
        <v>390584182.95730466</v>
      </c>
      <c r="AA35" s="18">
        <f>IF(AA$3&gt;=$E35,0,Survival_curve_matrix!X34*AA$1)</f>
        <v>1167416920.3638892</v>
      </c>
      <c r="AB35" s="18">
        <f>IF(AB$3&gt;=$E35,0,Survival_curve_matrix!Y34*AB$1)</f>
        <v>2037262605.4416718</v>
      </c>
      <c r="AC35" s="18">
        <f>IF(AC$3&gt;=$E35,0,Survival_curve_matrix!Z34*AC$1)</f>
        <v>3196176330.680038</v>
      </c>
      <c r="AD35" s="18">
        <f>IF(AD$3&gt;=$E35,0,Survival_curve_matrix!AA34*AD$1)</f>
        <v>4642516162.8527279</v>
      </c>
      <c r="AE35" s="18">
        <f>IF(AE$3&gt;=$E35,0,Survival_curve_matrix!AB34*AE$1)</f>
        <v>6339244926.0378008</v>
      </c>
      <c r="AF35" s="18">
        <f>IF(AF$3&gt;=$E35,0,Survival_curve_matrix!AC34*AF$1)</f>
        <v>8199416547.650322</v>
      </c>
      <c r="AG35" s="18">
        <f>IF(AG$3&gt;=$E35,0,Survival_curve_matrix!AD34*AG$1)</f>
        <v>10059125189.246367</v>
      </c>
      <c r="AH35" s="18">
        <f>IF(AH$3&gt;=$E35,0,Survival_curve_matrix!AE34*AH$1)</f>
        <v>11754236778.297495</v>
      </c>
      <c r="AI35" s="18">
        <f>IF(AI$3&gt;=$E35,0,Survival_curve_matrix!AF34*AI$1)</f>
        <v>13136261104.486721</v>
      </c>
      <c r="AJ35" s="18">
        <f>IF(AJ$3&gt;=$E35,0,Survival_curve_matrix!AG34*AJ$1)</f>
        <v>14090750672.1224</v>
      </c>
      <c r="AK35" s="18">
        <f>IF(AK$3&gt;=$E35,0,Survival_curve_matrix!AH34*AK$1)</f>
        <v>0</v>
      </c>
      <c r="AL35" s="18">
        <f>IF(AL$3&gt;=$E35,0,Survival_curve_matrix!AI34*AL$1)</f>
        <v>0</v>
      </c>
      <c r="AM35" s="18">
        <f>IF(AM$3&gt;=$E35,0,Survival_curve_matrix!AJ34*AM$1)</f>
        <v>0</v>
      </c>
      <c r="AN35" s="18">
        <f>IF(AN$3&gt;=$E35,0,Survival_curve_matrix!AK34*AN$1)</f>
        <v>0</v>
      </c>
      <c r="AO35" s="18">
        <f>IF(AO$3&gt;=$E35,0,Survival_curve_matrix!AL34*AO$1)</f>
        <v>0</v>
      </c>
      <c r="AP35" s="18">
        <f>IF(AP$3&gt;=$E35,0,Survival_curve_matrix!AM34*AP$1)</f>
        <v>0</v>
      </c>
      <c r="AQ35" s="18">
        <f>IF(AQ$3&gt;=$E35,0,Survival_curve_matrix!AN34*AQ$1)</f>
        <v>0</v>
      </c>
      <c r="AR35" s="18">
        <f>IF(AR$3&gt;=$E35,0,Survival_curve_matrix!AO34*AR$1)</f>
        <v>0</v>
      </c>
      <c r="AS35" s="18">
        <f>IF(AS$3&gt;=$E35,0,Survival_curve_matrix!AP34*AS$1)</f>
        <v>0</v>
      </c>
      <c r="AT35" s="18">
        <f>IF(AT$3&gt;=$E35,0,Survival_curve_matrix!AQ34*AT$1)</f>
        <v>0</v>
      </c>
      <c r="AU35" s="18">
        <f>IF(AU$3&gt;=$E35,0,Survival_curve_matrix!AR34*AU$1)</f>
        <v>0</v>
      </c>
      <c r="AV35" s="18">
        <f>IF(AV$3&gt;=$E35,0,Survival_curve_matrix!AS34*AV$1)</f>
        <v>0</v>
      </c>
      <c r="AW35" s="18">
        <f>IF(AW$3&gt;=$E35,0,Survival_curve_matrix!AT34*AW$1)</f>
        <v>0</v>
      </c>
      <c r="AX35" s="18">
        <f>IF(AX$3&gt;=$E35,0,Survival_curve_matrix!AU34*AX$1)</f>
        <v>0</v>
      </c>
      <c r="AY35" s="18">
        <f>IF(AY$3&gt;=$E35,0,Survival_curve_matrix!AV34*AY$1)</f>
        <v>0</v>
      </c>
    </row>
    <row r="36" spans="1:51">
      <c r="A36" s="13">
        <f t="shared" si="2"/>
        <v>7976987504.7545929</v>
      </c>
      <c r="B36" s="14">
        <f>'SI2.7 - Battery_stock'!E36-'SI2.7 - Battery_stock'!E35</f>
        <v>7091084000</v>
      </c>
      <c r="C36" s="12">
        <f>('SI2.7 - Battery_stock'!E36-SUM(F36:AY36))/'SI2.7 - Battery_stock'!$K$4</f>
        <v>15068071504.754593</v>
      </c>
      <c r="D36" s="23"/>
      <c r="E36" s="9">
        <f>'SI2.7 - Battery_stock'!B36</f>
        <v>2037</v>
      </c>
      <c r="F36" s="18">
        <f>IF(F$3&gt;=$E36,0,Survival_curve_matrix!C35*F$1)</f>
        <v>1.3620918609547061</v>
      </c>
      <c r="G36" s="18">
        <f>IF(G$3&gt;=$E36,0,Survival_curve_matrix!D35*G$1)</f>
        <v>-0.75476413959261401</v>
      </c>
      <c r="H36" s="18">
        <f>IF(H$3&gt;=$E36,0,Survival_curve_matrix!E35*H$1)</f>
        <v>-0.17332022174770811</v>
      </c>
      <c r="I36" s="18">
        <f>IF(I$3&gt;=$E36,0,Survival_curve_matrix!F35*I$1)</f>
        <v>6.3219535778025326</v>
      </c>
      <c r="J36" s="18">
        <f>IF(J$3&gt;=$E36,0,Survival_curve_matrix!G35*J$1)</f>
        <v>37.143616252307076</v>
      </c>
      <c r="K36" s="18">
        <f>IF(K$3&gt;=$E36,0,Survival_curve_matrix!H35*K$1)</f>
        <v>148.43243346480551</v>
      </c>
      <c r="L36" s="18">
        <f>IF(L$3&gt;=$E36,0,Survival_curve_matrix!I35*L$1)</f>
        <v>486.91585170486616</v>
      </c>
      <c r="M36" s="18">
        <f>IF(M$3&gt;=$E36,0,Survival_curve_matrix!J35*M$1)</f>
        <v>1376.9684340696303</v>
      </c>
      <c r="N36" s="18">
        <f>IF(N$3&gt;=$E36,0,Survival_curve_matrix!K35*N$1)</f>
        <v>3391.8698322489608</v>
      </c>
      <c r="O36" s="18">
        <f>IF(O$3&gt;=$E36,0,Survival_curve_matrix!L35*O$1)</f>
        <v>7161.9584624037807</v>
      </c>
      <c r="P36" s="18">
        <f>IF(P$3&gt;=$E36,0,Survival_curve_matrix!M35*P$1)</f>
        <v>12108.161938182626</v>
      </c>
      <c r="Q36" s="18">
        <f>IF(Q$3&gt;=$E36,0,Survival_curve_matrix!N35*Q$1)</f>
        <v>18428.829660285042</v>
      </c>
      <c r="R36" s="18">
        <f>IF(R$3&gt;=$E36,0,Survival_curve_matrix!O35*R$1)</f>
        <v>78784.516043443058</v>
      </c>
      <c r="S36" s="18">
        <f>IF(S$3&gt;=$E36,0,Survival_curve_matrix!P35*S$1)</f>
        <v>388672.08113809844</v>
      </c>
      <c r="T36" s="18">
        <f>IF(T$3&gt;=$E36,0,Survival_curve_matrix!Q35*T$1)</f>
        <v>1497031.0567351501</v>
      </c>
      <c r="U36" s="18">
        <f>IF(U$3&gt;=$E36,0,Survival_curve_matrix!R35*U$1)</f>
        <v>4741431.8618467553</v>
      </c>
      <c r="V36" s="18">
        <f>IF(V$3&gt;=$E36,0,Survival_curve_matrix!S35*V$1)</f>
        <v>12973356.165023563</v>
      </c>
      <c r="W36" s="18">
        <f>IF(W$3&gt;=$E36,0,Survival_curve_matrix!T35*W$1)</f>
        <v>31460033.138429716</v>
      </c>
      <c r="X36" s="18">
        <f>IF(X$3&gt;=$E36,0,Survival_curve_matrix!U35*X$1)</f>
        <v>69426003.788889229</v>
      </c>
      <c r="Y36" s="18">
        <f>IF(Y$3&gt;=$E36,0,Survival_curve_matrix!V35*Y$1)</f>
        <v>141785920.09242874</v>
      </c>
      <c r="Z36" s="18">
        <f>IF(Z$3&gt;=$E36,0,Survival_curve_matrix!W35*Z$1)</f>
        <v>270636987.63293397</v>
      </c>
      <c r="AA36" s="18">
        <f>IF(AA$3&gt;=$E36,0,Survival_curve_matrix!X35*AA$1)</f>
        <v>841931389.6456728</v>
      </c>
      <c r="AB36" s="18">
        <f>IF(AB$3&gt;=$E36,0,Survival_curve_matrix!Y35*AB$1)</f>
        <v>1527686816.8476026</v>
      </c>
      <c r="AC36" s="18">
        <f>IF(AC$3&gt;=$E36,0,Survival_curve_matrix!Z35*AC$1)</f>
        <v>2489312336.4429708</v>
      </c>
      <c r="AD36" s="18">
        <f>IF(AD$3&gt;=$E36,0,Survival_curve_matrix!AA35*AD$1)</f>
        <v>3751005778.0207219</v>
      </c>
      <c r="AE36" s="18">
        <f>IF(AE$3&gt;=$E36,0,Survival_curve_matrix!AB35*AE$1)</f>
        <v>5306547829.0505619</v>
      </c>
      <c r="AF36" s="18">
        <f>IF(AF$3&gt;=$E36,0,Survival_curve_matrix!AC35*AF$1)</f>
        <v>7100835667.7796135</v>
      </c>
      <c r="AG36" s="18">
        <f>IF(AG$3&gt;=$E36,0,Survival_curve_matrix!AD35*AG$1)</f>
        <v>8997623330.6601868</v>
      </c>
      <c r="AH36" s="18">
        <f>IF(AH$3&gt;=$E36,0,Survival_curve_matrix!AE35*AH$1)</f>
        <v>10838715974.274202</v>
      </c>
      <c r="AI36" s="18">
        <f>IF(AI$3&gt;=$E36,0,Survival_curve_matrix!AF35*AI$1)</f>
        <v>12458738085.406998</v>
      </c>
      <c r="AJ36" s="18">
        <f>IF(AJ$3&gt;=$E36,0,Survival_curve_matrix!AG35*AJ$1)</f>
        <v>13704483366.428984</v>
      </c>
      <c r="AK36" s="18">
        <f>IF(AK$3&gt;=$E36,0,Survival_curve_matrix!AH35*AK$1)</f>
        <v>14516480553.318241</v>
      </c>
      <c r="AL36" s="18">
        <f>IF(AL$3&gt;=$E36,0,Survival_curve_matrix!AI35*AL$1)</f>
        <v>0</v>
      </c>
      <c r="AM36" s="18">
        <f>IF(AM$3&gt;=$E36,0,Survival_curve_matrix!AJ35*AM$1)</f>
        <v>0</v>
      </c>
      <c r="AN36" s="18">
        <f>IF(AN$3&gt;=$E36,0,Survival_curve_matrix!AK35*AN$1)</f>
        <v>0</v>
      </c>
      <c r="AO36" s="18">
        <f>IF(AO$3&gt;=$E36,0,Survival_curve_matrix!AL35*AO$1)</f>
        <v>0</v>
      </c>
      <c r="AP36" s="18">
        <f>IF(AP$3&gt;=$E36,0,Survival_curve_matrix!AM35*AP$1)</f>
        <v>0</v>
      </c>
      <c r="AQ36" s="18">
        <f>IF(AQ$3&gt;=$E36,0,Survival_curve_matrix!AN35*AQ$1)</f>
        <v>0</v>
      </c>
      <c r="AR36" s="18">
        <f>IF(AR$3&gt;=$E36,0,Survival_curve_matrix!AO35*AR$1)</f>
        <v>0</v>
      </c>
      <c r="AS36" s="18">
        <f>IF(AS$3&gt;=$E36,0,Survival_curve_matrix!AP35*AS$1)</f>
        <v>0</v>
      </c>
      <c r="AT36" s="18">
        <f>IF(AT$3&gt;=$E36,0,Survival_curve_matrix!AQ35*AT$1)</f>
        <v>0</v>
      </c>
      <c r="AU36" s="18">
        <f>IF(AU$3&gt;=$E36,0,Survival_curve_matrix!AR35*AU$1)</f>
        <v>0</v>
      </c>
      <c r="AV36" s="18">
        <f>IF(AV$3&gt;=$E36,0,Survival_curve_matrix!AS35*AV$1)</f>
        <v>0</v>
      </c>
      <c r="AW36" s="18">
        <f>IF(AW$3&gt;=$E36,0,Survival_curve_matrix!AT35*AW$1)</f>
        <v>0</v>
      </c>
      <c r="AX36" s="18">
        <f>IF(AX$3&gt;=$E36,0,Survival_curve_matrix!AU35*AX$1)</f>
        <v>0</v>
      </c>
      <c r="AY36" s="18">
        <f>IF(AY$3&gt;=$E36,0,Survival_curve_matrix!AV35*AY$1)</f>
        <v>0</v>
      </c>
    </row>
    <row r="37" spans="1:51">
      <c r="A37" s="13">
        <f t="shared" si="2"/>
        <v>9037070806.6535034</v>
      </c>
      <c r="B37" s="14">
        <f>'SI2.7 - Battery_stock'!E37-'SI2.7 - Battery_stock'!E36</f>
        <v>6515096000</v>
      </c>
      <c r="C37" s="12">
        <f>('SI2.7 - Battery_stock'!E37-SUM(F37:AY37))/'SI2.7 - Battery_stock'!$K$4</f>
        <v>15552166806.653503</v>
      </c>
      <c r="D37" s="23"/>
      <c r="E37" s="9">
        <f>'SI2.7 - Battery_stock'!B37</f>
        <v>2038</v>
      </c>
      <c r="F37" s="18">
        <f>IF(F$3&gt;=$E37,0,Survival_curve_matrix!C36*F$1)</f>
        <v>0.34540939343941091</v>
      </c>
      <c r="G37" s="18">
        <f>IF(G$3&gt;=$E37,0,Survival_curve_matrix!D36*G$1)</f>
        <v>-0.20189327188431172</v>
      </c>
      <c r="H37" s="18">
        <f>IF(H$3&gt;=$E37,0,Survival_curve_matrix!E36*H$1)</f>
        <v>-4.8881546346439299E-2</v>
      </c>
      <c r="I37" s="18">
        <f>IF(I$3&gt;=$E37,0,Survival_curve_matrix!F36*I$1)</f>
        <v>1.8790124558874317</v>
      </c>
      <c r="J37" s="18">
        <f>IF(J$3&gt;=$E37,0,Survival_curve_matrix!G36*J$1)</f>
        <v>11.628876407537465</v>
      </c>
      <c r="K37" s="18">
        <f>IF(K$3&gt;=$E37,0,Survival_curve_matrix!H36*K$1)</f>
        <v>48.926579676500069</v>
      </c>
      <c r="L37" s="18">
        <f>IF(L$3&gt;=$E37,0,Survival_curve_matrix!I36*L$1)</f>
        <v>168.89394465512007</v>
      </c>
      <c r="M37" s="18">
        <f>IF(M$3&gt;=$E37,0,Survival_curve_matrix!J36*M$1)</f>
        <v>502.34711839052784</v>
      </c>
      <c r="N37" s="18">
        <f>IF(N$3&gt;=$E37,0,Survival_curve_matrix!K36*N$1)</f>
        <v>1300.7928054258305</v>
      </c>
      <c r="O37" s="18">
        <f>IF(O$3&gt;=$E37,0,Survival_curve_matrix!L36*O$1)</f>
        <v>2885.7066010010572</v>
      </c>
      <c r="P37" s="18">
        <f>IF(P$3&gt;=$E37,0,Survival_curve_matrix!M36*P$1)</f>
        <v>5122.7726585614919</v>
      </c>
      <c r="Q37" s="18">
        <f>IF(Q$3&gt;=$E37,0,Survival_curve_matrix!N36*Q$1)</f>
        <v>8182.3538572145953</v>
      </c>
      <c r="R37" s="18">
        <f>IF(R$3&gt;=$E37,0,Survival_curve_matrix!O36*R$1)</f>
        <v>36687.120104842033</v>
      </c>
      <c r="S37" s="18">
        <f>IF(S$3&gt;=$E37,0,Survival_curve_matrix!P36*S$1)</f>
        <v>189704.52637364136</v>
      </c>
      <c r="T37" s="18">
        <f>IF(T$3&gt;=$E37,0,Survival_curve_matrix!Q36*T$1)</f>
        <v>765360.46845666924</v>
      </c>
      <c r="U37" s="18">
        <f>IF(U$3&gt;=$E37,0,Survival_curve_matrix!R36*U$1)</f>
        <v>2537428.7464079801</v>
      </c>
      <c r="V37" s="18">
        <f>IF(V$3&gt;=$E37,0,Survival_curve_matrix!S36*V$1)</f>
        <v>7262430.1076786499</v>
      </c>
      <c r="W37" s="18">
        <f>IF(W$3&gt;=$E37,0,Survival_curve_matrix!T36*W$1)</f>
        <v>18408435.517049585</v>
      </c>
      <c r="X37" s="18">
        <f>IF(X$3&gt;=$E37,0,Survival_curve_matrix!U36*X$1)</f>
        <v>42430280.909752294</v>
      </c>
      <c r="Y37" s="18">
        <f>IF(Y$3&gt;=$E37,0,Survival_curve_matrix!V36*Y$1)</f>
        <v>90434518.470797613</v>
      </c>
      <c r="Z37" s="18">
        <f>IF(Z$3&gt;=$E37,0,Survival_curve_matrix!W36*Z$1)</f>
        <v>179998254.23284608</v>
      </c>
      <c r="AA37" s="18">
        <f>IF(AA$3&gt;=$E37,0,Survival_curve_matrix!X36*AA$1)</f>
        <v>583376862.22235572</v>
      </c>
      <c r="AB37" s="18">
        <f>IF(AB$3&gt;=$E37,0,Survival_curve_matrix!Y36*AB$1)</f>
        <v>1101755047.5891335</v>
      </c>
      <c r="AC37" s="18">
        <f>IF(AC$3&gt;=$E37,0,Survival_curve_matrix!Z36*AC$1)</f>
        <v>1866666393.0522478</v>
      </c>
      <c r="AD37" s="18">
        <f>IF(AD$3&gt;=$E37,0,Survival_curve_matrix!AA36*AD$1)</f>
        <v>2921436113.4165459</v>
      </c>
      <c r="AE37" s="18">
        <f>IF(AE$3&gt;=$E37,0,Survival_curve_matrix!AB36*AE$1)</f>
        <v>4287522298.227356</v>
      </c>
      <c r="AF37" s="18">
        <f>IF(AF$3&gt;=$E37,0,Survival_curve_matrix!AC36*AF$1)</f>
        <v>5944071342.397603</v>
      </c>
      <c r="AG37" s="18">
        <f>IF(AG$3&gt;=$E37,0,Survival_curve_matrix!AD36*AG$1)</f>
        <v>7792096462.0228701</v>
      </c>
      <c r="AH37" s="18">
        <f>IF(AH$3&gt;=$E37,0,Survival_curve_matrix!AE36*AH$1)</f>
        <v>9694946815.9303474</v>
      </c>
      <c r="AI37" s="18">
        <f>IF(AI$3&gt;=$E37,0,Survival_curve_matrix!AF36*AI$1)</f>
        <v>11488344675.421637</v>
      </c>
      <c r="AJ37" s="18">
        <f>IF(AJ$3&gt;=$E37,0,Survival_curve_matrix!AG36*AJ$1)</f>
        <v>12997653403.816603</v>
      </c>
      <c r="AK37" s="18">
        <f>IF(AK$3&gt;=$E37,0,Survival_curve_matrix!AH36*AK$1)</f>
        <v>14118542788.18734</v>
      </c>
      <c r="AL37" s="18">
        <f>IF(AL$3&gt;=$E37,0,Survival_curve_matrix!AI36*AL$1)</f>
        <v>14958899665.566898</v>
      </c>
      <c r="AM37" s="18">
        <f>IF(AM$3&gt;=$E37,0,Survival_curve_matrix!AJ36*AM$1)</f>
        <v>0</v>
      </c>
      <c r="AN37" s="18">
        <f>IF(AN$3&gt;=$E37,0,Survival_curve_matrix!AK36*AN$1)</f>
        <v>0</v>
      </c>
      <c r="AO37" s="18">
        <f>IF(AO$3&gt;=$E37,0,Survival_curve_matrix!AL36*AO$1)</f>
        <v>0</v>
      </c>
      <c r="AP37" s="18">
        <f>IF(AP$3&gt;=$E37,0,Survival_curve_matrix!AM36*AP$1)</f>
        <v>0</v>
      </c>
      <c r="AQ37" s="18">
        <f>IF(AQ$3&gt;=$E37,0,Survival_curve_matrix!AN36*AQ$1)</f>
        <v>0</v>
      </c>
      <c r="AR37" s="18">
        <f>IF(AR$3&gt;=$E37,0,Survival_curve_matrix!AO36*AR$1)</f>
        <v>0</v>
      </c>
      <c r="AS37" s="18">
        <f>IF(AS$3&gt;=$E37,0,Survival_curve_matrix!AP36*AS$1)</f>
        <v>0</v>
      </c>
      <c r="AT37" s="18">
        <f>IF(AT$3&gt;=$E37,0,Survival_curve_matrix!AQ36*AT$1)</f>
        <v>0</v>
      </c>
      <c r="AU37" s="18">
        <f>IF(AU$3&gt;=$E37,0,Survival_curve_matrix!AR36*AU$1)</f>
        <v>0</v>
      </c>
      <c r="AV37" s="18">
        <f>IF(AV$3&gt;=$E37,0,Survival_curve_matrix!AS36*AV$1)</f>
        <v>0</v>
      </c>
      <c r="AW37" s="18">
        <f>IF(AW$3&gt;=$E37,0,Survival_curve_matrix!AT36*AW$1)</f>
        <v>0</v>
      </c>
      <c r="AX37" s="18">
        <f>IF(AX$3&gt;=$E37,0,Survival_curve_matrix!AU36*AX$1)</f>
        <v>0</v>
      </c>
      <c r="AY37" s="18">
        <f>IF(AY$3&gt;=$E37,0,Survival_curve_matrix!AV36*AY$1)</f>
        <v>0</v>
      </c>
    </row>
    <row r="38" spans="1:51">
      <c r="A38" s="13">
        <f t="shared" si="2"/>
        <v>10049727844.895782</v>
      </c>
      <c r="B38" s="14">
        <f>'SI2.7 - Battery_stock'!E38-'SI2.7 - Battery_stock'!E37</f>
        <v>6000596000</v>
      </c>
      <c r="C38" s="12">
        <f>('SI2.7 - Battery_stock'!E38-SUM(F38:AY38))/'SI2.7 - Battery_stock'!$K$4</f>
        <v>16050323844.895782</v>
      </c>
      <c r="D38" s="23"/>
      <c r="E38" s="9">
        <f>'SI2.7 - Battery_stock'!B38</f>
        <v>2039</v>
      </c>
      <c r="F38" s="18">
        <f>IF(F$3&gt;=$E38,0,Survival_curve_matrix!C37*F$1)</f>
        <v>8.3001461642417951E-2</v>
      </c>
      <c r="G38" s="18">
        <f>IF(G$3&gt;=$E38,0,Survival_curve_matrix!D37*G$1)</f>
        <v>-5.1197598767075463E-2</v>
      </c>
      <c r="H38" s="18">
        <f>IF(H$3&gt;=$E38,0,Survival_curve_matrix!E37*H$1)</f>
        <v>-1.3075416290940894E-2</v>
      </c>
      <c r="I38" s="18">
        <f>IF(I$3&gt;=$E38,0,Survival_curve_matrix!F37*I$1)</f>
        <v>0.52993836219352042</v>
      </c>
      <c r="J38" s="18">
        <f>IF(J$3&gt;=$E38,0,Survival_curve_matrix!G37*J$1)</f>
        <v>3.4563372458887267</v>
      </c>
      <c r="K38" s="18">
        <f>IF(K$3&gt;=$E38,0,Survival_curve_matrix!H37*K$1)</f>
        <v>15.317871696626044</v>
      </c>
      <c r="L38" s="18">
        <f>IF(L$3&gt;=$E38,0,Survival_curve_matrix!I37*L$1)</f>
        <v>55.671141725278275</v>
      </c>
      <c r="M38" s="18">
        <f>IF(M$3&gt;=$E38,0,Survival_curve_matrix!J37*M$1)</f>
        <v>174.2465070998241</v>
      </c>
      <c r="N38" s="18">
        <f>IF(N$3&gt;=$E38,0,Survival_curve_matrix!K37*N$1)</f>
        <v>474.55664288361822</v>
      </c>
      <c r="O38" s="18">
        <f>IF(O$3&gt;=$E38,0,Survival_curve_matrix!L37*O$1)</f>
        <v>1106.6776058039727</v>
      </c>
      <c r="P38" s="18">
        <f>IF(P$3&gt;=$E38,0,Survival_curve_matrix!M37*P$1)</f>
        <v>2064.0749250138833</v>
      </c>
      <c r="Q38" s="18">
        <f>IF(Q$3&gt;=$E38,0,Survival_curve_matrix!N37*Q$1)</f>
        <v>3461.8250760449873</v>
      </c>
      <c r="R38" s="18">
        <f>IF(R$3&gt;=$E38,0,Survival_curve_matrix!O37*R$1)</f>
        <v>16288.988733064574</v>
      </c>
      <c r="S38" s="18">
        <f>IF(S$3&gt;=$E38,0,Survival_curve_matrix!P37*S$1)</f>
        <v>88338.585968647123</v>
      </c>
      <c r="T38" s="18">
        <f>IF(T$3&gt;=$E38,0,Survival_curve_matrix!Q37*T$1)</f>
        <v>373560.0065446755</v>
      </c>
      <c r="U38" s="18">
        <f>IF(U$3&gt;=$E38,0,Survival_curve_matrix!R37*U$1)</f>
        <v>1297266.1090021806</v>
      </c>
      <c r="V38" s="18">
        <f>IF(V$3&gt;=$E38,0,Survival_curve_matrix!S37*V$1)</f>
        <v>3886568.3322980558</v>
      </c>
      <c r="W38" s="18">
        <f>IF(W$3&gt;=$E38,0,Survival_curve_matrix!T37*W$1)</f>
        <v>10304964.623935388</v>
      </c>
      <c r="X38" s="18">
        <f>IF(X$3&gt;=$E38,0,Survival_curve_matrix!U37*X$1)</f>
        <v>24827535.516590413</v>
      </c>
      <c r="Y38" s="18">
        <f>IF(Y$3&gt;=$E38,0,Survival_curve_matrix!V37*Y$1)</f>
        <v>55269809.7721738</v>
      </c>
      <c r="Z38" s="18">
        <f>IF(Z$3&gt;=$E38,0,Survival_curve_matrix!W37*Z$1)</f>
        <v>114807277.31300928</v>
      </c>
      <c r="AA38" s="18">
        <f>IF(AA$3&gt;=$E38,0,Survival_curve_matrix!X37*AA$1)</f>
        <v>387998764.24238348</v>
      </c>
      <c r="AB38" s="18">
        <f>IF(AB$3&gt;=$E38,0,Survival_curve_matrix!Y37*AB$1)</f>
        <v>763409477.90376079</v>
      </c>
      <c r="AC38" s="18">
        <f>IF(AC$3&gt;=$E38,0,Survival_curve_matrix!Z37*AC$1)</f>
        <v>1346224303.3255663</v>
      </c>
      <c r="AD38" s="18">
        <f>IF(AD$3&gt;=$E38,0,Survival_curve_matrix!AA37*AD$1)</f>
        <v>2190704048.0730672</v>
      </c>
      <c r="AE38" s="18">
        <f>IF(AE$3&gt;=$E38,0,Survival_curve_matrix!AB37*AE$1)</f>
        <v>3339297036.6815858</v>
      </c>
      <c r="AF38" s="18">
        <f>IF(AF$3&gt;=$E38,0,Survival_curve_matrix!AC37*AF$1)</f>
        <v>4802621071.8887901</v>
      </c>
      <c r="AG38" s="18">
        <f>IF(AG$3&gt;=$E38,0,Survival_curve_matrix!AD37*AG$1)</f>
        <v>6522722034.9954758</v>
      </c>
      <c r="AH38" s="18">
        <f>IF(AH$3&gt;=$E38,0,Survival_curve_matrix!AE37*AH$1)</f>
        <v>8395990586.3683052</v>
      </c>
      <c r="AI38" s="18">
        <f>IF(AI$3&gt;=$E38,0,Survival_curve_matrix!AF37*AI$1)</f>
        <v>10276022629.954346</v>
      </c>
      <c r="AJ38" s="18">
        <f>IF(AJ$3&gt;=$E38,0,Survival_curve_matrix!AG37*AJ$1)</f>
        <v>11985284645.289532</v>
      </c>
      <c r="AK38" s="18">
        <f>IF(AK$3&gt;=$E38,0,Survival_curve_matrix!AH37*AK$1)</f>
        <v>13390357069.376394</v>
      </c>
      <c r="AL38" s="18">
        <f>IF(AL$3&gt;=$E38,0,Survival_curve_matrix!AI37*AL$1)</f>
        <v>14548833942.000563</v>
      </c>
      <c r="AM38" s="18">
        <f>IF(AM$3&gt;=$E38,0,Survival_curve_matrix!AJ37*AM$1)</f>
        <v>15439487579.381426</v>
      </c>
      <c r="AN38" s="18">
        <f>IF(AN$3&gt;=$E38,0,Survival_curve_matrix!AK37*AN$1)</f>
        <v>0</v>
      </c>
      <c r="AO38" s="18">
        <f>IF(AO$3&gt;=$E38,0,Survival_curve_matrix!AL37*AO$1)</f>
        <v>0</v>
      </c>
      <c r="AP38" s="18">
        <f>IF(AP$3&gt;=$E38,0,Survival_curve_matrix!AM37*AP$1)</f>
        <v>0</v>
      </c>
      <c r="AQ38" s="18">
        <f>IF(AQ$3&gt;=$E38,0,Survival_curve_matrix!AN37*AQ$1)</f>
        <v>0</v>
      </c>
      <c r="AR38" s="18">
        <f>IF(AR$3&gt;=$E38,0,Survival_curve_matrix!AO37*AR$1)</f>
        <v>0</v>
      </c>
      <c r="AS38" s="18">
        <f>IF(AS$3&gt;=$E38,0,Survival_curve_matrix!AP37*AS$1)</f>
        <v>0</v>
      </c>
      <c r="AT38" s="18">
        <f>IF(AT$3&gt;=$E38,0,Survival_curve_matrix!AQ37*AT$1)</f>
        <v>0</v>
      </c>
      <c r="AU38" s="18">
        <f>IF(AU$3&gt;=$E38,0,Survival_curve_matrix!AR37*AU$1)</f>
        <v>0</v>
      </c>
      <c r="AV38" s="18">
        <f>IF(AV$3&gt;=$E38,0,Survival_curve_matrix!AS37*AV$1)</f>
        <v>0</v>
      </c>
      <c r="AW38" s="18">
        <f>IF(AW$3&gt;=$E38,0,Survival_curve_matrix!AT37*AW$1)</f>
        <v>0</v>
      </c>
      <c r="AX38" s="18">
        <f>IF(AX$3&gt;=$E38,0,Survival_curve_matrix!AU37*AX$1)</f>
        <v>0</v>
      </c>
      <c r="AY38" s="18">
        <f>IF(AY$3&gt;=$E38,0,Survival_curve_matrix!AV37*AY$1)</f>
        <v>0</v>
      </c>
    </row>
    <row r="39" spans="1:51">
      <c r="A39" s="13">
        <f t="shared" si="2"/>
        <v>10998673036.428009</v>
      </c>
      <c r="B39" s="14">
        <f>'SI2.7 - Battery_stock'!E39-'SI2.7 - Battery_stock'!E38</f>
        <v>5547584000.0000153</v>
      </c>
      <c r="C39" s="12">
        <f>('SI2.7 - Battery_stock'!E39-SUM(F39:AY39))/'SI2.7 - Battery_stock'!$K$4</f>
        <v>16546257036.428024</v>
      </c>
      <c r="D39" s="23"/>
      <c r="E39" s="9">
        <f>'SI2.7 - Battery_stock'!B39</f>
        <v>2040</v>
      </c>
      <c r="F39" s="18">
        <f>IF(F$3&gt;=$E39,0,Survival_curve_matrix!C38*F$1)</f>
        <v>1.8891750142913111E-2</v>
      </c>
      <c r="G39" s="18">
        <f>IF(G$3&gt;=$E39,0,Survival_curve_matrix!D38*G$1)</f>
        <v>-1.2302721382111831E-2</v>
      </c>
      <c r="H39" s="18">
        <f>IF(H$3&gt;=$E39,0,Survival_curve_matrix!E38*H$1)</f>
        <v>-3.3157613957520522E-3</v>
      </c>
      <c r="I39" s="18">
        <f>IF(I$3&gt;=$E39,0,Survival_curve_matrix!F38*I$1)</f>
        <v>0.14175420403254976</v>
      </c>
      <c r="J39" s="18">
        <f>IF(J$3&gt;=$E39,0,Survival_curve_matrix!G38*J$1)</f>
        <v>0.97479167502893105</v>
      </c>
      <c r="K39" s="18">
        <f>IF(K$3&gt;=$E39,0,Survival_curve_matrix!H38*K$1)</f>
        <v>4.5527812505150465</v>
      </c>
      <c r="L39" s="18">
        <f>IF(L$3&gt;=$E39,0,Survival_curve_matrix!I38*L$1)</f>
        <v>17.429450654244039</v>
      </c>
      <c r="M39" s="18">
        <f>IF(M$3&gt;=$E39,0,Survival_curve_matrix!J38*M$1)</f>
        <v>57.435463489809258</v>
      </c>
      <c r="N39" s="18">
        <f>IF(N$3&gt;=$E39,0,Survival_curve_matrix!K38*N$1)</f>
        <v>164.60697079027625</v>
      </c>
      <c r="O39" s="18">
        <f>IF(O$3&gt;=$E39,0,Survival_curve_matrix!L38*O$1)</f>
        <v>403.73932510557586</v>
      </c>
      <c r="P39" s="18">
        <f>IF(P$3&gt;=$E39,0,Survival_curve_matrix!M38*P$1)</f>
        <v>791.57926014445229</v>
      </c>
      <c r="Q39" s="18">
        <f>IF(Q$3&gt;=$E39,0,Survival_curve_matrix!N38*Q$1)</f>
        <v>1394.8435369871036</v>
      </c>
      <c r="R39" s="18">
        <f>IF(R$3&gt;=$E39,0,Survival_curve_matrix!O38*R$1)</f>
        <v>6891.6146433604808</v>
      </c>
      <c r="S39" s="18">
        <f>IF(S$3&gt;=$E39,0,Survival_curve_matrix!P38*S$1)</f>
        <v>39222.109215060314</v>
      </c>
      <c r="T39" s="18">
        <f>IF(T$3&gt;=$E39,0,Survival_curve_matrix!Q38*T$1)</f>
        <v>173953.48114993834</v>
      </c>
      <c r="U39" s="18">
        <f>IF(U$3&gt;=$E39,0,Survival_curve_matrix!R38*U$1)</f>
        <v>633174.50553232525</v>
      </c>
      <c r="V39" s="18">
        <f>IF(V$3&gt;=$E39,0,Survival_curve_matrix!S38*V$1)</f>
        <v>1987016.7329619783</v>
      </c>
      <c r="W39" s="18">
        <f>IF(W$3&gt;=$E39,0,Survival_curve_matrix!T38*W$1)</f>
        <v>5514813.7164848866</v>
      </c>
      <c r="X39" s="18">
        <f>IF(X$3&gt;=$E39,0,Survival_curve_matrix!U38*X$1)</f>
        <v>13898349.751721298</v>
      </c>
      <c r="Y39" s="18">
        <f>IF(Y$3&gt;=$E39,0,Survival_curve_matrix!V38*Y$1)</f>
        <v>32340421.40876912</v>
      </c>
      <c r="Z39" s="18">
        <f>IF(Z$3&gt;=$E39,0,Survival_curve_matrix!W38*Z$1)</f>
        <v>70165424.495517448</v>
      </c>
      <c r="AA39" s="18">
        <f>IF(AA$3&gt;=$E39,0,Survival_curve_matrix!X38*AA$1)</f>
        <v>247475076.42966706</v>
      </c>
      <c r="AB39" s="18">
        <f>IF(AB$3&gt;=$E39,0,Survival_curve_matrix!Y38*AB$1)</f>
        <v>507736856.25653791</v>
      </c>
      <c r="AC39" s="18">
        <f>IF(AC$3&gt;=$E39,0,Survival_curve_matrix!Z38*AC$1)</f>
        <v>932802980.83679128</v>
      </c>
      <c r="AD39" s="18">
        <f>IF(AD$3&gt;=$E39,0,Survival_curve_matrix!AA38*AD$1)</f>
        <v>1579917569.5702984</v>
      </c>
      <c r="AE39" s="18">
        <f>IF(AE$3&gt;=$E39,0,Survival_curve_matrix!AB38*AE$1)</f>
        <v>2504046384.0304756</v>
      </c>
      <c r="AF39" s="18">
        <f>IF(AF$3&gt;=$E39,0,Survival_curve_matrix!AC38*AF$1)</f>
        <v>3740476946.3923979</v>
      </c>
      <c r="AG39" s="18">
        <f>IF(AG$3&gt;=$E39,0,Survival_curve_matrix!AD38*AG$1)</f>
        <v>5270152474.0964603</v>
      </c>
      <c r="AH39" s="18">
        <f>IF(AH$3&gt;=$E39,0,Survival_curve_matrix!AE38*AH$1)</f>
        <v>7028238558.1635761</v>
      </c>
      <c r="AI39" s="18">
        <f>IF(AI$3&gt;=$E39,0,Survival_curve_matrix!AF38*AI$1)</f>
        <v>8899212229.2653332</v>
      </c>
      <c r="AJ39" s="18">
        <f>IF(AJ$3&gt;=$E39,0,Survival_curve_matrix!AG38*AJ$1)</f>
        <v>10720522383.432007</v>
      </c>
      <c r="AK39" s="18">
        <f>IF(AK$3&gt;=$E39,0,Survival_curve_matrix!AH38*AK$1)</f>
        <v>12347401180.232725</v>
      </c>
      <c r="AL39" s="18">
        <f>IF(AL$3&gt;=$E39,0,Survival_curve_matrix!AI38*AL$1)</f>
        <v>13798455290.261749</v>
      </c>
      <c r="AM39" s="18">
        <f>IF(AM$3&gt;=$E39,0,Survival_curve_matrix!AJ38*AM$1)</f>
        <v>15016247582.638485</v>
      </c>
      <c r="AN39" s="18">
        <f>IF(AN$3&gt;=$E39,0,Survival_curve_matrix!AK38*AN$1)</f>
        <v>15934035348.842888</v>
      </c>
      <c r="AO39" s="18">
        <f>IF(AO$3&gt;=$E39,0,Survival_curve_matrix!AL38*AO$1)</f>
        <v>0</v>
      </c>
      <c r="AP39" s="18">
        <f>IF(AP$3&gt;=$E39,0,Survival_curve_matrix!AM38*AP$1)</f>
        <v>0</v>
      </c>
      <c r="AQ39" s="18">
        <f>IF(AQ$3&gt;=$E39,0,Survival_curve_matrix!AN38*AQ$1)</f>
        <v>0</v>
      </c>
      <c r="AR39" s="18">
        <f>IF(AR$3&gt;=$E39,0,Survival_curve_matrix!AO38*AR$1)</f>
        <v>0</v>
      </c>
      <c r="AS39" s="18">
        <f>IF(AS$3&gt;=$E39,0,Survival_curve_matrix!AP38*AS$1)</f>
        <v>0</v>
      </c>
      <c r="AT39" s="18">
        <f>IF(AT$3&gt;=$E39,0,Survival_curve_matrix!AQ38*AT$1)</f>
        <v>0</v>
      </c>
      <c r="AU39" s="18">
        <f>IF(AU$3&gt;=$E39,0,Survival_curve_matrix!AR38*AU$1)</f>
        <v>0</v>
      </c>
      <c r="AV39" s="18">
        <f>IF(AV$3&gt;=$E39,0,Survival_curve_matrix!AS38*AV$1)</f>
        <v>0</v>
      </c>
      <c r="AW39" s="18">
        <f>IF(AW$3&gt;=$E39,0,Survival_curve_matrix!AT38*AW$1)</f>
        <v>0</v>
      </c>
      <c r="AX39" s="18">
        <f>IF(AX$3&gt;=$E39,0,Survival_curve_matrix!AU38*AX$1)</f>
        <v>0</v>
      </c>
      <c r="AY39" s="18">
        <f>IF(AY$3&gt;=$E39,0,Survival_curve_matrix!AV38*AY$1)</f>
        <v>0</v>
      </c>
    </row>
    <row r="40" spans="1:51">
      <c r="A40" s="13">
        <f t="shared" si="2"/>
        <v>11875603195.641296</v>
      </c>
      <c r="B40" s="14">
        <f>'SI2.7 - Battery_stock'!E40-'SI2.7 - Battery_stock'!E39</f>
        <v>5149507999.9999847</v>
      </c>
      <c r="C40" s="12">
        <f>('SI2.7 - Battery_stock'!E40-SUM(F40:AY40))/'SI2.7 - Battery_stock'!$K$4</f>
        <v>17025111195.641281</v>
      </c>
      <c r="D40" s="23"/>
      <c r="E40" s="9">
        <f>'SI2.7 - Battery_stock'!B40</f>
        <v>2041</v>
      </c>
      <c r="F40" s="18">
        <f>IF(F$3&gt;=$E40,0,Survival_curve_matrix!C39*F$1)</f>
        <v>4.071075426104187E-3</v>
      </c>
      <c r="G40" s="18">
        <f>IF(G$3&gt;=$E40,0,Survival_curve_matrix!D39*G$1)</f>
        <v>-2.800190910252031E-3</v>
      </c>
      <c r="H40" s="18">
        <f>IF(H$3&gt;=$E40,0,Survival_curve_matrix!E39*H$1)</f>
        <v>-7.9677347383200203E-4</v>
      </c>
      <c r="I40" s="18">
        <f>IF(I$3&gt;=$E40,0,Survival_curve_matrix!F39*I$1)</f>
        <v>3.5947086269240758E-2</v>
      </c>
      <c r="J40" s="18">
        <f>IF(J$3&gt;=$E40,0,Survival_curve_matrix!G39*J$1)</f>
        <v>0.26074884901580647</v>
      </c>
      <c r="K40" s="18">
        <f>IF(K$3&gt;=$E40,0,Survival_curve_matrix!H39*K$1)</f>
        <v>1.2840220573119243</v>
      </c>
      <c r="L40" s="18">
        <f>IF(L$3&gt;=$E40,0,Survival_curve_matrix!I39*L$1)</f>
        <v>5.1803852204153049</v>
      </c>
      <c r="M40" s="18">
        <f>IF(M$3&gt;=$E40,0,Survival_curve_matrix!J39*M$1)</f>
        <v>17.981822281268506</v>
      </c>
      <c r="N40" s="18">
        <f>IF(N$3&gt;=$E40,0,Survival_curve_matrix!K39*N$1)</f>
        <v>54.258061285422208</v>
      </c>
      <c r="O40" s="18">
        <f>IF(O$3&gt;=$E40,0,Survival_curve_matrix!L39*O$1)</f>
        <v>140.04293963879425</v>
      </c>
      <c r="P40" s="18">
        <f>IF(P$3&gt;=$E40,0,Survival_curve_matrix!M39*P$1)</f>
        <v>288.78480470029677</v>
      </c>
      <c r="Q40" s="18">
        <f>IF(Q$3&gt;=$E40,0,Survival_curve_matrix!N39*Q$1)</f>
        <v>534.92690679244402</v>
      </c>
      <c r="R40" s="18">
        <f>IF(R$3&gt;=$E40,0,Survival_curve_matrix!O39*R$1)</f>
        <v>2776.7792807368664</v>
      </c>
      <c r="S40" s="18">
        <f>IF(S$3&gt;=$E40,0,Survival_curve_matrix!P39*S$1)</f>
        <v>16594.256809897088</v>
      </c>
      <c r="T40" s="18">
        <f>IF(T$3&gt;=$E40,0,Survival_curve_matrix!Q39*T$1)</f>
        <v>77234.906594773362</v>
      </c>
      <c r="U40" s="18">
        <f>IF(U$3&gt;=$E40,0,Survival_curve_matrix!R39*U$1)</f>
        <v>294846.63101794443</v>
      </c>
      <c r="V40" s="18">
        <f>IF(V$3&gt;=$E40,0,Survival_curve_matrix!S39*V$1)</f>
        <v>969830.57573698019</v>
      </c>
      <c r="W40" s="18">
        <f>IF(W$3&gt;=$E40,0,Survival_curve_matrix!T39*W$1)</f>
        <v>2819460.8191397544</v>
      </c>
      <c r="X40" s="18">
        <f>IF(X$3&gt;=$E40,0,Survival_curve_matrix!U39*X$1)</f>
        <v>7437852.7869245689</v>
      </c>
      <c r="Y40" s="18">
        <f>IF(Y$3&gt;=$E40,0,Survival_curve_matrix!V39*Y$1)</f>
        <v>18104031.612673562</v>
      </c>
      <c r="Z40" s="18">
        <f>IF(Z$3&gt;=$E40,0,Survival_curve_matrix!W39*Z$1)</f>
        <v>41056399.612445369</v>
      </c>
      <c r="AA40" s="18">
        <f>IF(AA$3&gt;=$E40,0,Survival_curve_matrix!X39*AA$1)</f>
        <v>151246455.76609808</v>
      </c>
      <c r="AB40" s="18">
        <f>IF(AB$3&gt;=$E40,0,Survival_curve_matrix!Y39*AB$1)</f>
        <v>323846952.33140087</v>
      </c>
      <c r="AC40" s="18">
        <f>IF(AC$3&gt;=$E40,0,Survival_curve_matrix!Z39*AC$1)</f>
        <v>620398968.97442853</v>
      </c>
      <c r="AD40" s="18">
        <f>IF(AD$3&gt;=$E40,0,Survival_curve_matrix!AA39*AD$1)</f>
        <v>1094729767.343374</v>
      </c>
      <c r="AE40" s="18">
        <f>IF(AE$3&gt;=$E40,0,Survival_curve_matrix!AB39*AE$1)</f>
        <v>1805897460.5120971</v>
      </c>
      <c r="AF40" s="18">
        <f>IF(AF$3&gt;=$E40,0,Survival_curve_matrix!AC39*AF$1)</f>
        <v>2804880089.8140507</v>
      </c>
      <c r="AG40" s="18">
        <f>IF(AG$3&gt;=$E40,0,Survival_curve_matrix!AD39*AG$1)</f>
        <v>4104609449.3517737</v>
      </c>
      <c r="AH40" s="18">
        <f>IF(AH$3&gt;=$E40,0,Survival_curve_matrix!AE39*AH$1)</f>
        <v>5678593787.5507841</v>
      </c>
      <c r="AI40" s="18">
        <f>IF(AI$3&gt;=$E40,0,Survival_curve_matrix!AF39*AI$1)</f>
        <v>7449482688.6243219</v>
      </c>
      <c r="AJ40" s="18">
        <f>IF(AJ$3&gt;=$E40,0,Survival_curve_matrix!AG39*AJ$1)</f>
        <v>9284156656.1609173</v>
      </c>
      <c r="AK40" s="18">
        <f>IF(AK$3&gt;=$E40,0,Survival_curve_matrix!AH39*AK$1)</f>
        <v>11044426114.812729</v>
      </c>
      <c r="AL40" s="18">
        <f>IF(AL$3&gt;=$E40,0,Survival_curve_matrix!AI39*AL$1)</f>
        <v>12723713210.457428</v>
      </c>
      <c r="AM40" s="18">
        <f>IF(AM$3&gt;=$E40,0,Survival_curve_matrix!AJ39*AM$1)</f>
        <v>14241761348.198236</v>
      </c>
      <c r="AN40" s="18">
        <f>IF(AN$3&gt;=$E40,0,Survival_curve_matrix!AK39*AN$1)</f>
        <v>15497238399.820288</v>
      </c>
      <c r="AO40" s="18">
        <f>IF(AO$3&gt;=$E40,0,Survival_curve_matrix!AL39*AO$1)</f>
        <v>16426375383.904064</v>
      </c>
      <c r="AP40" s="18">
        <f>IF(AP$3&gt;=$E40,0,Survival_curve_matrix!AM39*AP$1)</f>
        <v>0</v>
      </c>
      <c r="AQ40" s="18">
        <f>IF(AQ$3&gt;=$E40,0,Survival_curve_matrix!AN39*AQ$1)</f>
        <v>0</v>
      </c>
      <c r="AR40" s="18">
        <f>IF(AR$3&gt;=$E40,0,Survival_curve_matrix!AO39*AR$1)</f>
        <v>0</v>
      </c>
      <c r="AS40" s="18">
        <f>IF(AS$3&gt;=$E40,0,Survival_curve_matrix!AP39*AS$1)</f>
        <v>0</v>
      </c>
      <c r="AT40" s="18">
        <f>IF(AT$3&gt;=$E40,0,Survival_curve_matrix!AQ39*AT$1)</f>
        <v>0</v>
      </c>
      <c r="AU40" s="18">
        <f>IF(AU$3&gt;=$E40,0,Survival_curve_matrix!AR39*AU$1)</f>
        <v>0</v>
      </c>
      <c r="AV40" s="18">
        <f>IF(AV$3&gt;=$E40,0,Survival_curve_matrix!AS39*AV$1)</f>
        <v>0</v>
      </c>
      <c r="AW40" s="18">
        <f>IF(AW$3&gt;=$E40,0,Survival_curve_matrix!AT39*AW$1)</f>
        <v>0</v>
      </c>
      <c r="AX40" s="18">
        <f>IF(AX$3&gt;=$E40,0,Survival_curve_matrix!AU39*AX$1)</f>
        <v>0</v>
      </c>
      <c r="AY40" s="18">
        <f>IF(AY$3&gt;=$E40,0,Survival_curve_matrix!AV39*AY$1)</f>
        <v>0</v>
      </c>
    </row>
    <row r="41" spans="1:51">
      <c r="A41" s="13">
        <f t="shared" si="2"/>
        <v>12679099801.648941</v>
      </c>
      <c r="B41" s="14">
        <f>'SI2.7 - Battery_stock'!E41-'SI2.7 - Battery_stock'!E40</f>
        <v>4780160000</v>
      </c>
      <c r="C41" s="12">
        <f>('SI2.7 - Battery_stock'!E41-SUM(F41:AY41))/'SI2.7 - Battery_stock'!$K$4</f>
        <v>17459259801.648941</v>
      </c>
      <c r="D41" s="23"/>
      <c r="E41" s="9">
        <f>'SI2.7 - Battery_stock'!B41</f>
        <v>2042</v>
      </c>
      <c r="F41" s="18">
        <f>IF(F$3&gt;=$E41,0,Survival_curve_matrix!C40*F$1)</f>
        <v>8.30252330885628E-4</v>
      </c>
      <c r="G41" s="18">
        <f>IF(G$3&gt;=$E41,0,Survival_curve_matrix!D40*G$1)</f>
        <v>-6.0342680359891257E-4</v>
      </c>
      <c r="H41" s="18">
        <f>IF(H$3&gt;=$E41,0,Survival_curve_matrix!E40*H$1)</f>
        <v>-1.813515700841892E-4</v>
      </c>
      <c r="I41" s="18">
        <f>IF(I$3&gt;=$E41,0,Survival_curve_matrix!F40*I$1)</f>
        <v>8.6380415784970445E-3</v>
      </c>
      <c r="J41" s="18">
        <f>IF(J$3&gt;=$E41,0,Survival_curve_matrix!G40*J$1)</f>
        <v>6.6122634133828948E-2</v>
      </c>
      <c r="K41" s="18">
        <f>IF(K$3&gt;=$E41,0,Survival_curve_matrix!H40*K$1)</f>
        <v>0.34346546255132443</v>
      </c>
      <c r="L41" s="18">
        <f>IF(L$3&gt;=$E41,0,Survival_curve_matrix!I40*L$1)</f>
        <v>1.4610253650191189</v>
      </c>
      <c r="M41" s="18">
        <f>IF(M$3&gt;=$E41,0,Survival_curve_matrix!J40*M$1)</f>
        <v>5.344561238901437</v>
      </c>
      <c r="N41" s="18">
        <f>IF(N$3&gt;=$E41,0,Survival_curve_matrix!K40*N$1)</f>
        <v>16.987045216998165</v>
      </c>
      <c r="O41" s="18">
        <f>IF(O$3&gt;=$E41,0,Survival_curve_matrix!L40*O$1)</f>
        <v>46.161218841658197</v>
      </c>
      <c r="P41" s="18">
        <f>IF(P$3&gt;=$E41,0,Survival_curve_matrix!M40*P$1)</f>
        <v>100.16926877922823</v>
      </c>
      <c r="Q41" s="18">
        <f>IF(Q$3&gt;=$E41,0,Survival_curve_matrix!N40*Q$1)</f>
        <v>195.15261463368751</v>
      </c>
      <c r="R41" s="18">
        <f>IF(R$3&gt;=$E41,0,Survival_curve_matrix!O40*R$1)</f>
        <v>1064.9036340651969</v>
      </c>
      <c r="S41" s="18">
        <f>IF(S$3&gt;=$E41,0,Survival_curve_matrix!P40*S$1)</f>
        <v>6686.1818127544193</v>
      </c>
      <c r="T41" s="18">
        <f>IF(T$3&gt;=$E41,0,Survival_curve_matrix!Q40*T$1)</f>
        <v>32676.87282431918</v>
      </c>
      <c r="U41" s="18">
        <f>IF(U$3&gt;=$E41,0,Survival_curve_matrix!R40*U$1)</f>
        <v>130911.1600176943</v>
      </c>
      <c r="V41" s="18">
        <f>IF(V$3&gt;=$E41,0,Survival_curve_matrix!S40*V$1)</f>
        <v>451615.27417127421</v>
      </c>
      <c r="W41" s="18">
        <f>IF(W$3&gt;=$E41,0,Survival_curve_matrix!T40*W$1)</f>
        <v>1376133.0058947662</v>
      </c>
      <c r="X41" s="18">
        <f>IF(X$3&gt;=$E41,0,Survival_curve_matrix!U40*X$1)</f>
        <v>3802618.8352613817</v>
      </c>
      <c r="Y41" s="18">
        <f>IF(Y$3&gt;=$E41,0,Survival_curve_matrix!V40*Y$1)</f>
        <v>9688569.1028330643</v>
      </c>
      <c r="Z41" s="18">
        <f>IF(Z$3&gt;=$E41,0,Survival_curve_matrix!W40*Z$1)</f>
        <v>22983199.479420729</v>
      </c>
      <c r="AA41" s="18">
        <f>IF(AA$3&gt;=$E41,0,Survival_curve_matrix!X40*AA$1)</f>
        <v>88499926.745197281</v>
      </c>
      <c r="AB41" s="18">
        <f>IF(AB$3&gt;=$E41,0,Survival_curve_matrix!Y40*AB$1)</f>
        <v>197921764.31430385</v>
      </c>
      <c r="AC41" s="18">
        <f>IF(AC$3&gt;=$E41,0,Survival_curve_matrix!Z40*AC$1)</f>
        <v>395705596.03102463</v>
      </c>
      <c r="AD41" s="18">
        <f>IF(AD$3&gt;=$E41,0,Survival_curve_matrix!AA40*AD$1)</f>
        <v>728095034.98389518</v>
      </c>
      <c r="AE41" s="18">
        <f>IF(AE$3&gt;=$E41,0,Survival_curve_matrix!AB40*AE$1)</f>
        <v>1251311932.2611804</v>
      </c>
      <c r="AF41" s="18">
        <f>IF(AF$3&gt;=$E41,0,Survival_curve_matrix!AC40*AF$1)</f>
        <v>2022856231.2344484</v>
      </c>
      <c r="AG41" s="18">
        <f>IF(AG$3&gt;=$E41,0,Survival_curve_matrix!AD40*AG$1)</f>
        <v>3077932971.1023512</v>
      </c>
      <c r="AH41" s="18">
        <f>IF(AH$3&gt;=$E41,0,Survival_curve_matrix!AE40*AH$1)</f>
        <v>4422720183.8989162</v>
      </c>
      <c r="AI41" s="18">
        <f>IF(AI$3&gt;=$E41,0,Survival_curve_matrix!AF40*AI$1)</f>
        <v>6018945681.1981802</v>
      </c>
      <c r="AJ41" s="18">
        <f>IF(AJ$3&gt;=$E41,0,Survival_curve_matrix!AG40*AJ$1)</f>
        <v>7771717597.7785006</v>
      </c>
      <c r="AK41" s="18">
        <f>IF(AK$3&gt;=$E41,0,Survival_curve_matrix!AH40*AK$1)</f>
        <v>9564662855.0287189</v>
      </c>
      <c r="AL41" s="18">
        <f>IF(AL$3&gt;=$E41,0,Survival_curve_matrix!AI40*AL$1)</f>
        <v>11381027343.95118</v>
      </c>
      <c r="AM41" s="18">
        <f>IF(AM$3&gt;=$E41,0,Survival_curve_matrix!AJ40*AM$1)</f>
        <v>13132490789.323309</v>
      </c>
      <c r="AN41" s="18">
        <f>IF(AN$3&gt;=$E41,0,Survival_curve_matrix!AK40*AN$1)</f>
        <v>14697944318.762608</v>
      </c>
      <c r="AO41" s="18">
        <f>IF(AO$3&gt;=$E41,0,Survival_curve_matrix!AL40*AO$1)</f>
        <v>15976082002.84223</v>
      </c>
      <c r="AP41" s="18">
        <f>IF(AP$3&gt;=$E41,0,Survival_curve_matrix!AM40*AP$1)</f>
        <v>16901760128.385151</v>
      </c>
      <c r="AQ41" s="18">
        <f>IF(AQ$3&gt;=$E41,0,Survival_curve_matrix!AN40*AQ$1)</f>
        <v>0</v>
      </c>
      <c r="AR41" s="18">
        <f>IF(AR$3&gt;=$E41,0,Survival_curve_matrix!AO40*AR$1)</f>
        <v>0</v>
      </c>
      <c r="AS41" s="18">
        <f>IF(AS$3&gt;=$E41,0,Survival_curve_matrix!AP40*AS$1)</f>
        <v>0</v>
      </c>
      <c r="AT41" s="18">
        <f>IF(AT$3&gt;=$E41,0,Survival_curve_matrix!AQ40*AT$1)</f>
        <v>0</v>
      </c>
      <c r="AU41" s="18">
        <f>IF(AU$3&gt;=$E41,0,Survival_curve_matrix!AR40*AU$1)</f>
        <v>0</v>
      </c>
      <c r="AV41" s="18">
        <f>IF(AV$3&gt;=$E41,0,Survival_curve_matrix!AS40*AV$1)</f>
        <v>0</v>
      </c>
      <c r="AW41" s="18">
        <f>IF(AW$3&gt;=$E41,0,Survival_curve_matrix!AT40*AW$1)</f>
        <v>0</v>
      </c>
      <c r="AX41" s="18">
        <f>IF(AX$3&gt;=$E41,0,Survival_curve_matrix!AU40*AX$1)</f>
        <v>0</v>
      </c>
      <c r="AY41" s="18">
        <f>IF(AY$3&gt;=$E41,0,Survival_curve_matrix!AV40*AY$1)</f>
        <v>0</v>
      </c>
    </row>
    <row r="42" spans="1:51">
      <c r="A42" s="13">
        <f t="shared" si="2"/>
        <v>13412768209.378174</v>
      </c>
      <c r="B42" s="14">
        <f>'SI2.7 - Battery_stock'!E42-'SI2.7 - Battery_stock'!E41</f>
        <v>4432959999.9999847</v>
      </c>
      <c r="C42" s="12">
        <f>('SI2.7 - Battery_stock'!E42-SUM(F42:AY42))/'SI2.7 - Battery_stock'!$K$4</f>
        <v>17845728209.378159</v>
      </c>
      <c r="D42" s="23"/>
      <c r="E42" s="9">
        <f>'SI2.7 - Battery_stock'!B42</f>
        <v>2043</v>
      </c>
      <c r="F42" s="18">
        <f>IF(F$3&gt;=$E42,0,Survival_curve_matrix!C41*F$1)</f>
        <v>1.601898000913593E-4</v>
      </c>
      <c r="G42" s="18">
        <f>IF(G$3&gt;=$E42,0,Survival_curve_matrix!D41*G$1)</f>
        <v>-1.2306244855951723E-4</v>
      </c>
      <c r="H42" s="18">
        <f>IF(H$3&gt;=$E42,0,Survival_curve_matrix!E41*H$1)</f>
        <v>-3.9080334795350438E-5</v>
      </c>
      <c r="I42" s="18">
        <f>IF(I$3&gt;=$E42,0,Survival_curve_matrix!F41*I$1)</f>
        <v>1.9660825242824851E-3</v>
      </c>
      <c r="J42" s="18">
        <f>IF(J$3&gt;=$E42,0,Survival_curve_matrix!G41*J$1)</f>
        <v>1.5889189422746117E-2</v>
      </c>
      <c r="K42" s="18">
        <f>IF(K$3&gt;=$E42,0,Survival_curve_matrix!H41*K$1)</f>
        <v>8.709852873218564E-2</v>
      </c>
      <c r="L42" s="18">
        <f>IF(L$3&gt;=$E42,0,Survival_curve_matrix!I41*L$1)</f>
        <v>0.3908124085080304</v>
      </c>
      <c r="M42" s="18">
        <f>IF(M$3&gt;=$E42,0,Survival_curve_matrix!J41*M$1)</f>
        <v>1.5073279693873818</v>
      </c>
      <c r="N42" s="18">
        <f>IF(N$3&gt;=$E42,0,Survival_curve_matrix!K41*N$1)</f>
        <v>5.0488933774419378</v>
      </c>
      <c r="O42" s="18">
        <f>IF(O$3&gt;=$E42,0,Survival_curve_matrix!L41*O$1)</f>
        <v>14.452096023299584</v>
      </c>
      <c r="P42" s="18">
        <f>IF(P$3&gt;=$E42,0,Survival_curve_matrix!M41*P$1)</f>
        <v>33.017983978721958</v>
      </c>
      <c r="Q42" s="18">
        <f>IF(Q$3&gt;=$E42,0,Survival_curve_matrix!N41*Q$1)</f>
        <v>67.69156267933964</v>
      </c>
      <c r="R42" s="18">
        <f>IF(R$3&gt;=$E42,0,Survival_curve_matrix!O41*R$1)</f>
        <v>388.4992994031129</v>
      </c>
      <c r="S42" s="18">
        <f>IF(S$3&gt;=$E42,0,Survival_curve_matrix!P41*S$1)</f>
        <v>2564.1718662397088</v>
      </c>
      <c r="T42" s="18">
        <f>IF(T$3&gt;=$E42,0,Survival_curve_matrix!Q41*T$1)</f>
        <v>13166.21258056853</v>
      </c>
      <c r="U42" s="18">
        <f>IF(U$3&gt;=$E42,0,Survival_curve_matrix!R41*U$1)</f>
        <v>55386.450450783341</v>
      </c>
      <c r="V42" s="18">
        <f>IF(V$3&gt;=$E42,0,Survival_curve_matrix!S41*V$1)</f>
        <v>200516.04191425344</v>
      </c>
      <c r="W42" s="18">
        <f>IF(W$3&gt;=$E42,0,Survival_curve_matrix!T41*W$1)</f>
        <v>640815.72627367009</v>
      </c>
      <c r="X42" s="18">
        <f>IF(X$3&gt;=$E42,0,Survival_curve_matrix!U41*X$1)</f>
        <v>1855996.4559595878</v>
      </c>
      <c r="Y42" s="18">
        <f>IF(Y$3&gt;=$E42,0,Survival_curve_matrix!V41*Y$1)</f>
        <v>4953302.5743573522</v>
      </c>
      <c r="Z42" s="18">
        <f>IF(Z$3&gt;=$E42,0,Survival_curve_matrix!W41*Z$1)</f>
        <v>12299708.767890327</v>
      </c>
      <c r="AA42" s="18">
        <f>IF(AA$3&gt;=$E42,0,Survival_curve_matrix!X41*AA$1)</f>
        <v>49541886.027493358</v>
      </c>
      <c r="AB42" s="18">
        <f>IF(AB$3&gt;=$E42,0,Survival_curve_matrix!Y41*AB$1)</f>
        <v>115811385.82304762</v>
      </c>
      <c r="AC42" s="18">
        <f>IF(AC$3&gt;=$E42,0,Survival_curve_matrix!Z41*AC$1)</f>
        <v>241838773.38255137</v>
      </c>
      <c r="AD42" s="18">
        <f>IF(AD$3&gt;=$E42,0,Survival_curve_matrix!AA41*AD$1)</f>
        <v>464396774.0014205</v>
      </c>
      <c r="AE42" s="18">
        <f>IF(AE$3&gt;=$E42,0,Survival_curve_matrix!AB41*AE$1)</f>
        <v>832236440.69386232</v>
      </c>
      <c r="AF42" s="18">
        <f>IF(AF$3&gt;=$E42,0,Survival_curve_matrix!AC41*AF$1)</f>
        <v>1401643335.095432</v>
      </c>
      <c r="AG42" s="18">
        <f>IF(AG$3&gt;=$E42,0,Survival_curve_matrix!AD41*AG$1)</f>
        <v>2219779702.0011353</v>
      </c>
      <c r="AH42" s="18">
        <f>IF(AH$3&gt;=$E42,0,Survival_curve_matrix!AE41*AH$1)</f>
        <v>3316475402.5823712</v>
      </c>
      <c r="AI42" s="18">
        <f>IF(AI$3&gt;=$E42,0,Survival_curve_matrix!AF41*AI$1)</f>
        <v>4687800104.3825045</v>
      </c>
      <c r="AJ42" s="18">
        <f>IF(AJ$3&gt;=$E42,0,Survival_curve_matrix!AG41*AJ$1)</f>
        <v>6279301265.0491972</v>
      </c>
      <c r="AK42" s="18">
        <f>IF(AK$3&gt;=$E42,0,Survival_curve_matrix!AH41*AK$1)</f>
        <v>8006527828.0195198</v>
      </c>
      <c r="AL42" s="18">
        <f>IF(AL$3&gt;=$E42,0,Survival_curve_matrix!AI41*AL$1)</f>
        <v>9856165305.2085056</v>
      </c>
      <c r="AM42" s="18">
        <f>IF(AM$3&gt;=$E42,0,Survival_curve_matrix!AJ41*AM$1)</f>
        <v>11746668153.80872</v>
      </c>
      <c r="AN42" s="18">
        <f>IF(AN$3&gt;=$E42,0,Survival_curve_matrix!AK41*AN$1)</f>
        <v>13553142316.386051</v>
      </c>
      <c r="AO42" s="18">
        <f>IF(AO$3&gt;=$E42,0,Survival_curve_matrix!AL41*AO$1)</f>
        <v>15152090821.064192</v>
      </c>
      <c r="AP42" s="18">
        <f>IF(AP$3&gt;=$E42,0,Survival_curve_matrix!AM41*AP$1)</f>
        <v>16438435107.725737</v>
      </c>
      <c r="AQ42" s="18">
        <f>IF(AQ$3&gt;=$E42,0,Survival_curve_matrix!AN41*AQ$1)</f>
        <v>17332763222.255859</v>
      </c>
      <c r="AR42" s="18">
        <f>IF(AR$3&gt;=$E42,0,Survival_curve_matrix!AO41*AR$1)</f>
        <v>0</v>
      </c>
      <c r="AS42" s="18">
        <f>IF(AS$3&gt;=$E42,0,Survival_curve_matrix!AP41*AS$1)</f>
        <v>0</v>
      </c>
      <c r="AT42" s="18">
        <f>IF(AT$3&gt;=$E42,0,Survival_curve_matrix!AQ41*AT$1)</f>
        <v>0</v>
      </c>
      <c r="AU42" s="18">
        <f>IF(AU$3&gt;=$E42,0,Survival_curve_matrix!AR41*AU$1)</f>
        <v>0</v>
      </c>
      <c r="AV42" s="18">
        <f>IF(AV$3&gt;=$E42,0,Survival_curve_matrix!AS41*AV$1)</f>
        <v>0</v>
      </c>
      <c r="AW42" s="18">
        <f>IF(AW$3&gt;=$E42,0,Survival_curve_matrix!AT41*AW$1)</f>
        <v>0</v>
      </c>
      <c r="AX42" s="18">
        <f>IF(AX$3&gt;=$E42,0,Survival_curve_matrix!AU41*AX$1)</f>
        <v>0</v>
      </c>
      <c r="AY42" s="18">
        <f>IF(AY$3&gt;=$E42,0,Survival_curve_matrix!AV41*AY$1)</f>
        <v>0</v>
      </c>
    </row>
    <row r="43" spans="1:51">
      <c r="A43" s="13">
        <f t="shared" si="2"/>
        <v>14083074521.583344</v>
      </c>
      <c r="B43" s="14">
        <f>'SI2.7 - Battery_stock'!E43-'SI2.7 - Battery_stock'!E42</f>
        <v>4107908000</v>
      </c>
      <c r="C43" s="12">
        <f>('SI2.7 - Battery_stock'!E43-SUM(F43:AY43))/'SI2.7 - Battery_stock'!$K$4</f>
        <v>18190982521.583344</v>
      </c>
      <c r="D43" s="23"/>
      <c r="E43" s="9">
        <f>'SI2.7 - Battery_stock'!B43</f>
        <v>2044</v>
      </c>
      <c r="F43" s="18">
        <f>IF(F$3&gt;=$E43,0,Survival_curve_matrix!C42*F$1)</f>
        <v>2.9225049047454377E-5</v>
      </c>
      <c r="G43" s="18">
        <f>IF(G$3&gt;=$E43,0,Survival_curve_matrix!D42*G$1)</f>
        <v>-2.3743804503956135E-5</v>
      </c>
      <c r="H43" s="18">
        <f>IF(H$3&gt;=$E43,0,Survival_curve_matrix!E42*H$1)</f>
        <v>-7.9700166809928415E-6</v>
      </c>
      <c r="I43" s="18">
        <f>IF(I$3&gt;=$E43,0,Survival_curve_matrix!F42*I$1)</f>
        <v>4.2368071723105505E-4</v>
      </c>
      <c r="J43" s="18">
        <f>IF(J$3&gt;=$E43,0,Survival_curve_matrix!G42*J$1)</f>
        <v>3.6164977171261404E-3</v>
      </c>
      <c r="K43" s="18">
        <f>IF(K$3&gt;=$E43,0,Survival_curve_matrix!H42*K$1)</f>
        <v>2.0929671656262163E-2</v>
      </c>
      <c r="L43" s="18">
        <f>IF(L$3&gt;=$E43,0,Survival_curve_matrix!I42*L$1)</f>
        <v>9.9105119736005012E-2</v>
      </c>
      <c r="M43" s="18">
        <f>IF(M$3&gt;=$E43,0,Survival_curve_matrix!J42*M$1)</f>
        <v>0.40319797878395675</v>
      </c>
      <c r="N43" s="18">
        <f>IF(N$3&gt;=$E43,0,Survival_curve_matrix!K42*N$1)</f>
        <v>1.4239406870071236</v>
      </c>
      <c r="O43" s="18">
        <f>IF(O$3&gt;=$E43,0,Survival_curve_matrix!L42*O$1)</f>
        <v>4.2954552113146427</v>
      </c>
      <c r="P43" s="18">
        <f>IF(P$3&gt;=$E43,0,Survival_curve_matrix!M42*P$1)</f>
        <v>10.337228672255653</v>
      </c>
      <c r="Q43" s="18">
        <f>IF(Q$3&gt;=$E43,0,Survival_curve_matrix!N42*Q$1)</f>
        <v>22.312621019197874</v>
      </c>
      <c r="R43" s="18">
        <f>IF(R$3&gt;=$E43,0,Survival_curve_matrix!O42*R$1)</f>
        <v>134.75671194971392</v>
      </c>
      <c r="S43" s="18">
        <f>IF(S$3&gt;=$E43,0,Survival_curve_matrix!P42*S$1)</f>
        <v>935.46396285685887</v>
      </c>
      <c r="T43" s="18">
        <f>IF(T$3&gt;=$E43,0,Survival_curve_matrix!Q42*T$1)</f>
        <v>5049.2841549155082</v>
      </c>
      <c r="U43" s="18">
        <f>IF(U$3&gt;=$E43,0,Survival_curve_matrix!R42*U$1)</f>
        <v>22316.388249227537</v>
      </c>
      <c r="V43" s="18">
        <f>IF(V$3&gt;=$E43,0,Survival_curve_matrix!S42*V$1)</f>
        <v>84835.179969147721</v>
      </c>
      <c r="W43" s="18">
        <f>IF(W$3&gt;=$E43,0,Survival_curve_matrix!T42*W$1)</f>
        <v>284520.56513056054</v>
      </c>
      <c r="X43" s="18">
        <f>IF(X$3&gt;=$E43,0,Survival_curve_matrix!U42*X$1)</f>
        <v>864270.90389695333</v>
      </c>
      <c r="Y43" s="18">
        <f>IF(Y$3&gt;=$E43,0,Survival_curve_matrix!V42*Y$1)</f>
        <v>2417626.4888959937</v>
      </c>
      <c r="Z43" s="18">
        <f>IF(Z$3&gt;=$E43,0,Survival_curve_matrix!W42*Z$1)</f>
        <v>6288253.5550086368</v>
      </c>
      <c r="AA43" s="18">
        <f>IF(AA$3&gt;=$E43,0,Survival_curve_matrix!X42*AA$1)</f>
        <v>26512878.265526041</v>
      </c>
      <c r="AB43" s="18">
        <f>IF(AB$3&gt;=$E43,0,Survival_curve_matrix!Y42*AB$1)</f>
        <v>64830725.720830604</v>
      </c>
      <c r="AC43" s="18">
        <f>IF(AC$3&gt;=$E43,0,Survival_curve_matrix!Z42*AC$1)</f>
        <v>141508861.28269583</v>
      </c>
      <c r="AD43" s="18">
        <f>IF(AD$3&gt;=$E43,0,Survival_curve_matrix!AA42*AD$1)</f>
        <v>283819959.36825734</v>
      </c>
      <c r="AE43" s="18">
        <f>IF(AE$3&gt;=$E43,0,Survival_curve_matrix!AB42*AE$1)</f>
        <v>530820702.92266577</v>
      </c>
      <c r="AF43" s="18">
        <f>IF(AF$3&gt;=$E43,0,Survival_curve_matrix!AC42*AF$1)</f>
        <v>932220520.11777604</v>
      </c>
      <c r="AG43" s="18">
        <f>IF(AG$3&gt;=$E43,0,Survival_curve_matrix!AD42*AG$1)</f>
        <v>1538092216.6630299</v>
      </c>
      <c r="AH43" s="18">
        <f>IF(AH$3&gt;=$E43,0,Survival_curve_matrix!AE42*AH$1)</f>
        <v>2391814522.9139838</v>
      </c>
      <c r="AI43" s="18">
        <f>IF(AI$3&gt;=$E43,0,Survival_curve_matrix!AF42*AI$1)</f>
        <v>3515251494.9978085</v>
      </c>
      <c r="AJ43" s="18">
        <f>IF(AJ$3&gt;=$E43,0,Survival_curve_matrix!AG42*AJ$1)</f>
        <v>4890575639.7999296</v>
      </c>
      <c r="AK43" s="18">
        <f>IF(AK$3&gt;=$E43,0,Survival_curve_matrix!AH42*AK$1)</f>
        <v>6469020481.8437433</v>
      </c>
      <c r="AL43" s="18">
        <f>IF(AL$3&gt;=$E43,0,Survival_curve_matrix!AI42*AL$1)</f>
        <v>8250542961.0854244</v>
      </c>
      <c r="AM43" s="18">
        <f>IF(AM$3&gt;=$E43,0,Survival_curve_matrix!AJ42*AM$1)</f>
        <v>10172816531.444387</v>
      </c>
      <c r="AN43" s="18">
        <f>IF(AN$3&gt;=$E43,0,Survival_curve_matrix!AK42*AN$1)</f>
        <v>12122929898.520254</v>
      </c>
      <c r="AO43" s="18">
        <f>IF(AO$3&gt;=$E43,0,Survival_curve_matrix!AL42*AO$1)</f>
        <v>13971915992.805891</v>
      </c>
      <c r="AP43" s="18">
        <f>IF(AP$3&gt;=$E43,0,Survival_curve_matrix!AM42*AP$1)</f>
        <v>15590597348.218319</v>
      </c>
      <c r="AQ43" s="18">
        <f>IF(AQ$3&gt;=$E43,0,Survival_curve_matrix!AN42*AQ$1)</f>
        <v>16857623188.493961</v>
      </c>
      <c r="AR43" s="18">
        <f>IF(AR$3&gt;=$E43,0,Survival_curve_matrix!AO42*AR$1)</f>
        <v>17716431572.469662</v>
      </c>
      <c r="AS43" s="18">
        <f>IF(AS$3&gt;=$E43,0,Survival_curve_matrix!AP42*AS$1)</f>
        <v>0</v>
      </c>
      <c r="AT43" s="18">
        <f>IF(AT$3&gt;=$E43,0,Survival_curve_matrix!AQ42*AT$1)</f>
        <v>0</v>
      </c>
      <c r="AU43" s="18">
        <f>IF(AU$3&gt;=$E43,0,Survival_curve_matrix!AR42*AU$1)</f>
        <v>0</v>
      </c>
      <c r="AV43" s="18">
        <f>IF(AV$3&gt;=$E43,0,Survival_curve_matrix!AS42*AV$1)</f>
        <v>0</v>
      </c>
      <c r="AW43" s="18">
        <f>IF(AW$3&gt;=$E43,0,Survival_curve_matrix!AT42*AW$1)</f>
        <v>0</v>
      </c>
      <c r="AX43" s="18">
        <f>IF(AX$3&gt;=$E43,0,Survival_curve_matrix!AU42*AX$1)</f>
        <v>0</v>
      </c>
      <c r="AY43" s="18">
        <f>IF(AY$3&gt;=$E43,0,Survival_curve_matrix!AV42*AY$1)</f>
        <v>0</v>
      </c>
    </row>
    <row r="44" spans="1:51">
      <c r="A44" s="13">
        <f t="shared" si="2"/>
        <v>14697546704.174301</v>
      </c>
      <c r="B44" s="14">
        <f>'SI2.7 - Battery_stock'!E44-'SI2.7 - Battery_stock'!E43</f>
        <v>3805060000.0000458</v>
      </c>
      <c r="C44" s="12">
        <f>('SI2.7 - Battery_stock'!E44-SUM(F44:AY44))/'SI2.7 - Battery_stock'!$K$4</f>
        <v>18502606704.174347</v>
      </c>
      <c r="D44" s="23"/>
      <c r="E44" s="9">
        <f>'SI2.7 - Battery_stock'!B44</f>
        <v>2045</v>
      </c>
      <c r="F44" s="18">
        <f>IF(F$3&gt;=$E44,0,Survival_curve_matrix!C43*F$1)</f>
        <v>5.036102201927406E-6</v>
      </c>
      <c r="G44" s="18">
        <f>IF(G$3&gt;=$E44,0,Survival_curve_matrix!D43*G$1)</f>
        <v>-4.3318229425689641E-6</v>
      </c>
      <c r="H44" s="18">
        <f>IF(H$3&gt;=$E44,0,Survival_curve_matrix!E43*H$1)</f>
        <v>-1.5377438055382192E-6</v>
      </c>
      <c r="I44" s="18">
        <f>IF(I$3&gt;=$E44,0,Survival_curve_matrix!F43*I$1)</f>
        <v>8.640515495656056E-5</v>
      </c>
      <c r="J44" s="18">
        <f>IF(J$3&gt;=$E44,0,Survival_curve_matrix!G43*J$1)</f>
        <v>7.7933674081949445E-4</v>
      </c>
      <c r="K44" s="18">
        <f>IF(K$3&gt;=$E44,0,Survival_curve_matrix!H43*K$1)</f>
        <v>4.7637489711536201E-3</v>
      </c>
      <c r="L44" s="18">
        <f>IF(L$3&gt;=$E44,0,Survival_curve_matrix!I43*L$1)</f>
        <v>2.3814841027993576E-2</v>
      </c>
      <c r="M44" s="18">
        <f>IF(M$3&gt;=$E44,0,Survival_curve_matrix!J43*M$1)</f>
        <v>0.10224594484409306</v>
      </c>
      <c r="N44" s="18">
        <f>IF(N$3&gt;=$E44,0,Survival_curve_matrix!K43*N$1)</f>
        <v>0.38089255860013849</v>
      </c>
      <c r="O44" s="18">
        <f>IF(O$3&gt;=$E44,0,Survival_curve_matrix!L43*O$1)</f>
        <v>1.2114483288428368</v>
      </c>
      <c r="P44" s="18">
        <f>IF(P$3&gt;=$E44,0,Survival_curve_matrix!M43*P$1)</f>
        <v>3.0724334172154175</v>
      </c>
      <c r="Q44" s="18">
        <f>IF(Q$3&gt;=$E44,0,Survival_curve_matrix!N43*Q$1)</f>
        <v>6.9856071740014913</v>
      </c>
      <c r="R44" s="18">
        <f>IF(R$3&gt;=$E44,0,Survival_curve_matrix!O43*R$1)</f>
        <v>44.418762464836519</v>
      </c>
      <c r="S44" s="18">
        <f>IF(S$3&gt;=$E44,0,Survival_curve_matrix!P43*S$1)</f>
        <v>324.47947261608249</v>
      </c>
      <c r="T44" s="18">
        <f>IF(T$3&gt;=$E44,0,Survival_curve_matrix!Q43*T$1)</f>
        <v>1842.0853248321393</v>
      </c>
      <c r="U44" s="18">
        <f>IF(U$3&gt;=$E44,0,Survival_curve_matrix!R43*U$1)</f>
        <v>8558.4054558005264</v>
      </c>
      <c r="V44" s="18">
        <f>IF(V$3&gt;=$E44,0,Survival_curve_matrix!S43*V$1)</f>
        <v>34181.912687596967</v>
      </c>
      <c r="W44" s="18">
        <f>IF(W$3&gt;=$E44,0,Survival_curve_matrix!T43*W$1)</f>
        <v>120376.17099033187</v>
      </c>
      <c r="X44" s="18">
        <f>IF(X$3&gt;=$E44,0,Survival_curve_matrix!U43*X$1)</f>
        <v>383734.10002370167</v>
      </c>
      <c r="Y44" s="18">
        <f>IF(Y$3&gt;=$E44,0,Survival_curve_matrix!V43*Y$1)</f>
        <v>1125801.8430660486</v>
      </c>
      <c r="Z44" s="18">
        <f>IF(Z$3&gt;=$E44,0,Survival_curve_matrix!W43*Z$1)</f>
        <v>3069194.3678517747</v>
      </c>
      <c r="AA44" s="18">
        <f>IF(AA$3&gt;=$E44,0,Survival_curve_matrix!X43*AA$1)</f>
        <v>13554768.178084388</v>
      </c>
      <c r="AB44" s="18">
        <f>IF(AB$3&gt;=$E44,0,Survival_curve_matrix!Y43*AB$1)</f>
        <v>34694866.84354753</v>
      </c>
      <c r="AC44" s="18">
        <f>IF(AC$3&gt;=$E44,0,Survival_curve_matrix!Z43*AC$1)</f>
        <v>79216064.186495349</v>
      </c>
      <c r="AD44" s="18">
        <f>IF(AD$3&gt;=$E44,0,Survival_curve_matrix!AA43*AD$1)</f>
        <v>166073614.65554327</v>
      </c>
      <c r="AE44" s="18">
        <f>IF(AE$3&gt;=$E44,0,Survival_curve_matrix!AB43*AE$1)</f>
        <v>324415497.19912565</v>
      </c>
      <c r="AF44" s="18">
        <f>IF(AF$3&gt;=$E44,0,Survival_curve_matrix!AC43*AF$1)</f>
        <v>594592987.72748435</v>
      </c>
      <c r="AG44" s="18">
        <f>IF(AG$3&gt;=$E44,0,Survival_curve_matrix!AD43*AG$1)</f>
        <v>1022971458.0771638</v>
      </c>
      <c r="AH44" s="18">
        <f>IF(AH$3&gt;=$E44,0,Survival_curve_matrix!AE43*AH$1)</f>
        <v>1657295675.8182464</v>
      </c>
      <c r="AI44" s="18">
        <f>IF(AI$3&gt;=$E44,0,Survival_curve_matrix!AF43*AI$1)</f>
        <v>2535170190.2821593</v>
      </c>
      <c r="AJ44" s="18">
        <f>IF(AJ$3&gt;=$E44,0,Survival_curve_matrix!AG43*AJ$1)</f>
        <v>3667307254.2352176</v>
      </c>
      <c r="AK44" s="18">
        <f>IF(AK$3&gt;=$E44,0,Survival_curve_matrix!AH43*AK$1)</f>
        <v>5038336694.8749104</v>
      </c>
      <c r="AL44" s="18">
        <f>IF(AL$3&gt;=$E44,0,Survival_curve_matrix!AI43*AL$1)</f>
        <v>6666176968.0997372</v>
      </c>
      <c r="AM44" s="18">
        <f>IF(AM$3&gt;=$E44,0,Survival_curve_matrix!AJ43*AM$1)</f>
        <v>8515609999.3136606</v>
      </c>
      <c r="AN44" s="18">
        <f>IF(AN$3&gt;=$E44,0,Survival_curve_matrix!AK43*AN$1)</f>
        <v>10498665669.824152</v>
      </c>
      <c r="AO44" s="18">
        <f>IF(AO$3&gt;=$E44,0,Survival_curve_matrix!AL43*AO$1)</f>
        <v>12497511955.143787</v>
      </c>
      <c r="AP44" s="18">
        <f>IF(AP$3&gt;=$E44,0,Survival_curve_matrix!AM43*AP$1)</f>
        <v>14376267869.523603</v>
      </c>
      <c r="AQ44" s="18">
        <f>IF(AQ$3&gt;=$E44,0,Survival_curve_matrix!AN43*AQ$1)</f>
        <v>15988165154.253477</v>
      </c>
      <c r="AR44" s="18">
        <f>IF(AR$3&gt;=$E44,0,Survival_curve_matrix!AO43*AR$1)</f>
        <v>17230774104.728172</v>
      </c>
      <c r="AS44" s="18">
        <f>IF(AS$3&gt;=$E44,0,Survival_curve_matrix!AP43*AS$1)</f>
        <v>18059184433.295414</v>
      </c>
      <c r="AT44" s="18">
        <f>IF(AT$3&gt;=$E44,0,Survival_curve_matrix!AQ43*AT$1)</f>
        <v>0</v>
      </c>
      <c r="AU44" s="18">
        <f>IF(AU$3&gt;=$E44,0,Survival_curve_matrix!AR43*AU$1)</f>
        <v>0</v>
      </c>
      <c r="AV44" s="18">
        <f>IF(AV$3&gt;=$E44,0,Survival_curve_matrix!AS43*AV$1)</f>
        <v>0</v>
      </c>
      <c r="AW44" s="18">
        <f>IF(AW$3&gt;=$E44,0,Survival_curve_matrix!AT43*AW$1)</f>
        <v>0</v>
      </c>
      <c r="AX44" s="18">
        <f>IF(AX$3&gt;=$E44,0,Survival_curve_matrix!AU43*AX$1)</f>
        <v>0</v>
      </c>
      <c r="AY44" s="18">
        <f>IF(AY$3&gt;=$E44,0,Survival_curve_matrix!AV43*AY$1)</f>
        <v>0</v>
      </c>
    </row>
    <row r="45" spans="1:51">
      <c r="A45" s="13">
        <f t="shared" si="2"/>
        <v>15263464338.823883</v>
      </c>
      <c r="B45" s="14">
        <f>'SI2.7 - Battery_stock'!E45-'SI2.7 - Battery_stock'!E44</f>
        <v>3524331999.9999695</v>
      </c>
      <c r="C45" s="12">
        <f>('SI2.7 - Battery_stock'!E45-SUM(F45:AY45))/'SI2.7 - Battery_stock'!$K$4</f>
        <v>18787796338.823853</v>
      </c>
      <c r="D45" s="23"/>
      <c r="E45" s="9">
        <f>'SI2.7 - Battery_stock'!B45</f>
        <v>2046</v>
      </c>
      <c r="F45" s="18">
        <f>IF(F$3&gt;=$E45,0,Survival_curve_matrix!C44*F$1)</f>
        <v>8.0890760756346936E-7</v>
      </c>
      <c r="G45" s="18">
        <f>IF(G$3&gt;=$E45,0,Survival_curve_matrix!D44*G$1)</f>
        <v>-7.464659177819733E-7</v>
      </c>
      <c r="H45" s="18">
        <f>IF(H$3&gt;=$E45,0,Survival_curve_matrix!E44*H$1)</f>
        <v>-2.8054619029203542E-7</v>
      </c>
      <c r="I45" s="18">
        <f>IF(I$3&gt;=$E45,0,Survival_curve_matrix!F44*I$1)</f>
        <v>1.6671105860780855E-5</v>
      </c>
      <c r="J45" s="18">
        <f>IF(J$3&gt;=$E45,0,Survival_curve_matrix!G44*J$1)</f>
        <v>1.5893740053580491E-4</v>
      </c>
      <c r="K45" s="18">
        <f>IF(K$3&gt;=$E45,0,Survival_curve_matrix!H44*K$1)</f>
        <v>1.0265635118971628E-3</v>
      </c>
      <c r="L45" s="18">
        <f>IF(L$3&gt;=$E45,0,Survival_curve_matrix!I44*L$1)</f>
        <v>5.420434983811501E-3</v>
      </c>
      <c r="M45" s="18">
        <f>IF(M$3&gt;=$E45,0,Survival_curve_matrix!J44*M$1)</f>
        <v>2.4569577522385536E-2</v>
      </c>
      <c r="N45" s="18">
        <f>IF(N$3&gt;=$E45,0,Survival_curve_matrix!K44*N$1)</f>
        <v>9.6589570353532869E-2</v>
      </c>
      <c r="O45" s="18">
        <f>IF(O$3&gt;=$E45,0,Survival_curve_matrix!L44*O$1)</f>
        <v>0.32405258013566518</v>
      </c>
      <c r="P45" s="18">
        <f>IF(P$3&gt;=$E45,0,Survival_curve_matrix!M44*P$1)</f>
        <v>0.86651918030995867</v>
      </c>
      <c r="Q45" s="18">
        <f>IF(Q$3&gt;=$E45,0,Survival_curve_matrix!N44*Q$1)</f>
        <v>2.0762637261325678</v>
      </c>
      <c r="R45" s="18">
        <f>IF(R$3&gt;=$E45,0,Survival_curve_matrix!O44*R$1)</f>
        <v>13.906569984209995</v>
      </c>
      <c r="S45" s="18">
        <f>IF(S$3&gt;=$E45,0,Survival_curve_matrix!P44*S$1)</f>
        <v>106.95553794921599</v>
      </c>
      <c r="T45" s="18">
        <f>IF(T$3&gt;=$E45,0,Survival_curve_matrix!Q44*T$1)</f>
        <v>638.95446371868229</v>
      </c>
      <c r="U45" s="18">
        <f>IF(U$3&gt;=$E45,0,Survival_curve_matrix!R44*U$1)</f>
        <v>3122.2867658865744</v>
      </c>
      <c r="V45" s="18">
        <f>IF(V$3&gt;=$E45,0,Survival_curve_matrix!S44*V$1)</f>
        <v>13108.871595534874</v>
      </c>
      <c r="W45" s="18">
        <f>IF(W$3&gt;=$E45,0,Survival_curve_matrix!T44*W$1)</f>
        <v>48502.139890021659</v>
      </c>
      <c r="X45" s="18">
        <f>IF(X$3&gt;=$E45,0,Survival_curve_matrix!U44*X$1)</f>
        <v>162351.85536791506</v>
      </c>
      <c r="Y45" s="18">
        <f>IF(Y$3&gt;=$E45,0,Survival_curve_matrix!V44*Y$1)</f>
        <v>499853.17694494897</v>
      </c>
      <c r="Z45" s="18">
        <f>IF(Z$3&gt;=$E45,0,Survival_curve_matrix!W44*Z$1)</f>
        <v>1429213.6076128634</v>
      </c>
      <c r="AA45" s="18">
        <f>IF(AA$3&gt;=$E45,0,Survival_curve_matrix!X44*AA$1)</f>
        <v>6615862.0650047772</v>
      </c>
      <c r="AB45" s="18">
        <f>IF(AB$3&gt;=$E45,0,Survival_curve_matrix!Y44*AB$1)</f>
        <v>17737828.097120874</v>
      </c>
      <c r="AC45" s="18">
        <f>IF(AC$3&gt;=$E45,0,Survival_curve_matrix!Z44*AC$1)</f>
        <v>42393336.928778067</v>
      </c>
      <c r="AD45" s="18">
        <f>IF(AD$3&gt;=$E45,0,Survival_curve_matrix!AA44*AD$1)</f>
        <v>92967309.601589829</v>
      </c>
      <c r="AE45" s="18">
        <f>IF(AE$3&gt;=$E45,0,Survival_curve_matrix!AB44*AE$1)</f>
        <v>189827573.75505319</v>
      </c>
      <c r="AF45" s="18">
        <f>IF(AF$3&gt;=$E45,0,Survival_curve_matrix!AC44*AF$1)</f>
        <v>363390460.62570012</v>
      </c>
      <c r="AG45" s="18">
        <f>IF(AG$3&gt;=$E45,0,Survival_curve_matrix!AD44*AG$1)</f>
        <v>652476149.67882907</v>
      </c>
      <c r="AH45" s="18">
        <f>IF(AH$3&gt;=$E45,0,Survival_curve_matrix!AE44*AH$1)</f>
        <v>1102252618.9196601</v>
      </c>
      <c r="AI45" s="18">
        <f>IF(AI$3&gt;=$E45,0,Survival_curve_matrix!AF44*AI$1)</f>
        <v>1756627260.8375838</v>
      </c>
      <c r="AJ45" s="18">
        <f>IF(AJ$3&gt;=$E45,0,Survival_curve_matrix!AG44*AJ$1)</f>
        <v>2644831541.2915959</v>
      </c>
      <c r="AK45" s="18">
        <f>IF(AK$3&gt;=$E45,0,Survival_curve_matrix!AH44*AK$1)</f>
        <v>3778109177.9924159</v>
      </c>
      <c r="AL45" s="18">
        <f>IF(AL$3&gt;=$E45,0,Survival_curve_matrix!AI44*AL$1)</f>
        <v>5191890198.3959045</v>
      </c>
      <c r="AM45" s="18">
        <f>IF(AM$3&gt;=$E45,0,Survival_curve_matrix!AJ44*AM$1)</f>
        <v>6880342725.8654566</v>
      </c>
      <c r="AN45" s="18">
        <f>IF(AN$3&gt;=$E45,0,Survival_curve_matrix!AK44*AN$1)</f>
        <v>8788376560.3223534</v>
      </c>
      <c r="AO45" s="18">
        <f>IF(AO$3&gt;=$E45,0,Survival_curve_matrix!AL44*AO$1)</f>
        <v>10823060169.448013</v>
      </c>
      <c r="AP45" s="18">
        <f>IF(AP$3&gt;=$E45,0,Survival_curve_matrix!AM44*AP$1)</f>
        <v>12859194090.648066</v>
      </c>
      <c r="AQ45" s="18">
        <f>IF(AQ$3&gt;=$E45,0,Survival_curve_matrix!AN44*AQ$1)</f>
        <v>14742869683.950771</v>
      </c>
      <c r="AR45" s="18">
        <f>IF(AR$3&gt;=$E45,0,Survival_curve_matrix!AO44*AR$1)</f>
        <v>16342070233.842964</v>
      </c>
      <c r="AS45" s="18">
        <f>IF(AS$3&gt;=$E45,0,Survival_curve_matrix!AP44*AS$1)</f>
        <v>17564131140.792664</v>
      </c>
      <c r="AT45" s="18">
        <f>IF(AT$3&gt;=$E45,0,Survival_curve_matrix!AQ44*AT$1)</f>
        <v>18368550822.967258</v>
      </c>
      <c r="AU45" s="18">
        <f>IF(AU$3&gt;=$E45,0,Survival_curve_matrix!AR44*AU$1)</f>
        <v>0</v>
      </c>
      <c r="AV45" s="18">
        <f>IF(AV$3&gt;=$E45,0,Survival_curve_matrix!AS44*AV$1)</f>
        <v>0</v>
      </c>
      <c r="AW45" s="18">
        <f>IF(AW$3&gt;=$E45,0,Survival_curve_matrix!AT44*AW$1)</f>
        <v>0</v>
      </c>
      <c r="AX45" s="18">
        <f>IF(AX$3&gt;=$E45,0,Survival_curve_matrix!AU44*AX$1)</f>
        <v>0</v>
      </c>
      <c r="AY45" s="18">
        <f>IF(AY$3&gt;=$E45,0,Survival_curve_matrix!AV44*AY$1)</f>
        <v>0</v>
      </c>
    </row>
    <row r="46" spans="1:51">
      <c r="A46" s="13">
        <f t="shared" si="2"/>
        <v>15787061168.866486</v>
      </c>
      <c r="B46" s="14">
        <f>'SI2.7 - Battery_stock'!E46-'SI2.7 - Battery_stock'!E45</f>
        <v>3265780000</v>
      </c>
      <c r="C46" s="12">
        <f>('SI2.7 - Battery_stock'!E46-SUM(F46:AY46))/'SI2.7 - Battery_stock'!$K$4</f>
        <v>19052841168.866486</v>
      </c>
      <c r="D46" s="23"/>
      <c r="E46" s="9">
        <f>'SI2.7 - Battery_stock'!B46</f>
        <v>2047</v>
      </c>
      <c r="F46" s="18">
        <f>IF(F$3&gt;=$E46,0,Survival_curve_matrix!C45*F$1)</f>
        <v>0</v>
      </c>
      <c r="G46" s="18">
        <f>IF(G$3&gt;=$E46,0,Survival_curve_matrix!D45*G$1)</f>
        <v>-1.1989867073181955E-7</v>
      </c>
      <c r="H46" s="18">
        <f>IF(H$3&gt;=$E46,0,Survival_curve_matrix!E45*H$1)</f>
        <v>-4.8344120291395386E-8</v>
      </c>
      <c r="I46" s="18">
        <f>IF(I$3&gt;=$E46,0,Survival_curve_matrix!F45*I$1)</f>
        <v>3.0414788343499852E-6</v>
      </c>
      <c r="J46" s="18">
        <f>IF(J$3&gt;=$E46,0,Survival_curve_matrix!G45*J$1)</f>
        <v>3.0665557291134151E-5</v>
      </c>
      <c r="K46" s="18">
        <f>IF(K$3&gt;=$E46,0,Survival_curve_matrix!H45*K$1)</f>
        <v>2.0935665870734548E-4</v>
      </c>
      <c r="L46" s="18">
        <f>IF(L$3&gt;=$E46,0,Survival_curve_matrix!I45*L$1)</f>
        <v>1.1680759852558432E-3</v>
      </c>
      <c r="M46" s="18">
        <f>IF(M$3&gt;=$E46,0,Survival_curve_matrix!J45*M$1)</f>
        <v>5.592218624649271E-3</v>
      </c>
      <c r="N46" s="18">
        <f>IF(N$3&gt;=$E46,0,Survival_curve_matrix!K45*N$1)</f>
        <v>2.3210357538127242E-2</v>
      </c>
      <c r="O46" s="18">
        <f>IF(O$3&gt;=$E46,0,Survival_curve_matrix!L45*O$1)</f>
        <v>8.2175665500770698E-2</v>
      </c>
      <c r="P46" s="18">
        <f>IF(P$3&gt;=$E46,0,Survival_curve_matrix!M45*P$1)</f>
        <v>0.23178683682258158</v>
      </c>
      <c r="Q46" s="18">
        <f>IF(Q$3&gt;=$E46,0,Survival_curve_matrix!N45*Q$1)</f>
        <v>0.5855691882515256</v>
      </c>
      <c r="R46" s="18">
        <f>IF(R$3&gt;=$E46,0,Survival_curve_matrix!O45*R$1)</f>
        <v>4.1333138400050835</v>
      </c>
      <c r="S46" s="18">
        <f>IF(S$3&gt;=$E46,0,Survival_curve_matrix!P45*S$1)</f>
        <v>33.485504574042714</v>
      </c>
      <c r="T46" s="18">
        <f>IF(T$3&gt;=$E46,0,Survival_curve_matrix!Q45*T$1)</f>
        <v>210.61337976514355</v>
      </c>
      <c r="U46" s="18">
        <f>IF(U$3&gt;=$E46,0,Survival_curve_matrix!R45*U$1)</f>
        <v>1083.0112151589885</v>
      </c>
      <c r="V46" s="18">
        <f>IF(V$3&gt;=$E46,0,Survival_curve_matrix!S45*V$1)</f>
        <v>4782.3927611076851</v>
      </c>
      <c r="W46" s="18">
        <f>IF(W$3&gt;=$E46,0,Survival_curve_matrix!T45*W$1)</f>
        <v>18600.724006812801</v>
      </c>
      <c r="X46" s="18">
        <f>IF(X$3&gt;=$E46,0,Survival_curve_matrix!U45*X$1)</f>
        <v>65415.042991287883</v>
      </c>
      <c r="Y46" s="18">
        <f>IF(Y$3&gt;=$E46,0,Survival_curve_matrix!V45*Y$1)</f>
        <v>211480.00837962219</v>
      </c>
      <c r="Z46" s="18">
        <f>IF(Z$3&gt;=$E46,0,Survival_curve_matrix!W45*Z$1)</f>
        <v>634567.23463218671</v>
      </c>
      <c r="AA46" s="18">
        <f>IF(AA$3&gt;=$E46,0,Survival_curve_matrix!X45*AA$1)</f>
        <v>3080769.3994345339</v>
      </c>
      <c r="AB46" s="18">
        <f>IF(AB$3&gt;=$E46,0,Survival_curve_matrix!Y45*AB$1)</f>
        <v>8657545.6312896051</v>
      </c>
      <c r="AC46" s="18">
        <f>IF(AC$3&gt;=$E46,0,Survival_curve_matrix!Z45*AC$1)</f>
        <v>21673688.107721921</v>
      </c>
      <c r="AD46" s="18">
        <f>IF(AD$3&gt;=$E46,0,Survival_curve_matrix!AA45*AD$1)</f>
        <v>49752465.232602552</v>
      </c>
      <c r="AE46" s="18">
        <f>IF(AE$3&gt;=$E46,0,Survival_curve_matrix!AB45*AE$1)</f>
        <v>106264675.79939318</v>
      </c>
      <c r="AF46" s="18">
        <f>IF(AF$3&gt;=$E46,0,Survival_curve_matrix!AC45*AF$1)</f>
        <v>212633274.49479735</v>
      </c>
      <c r="AG46" s="18">
        <f>IF(AG$3&gt;=$E46,0,Survival_curve_matrix!AD45*AG$1)</f>
        <v>398766237.53212339</v>
      </c>
      <c r="AH46" s="18">
        <f>IF(AH$3&gt;=$E46,0,Survival_curve_matrix!AE45*AH$1)</f>
        <v>703043607.99854875</v>
      </c>
      <c r="AI46" s="18">
        <f>IF(AI$3&gt;=$E46,0,Survival_curve_matrix!AF45*AI$1)</f>
        <v>1168317172.9558301</v>
      </c>
      <c r="AJ46" s="18">
        <f>IF(AJ$3&gt;=$E46,0,Survival_curve_matrix!AG45*AJ$1)</f>
        <v>1832611949.9057426</v>
      </c>
      <c r="AK46" s="18">
        <f>IF(AK$3&gt;=$E46,0,Survival_curve_matrix!AH45*AK$1)</f>
        <v>2724740968.6924205</v>
      </c>
      <c r="AL46" s="18">
        <f>IF(AL$3&gt;=$E46,0,Survival_curve_matrix!AI45*AL$1)</f>
        <v>3893254698.4487381</v>
      </c>
      <c r="AM46" s="18">
        <f>IF(AM$3&gt;=$E46,0,Survival_curve_matrix!AJ45*AM$1)</f>
        <v>5358691215.5151415</v>
      </c>
      <c r="AN46" s="18">
        <f>IF(AN$3&gt;=$E46,0,Survival_curve_matrix!AK45*AN$1)</f>
        <v>7100729453.7741747</v>
      </c>
      <c r="AO46" s="18">
        <f>IF(AO$3&gt;=$E46,0,Survival_curve_matrix!AL45*AO$1)</f>
        <v>9059925451.0529194</v>
      </c>
      <c r="AP46" s="18">
        <f>IF(AP$3&gt;=$E46,0,Survival_curve_matrix!AM45*AP$1)</f>
        <v>11136283115.649406</v>
      </c>
      <c r="AQ46" s="18">
        <f>IF(AQ$3&gt;=$E46,0,Survival_curve_matrix!AN45*AQ$1)</f>
        <v>13187109786.744434</v>
      </c>
      <c r="AR46" s="18">
        <f>IF(AR$3&gt;=$E46,0,Survival_curve_matrix!AO45*AR$1)</f>
        <v>15069209599.665737</v>
      </c>
      <c r="AS46" s="18">
        <f>IF(AS$3&gt;=$E46,0,Survival_curve_matrix!AP45*AS$1)</f>
        <v>16658233864.286985</v>
      </c>
      <c r="AT46" s="18">
        <f>IF(AT$3&gt;=$E46,0,Survival_curve_matrix!AQ45*AT$1)</f>
        <v>17865016923.249802</v>
      </c>
      <c r="AU46" s="18">
        <f>IF(AU$3&gt;=$E46,0,Survival_curve_matrix!AR45*AU$1)</f>
        <v>18651674189.420326</v>
      </c>
      <c r="AV46" s="18">
        <f>IF(AV$3&gt;=$E46,0,Survival_curve_matrix!AS45*AV$1)</f>
        <v>0</v>
      </c>
      <c r="AW46" s="18">
        <f>IF(AW$3&gt;=$E46,0,Survival_curve_matrix!AT45*AW$1)</f>
        <v>0</v>
      </c>
      <c r="AX46" s="18">
        <f>IF(AX$3&gt;=$E46,0,Survival_curve_matrix!AU45*AX$1)</f>
        <v>0</v>
      </c>
      <c r="AY46" s="18">
        <f>IF(AY$3&gt;=$E46,0,Survival_curve_matrix!AV45*AY$1)</f>
        <v>0</v>
      </c>
    </row>
    <row r="47" spans="1:51">
      <c r="A47" s="13">
        <f t="shared" si="2"/>
        <v>16273213953.48378</v>
      </c>
      <c r="B47" s="14">
        <f>'SI2.7 - Battery_stock'!E47-'SI2.7 - Battery_stock'!E46</f>
        <v>3029348000</v>
      </c>
      <c r="C47" s="12">
        <f>('SI2.7 - Battery_stock'!E47-SUM(F47:AY47))/'SI2.7 - Battery_stock'!$K$4</f>
        <v>19302561953.48378</v>
      </c>
      <c r="D47" s="23"/>
      <c r="E47" s="9">
        <f>'SI2.7 - Battery_stock'!B47</f>
        <v>2048</v>
      </c>
      <c r="F47" s="18">
        <f>IF(F$3&gt;=$E47,0,Survival_curve_matrix!C46*F$1)</f>
        <v>0</v>
      </c>
      <c r="G47" s="18">
        <f>IF(G$3&gt;=$E47,0,Survival_curve_matrix!D46*G$1)</f>
        <v>0</v>
      </c>
      <c r="H47" s="18">
        <f>IF(H$3&gt;=$E47,0,Survival_curve_matrix!E46*H$1)</f>
        <v>-7.7651177670116946E-9</v>
      </c>
      <c r="I47" s="18">
        <f>IF(I$3&gt;=$E47,0,Survival_curve_matrix!F46*I$1)</f>
        <v>5.2411197770495283E-7</v>
      </c>
      <c r="J47" s="18">
        <f>IF(J$3&gt;=$E47,0,Survival_curve_matrix!G46*J$1)</f>
        <v>5.5946284681658653E-6</v>
      </c>
      <c r="K47" s="18">
        <f>IF(K$3&gt;=$E47,0,Survival_curve_matrix!H46*K$1)</f>
        <v>4.0393504551021248E-5</v>
      </c>
      <c r="L47" s="18">
        <f>IF(L$3&gt;=$E47,0,Survival_curve_matrix!I46*L$1)</f>
        <v>2.3821661548978907E-4</v>
      </c>
      <c r="M47" s="18">
        <f>IF(M$3&gt;=$E47,0,Survival_curve_matrix!J46*M$1)</f>
        <v>1.2050944802883799E-3</v>
      </c>
      <c r="N47" s="18">
        <f>IF(N$3&gt;=$E47,0,Survival_curve_matrix!K46*N$1)</f>
        <v>5.282850044581529E-3</v>
      </c>
      <c r="O47" s="18">
        <f>IF(O$3&gt;=$E47,0,Survival_curve_matrix!L46*O$1)</f>
        <v>1.9746713545006189E-2</v>
      </c>
      <c r="P47" s="18">
        <f>IF(P$3&gt;=$E47,0,Survival_curve_matrix!M46*P$1)</f>
        <v>5.8778231490210706E-2</v>
      </c>
      <c r="Q47" s="18">
        <f>IF(Q$3&gt;=$E47,0,Survival_curve_matrix!N46*Q$1)</f>
        <v>0.15663499778162734</v>
      </c>
      <c r="R47" s="18">
        <f>IF(R$3&gt;=$E47,0,Survival_curve_matrix!O46*R$1)</f>
        <v>1.1657195565367384</v>
      </c>
      <c r="S47" s="18">
        <f>IF(S$3&gt;=$E47,0,Survival_curve_matrix!P46*S$1)</f>
        <v>9.9525691563480727</v>
      </c>
      <c r="T47" s="18">
        <f>IF(T$3&gt;=$E47,0,Survival_curve_matrix!Q46*T$1)</f>
        <v>65.938570612668371</v>
      </c>
      <c r="U47" s="18">
        <f>IF(U$3&gt;=$E47,0,Survival_curve_matrix!R46*U$1)</f>
        <v>356.98420670023773</v>
      </c>
      <c r="V47" s="18">
        <f>IF(V$3&gt;=$E47,0,Survival_curve_matrix!S46*V$1)</f>
        <v>1658.8434644003933</v>
      </c>
      <c r="W47" s="18">
        <f>IF(W$3&gt;=$E47,0,Survival_curve_matrix!T46*W$1)</f>
        <v>6785.9363174968885</v>
      </c>
      <c r="X47" s="18">
        <f>IF(X$3&gt;=$E47,0,Survival_curve_matrix!U46*X$1)</f>
        <v>25086.8758230823</v>
      </c>
      <c r="Y47" s="18">
        <f>IF(Y$3&gt;=$E47,0,Survival_curve_matrix!V46*Y$1)</f>
        <v>85209.829038300348</v>
      </c>
      <c r="Z47" s="18">
        <f>IF(Z$3&gt;=$E47,0,Survival_curve_matrix!W46*Z$1)</f>
        <v>268475.40495321964</v>
      </c>
      <c r="AA47" s="18">
        <f>IF(AA$3&gt;=$E47,0,Survival_curve_matrix!X46*AA$1)</f>
        <v>1367853.8378905368</v>
      </c>
      <c r="AB47" s="18">
        <f>IF(AB$3&gt;=$E47,0,Survival_curve_matrix!Y46*AB$1)</f>
        <v>4031508.1229049009</v>
      </c>
      <c r="AC47" s="18">
        <f>IF(AC$3&gt;=$E47,0,Survival_curve_matrix!Z46*AC$1)</f>
        <v>10578574.93958905</v>
      </c>
      <c r="AD47" s="18">
        <f>IF(AD$3&gt;=$E47,0,Survival_curve_matrix!AA46*AD$1)</f>
        <v>25436058.875320703</v>
      </c>
      <c r="AE47" s="18">
        <f>IF(AE$3&gt;=$E47,0,Survival_curve_matrix!AB46*AE$1)</f>
        <v>56868695.14477893</v>
      </c>
      <c r="AF47" s="18">
        <f>IF(AF$3&gt;=$E47,0,Survival_curve_matrix!AC46*AF$1)</f>
        <v>119031210.96363658</v>
      </c>
      <c r="AG47" s="18">
        <f>IF(AG$3&gt;=$E47,0,Survival_curve_matrix!AD46*AG$1)</f>
        <v>233332957.33308211</v>
      </c>
      <c r="AH47" s="18">
        <f>IF(AH$3&gt;=$E47,0,Survival_curve_matrix!AE46*AH$1)</f>
        <v>429670961.18469334</v>
      </c>
      <c r="AI47" s="18">
        <f>IF(AI$3&gt;=$E47,0,Survival_curve_matrix!AF46*AI$1)</f>
        <v>745181192.09966612</v>
      </c>
      <c r="AJ47" s="18">
        <f>IF(AJ$3&gt;=$E47,0,Survival_curve_matrix!AG46*AJ$1)</f>
        <v>1218853914.0728447</v>
      </c>
      <c r="AK47" s="18">
        <f>IF(AK$3&gt;=$E47,0,Survival_curve_matrix!AH46*AK$1)</f>
        <v>1887981439.1448798</v>
      </c>
      <c r="AL47" s="18">
        <f>IF(AL$3&gt;=$E47,0,Survival_curve_matrix!AI46*AL$1)</f>
        <v>2807782961.9668088</v>
      </c>
      <c r="AM47" s="18">
        <f>IF(AM$3&gt;=$E47,0,Survival_curve_matrix!AJ46*AM$1)</f>
        <v>4018334162.5341187</v>
      </c>
      <c r="AN47" s="18">
        <f>IF(AN$3&gt;=$E47,0,Survival_curve_matrix!AK46*AN$1)</f>
        <v>5530337377.6199541</v>
      </c>
      <c r="AO47" s="18">
        <f>IF(AO$3&gt;=$E47,0,Survival_curve_matrix!AL46*AO$1)</f>
        <v>7320132342.7281628</v>
      </c>
      <c r="AP47" s="18">
        <f>IF(AP$3&gt;=$E47,0,Survival_curve_matrix!AM46*AP$1)</f>
        <v>9322122694.5048618</v>
      </c>
      <c r="AQ47" s="18">
        <f>IF(AQ$3&gt;=$E47,0,Survival_curve_matrix!AN46*AQ$1)</f>
        <v>11420263744.921515</v>
      </c>
      <c r="AR47" s="18">
        <f>IF(AR$3&gt;=$E47,0,Survival_curve_matrix!AO46*AR$1)</f>
        <v>13479012271.714169</v>
      </c>
      <c r="AS47" s="18">
        <f>IF(AS$3&gt;=$E47,0,Survival_curve_matrix!AP46*AS$1)</f>
        <v>15360747694.091846</v>
      </c>
      <c r="AT47" s="18">
        <f>IF(AT$3&gt;=$E47,0,Survival_curve_matrix!AQ46*AT$1)</f>
        <v>16943600996.33766</v>
      </c>
      <c r="AU47" s="18">
        <f>IF(AU$3&gt;=$E47,0,Survival_curve_matrix!AR46*AU$1)</f>
        <v>18140379077.934708</v>
      </c>
      <c r="AV47" s="18">
        <f>IF(AV$3&gt;=$E47,0,Survival_curve_matrix!AS46*AV$1)</f>
        <v>18914798705.270542</v>
      </c>
      <c r="AW47" s="18">
        <f>IF(AW$3&gt;=$E47,0,Survival_curve_matrix!AT46*AW$1)</f>
        <v>0</v>
      </c>
      <c r="AX47" s="18">
        <f>IF(AX$3&gt;=$E47,0,Survival_curve_matrix!AU46*AX$1)</f>
        <v>0</v>
      </c>
      <c r="AY47" s="18">
        <f>IF(AY$3&gt;=$E47,0,Survival_curve_matrix!AV46*AY$1)</f>
        <v>0</v>
      </c>
    </row>
    <row r="48" spans="1:51">
      <c r="A48" s="13">
        <f t="shared" si="2"/>
        <v>16725517690.722519</v>
      </c>
      <c r="B48" s="14">
        <f>'SI2.7 - Battery_stock'!E48-'SI2.7 - Battery_stock'!E47</f>
        <v>2815148000</v>
      </c>
      <c r="C48" s="12">
        <f>('SI2.7 - Battery_stock'!E48-SUM(F48:AY48))/'SI2.7 - Battery_stock'!$K$4</f>
        <v>19540665690.722519</v>
      </c>
      <c r="D48" s="23"/>
      <c r="E48" s="9">
        <f>'SI2.7 - Battery_stock'!B48</f>
        <v>2049</v>
      </c>
      <c r="F48" s="18">
        <f>IF(F$3&gt;=$E48,0,Survival_curve_matrix!C47*F$1)</f>
        <v>0</v>
      </c>
      <c r="G48" s="18">
        <f>IF(G$3&gt;=$E48,0,Survival_curve_matrix!D47*G$1)</f>
        <v>0</v>
      </c>
      <c r="H48" s="18">
        <f>IF(H$3&gt;=$E48,0,Survival_curve_matrix!E47*H$1)</f>
        <v>0</v>
      </c>
      <c r="I48" s="18">
        <f>IF(I$3&gt;=$E48,0,Survival_curve_matrix!F47*I$1)</f>
        <v>8.4183789165044234E-8</v>
      </c>
      <c r="J48" s="18">
        <f>IF(J$3&gt;=$E48,0,Survival_curve_matrix!G47*J$1)</f>
        <v>9.6407436996072499E-7</v>
      </c>
      <c r="K48" s="18">
        <f>IF(K$3&gt;=$E48,0,Survival_curve_matrix!H47*K$1)</f>
        <v>7.3693964973356889E-6</v>
      </c>
      <c r="L48" s="18">
        <f>IF(L$3&gt;=$E48,0,Survival_curve_matrix!I47*L$1)</f>
        <v>4.5961776431322362E-5</v>
      </c>
      <c r="M48" s="18">
        <f>IF(M$3&gt;=$E48,0,Survival_curve_matrix!J47*M$1)</f>
        <v>2.4576614198334583E-4</v>
      </c>
      <c r="N48" s="18">
        <f>IF(N$3&gt;=$E48,0,Survival_curve_matrix!K47*N$1)</f>
        <v>1.1384271353153152E-3</v>
      </c>
      <c r="O48" s="18">
        <f>IF(O$3&gt;=$E48,0,Survival_curve_matrix!L47*O$1)</f>
        <v>4.4944989046468492E-3</v>
      </c>
      <c r="P48" s="18">
        <f>IF(P$3&gt;=$E48,0,Survival_curve_matrix!M47*P$1)</f>
        <v>1.4124338304365391E-2</v>
      </c>
      <c r="Q48" s="18">
        <f>IF(Q$3&gt;=$E48,0,Survival_curve_matrix!N47*Q$1)</f>
        <v>3.9720668719959759E-2</v>
      </c>
      <c r="R48" s="18">
        <f>IF(R$3&gt;=$E48,0,Survival_curve_matrix!O47*R$1)</f>
        <v>0.31182050527170291</v>
      </c>
      <c r="S48" s="18">
        <f>IF(S$3&gt;=$E48,0,Survival_curve_matrix!P47*S$1)</f>
        <v>2.806925617660097</v>
      </c>
      <c r="T48" s="18">
        <f>IF(T$3&gt;=$E48,0,Survival_curve_matrix!Q47*T$1)</f>
        <v>19.598276700361883</v>
      </c>
      <c r="U48" s="18">
        <f>IF(U$3&gt;=$E48,0,Survival_curve_matrix!R47*U$1)</f>
        <v>111.76416402110615</v>
      </c>
      <c r="V48" s="18">
        <f>IF(V$3&gt;=$E48,0,Survival_curve_matrix!S47*V$1)</f>
        <v>546.79112264956086</v>
      </c>
      <c r="W48" s="18">
        <f>IF(W$3&gt;=$E48,0,Survival_curve_matrix!T47*W$1)</f>
        <v>2353.8020970719504</v>
      </c>
      <c r="X48" s="18">
        <f>IF(X$3&gt;=$E48,0,Survival_curve_matrix!U47*X$1)</f>
        <v>9152.2212618195153</v>
      </c>
      <c r="Y48" s="18">
        <f>IF(Y$3&gt;=$E48,0,Survival_curve_matrix!V47*Y$1)</f>
        <v>32678.238861275528</v>
      </c>
      <c r="Z48" s="18">
        <f>IF(Z$3&gt;=$E48,0,Survival_curve_matrix!W47*Z$1)</f>
        <v>108174.49617264466</v>
      </c>
      <c r="AA48" s="18">
        <f>IF(AA$3&gt;=$E48,0,Survival_curve_matrix!X47*AA$1)</f>
        <v>578717.42031770269</v>
      </c>
      <c r="AB48" s="18">
        <f>IF(AB$3&gt;=$E48,0,Survival_curve_matrix!Y47*AB$1)</f>
        <v>1789979.4315713844</v>
      </c>
      <c r="AC48" s="18">
        <f>IF(AC$3&gt;=$E48,0,Survival_curve_matrix!Z47*AC$1)</f>
        <v>4926062.4909185488</v>
      </c>
      <c r="AD48" s="18">
        <f>IF(AD$3&gt;=$E48,0,Survival_curve_matrix!AA47*AD$1)</f>
        <v>12414926.967806282</v>
      </c>
      <c r="AE48" s="18">
        <f>IF(AE$3&gt;=$E48,0,Survival_curve_matrix!AB47*AE$1)</f>
        <v>29074247.298149291</v>
      </c>
      <c r="AF48" s="18">
        <f>IF(AF$3&gt;=$E48,0,Survival_curve_matrix!AC47*AF$1)</f>
        <v>63700845.065238237</v>
      </c>
      <c r="AG48" s="18">
        <f>IF(AG$3&gt;=$E48,0,Survival_curve_matrix!AD47*AG$1)</f>
        <v>130618806.18201587</v>
      </c>
      <c r="AH48" s="18">
        <f>IF(AH$3&gt;=$E48,0,Survival_curve_matrix!AE47*AH$1)</f>
        <v>251416460.61571622</v>
      </c>
      <c r="AI48" s="18">
        <f>IF(AI$3&gt;=$E48,0,Survival_curve_matrix!AF47*AI$1)</f>
        <v>455423696.94211078</v>
      </c>
      <c r="AJ48" s="18">
        <f>IF(AJ$3&gt;=$E48,0,Survival_curve_matrix!AG47*AJ$1)</f>
        <v>777414758.34532201</v>
      </c>
      <c r="AK48" s="18">
        <f>IF(AK$3&gt;=$E48,0,Survival_curve_matrix!AH47*AK$1)</f>
        <v>1255679669.0739553</v>
      </c>
      <c r="AL48" s="18">
        <f>IF(AL$3&gt;=$E48,0,Survival_curve_matrix!AI47*AL$1)</f>
        <v>1945521492.9602993</v>
      </c>
      <c r="AM48" s="18">
        <f>IF(AM$3&gt;=$E48,0,Survival_curve_matrix!AJ47*AM$1)</f>
        <v>2897989232.9027443</v>
      </c>
      <c r="AN48" s="18">
        <f>IF(AN$3&gt;=$E48,0,Survival_curve_matrix!AK47*AN$1)</f>
        <v>4147046866.6840878</v>
      </c>
      <c r="AO48" s="18">
        <f>IF(AO$3&gt;=$E48,0,Survival_curve_matrix!AL47*AO$1)</f>
        <v>5701217285.8658752</v>
      </c>
      <c r="AP48" s="18">
        <f>IF(AP$3&gt;=$E48,0,Survival_curve_matrix!AM47*AP$1)</f>
        <v>7531979397.3574781</v>
      </c>
      <c r="AQ48" s="18">
        <f>IF(AQ$3&gt;=$E48,0,Survival_curve_matrix!AN47*AQ$1)</f>
        <v>9559841351.7485104</v>
      </c>
      <c r="AR48" s="18">
        <f>IF(AR$3&gt;=$E48,0,Survival_curve_matrix!AO47*AR$1)</f>
        <v>11673056314.336782</v>
      </c>
      <c r="AS48" s="18">
        <f>IF(AS$3&gt;=$E48,0,Survival_curve_matrix!AP47*AS$1)</f>
        <v>13739785441.431633</v>
      </c>
      <c r="AT48" s="18">
        <f>IF(AT$3&gt;=$E48,0,Survival_curve_matrix!AQ47*AT$1)</f>
        <v>15623887985.633469</v>
      </c>
      <c r="AU48" s="18">
        <f>IF(AU$3&gt;=$E48,0,Survival_curve_matrix!AR47*AU$1)</f>
        <v>17204760921.263393</v>
      </c>
      <c r="AV48" s="18">
        <f>IF(AV$3&gt;=$E48,0,Survival_curve_matrix!AS47*AV$1)</f>
        <v>18396290607.041752</v>
      </c>
      <c r="AW48" s="18">
        <f>IF(AW$3&gt;=$E48,0,Survival_curve_matrix!AT47*AW$1)</f>
        <v>19162710202.127853</v>
      </c>
      <c r="AX48" s="18">
        <f>IF(AX$3&gt;=$E48,0,Survival_curve_matrix!AU47*AX$1)</f>
        <v>0</v>
      </c>
      <c r="AY48" s="18">
        <f>IF(AY$3&gt;=$E48,0,Survival_curve_matrix!AV47*AY$1)</f>
        <v>0</v>
      </c>
    </row>
    <row r="49" spans="1:51">
      <c r="A49" s="13">
        <f t="shared" si="2"/>
        <v>17146601926.931641</v>
      </c>
      <c r="B49" s="14">
        <f>'SI2.7 - Battery_stock'!E49-'SI2.7 - Battery_stock'!E48</f>
        <v>2623040000</v>
      </c>
      <c r="C49" s="12">
        <f>('SI2.7 - Battery_stock'!E49-SUM(F49:AY49))/'SI2.7 - Battery_stock'!$K$4</f>
        <v>19769641926.931641</v>
      </c>
      <c r="D49" s="23"/>
      <c r="E49" s="9">
        <f>'SI2.7 - Battery_stock'!B49</f>
        <v>2050</v>
      </c>
      <c r="F49" s="18">
        <f>IF(F$3&gt;=$E49,0,Survival_curve_matrix!C48*F$1)</f>
        <v>0</v>
      </c>
      <c r="G49" s="18">
        <f>IF(G$3&gt;=$E49,0,Survival_curve_matrix!D48*G$1)</f>
        <v>0</v>
      </c>
      <c r="H49" s="18">
        <f>IF(H$3&gt;=$E49,0,Survival_curve_matrix!E48*H$1)</f>
        <v>0</v>
      </c>
      <c r="I49" s="18">
        <f>IF(I$3&gt;=$E49,0,Survival_curve_matrix!F48*I$1)</f>
        <v>0</v>
      </c>
      <c r="J49" s="18">
        <f>IF(J$3&gt;=$E49,0,Survival_curve_matrix!G48*J$1)</f>
        <v>1.5485132367244804E-7</v>
      </c>
      <c r="K49" s="18">
        <f>IF(K$3&gt;=$E49,0,Survival_curve_matrix!H48*K$1)</f>
        <v>1.2699049321301678E-6</v>
      </c>
      <c r="L49" s="18">
        <f>IF(L$3&gt;=$E49,0,Survival_curve_matrix!I48*L$1)</f>
        <v>8.3852727810850381E-6</v>
      </c>
      <c r="M49" s="18">
        <f>IF(M$3&gt;=$E49,0,Survival_curve_matrix!J48*M$1)</f>
        <v>4.7418390396497585E-5</v>
      </c>
      <c r="N49" s="18">
        <f>IF(N$3&gt;=$E49,0,Survival_curve_matrix!K48*N$1)</f>
        <v>2.3217004936297133E-4</v>
      </c>
      <c r="O49" s="18">
        <f>IF(O$3&gt;=$E49,0,Survival_curve_matrix!L48*O$1)</f>
        <v>9.6854150118134595E-4</v>
      </c>
      <c r="P49" s="18">
        <f>IF(P$3&gt;=$E49,0,Survival_curve_matrix!M48*P$1)</f>
        <v>3.2148044733188476E-3</v>
      </c>
      <c r="Q49" s="18">
        <f>IF(Q$3&gt;=$E49,0,Survival_curve_matrix!N48*Q$1)</f>
        <v>9.5448289009813607E-3</v>
      </c>
      <c r="R49" s="18">
        <f>IF(R$3&gt;=$E49,0,Survival_curve_matrix!O48*R$1)</f>
        <v>7.9073764901860091E-2</v>
      </c>
      <c r="S49" s="18">
        <f>IF(S$3&gt;=$E49,0,Survival_curve_matrix!P48*S$1)</f>
        <v>0.75082978530374678</v>
      </c>
      <c r="T49" s="18">
        <f>IF(T$3&gt;=$E49,0,Survival_curve_matrix!Q48*T$1)</f>
        <v>5.5273069765256562</v>
      </c>
      <c r="U49" s="18">
        <f>IF(U$3&gt;=$E49,0,Survival_curve_matrix!R48*U$1)</f>
        <v>33.218569819125612</v>
      </c>
      <c r="V49" s="18">
        <f>IF(V$3&gt;=$E49,0,Survival_curve_matrix!S48*V$1)</f>
        <v>171.18867325244503</v>
      </c>
      <c r="W49" s="18">
        <f>IF(W$3&gt;=$E49,0,Survival_curve_matrix!T48*W$1)</f>
        <v>775.8647025914986</v>
      </c>
      <c r="X49" s="18">
        <f>IF(X$3&gt;=$E49,0,Survival_curve_matrix!U48*X$1)</f>
        <v>3174.582930198143</v>
      </c>
      <c r="Y49" s="18">
        <f>IF(Y$3&gt;=$E49,0,Survival_curve_matrix!V48*Y$1)</f>
        <v>11921.710563489223</v>
      </c>
      <c r="Z49" s="18">
        <f>IF(Z$3&gt;=$E49,0,Survival_curve_matrix!W48*Z$1)</f>
        <v>41485.261319312325</v>
      </c>
      <c r="AA49" s="18">
        <f>IF(AA$3&gt;=$E49,0,Survival_curve_matrix!X48*AA$1)</f>
        <v>233177.65506344335</v>
      </c>
      <c r="AB49" s="18">
        <f>IF(AB$3&gt;=$E49,0,Survival_curve_matrix!Y48*AB$1)</f>
        <v>757312.1121319962</v>
      </c>
      <c r="AC49" s="18">
        <f>IF(AC$3&gt;=$E49,0,Survival_curve_matrix!Z48*AC$1)</f>
        <v>2187159.3132314021</v>
      </c>
      <c r="AD49" s="18">
        <f>IF(AD$3&gt;=$E49,0,Survival_curve_matrix!AA48*AD$1)</f>
        <v>5781185.6902135313</v>
      </c>
      <c r="AE49" s="18">
        <f>IF(AE$3&gt;=$E49,0,Survival_curve_matrix!AB48*AE$1)</f>
        <v>14190667.611666771</v>
      </c>
      <c r="AF49" s="18">
        <f>IF(AF$3&gt;=$E49,0,Survival_curve_matrix!AC48*AF$1)</f>
        <v>32567199.191273604</v>
      </c>
      <c r="AG49" s="18">
        <f>IF(AG$3&gt;=$E49,0,Survival_curve_matrix!AD48*AG$1)</f>
        <v>69902072.471974209</v>
      </c>
      <c r="AH49" s="18">
        <f>IF(AH$3&gt;=$E49,0,Survival_curve_matrix!AE48*AH$1)</f>
        <v>140741875.11048454</v>
      </c>
      <c r="AI49" s="18">
        <f>IF(AI$3&gt;=$E49,0,Survival_curve_matrix!AF48*AI$1)</f>
        <v>266485344.15732136</v>
      </c>
      <c r="AJ49" s="18">
        <f>IF(AJ$3&gt;=$E49,0,Survival_curve_matrix!AG48*AJ$1)</f>
        <v>475123509.63311809</v>
      </c>
      <c r="AK49" s="18">
        <f>IF(AK$3&gt;=$E49,0,Survival_curve_matrix!AH48*AK$1)</f>
        <v>800903123.18915141</v>
      </c>
      <c r="AL49" s="18">
        <f>IF(AL$3&gt;=$E49,0,Survival_curve_matrix!AI48*AL$1)</f>
        <v>1293949047.2761948</v>
      </c>
      <c r="AM49" s="18">
        <f>IF(AM$3&gt;=$E49,0,Survival_curve_matrix!AJ48*AM$1)</f>
        <v>2008025696.9115651</v>
      </c>
      <c r="AN49" s="18">
        <f>IF(AN$3&gt;=$E49,0,Survival_curve_matrix!AK48*AN$1)</f>
        <v>2990815766.4056659</v>
      </c>
      <c r="AO49" s="18">
        <f>IF(AO$3&gt;=$E49,0,Survival_curve_matrix!AL48*AO$1)</f>
        <v>4275184978.2825317</v>
      </c>
      <c r="AP49" s="18">
        <f>IF(AP$3&gt;=$E49,0,Survival_curve_matrix!AM48*AP$1)</f>
        <v>5866212402.52005</v>
      </c>
      <c r="AQ49" s="18">
        <f>IF(AQ$3&gt;=$E49,0,Survival_curve_matrix!AN48*AQ$1)</f>
        <v>7724048530.9017181</v>
      </c>
      <c r="AR49" s="18">
        <f>IF(AR$3&gt;=$E49,0,Survival_curve_matrix!AO48*AR$1)</f>
        <v>9771452651.8452797</v>
      </c>
      <c r="AS49" s="18">
        <f>IF(AS$3&gt;=$E49,0,Survival_curve_matrix!AP48*AS$1)</f>
        <v>11898890361.670351</v>
      </c>
      <c r="AT49" s="18">
        <f>IF(AT$3&gt;=$E49,0,Survival_curve_matrix!AQ48*AT$1)</f>
        <v>13975157522.190977</v>
      </c>
      <c r="AU49" s="18">
        <f>IF(AU$3&gt;=$E49,0,Survival_curve_matrix!AR48*AU$1)</f>
        <v>15864706535.02318</v>
      </c>
      <c r="AV49" s="18">
        <f>IF(AV$3&gt;=$E49,0,Survival_curve_matrix!AS48*AV$1)</f>
        <v>17447473416.761196</v>
      </c>
      <c r="AW49" s="18">
        <f>IF(AW$3&gt;=$E49,0,Survival_curve_matrix!AT48*AW$1)</f>
        <v>18637406149.008533</v>
      </c>
      <c r="AX49" s="18">
        <f>IF(AX$3&gt;=$E49,0,Survival_curve_matrix!AU48*AX$1)</f>
        <v>19399088819.9375</v>
      </c>
      <c r="AY49" s="18">
        <f>IF(AY$3&gt;=$E49,0,Survival_curve_matrix!AV48*AY$1)</f>
        <v>0</v>
      </c>
    </row>
  </sheetData>
  <conditionalFormatting sqref="F4:AY49">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E7F42-17AF-493C-AB0F-7CC41BBEC5AA}">
  <dimension ref="A1:N49"/>
  <sheetViews>
    <sheetView tabSelected="1" workbookViewId="0">
      <selection activeCell="L3" sqref="L3"/>
    </sheetView>
  </sheetViews>
  <sheetFormatPr defaultRowHeight="14.4"/>
  <cols>
    <col min="11" max="11" width="11" bestFit="1" customWidth="1"/>
    <col min="12" max="12" width="12" bestFit="1" customWidth="1"/>
  </cols>
  <sheetData>
    <row r="1" spans="1:14">
      <c r="A1" s="51" t="s">
        <v>262</v>
      </c>
    </row>
    <row r="2" spans="1:14">
      <c r="A2" s="1"/>
      <c r="C2" s="1"/>
      <c r="D2" s="1"/>
      <c r="E2" s="1"/>
      <c r="M2" s="213" t="s">
        <v>246</v>
      </c>
    </row>
    <row r="3" spans="1:14">
      <c r="A3" s="213"/>
      <c r="B3" s="10" t="s">
        <v>247</v>
      </c>
      <c r="C3" s="1" t="s">
        <v>171</v>
      </c>
      <c r="D3" s="1" t="s">
        <v>174</v>
      </c>
      <c r="E3" s="1" t="s">
        <v>175</v>
      </c>
      <c r="F3" s="213"/>
      <c r="G3" s="213"/>
      <c r="H3" s="213"/>
      <c r="I3" s="213"/>
      <c r="J3" s="213" t="s">
        <v>248</v>
      </c>
      <c r="K3" s="11" t="s">
        <v>249</v>
      </c>
      <c r="M3" s="213" t="s">
        <v>250</v>
      </c>
    </row>
    <row r="4" spans="1:14">
      <c r="B4" s="9">
        <v>2005</v>
      </c>
      <c r="C4" s="42">
        <f>'SI2.5 - Nickel_demand_model'!N5</f>
        <v>0.38997057969045901</v>
      </c>
      <c r="D4" s="43">
        <f>'SI2.5 - Nickel_demand_model'!O5</f>
        <v>0.38997057969045901</v>
      </c>
      <c r="E4" s="44">
        <f>'SI2.5 - Nickel_demand_model'!P5</f>
        <v>0.38997057969045901</v>
      </c>
      <c r="I4" s="62"/>
      <c r="J4" s="9">
        <v>0</v>
      </c>
      <c r="K4" s="50">
        <v>1</v>
      </c>
      <c r="M4" t="s">
        <v>251</v>
      </c>
      <c r="N4">
        <v>1</v>
      </c>
    </row>
    <row r="5" spans="1:14">
      <c r="B5" s="9">
        <v>2006</v>
      </c>
      <c r="C5" s="42">
        <f>'SI2.5 - Nickel_demand_model'!N6</f>
        <v>-5.7802589185977526E-2</v>
      </c>
      <c r="D5" s="43">
        <f>'SI2.5 - Nickel_demand_model'!O6</f>
        <v>-5.7802589185977526E-2</v>
      </c>
      <c r="E5" s="44">
        <f>'SI2.5 - Nickel_demand_model'!P6</f>
        <v>-5.7802589185977526E-2</v>
      </c>
      <c r="G5" s="2"/>
      <c r="H5" s="2"/>
      <c r="J5" s="9">
        <f>N4</f>
        <v>1</v>
      </c>
      <c r="K5" s="50">
        <f>1-WEIBULL(J5,$N$7,$N$8,TRUE)</f>
        <v>0.99275475702691973</v>
      </c>
      <c r="L5" s="65"/>
      <c r="M5" t="s">
        <v>252</v>
      </c>
      <c r="N5">
        <v>15</v>
      </c>
    </row>
    <row r="6" spans="1:14">
      <c r="B6" s="9">
        <v>2007</v>
      </c>
      <c r="C6" s="42">
        <f>'SI2.5 - Nickel_demand_model'!N7</f>
        <v>-3.7435270093298437E-3</v>
      </c>
      <c r="D6" s="43">
        <f>'SI2.5 - Nickel_demand_model'!O7</f>
        <v>-3.7435270093298437E-3</v>
      </c>
      <c r="E6" s="44">
        <f>'SI2.5 - Nickel_demand_model'!P7</f>
        <v>-3.7435270093298437E-3</v>
      </c>
      <c r="J6" s="9">
        <f>J5+1</f>
        <v>2</v>
      </c>
      <c r="K6" s="50">
        <f t="shared" ref="K6:K49" si="0">1-WEIBULL(J6,$N$7,$N$8,TRUE)</f>
        <v>0.96554054295599878</v>
      </c>
      <c r="L6" s="65"/>
      <c r="M6" t="s">
        <v>253</v>
      </c>
      <c r="N6">
        <v>20</v>
      </c>
    </row>
    <row r="7" spans="1:14">
      <c r="B7" s="9">
        <v>2008</v>
      </c>
      <c r="C7" s="42">
        <f>'SI2.5 - Nickel_demand_model'!N8</f>
        <v>4.0584611585144238E-2</v>
      </c>
      <c r="D7" s="43">
        <f>'SI2.5 - Nickel_demand_model'!O8</f>
        <v>4.0584611585144238E-2</v>
      </c>
      <c r="E7" s="44">
        <f>'SI2.5 - Nickel_demand_model'!P8</f>
        <v>4.0584611585144238E-2</v>
      </c>
      <c r="J7" s="9">
        <f t="shared" ref="J7:J49" si="1">J6+1</f>
        <v>3</v>
      </c>
      <c r="K7" s="50">
        <f t="shared" si="0"/>
        <v>0.91574129349650168</v>
      </c>
      <c r="L7" s="65"/>
      <c r="M7" t="s">
        <v>254</v>
      </c>
      <c r="N7">
        <f>(LN(2))/(LN((N6-N4)/(N5-N4)))</f>
        <v>2.2697735164462589</v>
      </c>
    </row>
    <row r="8" spans="1:14">
      <c r="B8" s="9">
        <v>2009</v>
      </c>
      <c r="C8" s="42">
        <f>'SI2.5 - Nickel_demand_model'!N9</f>
        <v>7.4653099926052166E-2</v>
      </c>
      <c r="D8" s="43">
        <f>'SI2.5 - Nickel_demand_model'!O9</f>
        <v>7.4653099926052166E-2</v>
      </c>
      <c r="E8" s="44">
        <f>'SI2.5 - Nickel_demand_model'!P9</f>
        <v>7.4653099926052166E-2</v>
      </c>
      <c r="J8" s="9">
        <f t="shared" si="1"/>
        <v>4</v>
      </c>
      <c r="K8" s="50">
        <f t="shared" si="0"/>
        <v>0.8444155050925114</v>
      </c>
      <c r="L8" s="65"/>
      <c r="M8" t="s">
        <v>255</v>
      </c>
      <c r="N8">
        <f>IF(N7&lt;&gt;"",(N6-N4)/((-LN(0.003))^(1/N7)),"")</f>
        <v>8.7519890907249955</v>
      </c>
    </row>
    <row r="9" spans="1:14">
      <c r="B9" s="9">
        <v>2010</v>
      </c>
      <c r="C9" s="42">
        <f>'SI2.5 - Nickel_demand_model'!N10</f>
        <v>9.8335089852831598E-2</v>
      </c>
      <c r="D9" s="43">
        <f>'SI2.5 - Nickel_demand_model'!O10</f>
        <v>9.8335089852831598E-2</v>
      </c>
      <c r="E9" s="44">
        <f>'SI2.5 - Nickel_demand_model'!P10</f>
        <v>9.8335089852831598E-2</v>
      </c>
      <c r="J9" s="9">
        <f t="shared" si="1"/>
        <v>5</v>
      </c>
      <c r="K9" s="50">
        <f t="shared" si="0"/>
        <v>0.75530749508057482</v>
      </c>
      <c r="L9" s="65"/>
    </row>
    <row r="10" spans="1:14">
      <c r="B10" s="9">
        <v>2011</v>
      </c>
      <c r="C10" s="42">
        <f>'SI2.5 - Nickel_demand_model'!N11</f>
        <v>0.11189064839523995</v>
      </c>
      <c r="D10" s="43">
        <f>'SI2.5 - Nickel_demand_model'!O11</f>
        <v>0.11189064839523995</v>
      </c>
      <c r="E10" s="44">
        <f>'SI2.5 - Nickel_demand_model'!P11</f>
        <v>0.11189064839523995</v>
      </c>
      <c r="J10" s="9">
        <f t="shared" si="1"/>
        <v>6</v>
      </c>
      <c r="K10" s="50">
        <f t="shared" si="0"/>
        <v>0.65410927351243875</v>
      </c>
      <c r="L10" s="65"/>
    </row>
    <row r="11" spans="1:14">
      <c r="B11" s="9">
        <v>2012</v>
      </c>
      <c r="C11" s="42">
        <f>'SI2.5 - Nickel_demand_model'!N12</f>
        <v>0.1154366706267468</v>
      </c>
      <c r="D11" s="43">
        <f>'SI2.5 - Nickel_demand_model'!O12</f>
        <v>0.1154366706267468</v>
      </c>
      <c r="E11" s="44">
        <f>'SI2.5 - Nickel_demand_model'!P12</f>
        <v>0.1154366706267468</v>
      </c>
      <c r="J11" s="9">
        <f t="shared" si="1"/>
        <v>7</v>
      </c>
      <c r="K11" s="50">
        <f t="shared" si="0"/>
        <v>0.54755135443059455</v>
      </c>
      <c r="L11" s="65"/>
    </row>
    <row r="12" spans="1:14">
      <c r="B12" s="9">
        <v>2013</v>
      </c>
      <c r="C12" s="42">
        <f>'SI2.5 - Nickel_demand_model'!N13</f>
        <v>0.1090505685666214</v>
      </c>
      <c r="D12" s="43">
        <f>'SI2.5 - Nickel_demand_model'!O13</f>
        <v>0.1090505685666214</v>
      </c>
      <c r="E12" s="44">
        <f>'SI2.5 - Nickel_demand_model'!P13</f>
        <v>0.1090505685666214</v>
      </c>
      <c r="J12" s="9">
        <f t="shared" si="1"/>
        <v>8</v>
      </c>
      <c r="K12" s="50">
        <f t="shared" si="0"/>
        <v>0.44240412357986791</v>
      </c>
      <c r="L12" s="65"/>
    </row>
    <row r="13" spans="1:14">
      <c r="B13" s="9">
        <v>2014</v>
      </c>
      <c r="C13" s="42">
        <f>'SI2.5 - Nickel_demand_model'!N14</f>
        <v>9.2777129170362543E-2</v>
      </c>
      <c r="D13" s="43">
        <f>'SI2.5 - Nickel_demand_model'!O14</f>
        <v>9.2777129170362543E-2</v>
      </c>
      <c r="E13" s="44">
        <f>'SI2.5 - Nickel_demand_model'!P14</f>
        <v>9.2777129170362543E-2</v>
      </c>
      <c r="J13" s="9">
        <f t="shared" si="1"/>
        <v>9</v>
      </c>
      <c r="K13" s="50">
        <f t="shared" si="0"/>
        <v>0.34456235469533381</v>
      </c>
      <c r="L13" s="65"/>
    </row>
    <row r="14" spans="1:14">
      <c r="B14" s="9">
        <v>2015</v>
      </c>
      <c r="C14" s="42">
        <f>'SI2.5 - Nickel_demand_model'!N15</f>
        <v>6.6361197589834012E-2</v>
      </c>
      <c r="D14" s="43">
        <f>'SI2.5 - Nickel_demand_model'!O15</f>
        <v>6.6361197589834012E-2</v>
      </c>
      <c r="E14" s="44">
        <f>'SI2.5 - Nickel_demand_model'!P15</f>
        <v>6.6361197589834012E-2</v>
      </c>
      <c r="J14" s="9">
        <f t="shared" si="1"/>
        <v>10</v>
      </c>
      <c r="K14" s="50">
        <f t="shared" si="0"/>
        <v>0.25837776899454301</v>
      </c>
      <c r="L14" s="65"/>
    </row>
    <row r="15" spans="1:14">
      <c r="B15" s="9">
        <v>2016</v>
      </c>
      <c r="C15" s="42">
        <f>'SI2.5 - Nickel_demand_model'!N16</f>
        <v>4.4845023038241463E-2</v>
      </c>
      <c r="D15" s="43">
        <f>'SI2.5 - Nickel_demand_model'!O16</f>
        <v>4.4845023038241463E-2</v>
      </c>
      <c r="E15" s="44">
        <f>'SI2.5 - Nickel_demand_model'!P16</f>
        <v>4.4845023038241463E-2</v>
      </c>
      <c r="J15" s="9">
        <f t="shared" si="1"/>
        <v>11</v>
      </c>
      <c r="K15" s="50">
        <f t="shared" si="0"/>
        <v>0.18633990163113034</v>
      </c>
      <c r="L15" s="65"/>
    </row>
    <row r="16" spans="1:14">
      <c r="B16" s="9">
        <v>2017</v>
      </c>
      <c r="C16" s="42">
        <f>'SI2.5 - Nickel_demand_model'!N17</f>
        <v>8.9275053089992326E-2</v>
      </c>
      <c r="D16" s="43">
        <f>'SI2.5 - Nickel_demand_model'!O17</f>
        <v>8.9275053089992326E-2</v>
      </c>
      <c r="E16" s="44">
        <f>'SI2.5 - Nickel_demand_model'!P17</f>
        <v>8.9275053089992326E-2</v>
      </c>
      <c r="J16" s="9">
        <f t="shared" si="1"/>
        <v>12</v>
      </c>
      <c r="K16" s="50">
        <f t="shared" si="0"/>
        <v>0.12911549380067699</v>
      </c>
      <c r="L16" s="65"/>
    </row>
    <row r="17" spans="2:12">
      <c r="B17" s="9">
        <v>2018</v>
      </c>
      <c r="C17" s="42">
        <f>'SI2.5 - Nickel_demand_model'!N18</f>
        <v>0.21496459601376444</v>
      </c>
      <c r="D17" s="43">
        <f>'SI2.5 - Nickel_demand_model'!O18</f>
        <v>0.21496459601376444</v>
      </c>
      <c r="E17" s="44">
        <f>'SI2.5 - Nickel_demand_model'!P18</f>
        <v>0.21496459601376444</v>
      </c>
      <c r="J17" s="9">
        <f t="shared" si="1"/>
        <v>13</v>
      </c>
      <c r="K17" s="50">
        <f t="shared" si="0"/>
        <v>8.5873566956985892E-2</v>
      </c>
      <c r="L17" s="65"/>
    </row>
    <row r="18" spans="2:12">
      <c r="B18" s="9">
        <v>2019</v>
      </c>
      <c r="C18" s="42">
        <f>'SI2.5 - Nickel_demand_model'!N19</f>
        <v>0.44756489852134074</v>
      </c>
      <c r="D18" s="43">
        <f>'SI2.5 - Nickel_demand_model'!O19</f>
        <v>0.44756489852134074</v>
      </c>
      <c r="E18" s="44">
        <f>'SI2.5 - Nickel_demand_model'!P19</f>
        <v>0.44756489852134074</v>
      </c>
      <c r="J18" s="9">
        <f t="shared" si="1"/>
        <v>14</v>
      </c>
      <c r="K18" s="50">
        <f t="shared" si="0"/>
        <v>5.4772255750516585E-2</v>
      </c>
      <c r="L18" s="65"/>
    </row>
    <row r="19" spans="2:12">
      <c r="B19" s="9">
        <v>2020</v>
      </c>
      <c r="C19" s="42">
        <f>'SI2.5 - Nickel_demand_model'!N20</f>
        <v>0.74135273217981557</v>
      </c>
      <c r="D19" s="43">
        <f>'SI2.5 - Nickel_demand_model'!O20</f>
        <v>0.74135273217981557</v>
      </c>
      <c r="E19" s="44">
        <f>'SI2.5 - Nickel_demand_model'!P20</f>
        <v>0.74135273217981557</v>
      </c>
      <c r="J19" s="9">
        <f t="shared" si="1"/>
        <v>15</v>
      </c>
      <c r="K19" s="50">
        <f t="shared" si="0"/>
        <v>3.3474520651110007E-2</v>
      </c>
      <c r="L19" s="65"/>
    </row>
    <row r="20" spans="2:12">
      <c r="B20" s="9">
        <v>2021</v>
      </c>
      <c r="C20" s="42">
        <f>'SI2.5 - Nickel_demand_model'!N21</f>
        <v>0.83951813837417688</v>
      </c>
      <c r="D20" s="43">
        <f>'SI2.5 - Nickel_demand_model'!O21</f>
        <v>0.83951813837417688</v>
      </c>
      <c r="E20" s="44">
        <f>'SI2.5 - Nickel_demand_model'!P21</f>
        <v>0.83951813837417688</v>
      </c>
      <c r="J20" s="9">
        <f t="shared" si="1"/>
        <v>16</v>
      </c>
      <c r="K20" s="50">
        <f t="shared" si="0"/>
        <v>1.9587187087777513E-2</v>
      </c>
      <c r="L20" s="65"/>
    </row>
    <row r="21" spans="2:12">
      <c r="B21" s="9">
        <v>2022</v>
      </c>
      <c r="C21" s="42">
        <f>'SI2.5 - Nickel_demand_model'!N22</f>
        <v>1.0481013245134019</v>
      </c>
      <c r="D21" s="43">
        <f>'SI2.5 - Nickel_demand_model'!O22</f>
        <v>1.0481013245134019</v>
      </c>
      <c r="E21" s="44">
        <f>'SI2.5 - Nickel_demand_model'!P22</f>
        <v>1.0481013245134019</v>
      </c>
      <c r="J21" s="9">
        <f t="shared" si="1"/>
        <v>17</v>
      </c>
      <c r="K21" s="50">
        <f t="shared" si="0"/>
        <v>1.0964824785626437E-2</v>
      </c>
      <c r="L21" s="65"/>
    </row>
    <row r="22" spans="2:12">
      <c r="B22" s="9">
        <v>2023</v>
      </c>
      <c r="C22" s="42">
        <f>'SI2.5 - Nickel_demand_model'!N23</f>
        <v>1.350054581589377</v>
      </c>
      <c r="D22" s="43">
        <f>'SI2.5 - Nickel_demand_model'!O23</f>
        <v>1.350054581589377</v>
      </c>
      <c r="E22" s="44">
        <f>'SI2.5 - Nickel_demand_model'!P23</f>
        <v>1.350054581589377</v>
      </c>
      <c r="J22" s="9">
        <f t="shared" si="1"/>
        <v>18</v>
      </c>
      <c r="K22" s="50">
        <f t="shared" si="0"/>
        <v>5.8679450472032268E-3</v>
      </c>
      <c r="L22" s="65"/>
    </row>
    <row r="23" spans="2:12">
      <c r="B23" s="9">
        <v>2024</v>
      </c>
      <c r="C23" s="42">
        <f>'SI2.5 - Nickel_demand_model'!N24</f>
        <v>1.4782150191964616</v>
      </c>
      <c r="D23" s="43">
        <f>'SI2.5 - Nickel_demand_model'!O24</f>
        <v>1.4782150191964616</v>
      </c>
      <c r="E23" s="44">
        <f>'SI2.5 - Nickel_demand_model'!P24</f>
        <v>1.4782150191964616</v>
      </c>
      <c r="J23" s="9">
        <f t="shared" si="1"/>
        <v>19</v>
      </c>
      <c r="K23" s="50">
        <f t="shared" si="0"/>
        <v>3.0000000000000027E-3</v>
      </c>
      <c r="L23" s="65"/>
    </row>
    <row r="24" spans="2:12">
      <c r="B24" s="9">
        <v>2025</v>
      </c>
      <c r="C24" s="42">
        <f>'SI2.5 - Nickel_demand_model'!N25</f>
        <v>1.8327622719734624</v>
      </c>
      <c r="D24" s="43">
        <f>'SI2.5 - Nickel_demand_model'!O25</f>
        <v>1.8863960741990868</v>
      </c>
      <c r="E24" s="44">
        <f>'SI2.5 - Nickel_demand_model'!P25</f>
        <v>1.8863960741990868</v>
      </c>
      <c r="J24" s="9">
        <f t="shared" si="1"/>
        <v>20</v>
      </c>
      <c r="K24" s="50">
        <f t="shared" si="0"/>
        <v>1.4642512460747437E-3</v>
      </c>
    </row>
    <row r="25" spans="2:12">
      <c r="B25" s="9">
        <v>2026</v>
      </c>
      <c r="C25" s="42">
        <f>'SI2.5 - Nickel_demand_model'!N26</f>
        <v>2.2158634728455038</v>
      </c>
      <c r="D25" s="43">
        <f>'SI2.5 - Nickel_demand_model'!O26</f>
        <v>4.9711815953906813</v>
      </c>
      <c r="E25" s="44">
        <f>'SI2.5 - Nickel_demand_model'!P26</f>
        <v>4.0688242246853825</v>
      </c>
      <c r="J25" s="9">
        <f t="shared" si="1"/>
        <v>21</v>
      </c>
      <c r="K25" s="50">
        <f t="shared" si="0"/>
        <v>6.818492265509013E-4</v>
      </c>
    </row>
    <row r="26" spans="2:12">
      <c r="B26" s="9">
        <v>2027</v>
      </c>
      <c r="C26" s="42">
        <f>'SI2.5 - Nickel_demand_model'!N27</f>
        <v>2.5898540616504557</v>
      </c>
      <c r="D26" s="43">
        <f>'SI2.5 - Nickel_demand_model'!O27</f>
        <v>6.4496097575029401</v>
      </c>
      <c r="E26" s="44">
        <f>'SI2.5 - Nickel_demand_model'!P27</f>
        <v>5.3278390692293769</v>
      </c>
      <c r="J26" s="9">
        <f t="shared" si="1"/>
        <v>22</v>
      </c>
      <c r="K26" s="50">
        <f t="shared" si="0"/>
        <v>3.0273933569047173E-4</v>
      </c>
    </row>
    <row r="27" spans="2:12">
      <c r="B27" s="9">
        <v>2028</v>
      </c>
      <c r="C27" s="42">
        <f>'SI2.5 - Nickel_demand_model'!N28</f>
        <v>2.9478188496487596</v>
      </c>
      <c r="D27" s="43">
        <f>'SI2.5 - Nickel_demand_model'!O28</f>
        <v>7.5947963327763004</v>
      </c>
      <c r="E27" s="44">
        <f>'SI2.5 - Nickel_demand_model'!P28</f>
        <v>6.5141405664814478</v>
      </c>
      <c r="J27" s="9">
        <f t="shared" si="1"/>
        <v>23</v>
      </c>
      <c r="K27" s="50">
        <f t="shared" si="0"/>
        <v>1.2808424593790946E-4</v>
      </c>
    </row>
    <row r="28" spans="2:12">
      <c r="B28" s="9">
        <v>2029</v>
      </c>
      <c r="C28" s="42">
        <f>'SI2.5 - Nickel_demand_model'!N29</f>
        <v>3.2914470118141868</v>
      </c>
      <c r="D28" s="43">
        <f>'SI2.5 - Nickel_demand_model'!O29</f>
        <v>8.4318291456825882</v>
      </c>
      <c r="E28" s="44">
        <f>'SI2.5 - Nickel_demand_model'!P29</f>
        <v>7.6497563979776873</v>
      </c>
      <c r="J28" s="9">
        <f t="shared" si="1"/>
        <v>24</v>
      </c>
      <c r="K28" s="50">
        <f t="shared" si="0"/>
        <v>5.1607888530424972E-5</v>
      </c>
    </row>
    <row r="29" spans="2:12">
      <c r="B29" s="9">
        <v>2030</v>
      </c>
      <c r="C29" s="42">
        <f>'SI2.5 - Nickel_demand_model'!N30</f>
        <v>3.620747371764125</v>
      </c>
      <c r="D29" s="43">
        <f>'SI2.5 - Nickel_demand_model'!O30</f>
        <v>8.9706522973352598</v>
      </c>
      <c r="E29" s="44">
        <f>'SI2.5 - Nickel_demand_model'!P30</f>
        <v>8.7494261446856143</v>
      </c>
      <c r="J29" s="9">
        <f t="shared" si="1"/>
        <v>25</v>
      </c>
      <c r="K29" s="50">
        <f t="shared" si="0"/>
        <v>1.9791788430478796E-5</v>
      </c>
    </row>
    <row r="30" spans="2:12">
      <c r="B30" s="9">
        <v>2031</v>
      </c>
      <c r="C30" s="42">
        <f>'SI2.5 - Nickel_demand_model'!N31</f>
        <v>3.9321248401729196</v>
      </c>
      <c r="D30" s="43">
        <f>'SI2.5 - Nickel_demand_model'!O31</f>
        <v>9.2863716190611232</v>
      </c>
      <c r="E30" s="44">
        <f>'SI2.5 - Nickel_demand_model'!P31</f>
        <v>9.8067393720548939</v>
      </c>
      <c r="J30" s="9">
        <f t="shared" si="1"/>
        <v>26</v>
      </c>
      <c r="K30" s="50">
        <f t="shared" si="0"/>
        <v>7.2204617330706711E-6</v>
      </c>
    </row>
    <row r="31" spans="2:12">
      <c r="B31" s="9">
        <v>2032</v>
      </c>
      <c r="C31" s="42">
        <f>'SI2.5 - Nickel_demand_model'!N32</f>
        <v>4.2145998727649516</v>
      </c>
      <c r="D31" s="43">
        <f>'SI2.5 - Nickel_demand_model'!O32</f>
        <v>9.6849541574360565</v>
      </c>
      <c r="E31" s="44">
        <f>'SI2.5 - Nickel_demand_model'!P32</f>
        <v>10.768183644955624</v>
      </c>
      <c r="J31" s="9">
        <f t="shared" si="1"/>
        <v>27</v>
      </c>
      <c r="K31" s="50">
        <f t="shared" si="0"/>
        <v>2.5045236462517551E-6</v>
      </c>
    </row>
    <row r="32" spans="2:12">
      <c r="B32" s="9">
        <v>2033</v>
      </c>
      <c r="C32" s="42">
        <f>'SI2.5 - Nickel_demand_model'!N33</f>
        <v>4.4639497059944944</v>
      </c>
      <c r="D32" s="43">
        <f>'SI2.5 - Nickel_demand_model'!O33</f>
        <v>10.216192633763722</v>
      </c>
      <c r="E32" s="44">
        <f>'SI2.5 - Nickel_demand_model'!P33</f>
        <v>11.610017297106532</v>
      </c>
      <c r="J32" s="9">
        <f t="shared" si="1"/>
        <v>28</v>
      </c>
      <c r="K32" s="50">
        <f t="shared" si="0"/>
        <v>8.2554582492289086E-7</v>
      </c>
    </row>
    <row r="33" spans="2:11">
      <c r="B33" s="9">
        <v>2034</v>
      </c>
      <c r="C33" s="42">
        <f>'SI2.5 - Nickel_demand_model'!N34</f>
        <v>4.6779877054850187</v>
      </c>
      <c r="D33" s="43">
        <f>'SI2.5 - Nickel_demand_model'!O34</f>
        <v>10.84494188006501</v>
      </c>
      <c r="E33" s="44">
        <f>'SI2.5 - Nickel_demand_model'!P34</f>
        <v>12.31360185185348</v>
      </c>
      <c r="J33" s="9">
        <f t="shared" si="1"/>
        <v>29</v>
      </c>
      <c r="K33" s="50">
        <f t="shared" si="0"/>
        <v>2.5846084295011451E-7</v>
      </c>
    </row>
    <row r="34" spans="2:11">
      <c r="B34" s="9">
        <v>2035</v>
      </c>
      <c r="C34" s="42">
        <f>'SI2.5 - Nickel_demand_model'!N35</f>
        <v>4.8543831347787592</v>
      </c>
      <c r="D34" s="43">
        <f>'SI2.5 - Nickel_demand_model'!O35</f>
        <v>11.538915613825974</v>
      </c>
      <c r="E34" s="44">
        <f>'SI2.5 - Nickel_demand_model'!P35</f>
        <v>12.854300581354209</v>
      </c>
      <c r="J34" s="9">
        <f t="shared" si="1"/>
        <v>30</v>
      </c>
      <c r="K34" s="50">
        <f t="shared" si="0"/>
        <v>7.6819789529558591E-8</v>
      </c>
    </row>
    <row r="35" spans="2:11">
      <c r="B35" s="9">
        <v>2036</v>
      </c>
      <c r="C35" s="42">
        <f>'SI2.5 - Nickel_demand_model'!N36</f>
        <v>4.9936042807622112</v>
      </c>
      <c r="D35" s="43">
        <f>'SI2.5 - Nickel_demand_model'!O36</f>
        <v>12.25646017358638</v>
      </c>
      <c r="E35" s="44">
        <f>'SI2.5 - Nickel_demand_model'!P36</f>
        <v>13.250978055720323</v>
      </c>
      <c r="J35" s="9">
        <f t="shared" si="1"/>
        <v>31</v>
      </c>
      <c r="K35" s="50">
        <f t="shared" si="0"/>
        <v>2.1665504834622595E-8</v>
      </c>
    </row>
    <row r="36" spans="2:11">
      <c r="B36" s="9">
        <v>2037</v>
      </c>
      <c r="C36" s="42">
        <f>'SI2.5 - Nickel_demand_model'!N37</f>
        <v>5.1042655433583111</v>
      </c>
      <c r="D36" s="43">
        <f>'SI2.5 - Nickel_demand_model'!O37</f>
        <v>12.91530521456877</v>
      </c>
      <c r="E36" s="44">
        <f>'SI2.5 - Nickel_demand_model'!P37</f>
        <v>13.663386519525687</v>
      </c>
      <c r="J36" s="9">
        <f t="shared" si="1"/>
        <v>32</v>
      </c>
      <c r="K36" s="50">
        <f t="shared" si="0"/>
        <v>5.7953464249749231E-9</v>
      </c>
    </row>
    <row r="37" spans="2:11">
      <c r="B37" s="9">
        <v>2038</v>
      </c>
      <c r="C37" s="42">
        <f>'SI2.5 - Nickel_demand_model'!N38</f>
        <v>5.1862062163074194</v>
      </c>
      <c r="D37" s="43">
        <f>'SI2.5 - Nickel_demand_model'!O38</f>
        <v>13.490990240652081</v>
      </c>
      <c r="E37" s="44">
        <f>'SI2.5 - Nickel_demand_model'!P38</f>
        <v>14.111186241201096</v>
      </c>
      <c r="J37" s="9">
        <f t="shared" si="1"/>
        <v>33</v>
      </c>
      <c r="K37" s="50">
        <f t="shared" si="0"/>
        <v>1.4696270866920713E-9</v>
      </c>
    </row>
    <row r="38" spans="2:11">
      <c r="B38" s="9">
        <v>2039</v>
      </c>
      <c r="C38" s="42">
        <f>'SI2.5 - Nickel_demand_model'!N39</f>
        <v>5.2371843588260196</v>
      </c>
      <c r="D38" s="43">
        <f>'SI2.5 - Nickel_demand_model'!O39</f>
        <v>13.982004840598169</v>
      </c>
      <c r="E38" s="44">
        <f>'SI2.5 - Nickel_demand_model'!P39</f>
        <v>14.57230269651151</v>
      </c>
      <c r="J38" s="9">
        <f t="shared" si="1"/>
        <v>34</v>
      </c>
      <c r="K38" s="50">
        <f t="shared" si="0"/>
        <v>3.5314962065768896E-10</v>
      </c>
    </row>
    <row r="39" spans="2:11">
      <c r="B39" s="9">
        <v>2040</v>
      </c>
      <c r="C39" s="42">
        <f>'SI2.5 - Nickel_demand_model'!N40</f>
        <v>5.2557427188544308</v>
      </c>
      <c r="D39" s="43">
        <f>'SI2.5 - Nickel_demand_model'!O40</f>
        <v>14.411024160705812</v>
      </c>
      <c r="E39" s="44">
        <f>'SI2.5 - Nickel_demand_model'!P40</f>
        <v>15.053681014051277</v>
      </c>
      <c r="J39" s="9">
        <f t="shared" si="1"/>
        <v>35</v>
      </c>
      <c r="K39" s="50">
        <f t="shared" si="0"/>
        <v>8.0379480849046558E-11</v>
      </c>
    </row>
    <row r="40" spans="2:11">
      <c r="B40" s="9">
        <v>2041</v>
      </c>
      <c r="C40" s="42">
        <f>'SI2.5 - Nickel_demand_model'!N41</f>
        <v>5.445788846314354</v>
      </c>
      <c r="D40" s="43">
        <f>'SI2.5 - Nickel_demand_model'!O41</f>
        <v>14.718025631463469</v>
      </c>
      <c r="E40" s="44">
        <f>'SI2.5 - Nickel_demand_model'!P41</f>
        <v>15.462825846065199</v>
      </c>
      <c r="J40" s="9">
        <f t="shared" si="1"/>
        <v>36</v>
      </c>
      <c r="K40" s="50">
        <f t="shared" si="0"/>
        <v>1.7321366563294305E-11</v>
      </c>
    </row>
    <row r="41" spans="2:11">
      <c r="B41" s="9">
        <v>2042</v>
      </c>
      <c r="C41" s="42">
        <f>'SI2.5 - Nickel_demand_model'!N42</f>
        <v>5.6226018190789908</v>
      </c>
      <c r="D41" s="43">
        <f>'SI2.5 - Nickel_demand_model'!O42</f>
        <v>15.021563672773972</v>
      </c>
      <c r="E41" s="44">
        <f>'SI2.5 - Nickel_demand_model'!P42</f>
        <v>15.851832089734133</v>
      </c>
      <c r="J41" s="9">
        <f t="shared" si="1"/>
        <v>37</v>
      </c>
      <c r="K41" s="50">
        <f t="shared" si="0"/>
        <v>3.5325076197523231E-12</v>
      </c>
    </row>
    <row r="42" spans="2:11">
      <c r="B42" s="9">
        <v>2043</v>
      </c>
      <c r="C42" s="42">
        <f>'SI2.5 - Nickel_demand_model'!N43</f>
        <v>5.7857691379691376</v>
      </c>
      <c r="D42" s="43">
        <f>'SI2.5 - Nickel_demand_model'!O43</f>
        <v>15.280050303935846</v>
      </c>
      <c r="E42" s="44">
        <f>'SI2.5 - Nickel_demand_model'!P43</f>
        <v>16.16049293904355</v>
      </c>
      <c r="J42" s="9">
        <f t="shared" si="1"/>
        <v>38</v>
      </c>
      <c r="K42" s="50">
        <f t="shared" si="0"/>
        <v>6.815659148173836E-13</v>
      </c>
    </row>
    <row r="43" spans="2:11">
      <c r="B43" s="9">
        <v>2044</v>
      </c>
      <c r="C43" s="42">
        <f>'SI2.5 - Nickel_demand_model'!N44</f>
        <v>5.9336928664016177</v>
      </c>
      <c r="D43" s="43">
        <f>'SI2.5 - Nickel_demand_model'!O44</f>
        <v>15.52617852696876</v>
      </c>
      <c r="E43" s="44">
        <f>'SI2.5 - Nickel_demand_model'!P44</f>
        <v>16.430100288519711</v>
      </c>
      <c r="J43" s="9">
        <f t="shared" si="1"/>
        <v>39</v>
      </c>
      <c r="K43" s="50">
        <f t="shared" si="0"/>
        <v>1.2434497875801753E-13</v>
      </c>
    </row>
    <row r="44" spans="2:11">
      <c r="B44" s="9">
        <v>2045</v>
      </c>
      <c r="C44" s="42">
        <f>'SI2.5 - Nickel_demand_model'!N45</f>
        <v>6.0651825958380048</v>
      </c>
      <c r="D44" s="43">
        <f>'SI2.5 - Nickel_demand_model'!O45</f>
        <v>15.758845850572548</v>
      </c>
      <c r="E44" s="44">
        <f>'SI2.5 - Nickel_demand_model'!P45</f>
        <v>16.667778594595088</v>
      </c>
      <c r="J44" s="9">
        <f t="shared" si="1"/>
        <v>40</v>
      </c>
      <c r="K44" s="50">
        <f t="shared" si="0"/>
        <v>2.1427304375265521E-14</v>
      </c>
    </row>
    <row r="45" spans="2:11">
      <c r="B45" s="9">
        <v>2046</v>
      </c>
      <c r="C45" s="42">
        <f>'SI2.5 - Nickel_demand_model'!N46</f>
        <v>6.1791712913214747</v>
      </c>
      <c r="D45" s="43">
        <f>'SI2.5 - Nickel_demand_model'!O46</f>
        <v>15.976735362013864</v>
      </c>
      <c r="E45" s="44">
        <f>'SI2.5 - Nickel_demand_model'!P46</f>
        <v>16.8802315824299</v>
      </c>
      <c r="J45" s="9">
        <f t="shared" si="1"/>
        <v>41</v>
      </c>
      <c r="K45" s="50">
        <f t="shared" si="0"/>
        <v>3.4416913763379853E-15</v>
      </c>
    </row>
    <row r="46" spans="2:11">
      <c r="B46" s="9">
        <v>2047</v>
      </c>
      <c r="C46" s="42">
        <f>'SI2.5 - Nickel_demand_model'!N47</f>
        <v>6.2748066242756453</v>
      </c>
      <c r="D46" s="43">
        <f>'SI2.5 - Nickel_demand_model'!O47</f>
        <v>16.179179318790013</v>
      </c>
      <c r="E46" s="44">
        <f>'SI2.5 - Nickel_demand_model'!P47</f>
        <v>17.073283149378771</v>
      </c>
      <c r="J46" s="9">
        <f t="shared" si="1"/>
        <v>42</v>
      </c>
      <c r="K46" s="50">
        <f t="shared" si="0"/>
        <v>0</v>
      </c>
    </row>
    <row r="47" spans="2:11">
      <c r="B47" s="9">
        <v>2048</v>
      </c>
      <c r="C47" s="42">
        <f>'SI2.5 - Nickel_demand_model'!N48</f>
        <v>6.351391226653659</v>
      </c>
      <c r="D47" s="43">
        <f>'SI2.5 - Nickel_demand_model'!O48</f>
        <v>16.366274646732265</v>
      </c>
      <c r="E47" s="44">
        <f>'SI2.5 - Nickel_demand_model'!P48</f>
        <v>17.251384778528323</v>
      </c>
      <c r="J47" s="9">
        <f t="shared" si="1"/>
        <v>43</v>
      </c>
      <c r="K47" s="50">
        <f t="shared" si="0"/>
        <v>0</v>
      </c>
    </row>
    <row r="48" spans="2:11">
      <c r="B48" s="9">
        <v>2049</v>
      </c>
      <c r="C48" s="42">
        <f>'SI2.5 - Nickel_demand_model'!N49</f>
        <v>6.4081775439730766</v>
      </c>
      <c r="D48" s="43">
        <f>'SI2.5 - Nickel_demand_model'!O49</f>
        <v>16.539309790388234</v>
      </c>
      <c r="E48" s="44">
        <f>'SI2.5 - Nickel_demand_model'!P49</f>
        <v>17.417949553091784</v>
      </c>
      <c r="J48" s="9">
        <f t="shared" si="1"/>
        <v>44</v>
      </c>
      <c r="K48" s="50">
        <f t="shared" si="0"/>
        <v>0</v>
      </c>
    </row>
    <row r="49" spans="2:11">
      <c r="B49" s="9">
        <v>2050</v>
      </c>
      <c r="C49" s="42">
        <f>'SI2.5 - Nickel_demand_model'!N50</f>
        <v>6.4445518498562144</v>
      </c>
      <c r="D49" s="43">
        <f>'SI2.5 - Nickel_demand_model'!O50</f>
        <v>16.724942766644617</v>
      </c>
      <c r="E49" s="44">
        <f>'SI2.5 - Nickel_demand_model'!P50</f>
        <v>17.622051941120503</v>
      </c>
      <c r="J49" s="9">
        <f t="shared" si="1"/>
        <v>45</v>
      </c>
      <c r="K49" s="50">
        <f t="shared" si="0"/>
        <v>0</v>
      </c>
    </row>
  </sheetData>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9D893-E4AC-4C6F-A6A5-C248B83E9BBB}">
  <sheetPr>
    <tabColor theme="2" tint="0.39997558519241921"/>
  </sheetPr>
  <dimension ref="A1:AY49"/>
  <sheetViews>
    <sheetView zoomScale="85" zoomScaleNormal="85" workbookViewId="0">
      <selection activeCell="B3" sqref="B3"/>
    </sheetView>
  </sheetViews>
  <sheetFormatPr defaultColWidth="5.33203125" defaultRowHeight="14.4"/>
  <cols>
    <col min="1" max="1" width="7.44140625" customWidth="1"/>
    <col min="2" max="2" width="10.33203125" customWidth="1"/>
    <col min="3" max="3" width="9.33203125" customWidth="1"/>
    <col min="4" max="4" width="7.44140625" customWidth="1"/>
    <col min="5" max="5" width="5.33203125" customWidth="1"/>
    <col min="6" max="6" width="8.6640625" bestFit="1" customWidth="1"/>
    <col min="7" max="13" width="5.109375" customWidth="1"/>
    <col min="14" max="14" width="6.33203125" bestFit="1" customWidth="1"/>
    <col min="15" max="51" width="5.109375" customWidth="1"/>
  </cols>
  <sheetData>
    <row r="1" spans="1:51">
      <c r="E1" s="7" t="s">
        <v>263</v>
      </c>
      <c r="F1" s="12">
        <f>_xlfn.XLOOKUP(F3,'SI2.11 - Nickel_inflow'!$B$4:$B$49,'SI2.11 - Nickel_inflow'!$C$4:$C$49)</f>
        <v>0.38997057969045901</v>
      </c>
      <c r="G1" s="12">
        <f>_xlfn.XLOOKUP(G3,'SI2.11 - Nickel_inflow'!$B$4:$B$49,'SI2.11 - Nickel_inflow'!$C$4:$C$49)</f>
        <v>-5.7802589185977526E-2</v>
      </c>
      <c r="H1" s="12">
        <f>_xlfn.XLOOKUP(H3,'SI2.11 - Nickel_inflow'!$B$4:$B$49,'SI2.11 - Nickel_inflow'!$C$4:$C$49)</f>
        <v>-3.7435270093298437E-3</v>
      </c>
      <c r="I1" s="12">
        <f>_xlfn.XLOOKUP(I3,'SI2.11 - Nickel_inflow'!$B$4:$B$49,'SI2.11 - Nickel_inflow'!$C$4:$C$49)</f>
        <v>4.0584611585144238E-2</v>
      </c>
      <c r="J1" s="12">
        <f>_xlfn.XLOOKUP(J3,'SI2.11 - Nickel_inflow'!$B$4:$B$49,'SI2.11 - Nickel_inflow'!$C$4:$C$49)</f>
        <v>7.4653099926052166E-2</v>
      </c>
      <c r="K1" s="12">
        <f>_xlfn.XLOOKUP(K3,'SI2.11 - Nickel_inflow'!$B$4:$B$49,'SI2.11 - Nickel_inflow'!$C$4:$C$49)</f>
        <v>9.8335089852831598E-2</v>
      </c>
      <c r="L1" s="12">
        <f>_xlfn.XLOOKUP(L3,'SI2.11 - Nickel_inflow'!$B$4:$B$49,'SI2.11 - Nickel_inflow'!$C$4:$C$49)</f>
        <v>0.11189064839523995</v>
      </c>
      <c r="M1" s="12">
        <f>_xlfn.XLOOKUP(M3,'SI2.11 - Nickel_inflow'!$B$4:$B$49,'SI2.11 - Nickel_inflow'!$C$4:$C$49)</f>
        <v>0.1154366706267468</v>
      </c>
      <c r="N1" s="12">
        <f>_xlfn.XLOOKUP(N3,'SI2.11 - Nickel_inflow'!$B$4:$B$49,'SI2.11 - Nickel_inflow'!$C$4:$C$49)</f>
        <v>0.1090505685666214</v>
      </c>
      <c r="O1" s="12">
        <f>_xlfn.XLOOKUP(O3,'SI2.11 - Nickel_inflow'!$B$4:$B$49,'SI2.11 - Nickel_inflow'!$C$4:$C$49)</f>
        <v>9.2777129170362543E-2</v>
      </c>
      <c r="P1" s="12">
        <f>_xlfn.XLOOKUP(P3,'SI2.11 - Nickel_inflow'!$B$4:$B$49,'SI2.11 - Nickel_inflow'!$C$4:$C$49)</f>
        <v>6.6361197589834012E-2</v>
      </c>
      <c r="Q1" s="12">
        <f>_xlfn.XLOOKUP(Q3,'SI2.11 - Nickel_inflow'!$B$4:$B$49,'SI2.11 - Nickel_inflow'!$C$4:$C$49)</f>
        <v>4.4845023038241463E-2</v>
      </c>
      <c r="R1" s="12">
        <f>_xlfn.XLOOKUP(R3,'SI2.11 - Nickel_inflow'!$B$4:$B$49,'SI2.11 - Nickel_inflow'!$C$4:$C$49)</f>
        <v>8.9275053089992326E-2</v>
      </c>
      <c r="S1" s="12">
        <f>_xlfn.XLOOKUP(S3,'SI2.11 - Nickel_inflow'!$B$4:$B$49,'SI2.11 - Nickel_inflow'!$C$4:$C$49)</f>
        <v>0.21496459601376444</v>
      </c>
      <c r="T1" s="12">
        <f>_xlfn.XLOOKUP(T3,'SI2.11 - Nickel_inflow'!$B$4:$B$49,'SI2.11 - Nickel_inflow'!$C$4:$C$49)</f>
        <v>0.44756489852134074</v>
      </c>
      <c r="U1" s="12">
        <f>_xlfn.XLOOKUP(U3,'SI2.11 - Nickel_inflow'!$B$4:$B$49,'SI2.11 - Nickel_inflow'!$C$4:$C$49)</f>
        <v>0.74135273217981557</v>
      </c>
      <c r="V1" s="12">
        <f>_xlfn.XLOOKUP(V3,'SI2.11 - Nickel_inflow'!$B$4:$B$49,'SI2.11 - Nickel_inflow'!$C$4:$C$49)</f>
        <v>0.83951813837417688</v>
      </c>
      <c r="W1" s="12">
        <f>_xlfn.XLOOKUP(W3,'SI2.11 - Nickel_inflow'!$B$4:$B$49,'SI2.11 - Nickel_inflow'!$C$4:$C$49)</f>
        <v>1.0481013245134019</v>
      </c>
      <c r="X1" s="12">
        <f>_xlfn.XLOOKUP(X3,'SI2.11 - Nickel_inflow'!$B$4:$B$49,'SI2.11 - Nickel_inflow'!$C$4:$C$49)</f>
        <v>1.350054581589377</v>
      </c>
      <c r="Y1" s="12">
        <f>_xlfn.XLOOKUP(Y3,'SI2.11 - Nickel_inflow'!$B$4:$B$49,'SI2.11 - Nickel_inflow'!$C$4:$C$49)</f>
        <v>1.4782150191964616</v>
      </c>
      <c r="Z1" s="12">
        <f>_xlfn.XLOOKUP(Z3,'SI2.11 - Nickel_inflow'!$B$4:$B$49,'SI2.11 - Nickel_inflow'!$C$4:$C$49)</f>
        <v>1.8327622719734624</v>
      </c>
      <c r="AA1" s="12">
        <f>_xlfn.XLOOKUP(AA3,'SI2.11 - Nickel_inflow'!$B$4:$B$49,'SI2.11 - Nickel_inflow'!$C$4:$C$49)</f>
        <v>2.2158634728455038</v>
      </c>
      <c r="AB1" s="12">
        <f>_xlfn.XLOOKUP(AB3,'SI2.11 - Nickel_inflow'!$B$4:$B$49,'SI2.11 - Nickel_inflow'!$C$4:$C$49)</f>
        <v>2.5898540616504557</v>
      </c>
      <c r="AC1" s="12">
        <f>_xlfn.XLOOKUP(AC3,'SI2.11 - Nickel_inflow'!$B$4:$B$49,'SI2.11 - Nickel_inflow'!$C$4:$C$49)</f>
        <v>2.9478188496487596</v>
      </c>
      <c r="AD1" s="12">
        <f>_xlfn.XLOOKUP(AD3,'SI2.11 - Nickel_inflow'!$B$4:$B$49,'SI2.11 - Nickel_inflow'!$C$4:$C$49)</f>
        <v>3.2914470118141868</v>
      </c>
      <c r="AE1" s="12">
        <f>_xlfn.XLOOKUP(AE3,'SI2.11 - Nickel_inflow'!$B$4:$B$49,'SI2.11 - Nickel_inflow'!$C$4:$C$49)</f>
        <v>3.620747371764125</v>
      </c>
      <c r="AF1" s="12">
        <f>_xlfn.XLOOKUP(AF3,'SI2.11 - Nickel_inflow'!$B$4:$B$49,'SI2.11 - Nickel_inflow'!$C$4:$C$49)</f>
        <v>3.9321248401729196</v>
      </c>
      <c r="AG1" s="12">
        <f>_xlfn.XLOOKUP(AG3,'SI2.11 - Nickel_inflow'!$B$4:$B$49,'SI2.11 - Nickel_inflow'!$C$4:$C$49)</f>
        <v>4.2145998727649516</v>
      </c>
      <c r="AH1" s="12">
        <f>_xlfn.XLOOKUP(AH3,'SI2.11 - Nickel_inflow'!$B$4:$B$49,'SI2.11 - Nickel_inflow'!$C$4:$C$49)</f>
        <v>4.4639497059944944</v>
      </c>
      <c r="AI1" s="12">
        <f>_xlfn.XLOOKUP(AI3,'SI2.11 - Nickel_inflow'!$B$4:$B$49,'SI2.11 - Nickel_inflow'!$C$4:$C$49)</f>
        <v>4.6779877054850187</v>
      </c>
      <c r="AJ1" s="12">
        <f>_xlfn.XLOOKUP(AJ3,'SI2.11 - Nickel_inflow'!$B$4:$B$49,'SI2.11 - Nickel_inflow'!$C$4:$C$49)</f>
        <v>4.8543831347787592</v>
      </c>
      <c r="AK1" s="12">
        <f>_xlfn.XLOOKUP(AK3,'SI2.11 - Nickel_inflow'!$B$4:$B$49,'SI2.11 - Nickel_inflow'!$C$4:$C$49)</f>
        <v>4.9936042807622112</v>
      </c>
      <c r="AL1" s="12">
        <f>_xlfn.XLOOKUP(AL3,'SI2.11 - Nickel_inflow'!$B$4:$B$49,'SI2.11 - Nickel_inflow'!$C$4:$C$49)</f>
        <v>5.1042655433583111</v>
      </c>
      <c r="AM1" s="12">
        <f>_xlfn.XLOOKUP(AM3,'SI2.11 - Nickel_inflow'!$B$4:$B$49,'SI2.11 - Nickel_inflow'!$C$4:$C$49)</f>
        <v>5.1862062163074194</v>
      </c>
      <c r="AN1" s="12">
        <f>_xlfn.XLOOKUP(AN3,'SI2.11 - Nickel_inflow'!$B$4:$B$49,'SI2.11 - Nickel_inflow'!$C$4:$C$49)</f>
        <v>5.2371843588260196</v>
      </c>
      <c r="AO1" s="12">
        <f>_xlfn.XLOOKUP(AO3,'SI2.11 - Nickel_inflow'!$B$4:$B$49,'SI2.11 - Nickel_inflow'!$C$4:$C$49)</f>
        <v>5.2557427188544308</v>
      </c>
      <c r="AP1" s="12">
        <f>_xlfn.XLOOKUP(AP3,'SI2.11 - Nickel_inflow'!$B$4:$B$49,'SI2.11 - Nickel_inflow'!$C$4:$C$49)</f>
        <v>5.445788846314354</v>
      </c>
      <c r="AQ1" s="12">
        <f>_xlfn.XLOOKUP(AQ3,'SI2.11 - Nickel_inflow'!$B$4:$B$49,'SI2.11 - Nickel_inflow'!$C$4:$C$49)</f>
        <v>5.6226018190789908</v>
      </c>
      <c r="AR1" s="12">
        <f>_xlfn.XLOOKUP(AR3,'SI2.11 - Nickel_inflow'!$B$4:$B$49,'SI2.11 - Nickel_inflow'!$C$4:$C$49)</f>
        <v>5.7857691379691376</v>
      </c>
      <c r="AS1" s="12">
        <f>_xlfn.XLOOKUP(AS3,'SI2.11 - Nickel_inflow'!$B$4:$B$49,'SI2.11 - Nickel_inflow'!$C$4:$C$49)</f>
        <v>5.9336928664016177</v>
      </c>
      <c r="AT1" s="12">
        <f>_xlfn.XLOOKUP(AT3,'SI2.11 - Nickel_inflow'!$B$4:$B$49,'SI2.11 - Nickel_inflow'!$C$4:$C$49)</f>
        <v>6.0651825958380048</v>
      </c>
      <c r="AU1" s="12">
        <f>_xlfn.XLOOKUP(AU3,'SI2.11 - Nickel_inflow'!$B$4:$B$49,'SI2.11 - Nickel_inflow'!$C$4:$C$49)</f>
        <v>6.1791712913214747</v>
      </c>
      <c r="AV1" s="12">
        <f>_xlfn.XLOOKUP(AV3,'SI2.11 - Nickel_inflow'!$B$4:$B$49,'SI2.11 - Nickel_inflow'!$C$4:$C$49)</f>
        <v>6.2748066242756453</v>
      </c>
      <c r="AW1" s="12">
        <f>_xlfn.XLOOKUP(AW3,'SI2.11 - Nickel_inflow'!$B$4:$B$49,'SI2.11 - Nickel_inflow'!$C$4:$C$49)</f>
        <v>6.351391226653659</v>
      </c>
      <c r="AX1" s="12">
        <f>_xlfn.XLOOKUP(AX3,'SI2.11 - Nickel_inflow'!$B$4:$B$49,'SI2.11 - Nickel_inflow'!$C$4:$C$49)</f>
        <v>6.4081775439730766</v>
      </c>
      <c r="AY1" s="12">
        <f>_xlfn.XLOOKUP(AY3,'SI2.11 - Nickel_inflow'!$B$4:$B$49,'SI2.11 - Nickel_inflow'!$C$4:$C$49)</f>
        <v>6.4445518498562144</v>
      </c>
    </row>
    <row r="2" spans="1:51">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3" t="s">
        <v>264</v>
      </c>
      <c r="B3" s="4" t="s">
        <v>265</v>
      </c>
      <c r="C3" s="5" t="s">
        <v>266</v>
      </c>
      <c r="F3" s="9">
        <f>E4</f>
        <v>2005</v>
      </c>
      <c r="G3" s="9">
        <f t="shared" ref="G3:AY3" si="0">F3+1</f>
        <v>2006</v>
      </c>
      <c r="H3" s="9">
        <f t="shared" si="0"/>
        <v>2007</v>
      </c>
      <c r="I3" s="9">
        <f t="shared" si="0"/>
        <v>2008</v>
      </c>
      <c r="J3" s="9">
        <f t="shared" si="0"/>
        <v>2009</v>
      </c>
      <c r="K3" s="9">
        <f t="shared" si="0"/>
        <v>2010</v>
      </c>
      <c r="L3" s="9">
        <f t="shared" si="0"/>
        <v>2011</v>
      </c>
      <c r="M3" s="9">
        <f t="shared" si="0"/>
        <v>2012</v>
      </c>
      <c r="N3" s="9">
        <f t="shared" si="0"/>
        <v>2013</v>
      </c>
      <c r="O3" s="9">
        <f t="shared" si="0"/>
        <v>2014</v>
      </c>
      <c r="P3" s="9">
        <f t="shared" si="0"/>
        <v>2015</v>
      </c>
      <c r="Q3" s="9">
        <f t="shared" si="0"/>
        <v>2016</v>
      </c>
      <c r="R3" s="9">
        <f t="shared" si="0"/>
        <v>2017</v>
      </c>
      <c r="S3" s="9">
        <f t="shared" si="0"/>
        <v>2018</v>
      </c>
      <c r="T3" s="9">
        <f t="shared" si="0"/>
        <v>2019</v>
      </c>
      <c r="U3" s="9">
        <f t="shared" si="0"/>
        <v>2020</v>
      </c>
      <c r="V3" s="9">
        <f t="shared" si="0"/>
        <v>2021</v>
      </c>
      <c r="W3" s="9">
        <f t="shared" si="0"/>
        <v>2022</v>
      </c>
      <c r="X3" s="9">
        <f t="shared" si="0"/>
        <v>2023</v>
      </c>
      <c r="Y3" s="9">
        <f t="shared" si="0"/>
        <v>2024</v>
      </c>
      <c r="Z3" s="9">
        <f t="shared" si="0"/>
        <v>2025</v>
      </c>
      <c r="AA3" s="9">
        <f t="shared" si="0"/>
        <v>2026</v>
      </c>
      <c r="AB3" s="9">
        <f t="shared" si="0"/>
        <v>2027</v>
      </c>
      <c r="AC3" s="9">
        <f t="shared" si="0"/>
        <v>2028</v>
      </c>
      <c r="AD3" s="9">
        <f t="shared" si="0"/>
        <v>2029</v>
      </c>
      <c r="AE3" s="9">
        <f t="shared" si="0"/>
        <v>2030</v>
      </c>
      <c r="AF3" s="9">
        <f t="shared" si="0"/>
        <v>2031</v>
      </c>
      <c r="AG3" s="9">
        <f t="shared" si="0"/>
        <v>2032</v>
      </c>
      <c r="AH3" s="9">
        <f t="shared" si="0"/>
        <v>2033</v>
      </c>
      <c r="AI3" s="9">
        <f t="shared" si="0"/>
        <v>2034</v>
      </c>
      <c r="AJ3" s="9">
        <f t="shared" si="0"/>
        <v>2035</v>
      </c>
      <c r="AK3" s="9">
        <f t="shared" si="0"/>
        <v>2036</v>
      </c>
      <c r="AL3" s="9">
        <f t="shared" si="0"/>
        <v>2037</v>
      </c>
      <c r="AM3" s="9">
        <f t="shared" si="0"/>
        <v>2038</v>
      </c>
      <c r="AN3" s="9">
        <f t="shared" si="0"/>
        <v>2039</v>
      </c>
      <c r="AO3" s="9">
        <f t="shared" si="0"/>
        <v>2040</v>
      </c>
      <c r="AP3" s="9">
        <f t="shared" si="0"/>
        <v>2041</v>
      </c>
      <c r="AQ3" s="9">
        <f t="shared" si="0"/>
        <v>2042</v>
      </c>
      <c r="AR3" s="9">
        <f t="shared" si="0"/>
        <v>2043</v>
      </c>
      <c r="AS3" s="9">
        <f t="shared" si="0"/>
        <v>2044</v>
      </c>
      <c r="AT3" s="9">
        <f t="shared" si="0"/>
        <v>2045</v>
      </c>
      <c r="AU3" s="9">
        <f t="shared" si="0"/>
        <v>2046</v>
      </c>
      <c r="AV3" s="9">
        <f t="shared" si="0"/>
        <v>2047</v>
      </c>
      <c r="AW3" s="9">
        <f t="shared" si="0"/>
        <v>2048</v>
      </c>
      <c r="AX3" s="9">
        <f t="shared" si="0"/>
        <v>2049</v>
      </c>
      <c r="AY3" s="9">
        <f t="shared" si="0"/>
        <v>2050</v>
      </c>
    </row>
    <row r="4" spans="1:51">
      <c r="A4" s="15">
        <f>'SI2.11 - Nickel_inflow'!C4-B4</f>
        <v>0</v>
      </c>
      <c r="B4" s="14">
        <f>C4</f>
        <v>0.38997057969045901</v>
      </c>
      <c r="C4" s="13">
        <f t="shared" ref="C4:C49" si="1">SUM(F4:AY4)</f>
        <v>0.38997057969045901</v>
      </c>
      <c r="E4" s="9">
        <f>'SI2.11 - Nickel_inflow'!B4</f>
        <v>2005</v>
      </c>
      <c r="F4" s="6">
        <f>_xlfn.XLOOKUP($E4-F$3,'SI2.11 - Nickel_inflow'!$J$4:$J$49,'SI2.11 - Nickel_inflow'!$K$4:$K$49,0)*F$1</f>
        <v>0.38997057969045901</v>
      </c>
      <c r="G4" s="6">
        <f>_xlfn.XLOOKUP($E4-G$3,'SI2.11 - Nickel_inflow'!$J$4:$J$49,'SI2.11 - Nickel_inflow'!$K$4:$K$49,0)*G$1</f>
        <v>0</v>
      </c>
      <c r="H4" s="6">
        <f>_xlfn.XLOOKUP($E4-H$3,'SI2.11 - Nickel_inflow'!$J$4:$J$49,'SI2.11 - Nickel_inflow'!$K$4:$K$49,0)*H$1</f>
        <v>0</v>
      </c>
      <c r="I4" s="6">
        <f>_xlfn.XLOOKUP($E4-I$3,'SI2.11 - Nickel_inflow'!$J$4:$J$49,'SI2.11 - Nickel_inflow'!$K$4:$K$49,0)*I$1</f>
        <v>0</v>
      </c>
      <c r="J4" s="6">
        <f>_xlfn.XLOOKUP($E4-J$3,'SI2.11 - Nickel_inflow'!$J$4:$J$49,'SI2.11 - Nickel_inflow'!$K$4:$K$49,0)*J$1</f>
        <v>0</v>
      </c>
      <c r="K4" s="6">
        <f>_xlfn.XLOOKUP($E4-K$3,'SI2.11 - Nickel_inflow'!$J$4:$J$49,'SI2.11 - Nickel_inflow'!$K$4:$K$49,0)*K$1</f>
        <v>0</v>
      </c>
      <c r="L4" s="6">
        <f>_xlfn.XLOOKUP($E4-L$3,'SI2.11 - Nickel_inflow'!$J$4:$J$49,'SI2.11 - Nickel_inflow'!$K$4:$K$49,0)*L$1</f>
        <v>0</v>
      </c>
      <c r="M4" s="6">
        <f>_xlfn.XLOOKUP($E4-M$3,'SI2.11 - Nickel_inflow'!$J$4:$J$49,'SI2.11 - Nickel_inflow'!$K$4:$K$49,0)*M$1</f>
        <v>0</v>
      </c>
      <c r="N4" s="6">
        <f>_xlfn.XLOOKUP($E4-N$3,'SI2.11 - Nickel_inflow'!$J$4:$J$49,'SI2.11 - Nickel_inflow'!$K$4:$K$49,0)*N$1</f>
        <v>0</v>
      </c>
      <c r="O4" s="6">
        <f>_xlfn.XLOOKUP($E4-O$3,'SI2.11 - Nickel_inflow'!$J$4:$J$49,'SI2.11 - Nickel_inflow'!$K$4:$K$49,0)*O$1</f>
        <v>0</v>
      </c>
      <c r="P4" s="6">
        <f>_xlfn.XLOOKUP($E4-P$3,'SI2.11 - Nickel_inflow'!$J$4:$J$49,'SI2.11 - Nickel_inflow'!$K$4:$K$49,0)*P$1</f>
        <v>0</v>
      </c>
      <c r="Q4" s="6">
        <f>_xlfn.XLOOKUP($E4-Q$3,'SI2.11 - Nickel_inflow'!$J$4:$J$49,'SI2.11 - Nickel_inflow'!$K$4:$K$49,0)*Q$1</f>
        <v>0</v>
      </c>
      <c r="R4" s="6">
        <f>_xlfn.XLOOKUP($E4-R$3,'SI2.11 - Nickel_inflow'!$J$4:$J$49,'SI2.11 - Nickel_inflow'!$K$4:$K$49,0)*R$1</f>
        <v>0</v>
      </c>
      <c r="S4" s="6">
        <f>_xlfn.XLOOKUP($E4-S$3,'SI2.11 - Nickel_inflow'!$J$4:$J$49,'SI2.11 - Nickel_inflow'!$K$4:$K$49,0)*S$1</f>
        <v>0</v>
      </c>
      <c r="T4" s="6">
        <f>_xlfn.XLOOKUP($E4-T$3,'SI2.11 - Nickel_inflow'!$J$4:$J$49,'SI2.11 - Nickel_inflow'!$K$4:$K$49,0)*T$1</f>
        <v>0</v>
      </c>
      <c r="U4" s="6">
        <f>_xlfn.XLOOKUP($E4-U$3,'SI2.11 - Nickel_inflow'!$J$4:$J$49,'SI2.11 - Nickel_inflow'!$K$4:$K$49,0)*U$1</f>
        <v>0</v>
      </c>
      <c r="V4" s="6">
        <f>_xlfn.XLOOKUP($E4-V$3,'SI2.11 - Nickel_inflow'!$J$4:$J$49,'SI2.11 - Nickel_inflow'!$K$4:$K$49,0)*V$1</f>
        <v>0</v>
      </c>
      <c r="W4" s="6">
        <f>_xlfn.XLOOKUP($E4-W$3,'SI2.11 - Nickel_inflow'!$J$4:$J$49,'SI2.11 - Nickel_inflow'!$K$4:$K$49,0)*W$1</f>
        <v>0</v>
      </c>
      <c r="X4" s="6">
        <f>_xlfn.XLOOKUP($E4-X$3,'SI2.11 - Nickel_inflow'!$J$4:$J$49,'SI2.11 - Nickel_inflow'!$K$4:$K$49,0)*X$1</f>
        <v>0</v>
      </c>
      <c r="Y4" s="6">
        <f>_xlfn.XLOOKUP($E4-Y$3,'SI2.11 - Nickel_inflow'!$J$4:$J$49,'SI2.11 - Nickel_inflow'!$K$4:$K$49,0)*Y$1</f>
        <v>0</v>
      </c>
      <c r="Z4" s="6">
        <f>_xlfn.XLOOKUP($E4-Z$3,'SI2.11 - Nickel_inflow'!$J$4:$J$49,'SI2.11 - Nickel_inflow'!$K$4:$K$49,0)*Z$1</f>
        <v>0</v>
      </c>
      <c r="AA4" s="6">
        <f>_xlfn.XLOOKUP($E4-AA$3,'SI2.11 - Nickel_inflow'!$J$4:$J$49,'SI2.11 - Nickel_inflow'!$K$4:$K$49,0)*AA$1</f>
        <v>0</v>
      </c>
      <c r="AB4" s="6">
        <f>_xlfn.XLOOKUP($E4-AB$3,'SI2.11 - Nickel_inflow'!$J$4:$J$49,'SI2.11 - Nickel_inflow'!$K$4:$K$49,0)*AB$1</f>
        <v>0</v>
      </c>
      <c r="AC4" s="6">
        <f>_xlfn.XLOOKUP($E4-AC$3,'SI2.11 - Nickel_inflow'!$J$4:$J$49,'SI2.11 - Nickel_inflow'!$K$4:$K$49,0)*AC$1</f>
        <v>0</v>
      </c>
      <c r="AD4" s="6">
        <f>_xlfn.XLOOKUP($E4-AD$3,'SI2.11 - Nickel_inflow'!$J$4:$J$49,'SI2.11 - Nickel_inflow'!$K$4:$K$49,0)*AD$1</f>
        <v>0</v>
      </c>
      <c r="AE4" s="6">
        <f>_xlfn.XLOOKUP($E4-AE$3,'SI2.11 - Nickel_inflow'!$J$4:$J$49,'SI2.11 - Nickel_inflow'!$K$4:$K$49,0)*AE$1</f>
        <v>0</v>
      </c>
      <c r="AF4" s="6">
        <f>_xlfn.XLOOKUP($E4-AF$3,'SI2.11 - Nickel_inflow'!$J$4:$J$49,'SI2.11 - Nickel_inflow'!$K$4:$K$49,0)*AF$1</f>
        <v>0</v>
      </c>
      <c r="AG4" s="6">
        <f>_xlfn.XLOOKUP($E4-AG$3,'SI2.11 - Nickel_inflow'!$J$4:$J$49,'SI2.11 - Nickel_inflow'!$K$4:$K$49,0)*AG$1</f>
        <v>0</v>
      </c>
      <c r="AH4" s="6">
        <f>_xlfn.XLOOKUP($E4-AH$3,'SI2.11 - Nickel_inflow'!$J$4:$J$49,'SI2.11 - Nickel_inflow'!$K$4:$K$49,0)*AH$1</f>
        <v>0</v>
      </c>
      <c r="AI4" s="6">
        <f>_xlfn.XLOOKUP($E4-AI$3,'SI2.11 - Nickel_inflow'!$J$4:$J$49,'SI2.11 - Nickel_inflow'!$K$4:$K$49,0)*AI$1</f>
        <v>0</v>
      </c>
      <c r="AJ4" s="6">
        <f>_xlfn.XLOOKUP($E4-AJ$3,'SI2.11 - Nickel_inflow'!$J$4:$J$49,'SI2.11 - Nickel_inflow'!$K$4:$K$49,0)*AJ$1</f>
        <v>0</v>
      </c>
      <c r="AK4" s="6">
        <f>_xlfn.XLOOKUP($E4-AK$3,'SI2.11 - Nickel_inflow'!$J$4:$J$49,'SI2.11 - Nickel_inflow'!$K$4:$K$49,0)*AK$1</f>
        <v>0</v>
      </c>
      <c r="AL4" s="6">
        <f>_xlfn.XLOOKUP($E4-AL$3,'SI2.11 - Nickel_inflow'!$J$4:$J$49,'SI2.11 - Nickel_inflow'!$K$4:$K$49,0)*AL$1</f>
        <v>0</v>
      </c>
      <c r="AM4" s="6">
        <f>_xlfn.XLOOKUP($E4-AM$3,'SI2.11 - Nickel_inflow'!$J$4:$J$49,'SI2.11 - Nickel_inflow'!$K$4:$K$49,0)*AM$1</f>
        <v>0</v>
      </c>
      <c r="AN4" s="6">
        <f>_xlfn.XLOOKUP($E4-AN$3,'SI2.11 - Nickel_inflow'!$J$4:$J$49,'SI2.11 - Nickel_inflow'!$K$4:$K$49,0)*AN$1</f>
        <v>0</v>
      </c>
      <c r="AO4" s="6">
        <f>_xlfn.XLOOKUP($E4-AO$3,'SI2.11 - Nickel_inflow'!$J$4:$J$49,'SI2.11 - Nickel_inflow'!$K$4:$K$49,0)*AO$1</f>
        <v>0</v>
      </c>
      <c r="AP4" s="6">
        <f>_xlfn.XLOOKUP($E4-AP$3,'SI2.11 - Nickel_inflow'!$J$4:$J$49,'SI2.11 - Nickel_inflow'!$K$4:$K$49,0)*AP$1</f>
        <v>0</v>
      </c>
      <c r="AQ4" s="6">
        <f>_xlfn.XLOOKUP($E4-AQ$3,'SI2.11 - Nickel_inflow'!$J$4:$J$49,'SI2.11 - Nickel_inflow'!$K$4:$K$49,0)*AQ$1</f>
        <v>0</v>
      </c>
      <c r="AR4" s="6">
        <f>_xlfn.XLOOKUP($E4-AR$3,'SI2.11 - Nickel_inflow'!$J$4:$J$49,'SI2.11 - Nickel_inflow'!$K$4:$K$49,0)*AR$1</f>
        <v>0</v>
      </c>
      <c r="AS4" s="6">
        <f>_xlfn.XLOOKUP($E4-AS$3,'SI2.11 - Nickel_inflow'!$J$4:$J$49,'SI2.11 - Nickel_inflow'!$K$4:$K$49,0)*AS$1</f>
        <v>0</v>
      </c>
      <c r="AT4" s="6">
        <f>_xlfn.XLOOKUP($E4-AT$3,'SI2.11 - Nickel_inflow'!$J$4:$J$49,'SI2.11 - Nickel_inflow'!$K$4:$K$49,0)*AT$1</f>
        <v>0</v>
      </c>
      <c r="AU4" s="6">
        <f>_xlfn.XLOOKUP($E4-AU$3,'SI2.11 - Nickel_inflow'!$J$4:$J$49,'SI2.11 - Nickel_inflow'!$K$4:$K$49,0)*AU$1</f>
        <v>0</v>
      </c>
      <c r="AV4" s="6">
        <f>_xlfn.XLOOKUP($E4-AV$3,'SI2.11 - Nickel_inflow'!$J$4:$J$49,'SI2.11 - Nickel_inflow'!$K$4:$K$49,0)*AV$1</f>
        <v>0</v>
      </c>
      <c r="AW4" s="6">
        <f>_xlfn.XLOOKUP($E4-AW$3,'SI2.11 - Nickel_inflow'!$J$4:$J$49,'SI2.11 - Nickel_inflow'!$K$4:$K$49,0)*AW$1</f>
        <v>0</v>
      </c>
      <c r="AX4" s="6">
        <f>_xlfn.XLOOKUP($E4-AX$3,'SI2.11 - Nickel_inflow'!$J$4:$J$49,'SI2.11 - Nickel_inflow'!$K$4:$K$49,0)*AX$1</f>
        <v>0</v>
      </c>
      <c r="AY4" s="6">
        <f>_xlfn.XLOOKUP($E4-AY$3,'SI2.11 - Nickel_inflow'!$J$4:$J$49,'SI2.11 - Nickel_inflow'!$K$4:$K$49,0)*AY$1</f>
        <v>0</v>
      </c>
    </row>
    <row r="5" spans="1:51">
      <c r="A5" s="15">
        <f>'SI2.11 - Nickel_inflow'!C5-B5</f>
        <v>2.8254316022103265E-3</v>
      </c>
      <c r="B5" s="14">
        <f t="shared" ref="B5:B49" si="2">C5-C4</f>
        <v>-6.0628020788187853E-2</v>
      </c>
      <c r="C5" s="13">
        <f t="shared" si="1"/>
        <v>0.32934255890227115</v>
      </c>
      <c r="E5" s="9">
        <f>'SI2.11 - Nickel_inflow'!B5</f>
        <v>2006</v>
      </c>
      <c r="F5" s="6">
        <f>_xlfn.XLOOKUP($E5-F$3,'SI2.11 - Nickel_inflow'!$J$4:$J$49,'SI2.11 - Nickel_inflow'!$K$4:$K$49,0)*F$1</f>
        <v>0.38714514808824868</v>
      </c>
      <c r="G5" s="6">
        <f>_xlfn.XLOOKUP($E5-G$3,'SI2.11 - Nickel_inflow'!$J$4:$J$49,'SI2.11 - Nickel_inflow'!$K$4:$K$49,0)*G$1</f>
        <v>-5.7802589185977526E-2</v>
      </c>
      <c r="H5" s="6">
        <f>_xlfn.XLOOKUP($E5-H$3,'SI2.11 - Nickel_inflow'!$J$4:$J$49,'SI2.11 - Nickel_inflow'!$K$4:$K$49,0)*H$1</f>
        <v>0</v>
      </c>
      <c r="I5" s="6">
        <f>_xlfn.XLOOKUP($E5-I$3,'SI2.11 - Nickel_inflow'!$J$4:$J$49,'SI2.11 - Nickel_inflow'!$K$4:$K$49,0)*I$1</f>
        <v>0</v>
      </c>
      <c r="J5" s="6">
        <f>_xlfn.XLOOKUP($E5-J$3,'SI2.11 - Nickel_inflow'!$J$4:$J$49,'SI2.11 - Nickel_inflow'!$K$4:$K$49,0)*J$1</f>
        <v>0</v>
      </c>
      <c r="K5" s="6">
        <f>_xlfn.XLOOKUP($E5-K$3,'SI2.11 - Nickel_inflow'!$J$4:$J$49,'SI2.11 - Nickel_inflow'!$K$4:$K$49,0)*K$1</f>
        <v>0</v>
      </c>
      <c r="L5" s="6">
        <f>_xlfn.XLOOKUP($E5-L$3,'SI2.11 - Nickel_inflow'!$J$4:$J$49,'SI2.11 - Nickel_inflow'!$K$4:$K$49,0)*L$1</f>
        <v>0</v>
      </c>
      <c r="M5" s="6">
        <f>_xlfn.XLOOKUP($E5-M$3,'SI2.11 - Nickel_inflow'!$J$4:$J$49,'SI2.11 - Nickel_inflow'!$K$4:$K$49,0)*M$1</f>
        <v>0</v>
      </c>
      <c r="N5" s="6">
        <f>_xlfn.XLOOKUP($E5-N$3,'SI2.11 - Nickel_inflow'!$J$4:$J$49,'SI2.11 - Nickel_inflow'!$K$4:$K$49,0)*N$1</f>
        <v>0</v>
      </c>
      <c r="O5" s="6">
        <f>_xlfn.XLOOKUP($E5-O$3,'SI2.11 - Nickel_inflow'!$J$4:$J$49,'SI2.11 - Nickel_inflow'!$K$4:$K$49,0)*O$1</f>
        <v>0</v>
      </c>
      <c r="P5" s="6">
        <f>_xlfn.XLOOKUP($E5-P$3,'SI2.11 - Nickel_inflow'!$J$4:$J$49,'SI2.11 - Nickel_inflow'!$K$4:$K$49,0)*P$1</f>
        <v>0</v>
      </c>
      <c r="Q5" s="6">
        <f>_xlfn.XLOOKUP($E5-Q$3,'SI2.11 - Nickel_inflow'!$J$4:$J$49,'SI2.11 - Nickel_inflow'!$K$4:$K$49,0)*Q$1</f>
        <v>0</v>
      </c>
      <c r="R5" s="6">
        <f>_xlfn.XLOOKUP($E5-R$3,'SI2.11 - Nickel_inflow'!$J$4:$J$49,'SI2.11 - Nickel_inflow'!$K$4:$K$49,0)*R$1</f>
        <v>0</v>
      </c>
      <c r="S5" s="6">
        <f>_xlfn.XLOOKUP($E5-S$3,'SI2.11 - Nickel_inflow'!$J$4:$J$49,'SI2.11 - Nickel_inflow'!$K$4:$K$49,0)*S$1</f>
        <v>0</v>
      </c>
      <c r="T5" s="6">
        <f>_xlfn.XLOOKUP($E5-T$3,'SI2.11 - Nickel_inflow'!$J$4:$J$49,'SI2.11 - Nickel_inflow'!$K$4:$K$49,0)*T$1</f>
        <v>0</v>
      </c>
      <c r="U5" s="6">
        <f>_xlfn.XLOOKUP($E5-U$3,'SI2.11 - Nickel_inflow'!$J$4:$J$49,'SI2.11 - Nickel_inflow'!$K$4:$K$49,0)*U$1</f>
        <v>0</v>
      </c>
      <c r="V5" s="6">
        <f>_xlfn.XLOOKUP($E5-V$3,'SI2.11 - Nickel_inflow'!$J$4:$J$49,'SI2.11 - Nickel_inflow'!$K$4:$K$49,0)*V$1</f>
        <v>0</v>
      </c>
      <c r="W5" s="6">
        <f>_xlfn.XLOOKUP($E5-W$3,'SI2.11 - Nickel_inflow'!$J$4:$J$49,'SI2.11 - Nickel_inflow'!$K$4:$K$49,0)*W$1</f>
        <v>0</v>
      </c>
      <c r="X5" s="6">
        <f>_xlfn.XLOOKUP($E5-X$3,'SI2.11 - Nickel_inflow'!$J$4:$J$49,'SI2.11 - Nickel_inflow'!$K$4:$K$49,0)*X$1</f>
        <v>0</v>
      </c>
      <c r="Y5" s="6">
        <f>_xlfn.XLOOKUP($E5-Y$3,'SI2.11 - Nickel_inflow'!$J$4:$J$49,'SI2.11 - Nickel_inflow'!$K$4:$K$49,0)*Y$1</f>
        <v>0</v>
      </c>
      <c r="Z5" s="6">
        <f>_xlfn.XLOOKUP($E5-Z$3,'SI2.11 - Nickel_inflow'!$J$4:$J$49,'SI2.11 - Nickel_inflow'!$K$4:$K$49,0)*Z$1</f>
        <v>0</v>
      </c>
      <c r="AA5" s="6">
        <f>_xlfn.XLOOKUP($E5-AA$3,'SI2.11 - Nickel_inflow'!$J$4:$J$49,'SI2.11 - Nickel_inflow'!$K$4:$K$49,0)*AA$1</f>
        <v>0</v>
      </c>
      <c r="AB5" s="6">
        <f>_xlfn.XLOOKUP($E5-AB$3,'SI2.11 - Nickel_inflow'!$J$4:$J$49,'SI2.11 - Nickel_inflow'!$K$4:$K$49,0)*AB$1</f>
        <v>0</v>
      </c>
      <c r="AC5" s="6">
        <f>_xlfn.XLOOKUP($E5-AC$3,'SI2.11 - Nickel_inflow'!$J$4:$J$49,'SI2.11 - Nickel_inflow'!$K$4:$K$49,0)*AC$1</f>
        <v>0</v>
      </c>
      <c r="AD5" s="6">
        <f>_xlfn.XLOOKUP($E5-AD$3,'SI2.11 - Nickel_inflow'!$J$4:$J$49,'SI2.11 - Nickel_inflow'!$K$4:$K$49,0)*AD$1</f>
        <v>0</v>
      </c>
      <c r="AE5" s="6">
        <f>_xlfn.XLOOKUP($E5-AE$3,'SI2.11 - Nickel_inflow'!$J$4:$J$49,'SI2.11 - Nickel_inflow'!$K$4:$K$49,0)*AE$1</f>
        <v>0</v>
      </c>
      <c r="AF5" s="6">
        <f>_xlfn.XLOOKUP($E5-AF$3,'SI2.11 - Nickel_inflow'!$J$4:$J$49,'SI2.11 - Nickel_inflow'!$K$4:$K$49,0)*AF$1</f>
        <v>0</v>
      </c>
      <c r="AG5" s="6">
        <f>_xlfn.XLOOKUP($E5-AG$3,'SI2.11 - Nickel_inflow'!$J$4:$J$49,'SI2.11 - Nickel_inflow'!$K$4:$K$49,0)*AG$1</f>
        <v>0</v>
      </c>
      <c r="AH5" s="6">
        <f>_xlfn.XLOOKUP($E5-AH$3,'SI2.11 - Nickel_inflow'!$J$4:$J$49,'SI2.11 - Nickel_inflow'!$K$4:$K$49,0)*AH$1</f>
        <v>0</v>
      </c>
      <c r="AI5" s="6">
        <f>_xlfn.XLOOKUP($E5-AI$3,'SI2.11 - Nickel_inflow'!$J$4:$J$49,'SI2.11 - Nickel_inflow'!$K$4:$K$49,0)*AI$1</f>
        <v>0</v>
      </c>
      <c r="AJ5" s="6">
        <f>_xlfn.XLOOKUP($E5-AJ$3,'SI2.11 - Nickel_inflow'!$J$4:$J$49,'SI2.11 - Nickel_inflow'!$K$4:$K$49,0)*AJ$1</f>
        <v>0</v>
      </c>
      <c r="AK5" s="6">
        <f>_xlfn.XLOOKUP($E5-AK$3,'SI2.11 - Nickel_inflow'!$J$4:$J$49,'SI2.11 - Nickel_inflow'!$K$4:$K$49,0)*AK$1</f>
        <v>0</v>
      </c>
      <c r="AL5" s="6">
        <f>_xlfn.XLOOKUP($E5-AL$3,'SI2.11 - Nickel_inflow'!$J$4:$J$49,'SI2.11 - Nickel_inflow'!$K$4:$K$49,0)*AL$1</f>
        <v>0</v>
      </c>
      <c r="AM5" s="6">
        <f>_xlfn.XLOOKUP($E5-AM$3,'SI2.11 - Nickel_inflow'!$J$4:$J$49,'SI2.11 - Nickel_inflow'!$K$4:$K$49,0)*AM$1</f>
        <v>0</v>
      </c>
      <c r="AN5" s="6">
        <f>_xlfn.XLOOKUP($E5-AN$3,'SI2.11 - Nickel_inflow'!$J$4:$J$49,'SI2.11 - Nickel_inflow'!$K$4:$K$49,0)*AN$1</f>
        <v>0</v>
      </c>
      <c r="AO5" s="6">
        <f>_xlfn.XLOOKUP($E5-AO$3,'SI2.11 - Nickel_inflow'!$J$4:$J$49,'SI2.11 - Nickel_inflow'!$K$4:$K$49,0)*AO$1</f>
        <v>0</v>
      </c>
      <c r="AP5" s="6">
        <f>_xlfn.XLOOKUP($E5-AP$3,'SI2.11 - Nickel_inflow'!$J$4:$J$49,'SI2.11 - Nickel_inflow'!$K$4:$K$49,0)*AP$1</f>
        <v>0</v>
      </c>
      <c r="AQ5" s="6">
        <f>_xlfn.XLOOKUP($E5-AQ$3,'SI2.11 - Nickel_inflow'!$J$4:$J$49,'SI2.11 - Nickel_inflow'!$K$4:$K$49,0)*AQ$1</f>
        <v>0</v>
      </c>
      <c r="AR5" s="6">
        <f>_xlfn.XLOOKUP($E5-AR$3,'SI2.11 - Nickel_inflow'!$J$4:$J$49,'SI2.11 - Nickel_inflow'!$K$4:$K$49,0)*AR$1</f>
        <v>0</v>
      </c>
      <c r="AS5" s="6">
        <f>_xlfn.XLOOKUP($E5-AS$3,'SI2.11 - Nickel_inflow'!$J$4:$J$49,'SI2.11 - Nickel_inflow'!$K$4:$K$49,0)*AS$1</f>
        <v>0</v>
      </c>
      <c r="AT5" s="6">
        <f>_xlfn.XLOOKUP($E5-AT$3,'SI2.11 - Nickel_inflow'!$J$4:$J$49,'SI2.11 - Nickel_inflow'!$K$4:$K$49,0)*AT$1</f>
        <v>0</v>
      </c>
      <c r="AU5" s="6">
        <f>_xlfn.XLOOKUP($E5-AU$3,'SI2.11 - Nickel_inflow'!$J$4:$J$49,'SI2.11 - Nickel_inflow'!$K$4:$K$49,0)*AU$1</f>
        <v>0</v>
      </c>
      <c r="AV5" s="6">
        <f>_xlfn.XLOOKUP($E5-AV$3,'SI2.11 - Nickel_inflow'!$J$4:$J$49,'SI2.11 - Nickel_inflow'!$K$4:$K$49,0)*AV$1</f>
        <v>0</v>
      </c>
      <c r="AW5" s="6">
        <f>_xlfn.XLOOKUP($E5-AW$3,'SI2.11 - Nickel_inflow'!$J$4:$J$49,'SI2.11 - Nickel_inflow'!$K$4:$K$49,0)*AW$1</f>
        <v>0</v>
      </c>
      <c r="AX5" s="6">
        <f>_xlfn.XLOOKUP($E5-AX$3,'SI2.11 - Nickel_inflow'!$J$4:$J$49,'SI2.11 - Nickel_inflow'!$K$4:$K$49,0)*AX$1</f>
        <v>0</v>
      </c>
      <c r="AY5" s="6">
        <f>_xlfn.XLOOKUP($E5-AY$3,'SI2.11 - Nickel_inflow'!$J$4:$J$49,'SI2.11 - Nickel_inflow'!$K$4:$K$49,0)*AY$1</f>
        <v>0</v>
      </c>
    </row>
    <row r="6" spans="1:51">
      <c r="A6" s="15">
        <f>'SI2.11 - Nickel_inflow'!C6-B6</f>
        <v>1.0193949033931777E-2</v>
      </c>
      <c r="B6" s="14">
        <f t="shared" si="2"/>
        <v>-1.3937476043261621E-2</v>
      </c>
      <c r="C6" s="13">
        <f t="shared" si="1"/>
        <v>0.31540508285900953</v>
      </c>
      <c r="E6" s="9">
        <f>'SI2.11 - Nickel_inflow'!B6</f>
        <v>2007</v>
      </c>
      <c r="F6" s="6">
        <f>_xlfn.XLOOKUP($E6-F$3,'SI2.11 - Nickel_inflow'!$J$4:$J$49,'SI2.11 - Nickel_inflow'!$K$4:$K$49,0)*F$1</f>
        <v>0.37653240525119136</v>
      </c>
      <c r="G6" s="6">
        <f>_xlfn.XLOOKUP($E6-G$3,'SI2.11 - Nickel_inflow'!$J$4:$J$49,'SI2.11 - Nickel_inflow'!$K$4:$K$49,0)*G$1</f>
        <v>-5.7383795382851981E-2</v>
      </c>
      <c r="H6" s="6">
        <f>_xlfn.XLOOKUP($E6-H$3,'SI2.11 - Nickel_inflow'!$J$4:$J$49,'SI2.11 - Nickel_inflow'!$K$4:$K$49,0)*H$1</f>
        <v>-3.7435270093298437E-3</v>
      </c>
      <c r="I6" s="6">
        <f>_xlfn.XLOOKUP($E6-I$3,'SI2.11 - Nickel_inflow'!$J$4:$J$49,'SI2.11 - Nickel_inflow'!$K$4:$K$49,0)*I$1</f>
        <v>0</v>
      </c>
      <c r="J6" s="6">
        <f>_xlfn.XLOOKUP($E6-J$3,'SI2.11 - Nickel_inflow'!$J$4:$J$49,'SI2.11 - Nickel_inflow'!$K$4:$K$49,0)*J$1</f>
        <v>0</v>
      </c>
      <c r="K6" s="6">
        <f>_xlfn.XLOOKUP($E6-K$3,'SI2.11 - Nickel_inflow'!$J$4:$J$49,'SI2.11 - Nickel_inflow'!$K$4:$K$49,0)*K$1</f>
        <v>0</v>
      </c>
      <c r="L6" s="6">
        <f>_xlfn.XLOOKUP($E6-L$3,'SI2.11 - Nickel_inflow'!$J$4:$J$49,'SI2.11 - Nickel_inflow'!$K$4:$K$49,0)*L$1</f>
        <v>0</v>
      </c>
      <c r="M6" s="6">
        <f>_xlfn.XLOOKUP($E6-M$3,'SI2.11 - Nickel_inflow'!$J$4:$J$49,'SI2.11 - Nickel_inflow'!$K$4:$K$49,0)*M$1</f>
        <v>0</v>
      </c>
      <c r="N6" s="6">
        <f>_xlfn.XLOOKUP($E6-N$3,'SI2.11 - Nickel_inflow'!$J$4:$J$49,'SI2.11 - Nickel_inflow'!$K$4:$K$49,0)*N$1</f>
        <v>0</v>
      </c>
      <c r="O6" s="6">
        <f>_xlfn.XLOOKUP($E6-O$3,'SI2.11 - Nickel_inflow'!$J$4:$J$49,'SI2.11 - Nickel_inflow'!$K$4:$K$49,0)*O$1</f>
        <v>0</v>
      </c>
      <c r="P6" s="6">
        <f>_xlfn.XLOOKUP($E6-P$3,'SI2.11 - Nickel_inflow'!$J$4:$J$49,'SI2.11 - Nickel_inflow'!$K$4:$K$49,0)*P$1</f>
        <v>0</v>
      </c>
      <c r="Q6" s="6">
        <f>_xlfn.XLOOKUP($E6-Q$3,'SI2.11 - Nickel_inflow'!$J$4:$J$49,'SI2.11 - Nickel_inflow'!$K$4:$K$49,0)*Q$1</f>
        <v>0</v>
      </c>
      <c r="R6" s="6">
        <f>_xlfn.XLOOKUP($E6-R$3,'SI2.11 - Nickel_inflow'!$J$4:$J$49,'SI2.11 - Nickel_inflow'!$K$4:$K$49,0)*R$1</f>
        <v>0</v>
      </c>
      <c r="S6" s="6">
        <f>_xlfn.XLOOKUP($E6-S$3,'SI2.11 - Nickel_inflow'!$J$4:$J$49,'SI2.11 - Nickel_inflow'!$K$4:$K$49,0)*S$1</f>
        <v>0</v>
      </c>
      <c r="T6" s="6">
        <f>_xlfn.XLOOKUP($E6-T$3,'SI2.11 - Nickel_inflow'!$J$4:$J$49,'SI2.11 - Nickel_inflow'!$K$4:$K$49,0)*T$1</f>
        <v>0</v>
      </c>
      <c r="U6" s="6">
        <f>_xlfn.XLOOKUP($E6-U$3,'SI2.11 - Nickel_inflow'!$J$4:$J$49,'SI2.11 - Nickel_inflow'!$K$4:$K$49,0)*U$1</f>
        <v>0</v>
      </c>
      <c r="V6" s="6">
        <f>_xlfn.XLOOKUP($E6-V$3,'SI2.11 - Nickel_inflow'!$J$4:$J$49,'SI2.11 - Nickel_inflow'!$K$4:$K$49,0)*V$1</f>
        <v>0</v>
      </c>
      <c r="W6" s="6">
        <f>_xlfn.XLOOKUP($E6-W$3,'SI2.11 - Nickel_inflow'!$J$4:$J$49,'SI2.11 - Nickel_inflow'!$K$4:$K$49,0)*W$1</f>
        <v>0</v>
      </c>
      <c r="X6" s="6">
        <f>_xlfn.XLOOKUP($E6-X$3,'SI2.11 - Nickel_inflow'!$J$4:$J$49,'SI2.11 - Nickel_inflow'!$K$4:$K$49,0)*X$1</f>
        <v>0</v>
      </c>
      <c r="Y6" s="6">
        <f>_xlfn.XLOOKUP($E6-Y$3,'SI2.11 - Nickel_inflow'!$J$4:$J$49,'SI2.11 - Nickel_inflow'!$K$4:$K$49,0)*Y$1</f>
        <v>0</v>
      </c>
      <c r="Z6" s="6">
        <f>_xlfn.XLOOKUP($E6-Z$3,'SI2.11 - Nickel_inflow'!$J$4:$J$49,'SI2.11 - Nickel_inflow'!$K$4:$K$49,0)*Z$1</f>
        <v>0</v>
      </c>
      <c r="AA6" s="6">
        <f>_xlfn.XLOOKUP($E6-AA$3,'SI2.11 - Nickel_inflow'!$J$4:$J$49,'SI2.11 - Nickel_inflow'!$K$4:$K$49,0)*AA$1</f>
        <v>0</v>
      </c>
      <c r="AB6" s="6">
        <f>_xlfn.XLOOKUP($E6-AB$3,'SI2.11 - Nickel_inflow'!$J$4:$J$49,'SI2.11 - Nickel_inflow'!$K$4:$K$49,0)*AB$1</f>
        <v>0</v>
      </c>
      <c r="AC6" s="6">
        <f>_xlfn.XLOOKUP($E6-AC$3,'SI2.11 - Nickel_inflow'!$J$4:$J$49,'SI2.11 - Nickel_inflow'!$K$4:$K$49,0)*AC$1</f>
        <v>0</v>
      </c>
      <c r="AD6" s="6">
        <f>_xlfn.XLOOKUP($E6-AD$3,'SI2.11 - Nickel_inflow'!$J$4:$J$49,'SI2.11 - Nickel_inflow'!$K$4:$K$49,0)*AD$1</f>
        <v>0</v>
      </c>
      <c r="AE6" s="6">
        <f>_xlfn.XLOOKUP($E6-AE$3,'SI2.11 - Nickel_inflow'!$J$4:$J$49,'SI2.11 - Nickel_inflow'!$K$4:$K$49,0)*AE$1</f>
        <v>0</v>
      </c>
      <c r="AF6" s="6">
        <f>_xlfn.XLOOKUP($E6-AF$3,'SI2.11 - Nickel_inflow'!$J$4:$J$49,'SI2.11 - Nickel_inflow'!$K$4:$K$49,0)*AF$1</f>
        <v>0</v>
      </c>
      <c r="AG6" s="6">
        <f>_xlfn.XLOOKUP($E6-AG$3,'SI2.11 - Nickel_inflow'!$J$4:$J$49,'SI2.11 - Nickel_inflow'!$K$4:$K$49,0)*AG$1</f>
        <v>0</v>
      </c>
      <c r="AH6" s="6">
        <f>_xlfn.XLOOKUP($E6-AH$3,'SI2.11 - Nickel_inflow'!$J$4:$J$49,'SI2.11 - Nickel_inflow'!$K$4:$K$49,0)*AH$1</f>
        <v>0</v>
      </c>
      <c r="AI6" s="6">
        <f>_xlfn.XLOOKUP($E6-AI$3,'SI2.11 - Nickel_inflow'!$J$4:$J$49,'SI2.11 - Nickel_inflow'!$K$4:$K$49,0)*AI$1</f>
        <v>0</v>
      </c>
      <c r="AJ6" s="6">
        <f>_xlfn.XLOOKUP($E6-AJ$3,'SI2.11 - Nickel_inflow'!$J$4:$J$49,'SI2.11 - Nickel_inflow'!$K$4:$K$49,0)*AJ$1</f>
        <v>0</v>
      </c>
      <c r="AK6" s="6">
        <f>_xlfn.XLOOKUP($E6-AK$3,'SI2.11 - Nickel_inflow'!$J$4:$J$49,'SI2.11 - Nickel_inflow'!$K$4:$K$49,0)*AK$1</f>
        <v>0</v>
      </c>
      <c r="AL6" s="6">
        <f>_xlfn.XLOOKUP($E6-AL$3,'SI2.11 - Nickel_inflow'!$J$4:$J$49,'SI2.11 - Nickel_inflow'!$K$4:$K$49,0)*AL$1</f>
        <v>0</v>
      </c>
      <c r="AM6" s="6">
        <f>_xlfn.XLOOKUP($E6-AM$3,'SI2.11 - Nickel_inflow'!$J$4:$J$49,'SI2.11 - Nickel_inflow'!$K$4:$K$49,0)*AM$1</f>
        <v>0</v>
      </c>
      <c r="AN6" s="6">
        <f>_xlfn.XLOOKUP($E6-AN$3,'SI2.11 - Nickel_inflow'!$J$4:$J$49,'SI2.11 - Nickel_inflow'!$K$4:$K$49,0)*AN$1</f>
        <v>0</v>
      </c>
      <c r="AO6" s="6">
        <f>_xlfn.XLOOKUP($E6-AO$3,'SI2.11 - Nickel_inflow'!$J$4:$J$49,'SI2.11 - Nickel_inflow'!$K$4:$K$49,0)*AO$1</f>
        <v>0</v>
      </c>
      <c r="AP6" s="6">
        <f>_xlfn.XLOOKUP($E6-AP$3,'SI2.11 - Nickel_inflow'!$J$4:$J$49,'SI2.11 - Nickel_inflow'!$K$4:$K$49,0)*AP$1</f>
        <v>0</v>
      </c>
      <c r="AQ6" s="6">
        <f>_xlfn.XLOOKUP($E6-AQ$3,'SI2.11 - Nickel_inflow'!$J$4:$J$49,'SI2.11 - Nickel_inflow'!$K$4:$K$49,0)*AQ$1</f>
        <v>0</v>
      </c>
      <c r="AR6" s="6">
        <f>_xlfn.XLOOKUP($E6-AR$3,'SI2.11 - Nickel_inflow'!$J$4:$J$49,'SI2.11 - Nickel_inflow'!$K$4:$K$49,0)*AR$1</f>
        <v>0</v>
      </c>
      <c r="AS6" s="6">
        <f>_xlfn.XLOOKUP($E6-AS$3,'SI2.11 - Nickel_inflow'!$J$4:$J$49,'SI2.11 - Nickel_inflow'!$K$4:$K$49,0)*AS$1</f>
        <v>0</v>
      </c>
      <c r="AT6" s="6">
        <f>_xlfn.XLOOKUP($E6-AT$3,'SI2.11 - Nickel_inflow'!$J$4:$J$49,'SI2.11 - Nickel_inflow'!$K$4:$K$49,0)*AT$1</f>
        <v>0</v>
      </c>
      <c r="AU6" s="6">
        <f>_xlfn.XLOOKUP($E6-AU$3,'SI2.11 - Nickel_inflow'!$J$4:$J$49,'SI2.11 - Nickel_inflow'!$K$4:$K$49,0)*AU$1</f>
        <v>0</v>
      </c>
      <c r="AV6" s="6">
        <f>_xlfn.XLOOKUP($E6-AV$3,'SI2.11 - Nickel_inflow'!$J$4:$J$49,'SI2.11 - Nickel_inflow'!$K$4:$K$49,0)*AV$1</f>
        <v>0</v>
      </c>
      <c r="AW6" s="6">
        <f>_xlfn.XLOOKUP($E6-AW$3,'SI2.11 - Nickel_inflow'!$J$4:$J$49,'SI2.11 - Nickel_inflow'!$K$4:$K$49,0)*AW$1</f>
        <v>0</v>
      </c>
      <c r="AX6" s="6">
        <f>_xlfn.XLOOKUP($E6-AX$3,'SI2.11 - Nickel_inflow'!$J$4:$J$49,'SI2.11 - Nickel_inflow'!$K$4:$K$49,0)*AX$1</f>
        <v>0</v>
      </c>
      <c r="AY6" s="6">
        <f>_xlfn.XLOOKUP($E6-AY$3,'SI2.11 - Nickel_inflow'!$J$4:$J$49,'SI2.11 - Nickel_inflow'!$K$4:$K$49,0)*AY$1</f>
        <v>0</v>
      </c>
    </row>
    <row r="7" spans="1:51">
      <c r="A7" s="15">
        <f>'SI2.11 - Nickel_inflow'!C7-B7</f>
        <v>1.7820067381150197E-2</v>
      </c>
      <c r="B7" s="14">
        <f t="shared" si="2"/>
        <v>2.2764544203994042E-2</v>
      </c>
      <c r="C7" s="13">
        <f t="shared" si="1"/>
        <v>0.33816962706300357</v>
      </c>
      <c r="E7" s="9">
        <f>'SI2.11 - Nickel_inflow'!B7</f>
        <v>2008</v>
      </c>
      <c r="F7" s="6">
        <f>_xlfn.XLOOKUP($E7-F$3,'SI2.11 - Nickel_inflow'!$J$4:$J$49,'SI2.11 - Nickel_inflow'!$K$4:$K$49,0)*F$1</f>
        <v>0.35711216307132154</v>
      </c>
      <c r="G7" s="6">
        <f>_xlfn.XLOOKUP($E7-G$3,'SI2.11 - Nickel_inflow'!$J$4:$J$49,'SI2.11 - Nickel_inflow'!$K$4:$K$49,0)*G$1</f>
        <v>-5.5810743346891283E-2</v>
      </c>
      <c r="H7" s="6">
        <f>_xlfn.XLOOKUP($E7-H$3,'SI2.11 - Nickel_inflow'!$J$4:$J$49,'SI2.11 - Nickel_inflow'!$K$4:$K$49,0)*H$1</f>
        <v>-3.7164042465709607E-3</v>
      </c>
      <c r="I7" s="6">
        <f>_xlfn.XLOOKUP($E7-I$3,'SI2.11 - Nickel_inflow'!$J$4:$J$49,'SI2.11 - Nickel_inflow'!$K$4:$K$49,0)*I$1</f>
        <v>4.0584611585144238E-2</v>
      </c>
      <c r="J7" s="6">
        <f>_xlfn.XLOOKUP($E7-J$3,'SI2.11 - Nickel_inflow'!$J$4:$J$49,'SI2.11 - Nickel_inflow'!$K$4:$K$49,0)*J$1</f>
        <v>0</v>
      </c>
      <c r="K7" s="6">
        <f>_xlfn.XLOOKUP($E7-K$3,'SI2.11 - Nickel_inflow'!$J$4:$J$49,'SI2.11 - Nickel_inflow'!$K$4:$K$49,0)*K$1</f>
        <v>0</v>
      </c>
      <c r="L7" s="6">
        <f>_xlfn.XLOOKUP($E7-L$3,'SI2.11 - Nickel_inflow'!$J$4:$J$49,'SI2.11 - Nickel_inflow'!$K$4:$K$49,0)*L$1</f>
        <v>0</v>
      </c>
      <c r="M7" s="6">
        <f>_xlfn.XLOOKUP($E7-M$3,'SI2.11 - Nickel_inflow'!$J$4:$J$49,'SI2.11 - Nickel_inflow'!$K$4:$K$49,0)*M$1</f>
        <v>0</v>
      </c>
      <c r="N7" s="6">
        <f>_xlfn.XLOOKUP($E7-N$3,'SI2.11 - Nickel_inflow'!$J$4:$J$49,'SI2.11 - Nickel_inflow'!$K$4:$K$49,0)*N$1</f>
        <v>0</v>
      </c>
      <c r="O7" s="6">
        <f>_xlfn.XLOOKUP($E7-O$3,'SI2.11 - Nickel_inflow'!$J$4:$J$49,'SI2.11 - Nickel_inflow'!$K$4:$K$49,0)*O$1</f>
        <v>0</v>
      </c>
      <c r="P7" s="6">
        <f>_xlfn.XLOOKUP($E7-P$3,'SI2.11 - Nickel_inflow'!$J$4:$J$49,'SI2.11 - Nickel_inflow'!$K$4:$K$49,0)*P$1</f>
        <v>0</v>
      </c>
      <c r="Q7" s="6">
        <f>_xlfn.XLOOKUP($E7-Q$3,'SI2.11 - Nickel_inflow'!$J$4:$J$49,'SI2.11 - Nickel_inflow'!$K$4:$K$49,0)*Q$1</f>
        <v>0</v>
      </c>
      <c r="R7" s="6">
        <f>_xlfn.XLOOKUP($E7-R$3,'SI2.11 - Nickel_inflow'!$J$4:$J$49,'SI2.11 - Nickel_inflow'!$K$4:$K$49,0)*R$1</f>
        <v>0</v>
      </c>
      <c r="S7" s="6">
        <f>_xlfn.XLOOKUP($E7-S$3,'SI2.11 - Nickel_inflow'!$J$4:$J$49,'SI2.11 - Nickel_inflow'!$K$4:$K$49,0)*S$1</f>
        <v>0</v>
      </c>
      <c r="T7" s="6">
        <f>_xlfn.XLOOKUP($E7-T$3,'SI2.11 - Nickel_inflow'!$J$4:$J$49,'SI2.11 - Nickel_inflow'!$K$4:$K$49,0)*T$1</f>
        <v>0</v>
      </c>
      <c r="U7" s="6">
        <f>_xlfn.XLOOKUP($E7-U$3,'SI2.11 - Nickel_inflow'!$J$4:$J$49,'SI2.11 - Nickel_inflow'!$K$4:$K$49,0)*U$1</f>
        <v>0</v>
      </c>
      <c r="V7" s="6">
        <f>_xlfn.XLOOKUP($E7-V$3,'SI2.11 - Nickel_inflow'!$J$4:$J$49,'SI2.11 - Nickel_inflow'!$K$4:$K$49,0)*V$1</f>
        <v>0</v>
      </c>
      <c r="W7" s="6">
        <f>_xlfn.XLOOKUP($E7-W$3,'SI2.11 - Nickel_inflow'!$J$4:$J$49,'SI2.11 - Nickel_inflow'!$K$4:$K$49,0)*W$1</f>
        <v>0</v>
      </c>
      <c r="X7" s="6">
        <f>_xlfn.XLOOKUP($E7-X$3,'SI2.11 - Nickel_inflow'!$J$4:$J$49,'SI2.11 - Nickel_inflow'!$K$4:$K$49,0)*X$1</f>
        <v>0</v>
      </c>
      <c r="Y7" s="6">
        <f>_xlfn.XLOOKUP($E7-Y$3,'SI2.11 - Nickel_inflow'!$J$4:$J$49,'SI2.11 - Nickel_inflow'!$K$4:$K$49,0)*Y$1</f>
        <v>0</v>
      </c>
      <c r="Z7" s="6">
        <f>_xlfn.XLOOKUP($E7-Z$3,'SI2.11 - Nickel_inflow'!$J$4:$J$49,'SI2.11 - Nickel_inflow'!$K$4:$K$49,0)*Z$1</f>
        <v>0</v>
      </c>
      <c r="AA7" s="6">
        <f>_xlfn.XLOOKUP($E7-AA$3,'SI2.11 - Nickel_inflow'!$J$4:$J$49,'SI2.11 - Nickel_inflow'!$K$4:$K$49,0)*AA$1</f>
        <v>0</v>
      </c>
      <c r="AB7" s="6">
        <f>_xlfn.XLOOKUP($E7-AB$3,'SI2.11 - Nickel_inflow'!$J$4:$J$49,'SI2.11 - Nickel_inflow'!$K$4:$K$49,0)*AB$1</f>
        <v>0</v>
      </c>
      <c r="AC7" s="6">
        <f>_xlfn.XLOOKUP($E7-AC$3,'SI2.11 - Nickel_inflow'!$J$4:$J$49,'SI2.11 - Nickel_inflow'!$K$4:$K$49,0)*AC$1</f>
        <v>0</v>
      </c>
      <c r="AD7" s="6">
        <f>_xlfn.XLOOKUP($E7-AD$3,'SI2.11 - Nickel_inflow'!$J$4:$J$49,'SI2.11 - Nickel_inflow'!$K$4:$K$49,0)*AD$1</f>
        <v>0</v>
      </c>
      <c r="AE7" s="6">
        <f>_xlfn.XLOOKUP($E7-AE$3,'SI2.11 - Nickel_inflow'!$J$4:$J$49,'SI2.11 - Nickel_inflow'!$K$4:$K$49,0)*AE$1</f>
        <v>0</v>
      </c>
      <c r="AF7" s="6">
        <f>_xlfn.XLOOKUP($E7-AF$3,'SI2.11 - Nickel_inflow'!$J$4:$J$49,'SI2.11 - Nickel_inflow'!$K$4:$K$49,0)*AF$1</f>
        <v>0</v>
      </c>
      <c r="AG7" s="6">
        <f>_xlfn.XLOOKUP($E7-AG$3,'SI2.11 - Nickel_inflow'!$J$4:$J$49,'SI2.11 - Nickel_inflow'!$K$4:$K$49,0)*AG$1</f>
        <v>0</v>
      </c>
      <c r="AH7" s="6">
        <f>_xlfn.XLOOKUP($E7-AH$3,'SI2.11 - Nickel_inflow'!$J$4:$J$49,'SI2.11 - Nickel_inflow'!$K$4:$K$49,0)*AH$1</f>
        <v>0</v>
      </c>
      <c r="AI7" s="6">
        <f>_xlfn.XLOOKUP($E7-AI$3,'SI2.11 - Nickel_inflow'!$J$4:$J$49,'SI2.11 - Nickel_inflow'!$K$4:$K$49,0)*AI$1</f>
        <v>0</v>
      </c>
      <c r="AJ7" s="6">
        <f>_xlfn.XLOOKUP($E7-AJ$3,'SI2.11 - Nickel_inflow'!$J$4:$J$49,'SI2.11 - Nickel_inflow'!$K$4:$K$49,0)*AJ$1</f>
        <v>0</v>
      </c>
      <c r="AK7" s="6">
        <f>_xlfn.XLOOKUP($E7-AK$3,'SI2.11 - Nickel_inflow'!$J$4:$J$49,'SI2.11 - Nickel_inflow'!$K$4:$K$49,0)*AK$1</f>
        <v>0</v>
      </c>
      <c r="AL7" s="6">
        <f>_xlfn.XLOOKUP($E7-AL$3,'SI2.11 - Nickel_inflow'!$J$4:$J$49,'SI2.11 - Nickel_inflow'!$K$4:$K$49,0)*AL$1</f>
        <v>0</v>
      </c>
      <c r="AM7" s="6">
        <f>_xlfn.XLOOKUP($E7-AM$3,'SI2.11 - Nickel_inflow'!$J$4:$J$49,'SI2.11 - Nickel_inflow'!$K$4:$K$49,0)*AM$1</f>
        <v>0</v>
      </c>
      <c r="AN7" s="6">
        <f>_xlfn.XLOOKUP($E7-AN$3,'SI2.11 - Nickel_inflow'!$J$4:$J$49,'SI2.11 - Nickel_inflow'!$K$4:$K$49,0)*AN$1</f>
        <v>0</v>
      </c>
      <c r="AO7" s="6">
        <f>_xlfn.XLOOKUP($E7-AO$3,'SI2.11 - Nickel_inflow'!$J$4:$J$49,'SI2.11 - Nickel_inflow'!$K$4:$K$49,0)*AO$1</f>
        <v>0</v>
      </c>
      <c r="AP7" s="6">
        <f>_xlfn.XLOOKUP($E7-AP$3,'SI2.11 - Nickel_inflow'!$J$4:$J$49,'SI2.11 - Nickel_inflow'!$K$4:$K$49,0)*AP$1</f>
        <v>0</v>
      </c>
      <c r="AQ7" s="6">
        <f>_xlfn.XLOOKUP($E7-AQ$3,'SI2.11 - Nickel_inflow'!$J$4:$J$49,'SI2.11 - Nickel_inflow'!$K$4:$K$49,0)*AQ$1</f>
        <v>0</v>
      </c>
      <c r="AR7" s="6">
        <f>_xlfn.XLOOKUP($E7-AR$3,'SI2.11 - Nickel_inflow'!$J$4:$J$49,'SI2.11 - Nickel_inflow'!$K$4:$K$49,0)*AR$1</f>
        <v>0</v>
      </c>
      <c r="AS7" s="6">
        <f>_xlfn.XLOOKUP($E7-AS$3,'SI2.11 - Nickel_inflow'!$J$4:$J$49,'SI2.11 - Nickel_inflow'!$K$4:$K$49,0)*AS$1</f>
        <v>0</v>
      </c>
      <c r="AT7" s="6">
        <f>_xlfn.XLOOKUP($E7-AT$3,'SI2.11 - Nickel_inflow'!$J$4:$J$49,'SI2.11 - Nickel_inflow'!$K$4:$K$49,0)*AT$1</f>
        <v>0</v>
      </c>
      <c r="AU7" s="6">
        <f>_xlfn.XLOOKUP($E7-AU$3,'SI2.11 - Nickel_inflow'!$J$4:$J$49,'SI2.11 - Nickel_inflow'!$K$4:$K$49,0)*AU$1</f>
        <v>0</v>
      </c>
      <c r="AV7" s="6">
        <f>_xlfn.XLOOKUP($E7-AV$3,'SI2.11 - Nickel_inflow'!$J$4:$J$49,'SI2.11 - Nickel_inflow'!$K$4:$K$49,0)*AV$1</f>
        <v>0</v>
      </c>
      <c r="AW7" s="6">
        <f>_xlfn.XLOOKUP($E7-AW$3,'SI2.11 - Nickel_inflow'!$J$4:$J$49,'SI2.11 - Nickel_inflow'!$K$4:$K$49,0)*AW$1</f>
        <v>0</v>
      </c>
      <c r="AX7" s="6">
        <f>_xlfn.XLOOKUP($E7-AX$3,'SI2.11 - Nickel_inflow'!$J$4:$J$49,'SI2.11 - Nickel_inflow'!$K$4:$K$49,0)*AX$1</f>
        <v>0</v>
      </c>
      <c r="AY7" s="6">
        <f>_xlfn.XLOOKUP($E7-AY$3,'SI2.11 - Nickel_inflow'!$J$4:$J$49,'SI2.11 - Nickel_inflow'!$K$4:$K$49,0)*AY$1</f>
        <v>0</v>
      </c>
    </row>
    <row r="8" spans="1:51">
      <c r="A8" s="15">
        <f>'SI2.11 - Nickel_inflow'!C8-B8</f>
        <v>2.5128601718996099E-2</v>
      </c>
      <c r="B8" s="14">
        <f t="shared" si="2"/>
        <v>4.9524498207056067E-2</v>
      </c>
      <c r="C8" s="13">
        <f t="shared" si="1"/>
        <v>0.38769412527005964</v>
      </c>
      <c r="E8" s="9">
        <f>'SI2.11 - Nickel_inflow'!B8</f>
        <v>2009</v>
      </c>
      <c r="F8" s="6">
        <f>_xlfn.XLOOKUP($E8-F$3,'SI2.11 - Nickel_inflow'!$J$4:$J$49,'SI2.11 - Nickel_inflow'!$K$4:$K$49,0)*F$1</f>
        <v>0.32929720402053841</v>
      </c>
      <c r="G8" s="6">
        <f>_xlfn.XLOOKUP($E8-G$3,'SI2.11 - Nickel_inflow'!$J$4:$J$49,'SI2.11 - Nickel_inflow'!$K$4:$K$49,0)*G$1</f>
        <v>-5.2932217788613962E-2</v>
      </c>
      <c r="H8" s="6">
        <f>_xlfn.XLOOKUP($E8-H$3,'SI2.11 - Nickel_inflow'!$J$4:$J$49,'SI2.11 - Nickel_inflow'!$K$4:$K$49,0)*H$1</f>
        <v>-3.6145271011587838E-3</v>
      </c>
      <c r="I8" s="6">
        <f>_xlfn.XLOOKUP($E8-I$3,'SI2.11 - Nickel_inflow'!$J$4:$J$49,'SI2.11 - Nickel_inflow'!$K$4:$K$49,0)*I$1</f>
        <v>4.0290566213241778E-2</v>
      </c>
      <c r="J8" s="6">
        <f>_xlfn.XLOOKUP($E8-J$3,'SI2.11 - Nickel_inflow'!$J$4:$J$49,'SI2.11 - Nickel_inflow'!$K$4:$K$49,0)*J$1</f>
        <v>7.4653099926052166E-2</v>
      </c>
      <c r="K8" s="6">
        <f>_xlfn.XLOOKUP($E8-K$3,'SI2.11 - Nickel_inflow'!$J$4:$J$49,'SI2.11 - Nickel_inflow'!$K$4:$K$49,0)*K$1</f>
        <v>0</v>
      </c>
      <c r="L8" s="6">
        <f>_xlfn.XLOOKUP($E8-L$3,'SI2.11 - Nickel_inflow'!$J$4:$J$49,'SI2.11 - Nickel_inflow'!$K$4:$K$49,0)*L$1</f>
        <v>0</v>
      </c>
      <c r="M8" s="6">
        <f>_xlfn.XLOOKUP($E8-M$3,'SI2.11 - Nickel_inflow'!$J$4:$J$49,'SI2.11 - Nickel_inflow'!$K$4:$K$49,0)*M$1</f>
        <v>0</v>
      </c>
      <c r="N8" s="6">
        <f>_xlfn.XLOOKUP($E8-N$3,'SI2.11 - Nickel_inflow'!$J$4:$J$49,'SI2.11 - Nickel_inflow'!$K$4:$K$49,0)*N$1</f>
        <v>0</v>
      </c>
      <c r="O8" s="6">
        <f>_xlfn.XLOOKUP($E8-O$3,'SI2.11 - Nickel_inflow'!$J$4:$J$49,'SI2.11 - Nickel_inflow'!$K$4:$K$49,0)*O$1</f>
        <v>0</v>
      </c>
      <c r="P8" s="6">
        <f>_xlfn.XLOOKUP($E8-P$3,'SI2.11 - Nickel_inflow'!$J$4:$J$49,'SI2.11 - Nickel_inflow'!$K$4:$K$49,0)*P$1</f>
        <v>0</v>
      </c>
      <c r="Q8" s="6">
        <f>_xlfn.XLOOKUP($E8-Q$3,'SI2.11 - Nickel_inflow'!$J$4:$J$49,'SI2.11 - Nickel_inflow'!$K$4:$K$49,0)*Q$1</f>
        <v>0</v>
      </c>
      <c r="R8" s="6">
        <f>_xlfn.XLOOKUP($E8-R$3,'SI2.11 - Nickel_inflow'!$J$4:$J$49,'SI2.11 - Nickel_inflow'!$K$4:$K$49,0)*R$1</f>
        <v>0</v>
      </c>
      <c r="S8" s="6">
        <f>_xlfn.XLOOKUP($E8-S$3,'SI2.11 - Nickel_inflow'!$J$4:$J$49,'SI2.11 - Nickel_inflow'!$K$4:$K$49,0)*S$1</f>
        <v>0</v>
      </c>
      <c r="T8" s="6">
        <f>_xlfn.XLOOKUP($E8-T$3,'SI2.11 - Nickel_inflow'!$J$4:$J$49,'SI2.11 - Nickel_inflow'!$K$4:$K$49,0)*T$1</f>
        <v>0</v>
      </c>
      <c r="U8" s="6">
        <f>_xlfn.XLOOKUP($E8-U$3,'SI2.11 - Nickel_inflow'!$J$4:$J$49,'SI2.11 - Nickel_inflow'!$K$4:$K$49,0)*U$1</f>
        <v>0</v>
      </c>
      <c r="V8" s="6">
        <f>_xlfn.XLOOKUP($E8-V$3,'SI2.11 - Nickel_inflow'!$J$4:$J$49,'SI2.11 - Nickel_inflow'!$K$4:$K$49,0)*V$1</f>
        <v>0</v>
      </c>
      <c r="W8" s="6">
        <f>_xlfn.XLOOKUP($E8-W$3,'SI2.11 - Nickel_inflow'!$J$4:$J$49,'SI2.11 - Nickel_inflow'!$K$4:$K$49,0)*W$1</f>
        <v>0</v>
      </c>
      <c r="X8" s="6">
        <f>_xlfn.XLOOKUP($E8-X$3,'SI2.11 - Nickel_inflow'!$J$4:$J$49,'SI2.11 - Nickel_inflow'!$K$4:$K$49,0)*X$1</f>
        <v>0</v>
      </c>
      <c r="Y8" s="6">
        <f>_xlfn.XLOOKUP($E8-Y$3,'SI2.11 - Nickel_inflow'!$J$4:$J$49,'SI2.11 - Nickel_inflow'!$K$4:$K$49,0)*Y$1</f>
        <v>0</v>
      </c>
      <c r="Z8" s="6">
        <f>_xlfn.XLOOKUP($E8-Z$3,'SI2.11 - Nickel_inflow'!$J$4:$J$49,'SI2.11 - Nickel_inflow'!$K$4:$K$49,0)*Z$1</f>
        <v>0</v>
      </c>
      <c r="AA8" s="6">
        <f>_xlfn.XLOOKUP($E8-AA$3,'SI2.11 - Nickel_inflow'!$J$4:$J$49,'SI2.11 - Nickel_inflow'!$K$4:$K$49,0)*AA$1</f>
        <v>0</v>
      </c>
      <c r="AB8" s="6">
        <f>_xlfn.XLOOKUP($E8-AB$3,'SI2.11 - Nickel_inflow'!$J$4:$J$49,'SI2.11 - Nickel_inflow'!$K$4:$K$49,0)*AB$1</f>
        <v>0</v>
      </c>
      <c r="AC8" s="6">
        <f>_xlfn.XLOOKUP($E8-AC$3,'SI2.11 - Nickel_inflow'!$J$4:$J$49,'SI2.11 - Nickel_inflow'!$K$4:$K$49,0)*AC$1</f>
        <v>0</v>
      </c>
      <c r="AD8" s="6">
        <f>_xlfn.XLOOKUP($E8-AD$3,'SI2.11 - Nickel_inflow'!$J$4:$J$49,'SI2.11 - Nickel_inflow'!$K$4:$K$49,0)*AD$1</f>
        <v>0</v>
      </c>
      <c r="AE8" s="6">
        <f>_xlfn.XLOOKUP($E8-AE$3,'SI2.11 - Nickel_inflow'!$J$4:$J$49,'SI2.11 - Nickel_inflow'!$K$4:$K$49,0)*AE$1</f>
        <v>0</v>
      </c>
      <c r="AF8" s="6">
        <f>_xlfn.XLOOKUP($E8-AF$3,'SI2.11 - Nickel_inflow'!$J$4:$J$49,'SI2.11 - Nickel_inflow'!$K$4:$K$49,0)*AF$1</f>
        <v>0</v>
      </c>
      <c r="AG8" s="6">
        <f>_xlfn.XLOOKUP($E8-AG$3,'SI2.11 - Nickel_inflow'!$J$4:$J$49,'SI2.11 - Nickel_inflow'!$K$4:$K$49,0)*AG$1</f>
        <v>0</v>
      </c>
      <c r="AH8" s="6">
        <f>_xlfn.XLOOKUP($E8-AH$3,'SI2.11 - Nickel_inflow'!$J$4:$J$49,'SI2.11 - Nickel_inflow'!$K$4:$K$49,0)*AH$1</f>
        <v>0</v>
      </c>
      <c r="AI8" s="6">
        <f>_xlfn.XLOOKUP($E8-AI$3,'SI2.11 - Nickel_inflow'!$J$4:$J$49,'SI2.11 - Nickel_inflow'!$K$4:$K$49,0)*AI$1</f>
        <v>0</v>
      </c>
      <c r="AJ8" s="6">
        <f>_xlfn.XLOOKUP($E8-AJ$3,'SI2.11 - Nickel_inflow'!$J$4:$J$49,'SI2.11 - Nickel_inflow'!$K$4:$K$49,0)*AJ$1</f>
        <v>0</v>
      </c>
      <c r="AK8" s="6">
        <f>_xlfn.XLOOKUP($E8-AK$3,'SI2.11 - Nickel_inflow'!$J$4:$J$49,'SI2.11 - Nickel_inflow'!$K$4:$K$49,0)*AK$1</f>
        <v>0</v>
      </c>
      <c r="AL8" s="6">
        <f>_xlfn.XLOOKUP($E8-AL$3,'SI2.11 - Nickel_inflow'!$J$4:$J$49,'SI2.11 - Nickel_inflow'!$K$4:$K$49,0)*AL$1</f>
        <v>0</v>
      </c>
      <c r="AM8" s="6">
        <f>_xlfn.XLOOKUP($E8-AM$3,'SI2.11 - Nickel_inflow'!$J$4:$J$49,'SI2.11 - Nickel_inflow'!$K$4:$K$49,0)*AM$1</f>
        <v>0</v>
      </c>
      <c r="AN8" s="6">
        <f>_xlfn.XLOOKUP($E8-AN$3,'SI2.11 - Nickel_inflow'!$J$4:$J$49,'SI2.11 - Nickel_inflow'!$K$4:$K$49,0)*AN$1</f>
        <v>0</v>
      </c>
      <c r="AO8" s="6">
        <f>_xlfn.XLOOKUP($E8-AO$3,'SI2.11 - Nickel_inflow'!$J$4:$J$49,'SI2.11 - Nickel_inflow'!$K$4:$K$49,0)*AO$1</f>
        <v>0</v>
      </c>
      <c r="AP8" s="6">
        <f>_xlfn.XLOOKUP($E8-AP$3,'SI2.11 - Nickel_inflow'!$J$4:$J$49,'SI2.11 - Nickel_inflow'!$K$4:$K$49,0)*AP$1</f>
        <v>0</v>
      </c>
      <c r="AQ8" s="6">
        <f>_xlfn.XLOOKUP($E8-AQ$3,'SI2.11 - Nickel_inflow'!$J$4:$J$49,'SI2.11 - Nickel_inflow'!$K$4:$K$49,0)*AQ$1</f>
        <v>0</v>
      </c>
      <c r="AR8" s="6">
        <f>_xlfn.XLOOKUP($E8-AR$3,'SI2.11 - Nickel_inflow'!$J$4:$J$49,'SI2.11 - Nickel_inflow'!$K$4:$K$49,0)*AR$1</f>
        <v>0</v>
      </c>
      <c r="AS8" s="6">
        <f>_xlfn.XLOOKUP($E8-AS$3,'SI2.11 - Nickel_inflow'!$J$4:$J$49,'SI2.11 - Nickel_inflow'!$K$4:$K$49,0)*AS$1</f>
        <v>0</v>
      </c>
      <c r="AT8" s="6">
        <f>_xlfn.XLOOKUP($E8-AT$3,'SI2.11 - Nickel_inflow'!$J$4:$J$49,'SI2.11 - Nickel_inflow'!$K$4:$K$49,0)*AT$1</f>
        <v>0</v>
      </c>
      <c r="AU8" s="6">
        <f>_xlfn.XLOOKUP($E8-AU$3,'SI2.11 - Nickel_inflow'!$J$4:$J$49,'SI2.11 - Nickel_inflow'!$K$4:$K$49,0)*AU$1</f>
        <v>0</v>
      </c>
      <c r="AV8" s="6">
        <f>_xlfn.XLOOKUP($E8-AV$3,'SI2.11 - Nickel_inflow'!$J$4:$J$49,'SI2.11 - Nickel_inflow'!$K$4:$K$49,0)*AV$1</f>
        <v>0</v>
      </c>
      <c r="AW8" s="6">
        <f>_xlfn.XLOOKUP($E8-AW$3,'SI2.11 - Nickel_inflow'!$J$4:$J$49,'SI2.11 - Nickel_inflow'!$K$4:$K$49,0)*AW$1</f>
        <v>0</v>
      </c>
      <c r="AX8" s="6">
        <f>_xlfn.XLOOKUP($E8-AX$3,'SI2.11 - Nickel_inflow'!$J$4:$J$49,'SI2.11 - Nickel_inflow'!$K$4:$K$49,0)*AX$1</f>
        <v>0</v>
      </c>
      <c r="AY8" s="6">
        <f>_xlfn.XLOOKUP($E8-AY$3,'SI2.11 - Nickel_inflow'!$J$4:$J$49,'SI2.11 - Nickel_inflow'!$K$4:$K$49,0)*AY$1</f>
        <v>0</v>
      </c>
    </row>
    <row r="9" spans="1:51">
      <c r="A9" s="15">
        <f>'SI2.11 - Nickel_inflow'!C9-B9</f>
        <v>3.2085620393861564E-2</v>
      </c>
      <c r="B9" s="14">
        <f t="shared" si="2"/>
        <v>6.6249469458970034E-2</v>
      </c>
      <c r="C9" s="13">
        <f t="shared" si="1"/>
        <v>0.45394359472902968</v>
      </c>
      <c r="E9" s="9">
        <f>'SI2.11 - Nickel_inflow'!B9</f>
        <v>2010</v>
      </c>
      <c r="F9" s="6">
        <f>_xlfn.XLOOKUP($E9-F$3,'SI2.11 - Nickel_inflow'!$J$4:$J$49,'SI2.11 - Nickel_inflow'!$K$4:$K$49,0)*F$1</f>
        <v>0.29454770170112027</v>
      </c>
      <c r="G9" s="6">
        <f>_xlfn.XLOOKUP($E9-G$3,'SI2.11 - Nickel_inflow'!$J$4:$J$49,'SI2.11 - Nickel_inflow'!$K$4:$K$49,0)*G$1</f>
        <v>-4.8809402543132152E-2</v>
      </c>
      <c r="H9" s="6">
        <f>_xlfn.XLOOKUP($E9-H$3,'SI2.11 - Nickel_inflow'!$J$4:$J$49,'SI2.11 - Nickel_inflow'!$K$4:$K$49,0)*H$1</f>
        <v>-3.4281022657628017E-3</v>
      </c>
      <c r="I9" s="6">
        <f>_xlfn.XLOOKUP($E9-I$3,'SI2.11 - Nickel_inflow'!$J$4:$J$49,'SI2.11 - Nickel_inflow'!$K$4:$K$49,0)*I$1</f>
        <v>3.9186087905578489E-2</v>
      </c>
      <c r="J9" s="6">
        <f>_xlfn.XLOOKUP($E9-J$3,'SI2.11 - Nickel_inflow'!$J$4:$J$49,'SI2.11 - Nickel_inflow'!$K$4:$K$49,0)*J$1</f>
        <v>7.4112220078394284E-2</v>
      </c>
      <c r="K9" s="6">
        <f>_xlfn.XLOOKUP($E9-K$3,'SI2.11 - Nickel_inflow'!$J$4:$J$49,'SI2.11 - Nickel_inflow'!$K$4:$K$49,0)*K$1</f>
        <v>9.8335089852831598E-2</v>
      </c>
      <c r="L9" s="6">
        <f>_xlfn.XLOOKUP($E9-L$3,'SI2.11 - Nickel_inflow'!$J$4:$J$49,'SI2.11 - Nickel_inflow'!$K$4:$K$49,0)*L$1</f>
        <v>0</v>
      </c>
      <c r="M9" s="6">
        <f>_xlfn.XLOOKUP($E9-M$3,'SI2.11 - Nickel_inflow'!$J$4:$J$49,'SI2.11 - Nickel_inflow'!$K$4:$K$49,0)*M$1</f>
        <v>0</v>
      </c>
      <c r="N9" s="6">
        <f>_xlfn.XLOOKUP($E9-N$3,'SI2.11 - Nickel_inflow'!$J$4:$J$49,'SI2.11 - Nickel_inflow'!$K$4:$K$49,0)*N$1</f>
        <v>0</v>
      </c>
      <c r="O9" s="6">
        <f>_xlfn.XLOOKUP($E9-O$3,'SI2.11 - Nickel_inflow'!$J$4:$J$49,'SI2.11 - Nickel_inflow'!$K$4:$K$49,0)*O$1</f>
        <v>0</v>
      </c>
      <c r="P9" s="6">
        <f>_xlfn.XLOOKUP($E9-P$3,'SI2.11 - Nickel_inflow'!$J$4:$J$49,'SI2.11 - Nickel_inflow'!$K$4:$K$49,0)*P$1</f>
        <v>0</v>
      </c>
      <c r="Q9" s="6">
        <f>_xlfn.XLOOKUP($E9-Q$3,'SI2.11 - Nickel_inflow'!$J$4:$J$49,'SI2.11 - Nickel_inflow'!$K$4:$K$49,0)*Q$1</f>
        <v>0</v>
      </c>
      <c r="R9" s="6">
        <f>_xlfn.XLOOKUP($E9-R$3,'SI2.11 - Nickel_inflow'!$J$4:$J$49,'SI2.11 - Nickel_inflow'!$K$4:$K$49,0)*R$1</f>
        <v>0</v>
      </c>
      <c r="S9" s="6">
        <f>_xlfn.XLOOKUP($E9-S$3,'SI2.11 - Nickel_inflow'!$J$4:$J$49,'SI2.11 - Nickel_inflow'!$K$4:$K$49,0)*S$1</f>
        <v>0</v>
      </c>
      <c r="T9" s="6">
        <f>_xlfn.XLOOKUP($E9-T$3,'SI2.11 - Nickel_inflow'!$J$4:$J$49,'SI2.11 - Nickel_inflow'!$K$4:$K$49,0)*T$1</f>
        <v>0</v>
      </c>
      <c r="U9" s="6">
        <f>_xlfn.XLOOKUP($E9-U$3,'SI2.11 - Nickel_inflow'!$J$4:$J$49,'SI2.11 - Nickel_inflow'!$K$4:$K$49,0)*U$1</f>
        <v>0</v>
      </c>
      <c r="V9" s="6">
        <f>_xlfn.XLOOKUP($E9-V$3,'SI2.11 - Nickel_inflow'!$J$4:$J$49,'SI2.11 - Nickel_inflow'!$K$4:$K$49,0)*V$1</f>
        <v>0</v>
      </c>
      <c r="W9" s="6">
        <f>_xlfn.XLOOKUP($E9-W$3,'SI2.11 - Nickel_inflow'!$J$4:$J$49,'SI2.11 - Nickel_inflow'!$K$4:$K$49,0)*W$1</f>
        <v>0</v>
      </c>
      <c r="X9" s="6">
        <f>_xlfn.XLOOKUP($E9-X$3,'SI2.11 - Nickel_inflow'!$J$4:$J$49,'SI2.11 - Nickel_inflow'!$K$4:$K$49,0)*X$1</f>
        <v>0</v>
      </c>
      <c r="Y9" s="6">
        <f>_xlfn.XLOOKUP($E9-Y$3,'SI2.11 - Nickel_inflow'!$J$4:$J$49,'SI2.11 - Nickel_inflow'!$K$4:$K$49,0)*Y$1</f>
        <v>0</v>
      </c>
      <c r="Z9" s="6">
        <f>_xlfn.XLOOKUP($E9-Z$3,'SI2.11 - Nickel_inflow'!$J$4:$J$49,'SI2.11 - Nickel_inflow'!$K$4:$K$49,0)*Z$1</f>
        <v>0</v>
      </c>
      <c r="AA9" s="6">
        <f>_xlfn.XLOOKUP($E9-AA$3,'SI2.11 - Nickel_inflow'!$J$4:$J$49,'SI2.11 - Nickel_inflow'!$K$4:$K$49,0)*AA$1</f>
        <v>0</v>
      </c>
      <c r="AB9" s="6">
        <f>_xlfn.XLOOKUP($E9-AB$3,'SI2.11 - Nickel_inflow'!$J$4:$J$49,'SI2.11 - Nickel_inflow'!$K$4:$K$49,0)*AB$1</f>
        <v>0</v>
      </c>
      <c r="AC9" s="6">
        <f>_xlfn.XLOOKUP($E9-AC$3,'SI2.11 - Nickel_inflow'!$J$4:$J$49,'SI2.11 - Nickel_inflow'!$K$4:$K$49,0)*AC$1</f>
        <v>0</v>
      </c>
      <c r="AD9" s="6">
        <f>_xlfn.XLOOKUP($E9-AD$3,'SI2.11 - Nickel_inflow'!$J$4:$J$49,'SI2.11 - Nickel_inflow'!$K$4:$K$49,0)*AD$1</f>
        <v>0</v>
      </c>
      <c r="AE9" s="6">
        <f>_xlfn.XLOOKUP($E9-AE$3,'SI2.11 - Nickel_inflow'!$J$4:$J$49,'SI2.11 - Nickel_inflow'!$K$4:$K$49,0)*AE$1</f>
        <v>0</v>
      </c>
      <c r="AF9" s="6">
        <f>_xlfn.XLOOKUP($E9-AF$3,'SI2.11 - Nickel_inflow'!$J$4:$J$49,'SI2.11 - Nickel_inflow'!$K$4:$K$49,0)*AF$1</f>
        <v>0</v>
      </c>
      <c r="AG9" s="6">
        <f>_xlfn.XLOOKUP($E9-AG$3,'SI2.11 - Nickel_inflow'!$J$4:$J$49,'SI2.11 - Nickel_inflow'!$K$4:$K$49,0)*AG$1</f>
        <v>0</v>
      </c>
      <c r="AH9" s="6">
        <f>_xlfn.XLOOKUP($E9-AH$3,'SI2.11 - Nickel_inflow'!$J$4:$J$49,'SI2.11 - Nickel_inflow'!$K$4:$K$49,0)*AH$1</f>
        <v>0</v>
      </c>
      <c r="AI9" s="6">
        <f>_xlfn.XLOOKUP($E9-AI$3,'SI2.11 - Nickel_inflow'!$J$4:$J$49,'SI2.11 - Nickel_inflow'!$K$4:$K$49,0)*AI$1</f>
        <v>0</v>
      </c>
      <c r="AJ9" s="6">
        <f>_xlfn.XLOOKUP($E9-AJ$3,'SI2.11 - Nickel_inflow'!$J$4:$J$49,'SI2.11 - Nickel_inflow'!$K$4:$K$49,0)*AJ$1</f>
        <v>0</v>
      </c>
      <c r="AK9" s="6">
        <f>_xlfn.XLOOKUP($E9-AK$3,'SI2.11 - Nickel_inflow'!$J$4:$J$49,'SI2.11 - Nickel_inflow'!$K$4:$K$49,0)*AK$1</f>
        <v>0</v>
      </c>
      <c r="AL9" s="6">
        <f>_xlfn.XLOOKUP($E9-AL$3,'SI2.11 - Nickel_inflow'!$J$4:$J$49,'SI2.11 - Nickel_inflow'!$K$4:$K$49,0)*AL$1</f>
        <v>0</v>
      </c>
      <c r="AM9" s="6">
        <f>_xlfn.XLOOKUP($E9-AM$3,'SI2.11 - Nickel_inflow'!$J$4:$J$49,'SI2.11 - Nickel_inflow'!$K$4:$K$49,0)*AM$1</f>
        <v>0</v>
      </c>
      <c r="AN9" s="6">
        <f>_xlfn.XLOOKUP($E9-AN$3,'SI2.11 - Nickel_inflow'!$J$4:$J$49,'SI2.11 - Nickel_inflow'!$K$4:$K$49,0)*AN$1</f>
        <v>0</v>
      </c>
      <c r="AO9" s="6">
        <f>_xlfn.XLOOKUP($E9-AO$3,'SI2.11 - Nickel_inflow'!$J$4:$J$49,'SI2.11 - Nickel_inflow'!$K$4:$K$49,0)*AO$1</f>
        <v>0</v>
      </c>
      <c r="AP9" s="6">
        <f>_xlfn.XLOOKUP($E9-AP$3,'SI2.11 - Nickel_inflow'!$J$4:$J$49,'SI2.11 - Nickel_inflow'!$K$4:$K$49,0)*AP$1</f>
        <v>0</v>
      </c>
      <c r="AQ9" s="6">
        <f>_xlfn.XLOOKUP($E9-AQ$3,'SI2.11 - Nickel_inflow'!$J$4:$J$49,'SI2.11 - Nickel_inflow'!$K$4:$K$49,0)*AQ$1</f>
        <v>0</v>
      </c>
      <c r="AR9" s="6">
        <f>_xlfn.XLOOKUP($E9-AR$3,'SI2.11 - Nickel_inflow'!$J$4:$J$49,'SI2.11 - Nickel_inflow'!$K$4:$K$49,0)*AR$1</f>
        <v>0</v>
      </c>
      <c r="AS9" s="6">
        <f>_xlfn.XLOOKUP($E9-AS$3,'SI2.11 - Nickel_inflow'!$J$4:$J$49,'SI2.11 - Nickel_inflow'!$K$4:$K$49,0)*AS$1</f>
        <v>0</v>
      </c>
      <c r="AT9" s="6">
        <f>_xlfn.XLOOKUP($E9-AT$3,'SI2.11 - Nickel_inflow'!$J$4:$J$49,'SI2.11 - Nickel_inflow'!$K$4:$K$49,0)*AT$1</f>
        <v>0</v>
      </c>
      <c r="AU9" s="6">
        <f>_xlfn.XLOOKUP($E9-AU$3,'SI2.11 - Nickel_inflow'!$J$4:$J$49,'SI2.11 - Nickel_inflow'!$K$4:$K$49,0)*AU$1</f>
        <v>0</v>
      </c>
      <c r="AV9" s="6">
        <f>_xlfn.XLOOKUP($E9-AV$3,'SI2.11 - Nickel_inflow'!$J$4:$J$49,'SI2.11 - Nickel_inflow'!$K$4:$K$49,0)*AV$1</f>
        <v>0</v>
      </c>
      <c r="AW9" s="6">
        <f>_xlfn.XLOOKUP($E9-AW$3,'SI2.11 - Nickel_inflow'!$J$4:$J$49,'SI2.11 - Nickel_inflow'!$K$4:$K$49,0)*AW$1</f>
        <v>0</v>
      </c>
      <c r="AX9" s="6">
        <f>_xlfn.XLOOKUP($E9-AX$3,'SI2.11 - Nickel_inflow'!$J$4:$J$49,'SI2.11 - Nickel_inflow'!$K$4:$K$49,0)*AX$1</f>
        <v>0</v>
      </c>
      <c r="AY9" s="6">
        <f>_xlfn.XLOOKUP($E9-AY$3,'SI2.11 - Nickel_inflow'!$J$4:$J$49,'SI2.11 - Nickel_inflow'!$K$4:$K$49,0)*AY$1</f>
        <v>0</v>
      </c>
    </row>
    <row r="10" spans="1:51">
      <c r="A10" s="15">
        <f>'SI2.11 - Nickel_inflow'!C10-B10</f>
        <v>3.8811815675071817E-2</v>
      </c>
      <c r="B10" s="14">
        <f t="shared" si="2"/>
        <v>7.307883272016813E-2</v>
      </c>
      <c r="C10" s="13">
        <f t="shared" si="1"/>
        <v>0.52702242744919781</v>
      </c>
      <c r="E10" s="9">
        <f>'SI2.11 - Nickel_inflow'!B10</f>
        <v>2011</v>
      </c>
      <c r="F10" s="6">
        <f>_xlfn.XLOOKUP($E10-F$3,'SI2.11 - Nickel_inflow'!$J$4:$J$49,'SI2.11 - Nickel_inflow'!$K$4:$K$49,0)*F$1</f>
        <v>0.25508337257255076</v>
      </c>
      <c r="G10" s="6">
        <f>_xlfn.XLOOKUP($E10-G$3,'SI2.11 - Nickel_inflow'!$J$4:$J$49,'SI2.11 - Nickel_inflow'!$K$4:$K$49,0)*G$1</f>
        <v>-4.3658728847232209E-2</v>
      </c>
      <c r="H10" s="6">
        <f>_xlfn.XLOOKUP($E10-H$3,'SI2.11 - Nickel_inflow'!$J$4:$J$49,'SI2.11 - Nickel_inflow'!$K$4:$K$49,0)*H$1</f>
        <v>-3.1610922504107185E-3</v>
      </c>
      <c r="I10" s="6">
        <f>_xlfn.XLOOKUP($E10-I$3,'SI2.11 - Nickel_inflow'!$J$4:$J$49,'SI2.11 - Nickel_inflow'!$K$4:$K$49,0)*I$1</f>
        <v>3.7165004709033091E-2</v>
      </c>
      <c r="J10" s="6">
        <f>_xlfn.XLOOKUP($E10-J$3,'SI2.11 - Nickel_inflow'!$J$4:$J$49,'SI2.11 - Nickel_inflow'!$K$4:$K$49,0)*J$1</f>
        <v>7.2080594635948847E-2</v>
      </c>
      <c r="K10" s="6">
        <f>_xlfn.XLOOKUP($E10-K$3,'SI2.11 - Nickel_inflow'!$J$4:$J$49,'SI2.11 - Nickel_inflow'!$K$4:$K$49,0)*K$1</f>
        <v>9.7622628234068157E-2</v>
      </c>
      <c r="L10" s="6">
        <f>_xlfn.XLOOKUP($E10-L$3,'SI2.11 - Nickel_inflow'!$J$4:$J$49,'SI2.11 - Nickel_inflow'!$K$4:$K$49,0)*L$1</f>
        <v>0.11189064839523995</v>
      </c>
      <c r="M10" s="6">
        <f>_xlfn.XLOOKUP($E10-M$3,'SI2.11 - Nickel_inflow'!$J$4:$J$49,'SI2.11 - Nickel_inflow'!$K$4:$K$49,0)*M$1</f>
        <v>0</v>
      </c>
      <c r="N10" s="6">
        <f>_xlfn.XLOOKUP($E10-N$3,'SI2.11 - Nickel_inflow'!$J$4:$J$49,'SI2.11 - Nickel_inflow'!$K$4:$K$49,0)*N$1</f>
        <v>0</v>
      </c>
      <c r="O10" s="6">
        <f>_xlfn.XLOOKUP($E10-O$3,'SI2.11 - Nickel_inflow'!$J$4:$J$49,'SI2.11 - Nickel_inflow'!$K$4:$K$49,0)*O$1</f>
        <v>0</v>
      </c>
      <c r="P10" s="6">
        <f>_xlfn.XLOOKUP($E10-P$3,'SI2.11 - Nickel_inflow'!$J$4:$J$49,'SI2.11 - Nickel_inflow'!$K$4:$K$49,0)*P$1</f>
        <v>0</v>
      </c>
      <c r="Q10" s="6">
        <f>_xlfn.XLOOKUP($E10-Q$3,'SI2.11 - Nickel_inflow'!$J$4:$J$49,'SI2.11 - Nickel_inflow'!$K$4:$K$49,0)*Q$1</f>
        <v>0</v>
      </c>
      <c r="R10" s="6">
        <f>_xlfn.XLOOKUP($E10-R$3,'SI2.11 - Nickel_inflow'!$J$4:$J$49,'SI2.11 - Nickel_inflow'!$K$4:$K$49,0)*R$1</f>
        <v>0</v>
      </c>
      <c r="S10" s="6">
        <f>_xlfn.XLOOKUP($E10-S$3,'SI2.11 - Nickel_inflow'!$J$4:$J$49,'SI2.11 - Nickel_inflow'!$K$4:$K$49,0)*S$1</f>
        <v>0</v>
      </c>
      <c r="T10" s="6">
        <f>_xlfn.XLOOKUP($E10-T$3,'SI2.11 - Nickel_inflow'!$J$4:$J$49,'SI2.11 - Nickel_inflow'!$K$4:$K$49,0)*T$1</f>
        <v>0</v>
      </c>
      <c r="U10" s="6">
        <f>_xlfn.XLOOKUP($E10-U$3,'SI2.11 - Nickel_inflow'!$J$4:$J$49,'SI2.11 - Nickel_inflow'!$K$4:$K$49,0)*U$1</f>
        <v>0</v>
      </c>
      <c r="V10" s="6">
        <f>_xlfn.XLOOKUP($E10-V$3,'SI2.11 - Nickel_inflow'!$J$4:$J$49,'SI2.11 - Nickel_inflow'!$K$4:$K$49,0)*V$1</f>
        <v>0</v>
      </c>
      <c r="W10" s="6">
        <f>_xlfn.XLOOKUP($E10-W$3,'SI2.11 - Nickel_inflow'!$J$4:$J$49,'SI2.11 - Nickel_inflow'!$K$4:$K$49,0)*W$1</f>
        <v>0</v>
      </c>
      <c r="X10" s="6">
        <f>_xlfn.XLOOKUP($E10-X$3,'SI2.11 - Nickel_inflow'!$J$4:$J$49,'SI2.11 - Nickel_inflow'!$K$4:$K$49,0)*X$1</f>
        <v>0</v>
      </c>
      <c r="Y10" s="6">
        <f>_xlfn.XLOOKUP($E10-Y$3,'SI2.11 - Nickel_inflow'!$J$4:$J$49,'SI2.11 - Nickel_inflow'!$K$4:$K$49,0)*Y$1</f>
        <v>0</v>
      </c>
      <c r="Z10" s="6">
        <f>_xlfn.XLOOKUP($E10-Z$3,'SI2.11 - Nickel_inflow'!$J$4:$J$49,'SI2.11 - Nickel_inflow'!$K$4:$K$49,0)*Z$1</f>
        <v>0</v>
      </c>
      <c r="AA10" s="6">
        <f>_xlfn.XLOOKUP($E10-AA$3,'SI2.11 - Nickel_inflow'!$J$4:$J$49,'SI2.11 - Nickel_inflow'!$K$4:$K$49,0)*AA$1</f>
        <v>0</v>
      </c>
      <c r="AB10" s="6">
        <f>_xlfn.XLOOKUP($E10-AB$3,'SI2.11 - Nickel_inflow'!$J$4:$J$49,'SI2.11 - Nickel_inflow'!$K$4:$K$49,0)*AB$1</f>
        <v>0</v>
      </c>
      <c r="AC10" s="6">
        <f>_xlfn.XLOOKUP($E10-AC$3,'SI2.11 - Nickel_inflow'!$J$4:$J$49,'SI2.11 - Nickel_inflow'!$K$4:$K$49,0)*AC$1</f>
        <v>0</v>
      </c>
      <c r="AD10" s="6">
        <f>_xlfn.XLOOKUP($E10-AD$3,'SI2.11 - Nickel_inflow'!$J$4:$J$49,'SI2.11 - Nickel_inflow'!$K$4:$K$49,0)*AD$1</f>
        <v>0</v>
      </c>
      <c r="AE10" s="6">
        <f>_xlfn.XLOOKUP($E10-AE$3,'SI2.11 - Nickel_inflow'!$J$4:$J$49,'SI2.11 - Nickel_inflow'!$K$4:$K$49,0)*AE$1</f>
        <v>0</v>
      </c>
      <c r="AF10" s="6">
        <f>_xlfn.XLOOKUP($E10-AF$3,'SI2.11 - Nickel_inflow'!$J$4:$J$49,'SI2.11 - Nickel_inflow'!$K$4:$K$49,0)*AF$1</f>
        <v>0</v>
      </c>
      <c r="AG10" s="6">
        <f>_xlfn.XLOOKUP($E10-AG$3,'SI2.11 - Nickel_inflow'!$J$4:$J$49,'SI2.11 - Nickel_inflow'!$K$4:$K$49,0)*AG$1</f>
        <v>0</v>
      </c>
      <c r="AH10" s="6">
        <f>_xlfn.XLOOKUP($E10-AH$3,'SI2.11 - Nickel_inflow'!$J$4:$J$49,'SI2.11 - Nickel_inflow'!$K$4:$K$49,0)*AH$1</f>
        <v>0</v>
      </c>
      <c r="AI10" s="6">
        <f>_xlfn.XLOOKUP($E10-AI$3,'SI2.11 - Nickel_inflow'!$J$4:$J$49,'SI2.11 - Nickel_inflow'!$K$4:$K$49,0)*AI$1</f>
        <v>0</v>
      </c>
      <c r="AJ10" s="6">
        <f>_xlfn.XLOOKUP($E10-AJ$3,'SI2.11 - Nickel_inflow'!$J$4:$J$49,'SI2.11 - Nickel_inflow'!$K$4:$K$49,0)*AJ$1</f>
        <v>0</v>
      </c>
      <c r="AK10" s="6">
        <f>_xlfn.XLOOKUP($E10-AK$3,'SI2.11 - Nickel_inflow'!$J$4:$J$49,'SI2.11 - Nickel_inflow'!$K$4:$K$49,0)*AK$1</f>
        <v>0</v>
      </c>
      <c r="AL10" s="6">
        <f>_xlfn.XLOOKUP($E10-AL$3,'SI2.11 - Nickel_inflow'!$J$4:$J$49,'SI2.11 - Nickel_inflow'!$K$4:$K$49,0)*AL$1</f>
        <v>0</v>
      </c>
      <c r="AM10" s="6">
        <f>_xlfn.XLOOKUP($E10-AM$3,'SI2.11 - Nickel_inflow'!$J$4:$J$49,'SI2.11 - Nickel_inflow'!$K$4:$K$49,0)*AM$1</f>
        <v>0</v>
      </c>
      <c r="AN10" s="6">
        <f>_xlfn.XLOOKUP($E10-AN$3,'SI2.11 - Nickel_inflow'!$J$4:$J$49,'SI2.11 - Nickel_inflow'!$K$4:$K$49,0)*AN$1</f>
        <v>0</v>
      </c>
      <c r="AO10" s="6">
        <f>_xlfn.XLOOKUP($E10-AO$3,'SI2.11 - Nickel_inflow'!$J$4:$J$49,'SI2.11 - Nickel_inflow'!$K$4:$K$49,0)*AO$1</f>
        <v>0</v>
      </c>
      <c r="AP10" s="6">
        <f>_xlfn.XLOOKUP($E10-AP$3,'SI2.11 - Nickel_inflow'!$J$4:$J$49,'SI2.11 - Nickel_inflow'!$K$4:$K$49,0)*AP$1</f>
        <v>0</v>
      </c>
      <c r="AQ10" s="6">
        <f>_xlfn.XLOOKUP($E10-AQ$3,'SI2.11 - Nickel_inflow'!$J$4:$J$49,'SI2.11 - Nickel_inflow'!$K$4:$K$49,0)*AQ$1</f>
        <v>0</v>
      </c>
      <c r="AR10" s="6">
        <f>_xlfn.XLOOKUP($E10-AR$3,'SI2.11 - Nickel_inflow'!$J$4:$J$49,'SI2.11 - Nickel_inflow'!$K$4:$K$49,0)*AR$1</f>
        <v>0</v>
      </c>
      <c r="AS10" s="6">
        <f>_xlfn.XLOOKUP($E10-AS$3,'SI2.11 - Nickel_inflow'!$J$4:$J$49,'SI2.11 - Nickel_inflow'!$K$4:$K$49,0)*AS$1</f>
        <v>0</v>
      </c>
      <c r="AT10" s="6">
        <f>_xlfn.XLOOKUP($E10-AT$3,'SI2.11 - Nickel_inflow'!$J$4:$J$49,'SI2.11 - Nickel_inflow'!$K$4:$K$49,0)*AT$1</f>
        <v>0</v>
      </c>
      <c r="AU10" s="6">
        <f>_xlfn.XLOOKUP($E10-AU$3,'SI2.11 - Nickel_inflow'!$J$4:$J$49,'SI2.11 - Nickel_inflow'!$K$4:$K$49,0)*AU$1</f>
        <v>0</v>
      </c>
      <c r="AV10" s="6">
        <f>_xlfn.XLOOKUP($E10-AV$3,'SI2.11 - Nickel_inflow'!$J$4:$J$49,'SI2.11 - Nickel_inflow'!$K$4:$K$49,0)*AV$1</f>
        <v>0</v>
      </c>
      <c r="AW10" s="6">
        <f>_xlfn.XLOOKUP($E10-AW$3,'SI2.11 - Nickel_inflow'!$J$4:$J$49,'SI2.11 - Nickel_inflow'!$K$4:$K$49,0)*AW$1</f>
        <v>0</v>
      </c>
      <c r="AX10" s="6">
        <f>_xlfn.XLOOKUP($E10-AX$3,'SI2.11 - Nickel_inflow'!$J$4:$J$49,'SI2.11 - Nickel_inflow'!$K$4:$K$49,0)*AX$1</f>
        <v>0</v>
      </c>
      <c r="AY10" s="6">
        <f>_xlfn.XLOOKUP($E10-AY$3,'SI2.11 - Nickel_inflow'!$J$4:$J$49,'SI2.11 - Nickel_inflow'!$K$4:$K$49,0)*AY$1</f>
        <v>0</v>
      </c>
    </row>
    <row r="11" spans="1:51">
      <c r="A11" s="15">
        <f>'SI2.11 - Nickel_inflow'!C11-B11</f>
        <v>4.5470540889573599E-2</v>
      </c>
      <c r="B11" s="14">
        <f t="shared" si="2"/>
        <v>6.9966129737173199E-2</v>
      </c>
      <c r="C11" s="13">
        <f t="shared" si="1"/>
        <v>0.596988557186371</v>
      </c>
      <c r="E11" s="9">
        <f>'SI2.11 - Nickel_inflow'!B11</f>
        <v>2012</v>
      </c>
      <c r="F11" s="6">
        <f>_xlfn.XLOOKUP($E11-F$3,'SI2.11 - Nickel_inflow'!$J$4:$J$49,'SI2.11 - Nickel_inflow'!$K$4:$K$49,0)*F$1</f>
        <v>0.21352891909759494</v>
      </c>
      <c r="G11" s="6">
        <f>_xlfn.XLOOKUP($E11-G$3,'SI2.11 - Nickel_inflow'!$J$4:$J$49,'SI2.11 - Nickel_inflow'!$K$4:$K$49,0)*G$1</f>
        <v>-3.7809209619577705E-2</v>
      </c>
      <c r="H11" s="6">
        <f>_xlfn.XLOOKUP($E11-H$3,'SI2.11 - Nickel_inflow'!$J$4:$J$49,'SI2.11 - Nickel_inflow'!$K$4:$K$49,0)*H$1</f>
        <v>-2.8275140081833999E-3</v>
      </c>
      <c r="I11" s="6">
        <f>_xlfn.XLOOKUP($E11-I$3,'SI2.11 - Nickel_inflow'!$J$4:$J$49,'SI2.11 - Nickel_inflow'!$K$4:$K$49,0)*I$1</f>
        <v>3.4270275290652963E-2</v>
      </c>
      <c r="J11" s="6">
        <f>_xlfn.XLOOKUP($E11-J$3,'SI2.11 - Nickel_inflow'!$J$4:$J$49,'SI2.11 - Nickel_inflow'!$K$4:$K$49,0)*J$1</f>
        <v>6.83629262898066E-2</v>
      </c>
      <c r="K11" s="6">
        <f>_xlfn.XLOOKUP($E11-K$3,'SI2.11 - Nickel_inflow'!$J$4:$J$49,'SI2.11 - Nickel_inflow'!$K$4:$K$49,0)*K$1</f>
        <v>9.4946516048129953E-2</v>
      </c>
      <c r="L11" s="6">
        <f>_xlfn.XLOOKUP($E11-L$3,'SI2.11 - Nickel_inflow'!$J$4:$J$49,'SI2.11 - Nickel_inflow'!$K$4:$K$49,0)*L$1</f>
        <v>0.11107997346120094</v>
      </c>
      <c r="M11" s="6">
        <f>_xlfn.XLOOKUP($E11-M$3,'SI2.11 - Nickel_inflow'!$J$4:$J$49,'SI2.11 - Nickel_inflow'!$K$4:$K$49,0)*M$1</f>
        <v>0.1154366706267468</v>
      </c>
      <c r="N11" s="6">
        <f>_xlfn.XLOOKUP($E11-N$3,'SI2.11 - Nickel_inflow'!$J$4:$J$49,'SI2.11 - Nickel_inflow'!$K$4:$K$49,0)*N$1</f>
        <v>0</v>
      </c>
      <c r="O11" s="6">
        <f>_xlfn.XLOOKUP($E11-O$3,'SI2.11 - Nickel_inflow'!$J$4:$J$49,'SI2.11 - Nickel_inflow'!$K$4:$K$49,0)*O$1</f>
        <v>0</v>
      </c>
      <c r="P11" s="6">
        <f>_xlfn.XLOOKUP($E11-P$3,'SI2.11 - Nickel_inflow'!$J$4:$J$49,'SI2.11 - Nickel_inflow'!$K$4:$K$49,0)*P$1</f>
        <v>0</v>
      </c>
      <c r="Q11" s="6">
        <f>_xlfn.XLOOKUP($E11-Q$3,'SI2.11 - Nickel_inflow'!$J$4:$J$49,'SI2.11 - Nickel_inflow'!$K$4:$K$49,0)*Q$1</f>
        <v>0</v>
      </c>
      <c r="R11" s="6">
        <f>_xlfn.XLOOKUP($E11-R$3,'SI2.11 - Nickel_inflow'!$J$4:$J$49,'SI2.11 - Nickel_inflow'!$K$4:$K$49,0)*R$1</f>
        <v>0</v>
      </c>
      <c r="S11" s="6">
        <f>_xlfn.XLOOKUP($E11-S$3,'SI2.11 - Nickel_inflow'!$J$4:$J$49,'SI2.11 - Nickel_inflow'!$K$4:$K$49,0)*S$1</f>
        <v>0</v>
      </c>
      <c r="T11" s="6">
        <f>_xlfn.XLOOKUP($E11-T$3,'SI2.11 - Nickel_inflow'!$J$4:$J$49,'SI2.11 - Nickel_inflow'!$K$4:$K$49,0)*T$1</f>
        <v>0</v>
      </c>
      <c r="U11" s="6">
        <f>_xlfn.XLOOKUP($E11-U$3,'SI2.11 - Nickel_inflow'!$J$4:$J$49,'SI2.11 - Nickel_inflow'!$K$4:$K$49,0)*U$1</f>
        <v>0</v>
      </c>
      <c r="V11" s="6">
        <f>_xlfn.XLOOKUP($E11-V$3,'SI2.11 - Nickel_inflow'!$J$4:$J$49,'SI2.11 - Nickel_inflow'!$K$4:$K$49,0)*V$1</f>
        <v>0</v>
      </c>
      <c r="W11" s="6">
        <f>_xlfn.XLOOKUP($E11-W$3,'SI2.11 - Nickel_inflow'!$J$4:$J$49,'SI2.11 - Nickel_inflow'!$K$4:$K$49,0)*W$1</f>
        <v>0</v>
      </c>
      <c r="X11" s="6">
        <f>_xlfn.XLOOKUP($E11-X$3,'SI2.11 - Nickel_inflow'!$J$4:$J$49,'SI2.11 - Nickel_inflow'!$K$4:$K$49,0)*X$1</f>
        <v>0</v>
      </c>
      <c r="Y11" s="6">
        <f>_xlfn.XLOOKUP($E11-Y$3,'SI2.11 - Nickel_inflow'!$J$4:$J$49,'SI2.11 - Nickel_inflow'!$K$4:$K$49,0)*Y$1</f>
        <v>0</v>
      </c>
      <c r="Z11" s="6">
        <f>_xlfn.XLOOKUP($E11-Z$3,'SI2.11 - Nickel_inflow'!$J$4:$J$49,'SI2.11 - Nickel_inflow'!$K$4:$K$49,0)*Z$1</f>
        <v>0</v>
      </c>
      <c r="AA11" s="6">
        <f>_xlfn.XLOOKUP($E11-AA$3,'SI2.11 - Nickel_inflow'!$J$4:$J$49,'SI2.11 - Nickel_inflow'!$K$4:$K$49,0)*AA$1</f>
        <v>0</v>
      </c>
      <c r="AB11" s="6">
        <f>_xlfn.XLOOKUP($E11-AB$3,'SI2.11 - Nickel_inflow'!$J$4:$J$49,'SI2.11 - Nickel_inflow'!$K$4:$K$49,0)*AB$1</f>
        <v>0</v>
      </c>
      <c r="AC11" s="6">
        <f>_xlfn.XLOOKUP($E11-AC$3,'SI2.11 - Nickel_inflow'!$J$4:$J$49,'SI2.11 - Nickel_inflow'!$K$4:$K$49,0)*AC$1</f>
        <v>0</v>
      </c>
      <c r="AD11" s="6">
        <f>_xlfn.XLOOKUP($E11-AD$3,'SI2.11 - Nickel_inflow'!$J$4:$J$49,'SI2.11 - Nickel_inflow'!$K$4:$K$49,0)*AD$1</f>
        <v>0</v>
      </c>
      <c r="AE11" s="6">
        <f>_xlfn.XLOOKUP($E11-AE$3,'SI2.11 - Nickel_inflow'!$J$4:$J$49,'SI2.11 - Nickel_inflow'!$K$4:$K$49,0)*AE$1</f>
        <v>0</v>
      </c>
      <c r="AF11" s="6">
        <f>_xlfn.XLOOKUP($E11-AF$3,'SI2.11 - Nickel_inflow'!$J$4:$J$49,'SI2.11 - Nickel_inflow'!$K$4:$K$49,0)*AF$1</f>
        <v>0</v>
      </c>
      <c r="AG11" s="6">
        <f>_xlfn.XLOOKUP($E11-AG$3,'SI2.11 - Nickel_inflow'!$J$4:$J$49,'SI2.11 - Nickel_inflow'!$K$4:$K$49,0)*AG$1</f>
        <v>0</v>
      </c>
      <c r="AH11" s="6">
        <f>_xlfn.XLOOKUP($E11-AH$3,'SI2.11 - Nickel_inflow'!$J$4:$J$49,'SI2.11 - Nickel_inflow'!$K$4:$K$49,0)*AH$1</f>
        <v>0</v>
      </c>
      <c r="AI11" s="6">
        <f>_xlfn.XLOOKUP($E11-AI$3,'SI2.11 - Nickel_inflow'!$J$4:$J$49,'SI2.11 - Nickel_inflow'!$K$4:$K$49,0)*AI$1</f>
        <v>0</v>
      </c>
      <c r="AJ11" s="6">
        <f>_xlfn.XLOOKUP($E11-AJ$3,'SI2.11 - Nickel_inflow'!$J$4:$J$49,'SI2.11 - Nickel_inflow'!$K$4:$K$49,0)*AJ$1</f>
        <v>0</v>
      </c>
      <c r="AK11" s="6">
        <f>_xlfn.XLOOKUP($E11-AK$3,'SI2.11 - Nickel_inflow'!$J$4:$J$49,'SI2.11 - Nickel_inflow'!$K$4:$K$49,0)*AK$1</f>
        <v>0</v>
      </c>
      <c r="AL11" s="6">
        <f>_xlfn.XLOOKUP($E11-AL$3,'SI2.11 - Nickel_inflow'!$J$4:$J$49,'SI2.11 - Nickel_inflow'!$K$4:$K$49,0)*AL$1</f>
        <v>0</v>
      </c>
      <c r="AM11" s="6">
        <f>_xlfn.XLOOKUP($E11-AM$3,'SI2.11 - Nickel_inflow'!$J$4:$J$49,'SI2.11 - Nickel_inflow'!$K$4:$K$49,0)*AM$1</f>
        <v>0</v>
      </c>
      <c r="AN11" s="6">
        <f>_xlfn.XLOOKUP($E11-AN$3,'SI2.11 - Nickel_inflow'!$J$4:$J$49,'SI2.11 - Nickel_inflow'!$K$4:$K$49,0)*AN$1</f>
        <v>0</v>
      </c>
      <c r="AO11" s="6">
        <f>_xlfn.XLOOKUP($E11-AO$3,'SI2.11 - Nickel_inflow'!$J$4:$J$49,'SI2.11 - Nickel_inflow'!$K$4:$K$49,0)*AO$1</f>
        <v>0</v>
      </c>
      <c r="AP11" s="6">
        <f>_xlfn.XLOOKUP($E11-AP$3,'SI2.11 - Nickel_inflow'!$J$4:$J$49,'SI2.11 - Nickel_inflow'!$K$4:$K$49,0)*AP$1</f>
        <v>0</v>
      </c>
      <c r="AQ11" s="6">
        <f>_xlfn.XLOOKUP($E11-AQ$3,'SI2.11 - Nickel_inflow'!$J$4:$J$49,'SI2.11 - Nickel_inflow'!$K$4:$K$49,0)*AQ$1</f>
        <v>0</v>
      </c>
      <c r="AR11" s="6">
        <f>_xlfn.XLOOKUP($E11-AR$3,'SI2.11 - Nickel_inflow'!$J$4:$J$49,'SI2.11 - Nickel_inflow'!$K$4:$K$49,0)*AR$1</f>
        <v>0</v>
      </c>
      <c r="AS11" s="6">
        <f>_xlfn.XLOOKUP($E11-AS$3,'SI2.11 - Nickel_inflow'!$J$4:$J$49,'SI2.11 - Nickel_inflow'!$K$4:$K$49,0)*AS$1</f>
        <v>0</v>
      </c>
      <c r="AT11" s="6">
        <f>_xlfn.XLOOKUP($E11-AT$3,'SI2.11 - Nickel_inflow'!$J$4:$J$49,'SI2.11 - Nickel_inflow'!$K$4:$K$49,0)*AT$1</f>
        <v>0</v>
      </c>
      <c r="AU11" s="6">
        <f>_xlfn.XLOOKUP($E11-AU$3,'SI2.11 - Nickel_inflow'!$J$4:$J$49,'SI2.11 - Nickel_inflow'!$K$4:$K$49,0)*AU$1</f>
        <v>0</v>
      </c>
      <c r="AV11" s="6">
        <f>_xlfn.XLOOKUP($E11-AV$3,'SI2.11 - Nickel_inflow'!$J$4:$J$49,'SI2.11 - Nickel_inflow'!$K$4:$K$49,0)*AV$1</f>
        <v>0</v>
      </c>
      <c r="AW11" s="6">
        <f>_xlfn.XLOOKUP($E11-AW$3,'SI2.11 - Nickel_inflow'!$J$4:$J$49,'SI2.11 - Nickel_inflow'!$K$4:$K$49,0)*AW$1</f>
        <v>0</v>
      </c>
      <c r="AX11" s="6">
        <f>_xlfn.XLOOKUP($E11-AX$3,'SI2.11 - Nickel_inflow'!$J$4:$J$49,'SI2.11 - Nickel_inflow'!$K$4:$K$49,0)*AX$1</f>
        <v>0</v>
      </c>
      <c r="AY11" s="6">
        <f>_xlfn.XLOOKUP($E11-AY$3,'SI2.11 - Nickel_inflow'!$J$4:$J$49,'SI2.11 - Nickel_inflow'!$K$4:$K$49,0)*AY$1</f>
        <v>0</v>
      </c>
    </row>
    <row r="12" spans="1:51">
      <c r="A12" s="15">
        <f>'SI2.11 - Nickel_inflow'!C12-B12</f>
        <v>5.2185666310114093E-2</v>
      </c>
      <c r="B12" s="14">
        <f t="shared" si="2"/>
        <v>5.686490225650731E-2</v>
      </c>
      <c r="C12" s="13">
        <f t="shared" si="1"/>
        <v>0.65385345944287832</v>
      </c>
      <c r="E12" s="9">
        <f>'SI2.11 - Nickel_inflow'!B12</f>
        <v>2013</v>
      </c>
      <c r="F12" s="6">
        <f>_xlfn.XLOOKUP($E12-F$3,'SI2.11 - Nickel_inflow'!$J$4:$J$49,'SI2.11 - Nickel_inflow'!$K$4:$K$49,0)*F$1</f>
        <v>0.17252459252989055</v>
      </c>
      <c r="G12" s="6">
        <f>_xlfn.XLOOKUP($E12-G$3,'SI2.11 - Nickel_inflow'!$J$4:$J$49,'SI2.11 - Nickel_inflow'!$K$4:$K$49,0)*G$1</f>
        <v>-3.1649885998377231E-2</v>
      </c>
      <c r="H12" s="6">
        <f>_xlfn.XLOOKUP($E12-H$3,'SI2.11 - Nickel_inflow'!$J$4:$J$49,'SI2.11 - Nickel_inflow'!$K$4:$K$49,0)*H$1</f>
        <v>-2.4486757324469364E-3</v>
      </c>
      <c r="I12" s="6">
        <f>_xlfn.XLOOKUP($E12-I$3,'SI2.11 - Nickel_inflow'!$J$4:$J$49,'SI2.11 - Nickel_inflow'!$K$4:$K$49,0)*I$1</f>
        <v>3.0653861315193372E-2</v>
      </c>
      <c r="J12" s="6">
        <f>_xlfn.XLOOKUP($E12-J$3,'SI2.11 - Nickel_inflow'!$J$4:$J$49,'SI2.11 - Nickel_inflow'!$K$4:$K$49,0)*J$1</f>
        <v>6.3038235080779062E-2</v>
      </c>
      <c r="K12" s="6">
        <f>_xlfn.XLOOKUP($E12-K$3,'SI2.11 - Nickel_inflow'!$J$4:$J$49,'SI2.11 - Nickel_inflow'!$K$4:$K$49,0)*K$1</f>
        <v>9.0049502377926721E-2</v>
      </c>
      <c r="L12" s="6">
        <f>_xlfn.XLOOKUP($E12-L$3,'SI2.11 - Nickel_inflow'!$J$4:$J$49,'SI2.11 - Nickel_inflow'!$K$4:$K$49,0)*L$1</f>
        <v>0.10803495740323873</v>
      </c>
      <c r="M12" s="6">
        <f>_xlfn.XLOOKUP($E12-M$3,'SI2.11 - Nickel_inflow'!$J$4:$J$49,'SI2.11 - Nickel_inflow'!$K$4:$K$49,0)*M$1</f>
        <v>0.11460030390005257</v>
      </c>
      <c r="N12" s="6">
        <f>_xlfn.XLOOKUP($E12-N$3,'SI2.11 - Nickel_inflow'!$J$4:$J$49,'SI2.11 - Nickel_inflow'!$K$4:$K$49,0)*N$1</f>
        <v>0.1090505685666214</v>
      </c>
      <c r="O12" s="6">
        <f>_xlfn.XLOOKUP($E12-O$3,'SI2.11 - Nickel_inflow'!$J$4:$J$49,'SI2.11 - Nickel_inflow'!$K$4:$K$49,0)*O$1</f>
        <v>0</v>
      </c>
      <c r="P12" s="6">
        <f>_xlfn.XLOOKUP($E12-P$3,'SI2.11 - Nickel_inflow'!$J$4:$J$49,'SI2.11 - Nickel_inflow'!$K$4:$K$49,0)*P$1</f>
        <v>0</v>
      </c>
      <c r="Q12" s="6">
        <f>_xlfn.XLOOKUP($E12-Q$3,'SI2.11 - Nickel_inflow'!$J$4:$J$49,'SI2.11 - Nickel_inflow'!$K$4:$K$49,0)*Q$1</f>
        <v>0</v>
      </c>
      <c r="R12" s="6">
        <f>_xlfn.XLOOKUP($E12-R$3,'SI2.11 - Nickel_inflow'!$J$4:$J$49,'SI2.11 - Nickel_inflow'!$K$4:$K$49,0)*R$1</f>
        <v>0</v>
      </c>
      <c r="S12" s="6">
        <f>_xlfn.XLOOKUP($E12-S$3,'SI2.11 - Nickel_inflow'!$J$4:$J$49,'SI2.11 - Nickel_inflow'!$K$4:$K$49,0)*S$1</f>
        <v>0</v>
      </c>
      <c r="T12" s="6">
        <f>_xlfn.XLOOKUP($E12-T$3,'SI2.11 - Nickel_inflow'!$J$4:$J$49,'SI2.11 - Nickel_inflow'!$K$4:$K$49,0)*T$1</f>
        <v>0</v>
      </c>
      <c r="U12" s="6">
        <f>_xlfn.XLOOKUP($E12-U$3,'SI2.11 - Nickel_inflow'!$J$4:$J$49,'SI2.11 - Nickel_inflow'!$K$4:$K$49,0)*U$1</f>
        <v>0</v>
      </c>
      <c r="V12" s="6">
        <f>_xlfn.XLOOKUP($E12-V$3,'SI2.11 - Nickel_inflow'!$J$4:$J$49,'SI2.11 - Nickel_inflow'!$K$4:$K$49,0)*V$1</f>
        <v>0</v>
      </c>
      <c r="W12" s="6">
        <f>_xlfn.XLOOKUP($E12-W$3,'SI2.11 - Nickel_inflow'!$J$4:$J$49,'SI2.11 - Nickel_inflow'!$K$4:$K$49,0)*W$1</f>
        <v>0</v>
      </c>
      <c r="X12" s="6">
        <f>_xlfn.XLOOKUP($E12-X$3,'SI2.11 - Nickel_inflow'!$J$4:$J$49,'SI2.11 - Nickel_inflow'!$K$4:$K$49,0)*X$1</f>
        <v>0</v>
      </c>
      <c r="Y12" s="6">
        <f>_xlfn.XLOOKUP($E12-Y$3,'SI2.11 - Nickel_inflow'!$J$4:$J$49,'SI2.11 - Nickel_inflow'!$K$4:$K$49,0)*Y$1</f>
        <v>0</v>
      </c>
      <c r="Z12" s="6">
        <f>_xlfn.XLOOKUP($E12-Z$3,'SI2.11 - Nickel_inflow'!$J$4:$J$49,'SI2.11 - Nickel_inflow'!$K$4:$K$49,0)*Z$1</f>
        <v>0</v>
      </c>
      <c r="AA12" s="6">
        <f>_xlfn.XLOOKUP($E12-AA$3,'SI2.11 - Nickel_inflow'!$J$4:$J$49,'SI2.11 - Nickel_inflow'!$K$4:$K$49,0)*AA$1</f>
        <v>0</v>
      </c>
      <c r="AB12" s="6">
        <f>_xlfn.XLOOKUP($E12-AB$3,'SI2.11 - Nickel_inflow'!$J$4:$J$49,'SI2.11 - Nickel_inflow'!$K$4:$K$49,0)*AB$1</f>
        <v>0</v>
      </c>
      <c r="AC12" s="6">
        <f>_xlfn.XLOOKUP($E12-AC$3,'SI2.11 - Nickel_inflow'!$J$4:$J$49,'SI2.11 - Nickel_inflow'!$K$4:$K$49,0)*AC$1</f>
        <v>0</v>
      </c>
      <c r="AD12" s="6">
        <f>_xlfn.XLOOKUP($E12-AD$3,'SI2.11 - Nickel_inflow'!$J$4:$J$49,'SI2.11 - Nickel_inflow'!$K$4:$K$49,0)*AD$1</f>
        <v>0</v>
      </c>
      <c r="AE12" s="6">
        <f>_xlfn.XLOOKUP($E12-AE$3,'SI2.11 - Nickel_inflow'!$J$4:$J$49,'SI2.11 - Nickel_inflow'!$K$4:$K$49,0)*AE$1</f>
        <v>0</v>
      </c>
      <c r="AF12" s="6">
        <f>_xlfn.XLOOKUP($E12-AF$3,'SI2.11 - Nickel_inflow'!$J$4:$J$49,'SI2.11 - Nickel_inflow'!$K$4:$K$49,0)*AF$1</f>
        <v>0</v>
      </c>
      <c r="AG12" s="6">
        <f>_xlfn.XLOOKUP($E12-AG$3,'SI2.11 - Nickel_inflow'!$J$4:$J$49,'SI2.11 - Nickel_inflow'!$K$4:$K$49,0)*AG$1</f>
        <v>0</v>
      </c>
      <c r="AH12" s="6">
        <f>_xlfn.XLOOKUP($E12-AH$3,'SI2.11 - Nickel_inflow'!$J$4:$J$49,'SI2.11 - Nickel_inflow'!$K$4:$K$49,0)*AH$1</f>
        <v>0</v>
      </c>
      <c r="AI12" s="6">
        <f>_xlfn.XLOOKUP($E12-AI$3,'SI2.11 - Nickel_inflow'!$J$4:$J$49,'SI2.11 - Nickel_inflow'!$K$4:$K$49,0)*AI$1</f>
        <v>0</v>
      </c>
      <c r="AJ12" s="6">
        <f>_xlfn.XLOOKUP($E12-AJ$3,'SI2.11 - Nickel_inflow'!$J$4:$J$49,'SI2.11 - Nickel_inflow'!$K$4:$K$49,0)*AJ$1</f>
        <v>0</v>
      </c>
      <c r="AK12" s="6">
        <f>_xlfn.XLOOKUP($E12-AK$3,'SI2.11 - Nickel_inflow'!$J$4:$J$49,'SI2.11 - Nickel_inflow'!$K$4:$K$49,0)*AK$1</f>
        <v>0</v>
      </c>
      <c r="AL12" s="6">
        <f>_xlfn.XLOOKUP($E12-AL$3,'SI2.11 - Nickel_inflow'!$J$4:$J$49,'SI2.11 - Nickel_inflow'!$K$4:$K$49,0)*AL$1</f>
        <v>0</v>
      </c>
      <c r="AM12" s="6">
        <f>_xlfn.XLOOKUP($E12-AM$3,'SI2.11 - Nickel_inflow'!$J$4:$J$49,'SI2.11 - Nickel_inflow'!$K$4:$K$49,0)*AM$1</f>
        <v>0</v>
      </c>
      <c r="AN12" s="6">
        <f>_xlfn.XLOOKUP($E12-AN$3,'SI2.11 - Nickel_inflow'!$J$4:$J$49,'SI2.11 - Nickel_inflow'!$K$4:$K$49,0)*AN$1</f>
        <v>0</v>
      </c>
      <c r="AO12" s="6">
        <f>_xlfn.XLOOKUP($E12-AO$3,'SI2.11 - Nickel_inflow'!$J$4:$J$49,'SI2.11 - Nickel_inflow'!$K$4:$K$49,0)*AO$1</f>
        <v>0</v>
      </c>
      <c r="AP12" s="6">
        <f>_xlfn.XLOOKUP($E12-AP$3,'SI2.11 - Nickel_inflow'!$J$4:$J$49,'SI2.11 - Nickel_inflow'!$K$4:$K$49,0)*AP$1</f>
        <v>0</v>
      </c>
      <c r="AQ12" s="6">
        <f>_xlfn.XLOOKUP($E12-AQ$3,'SI2.11 - Nickel_inflow'!$J$4:$J$49,'SI2.11 - Nickel_inflow'!$K$4:$K$49,0)*AQ$1</f>
        <v>0</v>
      </c>
      <c r="AR12" s="6">
        <f>_xlfn.XLOOKUP($E12-AR$3,'SI2.11 - Nickel_inflow'!$J$4:$J$49,'SI2.11 - Nickel_inflow'!$K$4:$K$49,0)*AR$1</f>
        <v>0</v>
      </c>
      <c r="AS12" s="6">
        <f>_xlfn.XLOOKUP($E12-AS$3,'SI2.11 - Nickel_inflow'!$J$4:$J$49,'SI2.11 - Nickel_inflow'!$K$4:$K$49,0)*AS$1</f>
        <v>0</v>
      </c>
      <c r="AT12" s="6">
        <f>_xlfn.XLOOKUP($E12-AT$3,'SI2.11 - Nickel_inflow'!$J$4:$J$49,'SI2.11 - Nickel_inflow'!$K$4:$K$49,0)*AT$1</f>
        <v>0</v>
      </c>
      <c r="AU12" s="6">
        <f>_xlfn.XLOOKUP($E12-AU$3,'SI2.11 - Nickel_inflow'!$J$4:$J$49,'SI2.11 - Nickel_inflow'!$K$4:$K$49,0)*AU$1</f>
        <v>0</v>
      </c>
      <c r="AV12" s="6">
        <f>_xlfn.XLOOKUP($E12-AV$3,'SI2.11 - Nickel_inflow'!$J$4:$J$49,'SI2.11 - Nickel_inflow'!$K$4:$K$49,0)*AV$1</f>
        <v>0</v>
      </c>
      <c r="AW12" s="6">
        <f>_xlfn.XLOOKUP($E12-AW$3,'SI2.11 - Nickel_inflow'!$J$4:$J$49,'SI2.11 - Nickel_inflow'!$K$4:$K$49,0)*AW$1</f>
        <v>0</v>
      </c>
      <c r="AX12" s="6">
        <f>_xlfn.XLOOKUP($E12-AX$3,'SI2.11 - Nickel_inflow'!$J$4:$J$49,'SI2.11 - Nickel_inflow'!$K$4:$K$49,0)*AX$1</f>
        <v>0</v>
      </c>
      <c r="AY12" s="6">
        <f>_xlfn.XLOOKUP($E12-AY$3,'SI2.11 - Nickel_inflow'!$J$4:$J$49,'SI2.11 - Nickel_inflow'!$K$4:$K$49,0)*AY$1</f>
        <v>0</v>
      </c>
    </row>
    <row r="13" spans="1:51">
      <c r="A13" s="15">
        <f>'SI2.11 - Nickel_inflow'!C13-B13</f>
        <v>5.895552063871437E-2</v>
      </c>
      <c r="B13" s="14">
        <f t="shared" si="2"/>
        <v>3.3821608531648173E-2</v>
      </c>
      <c r="C13" s="13">
        <f t="shared" si="1"/>
        <v>0.68767506797452649</v>
      </c>
      <c r="E13" s="9">
        <f>'SI2.11 - Nickel_inflow'!B13</f>
        <v>2014</v>
      </c>
      <c r="F13" s="6">
        <f>_xlfn.XLOOKUP($E13-F$3,'SI2.11 - Nickel_inflow'!$J$4:$J$49,'SI2.11 - Nickel_inflow'!$K$4:$K$49,0)*F$1</f>
        <v>0.13436918120004887</v>
      </c>
      <c r="G13" s="6">
        <f>_xlfn.XLOOKUP($E13-G$3,'SI2.11 - Nickel_inflow'!$J$4:$J$49,'SI2.11 - Nickel_inflow'!$K$4:$K$49,0)*G$1</f>
        <v>-2.5572103809469539E-2</v>
      </c>
      <c r="H13" s="6">
        <f>_xlfn.XLOOKUP($E13-H$3,'SI2.11 - Nickel_inflow'!$J$4:$J$49,'SI2.11 - Nickel_inflow'!$K$4:$K$49,0)*H$1</f>
        <v>-2.0497732843060691E-3</v>
      </c>
      <c r="I13" s="6">
        <f>_xlfn.XLOOKUP($E13-I$3,'SI2.11 - Nickel_inflow'!$J$4:$J$49,'SI2.11 - Nickel_inflow'!$K$4:$K$49,0)*I$1</f>
        <v>2.6546770799743203E-2</v>
      </c>
      <c r="J13" s="6">
        <f>_xlfn.XLOOKUP($E13-J$3,'SI2.11 - Nickel_inflow'!$J$4:$J$49,'SI2.11 - Nickel_inflow'!$K$4:$K$49,0)*J$1</f>
        <v>5.6386045905146308E-2</v>
      </c>
      <c r="K13" s="6">
        <f>_xlfn.XLOOKUP($E13-K$3,'SI2.11 - Nickel_inflow'!$J$4:$J$49,'SI2.11 - Nickel_inflow'!$K$4:$K$49,0)*K$1</f>
        <v>8.3035674566396281E-2</v>
      </c>
      <c r="L13" s="6">
        <f>_xlfn.XLOOKUP($E13-L$3,'SI2.11 - Nickel_inflow'!$J$4:$J$49,'SI2.11 - Nickel_inflow'!$K$4:$K$49,0)*L$1</f>
        <v>0.1024628870916193</v>
      </c>
      <c r="M13" s="6">
        <f>_xlfn.XLOOKUP($E13-M$3,'SI2.11 - Nickel_inflow'!$J$4:$J$49,'SI2.11 - Nickel_inflow'!$K$4:$K$49,0)*M$1</f>
        <v>0.1114587856339819</v>
      </c>
      <c r="N13" s="6">
        <f>_xlfn.XLOOKUP($E13-N$3,'SI2.11 - Nickel_inflow'!$J$4:$J$49,'SI2.11 - Nickel_inflow'!$K$4:$K$49,0)*N$1</f>
        <v>0.10826047070100368</v>
      </c>
      <c r="O13" s="6">
        <f>_xlfn.XLOOKUP($E13-O$3,'SI2.11 - Nickel_inflow'!$J$4:$J$49,'SI2.11 - Nickel_inflow'!$K$4:$K$49,0)*O$1</f>
        <v>9.2777129170362543E-2</v>
      </c>
      <c r="P13" s="6">
        <f>_xlfn.XLOOKUP($E13-P$3,'SI2.11 - Nickel_inflow'!$J$4:$J$49,'SI2.11 - Nickel_inflow'!$K$4:$K$49,0)*P$1</f>
        <v>0</v>
      </c>
      <c r="Q13" s="6">
        <f>_xlfn.XLOOKUP($E13-Q$3,'SI2.11 - Nickel_inflow'!$J$4:$J$49,'SI2.11 - Nickel_inflow'!$K$4:$K$49,0)*Q$1</f>
        <v>0</v>
      </c>
      <c r="R13" s="6">
        <f>_xlfn.XLOOKUP($E13-R$3,'SI2.11 - Nickel_inflow'!$J$4:$J$49,'SI2.11 - Nickel_inflow'!$K$4:$K$49,0)*R$1</f>
        <v>0</v>
      </c>
      <c r="S13" s="6">
        <f>_xlfn.XLOOKUP($E13-S$3,'SI2.11 - Nickel_inflow'!$J$4:$J$49,'SI2.11 - Nickel_inflow'!$K$4:$K$49,0)*S$1</f>
        <v>0</v>
      </c>
      <c r="T13" s="6">
        <f>_xlfn.XLOOKUP($E13-T$3,'SI2.11 - Nickel_inflow'!$J$4:$J$49,'SI2.11 - Nickel_inflow'!$K$4:$K$49,0)*T$1</f>
        <v>0</v>
      </c>
      <c r="U13" s="6">
        <f>_xlfn.XLOOKUP($E13-U$3,'SI2.11 - Nickel_inflow'!$J$4:$J$49,'SI2.11 - Nickel_inflow'!$K$4:$K$49,0)*U$1</f>
        <v>0</v>
      </c>
      <c r="V13" s="6">
        <f>_xlfn.XLOOKUP($E13-V$3,'SI2.11 - Nickel_inflow'!$J$4:$J$49,'SI2.11 - Nickel_inflow'!$K$4:$K$49,0)*V$1</f>
        <v>0</v>
      </c>
      <c r="W13" s="6">
        <f>_xlfn.XLOOKUP($E13-W$3,'SI2.11 - Nickel_inflow'!$J$4:$J$49,'SI2.11 - Nickel_inflow'!$K$4:$K$49,0)*W$1</f>
        <v>0</v>
      </c>
      <c r="X13" s="6">
        <f>_xlfn.XLOOKUP($E13-X$3,'SI2.11 - Nickel_inflow'!$J$4:$J$49,'SI2.11 - Nickel_inflow'!$K$4:$K$49,0)*X$1</f>
        <v>0</v>
      </c>
      <c r="Y13" s="6">
        <f>_xlfn.XLOOKUP($E13-Y$3,'SI2.11 - Nickel_inflow'!$J$4:$J$49,'SI2.11 - Nickel_inflow'!$K$4:$K$49,0)*Y$1</f>
        <v>0</v>
      </c>
      <c r="Z13" s="6">
        <f>_xlfn.XLOOKUP($E13-Z$3,'SI2.11 - Nickel_inflow'!$J$4:$J$49,'SI2.11 - Nickel_inflow'!$K$4:$K$49,0)*Z$1</f>
        <v>0</v>
      </c>
      <c r="AA13" s="6">
        <f>_xlfn.XLOOKUP($E13-AA$3,'SI2.11 - Nickel_inflow'!$J$4:$J$49,'SI2.11 - Nickel_inflow'!$K$4:$K$49,0)*AA$1</f>
        <v>0</v>
      </c>
      <c r="AB13" s="6">
        <f>_xlfn.XLOOKUP($E13-AB$3,'SI2.11 - Nickel_inflow'!$J$4:$J$49,'SI2.11 - Nickel_inflow'!$K$4:$K$49,0)*AB$1</f>
        <v>0</v>
      </c>
      <c r="AC13" s="6">
        <f>_xlfn.XLOOKUP($E13-AC$3,'SI2.11 - Nickel_inflow'!$J$4:$J$49,'SI2.11 - Nickel_inflow'!$K$4:$K$49,0)*AC$1</f>
        <v>0</v>
      </c>
      <c r="AD13" s="6">
        <f>_xlfn.XLOOKUP($E13-AD$3,'SI2.11 - Nickel_inflow'!$J$4:$J$49,'SI2.11 - Nickel_inflow'!$K$4:$K$49,0)*AD$1</f>
        <v>0</v>
      </c>
      <c r="AE13" s="6">
        <f>_xlfn.XLOOKUP($E13-AE$3,'SI2.11 - Nickel_inflow'!$J$4:$J$49,'SI2.11 - Nickel_inflow'!$K$4:$K$49,0)*AE$1</f>
        <v>0</v>
      </c>
      <c r="AF13" s="6">
        <f>_xlfn.XLOOKUP($E13-AF$3,'SI2.11 - Nickel_inflow'!$J$4:$J$49,'SI2.11 - Nickel_inflow'!$K$4:$K$49,0)*AF$1</f>
        <v>0</v>
      </c>
      <c r="AG13" s="6">
        <f>_xlfn.XLOOKUP($E13-AG$3,'SI2.11 - Nickel_inflow'!$J$4:$J$49,'SI2.11 - Nickel_inflow'!$K$4:$K$49,0)*AG$1</f>
        <v>0</v>
      </c>
      <c r="AH13" s="6">
        <f>_xlfn.XLOOKUP($E13-AH$3,'SI2.11 - Nickel_inflow'!$J$4:$J$49,'SI2.11 - Nickel_inflow'!$K$4:$K$49,0)*AH$1</f>
        <v>0</v>
      </c>
      <c r="AI13" s="6">
        <f>_xlfn.XLOOKUP($E13-AI$3,'SI2.11 - Nickel_inflow'!$J$4:$J$49,'SI2.11 - Nickel_inflow'!$K$4:$K$49,0)*AI$1</f>
        <v>0</v>
      </c>
      <c r="AJ13" s="6">
        <f>_xlfn.XLOOKUP($E13-AJ$3,'SI2.11 - Nickel_inflow'!$J$4:$J$49,'SI2.11 - Nickel_inflow'!$K$4:$K$49,0)*AJ$1</f>
        <v>0</v>
      </c>
      <c r="AK13" s="6">
        <f>_xlfn.XLOOKUP($E13-AK$3,'SI2.11 - Nickel_inflow'!$J$4:$J$49,'SI2.11 - Nickel_inflow'!$K$4:$K$49,0)*AK$1</f>
        <v>0</v>
      </c>
      <c r="AL13" s="6">
        <f>_xlfn.XLOOKUP($E13-AL$3,'SI2.11 - Nickel_inflow'!$J$4:$J$49,'SI2.11 - Nickel_inflow'!$K$4:$K$49,0)*AL$1</f>
        <v>0</v>
      </c>
      <c r="AM13" s="6">
        <f>_xlfn.XLOOKUP($E13-AM$3,'SI2.11 - Nickel_inflow'!$J$4:$J$49,'SI2.11 - Nickel_inflow'!$K$4:$K$49,0)*AM$1</f>
        <v>0</v>
      </c>
      <c r="AN13" s="6">
        <f>_xlfn.XLOOKUP($E13-AN$3,'SI2.11 - Nickel_inflow'!$J$4:$J$49,'SI2.11 - Nickel_inflow'!$K$4:$K$49,0)*AN$1</f>
        <v>0</v>
      </c>
      <c r="AO13" s="6">
        <f>_xlfn.XLOOKUP($E13-AO$3,'SI2.11 - Nickel_inflow'!$J$4:$J$49,'SI2.11 - Nickel_inflow'!$K$4:$K$49,0)*AO$1</f>
        <v>0</v>
      </c>
      <c r="AP13" s="6">
        <f>_xlfn.XLOOKUP($E13-AP$3,'SI2.11 - Nickel_inflow'!$J$4:$J$49,'SI2.11 - Nickel_inflow'!$K$4:$K$49,0)*AP$1</f>
        <v>0</v>
      </c>
      <c r="AQ13" s="6">
        <f>_xlfn.XLOOKUP($E13-AQ$3,'SI2.11 - Nickel_inflow'!$J$4:$J$49,'SI2.11 - Nickel_inflow'!$K$4:$K$49,0)*AQ$1</f>
        <v>0</v>
      </c>
      <c r="AR13" s="6">
        <f>_xlfn.XLOOKUP($E13-AR$3,'SI2.11 - Nickel_inflow'!$J$4:$J$49,'SI2.11 - Nickel_inflow'!$K$4:$K$49,0)*AR$1</f>
        <v>0</v>
      </c>
      <c r="AS13" s="6">
        <f>_xlfn.XLOOKUP($E13-AS$3,'SI2.11 - Nickel_inflow'!$J$4:$J$49,'SI2.11 - Nickel_inflow'!$K$4:$K$49,0)*AS$1</f>
        <v>0</v>
      </c>
      <c r="AT13" s="6">
        <f>_xlfn.XLOOKUP($E13-AT$3,'SI2.11 - Nickel_inflow'!$J$4:$J$49,'SI2.11 - Nickel_inflow'!$K$4:$K$49,0)*AT$1</f>
        <v>0</v>
      </c>
      <c r="AU13" s="6">
        <f>_xlfn.XLOOKUP($E13-AU$3,'SI2.11 - Nickel_inflow'!$J$4:$J$49,'SI2.11 - Nickel_inflow'!$K$4:$K$49,0)*AU$1</f>
        <v>0</v>
      </c>
      <c r="AV13" s="6">
        <f>_xlfn.XLOOKUP($E13-AV$3,'SI2.11 - Nickel_inflow'!$J$4:$J$49,'SI2.11 - Nickel_inflow'!$K$4:$K$49,0)*AV$1</f>
        <v>0</v>
      </c>
      <c r="AW13" s="6">
        <f>_xlfn.XLOOKUP($E13-AW$3,'SI2.11 - Nickel_inflow'!$J$4:$J$49,'SI2.11 - Nickel_inflow'!$K$4:$K$49,0)*AW$1</f>
        <v>0</v>
      </c>
      <c r="AX13" s="6">
        <f>_xlfn.XLOOKUP($E13-AX$3,'SI2.11 - Nickel_inflow'!$J$4:$J$49,'SI2.11 - Nickel_inflow'!$K$4:$K$49,0)*AX$1</f>
        <v>0</v>
      </c>
      <c r="AY13" s="6">
        <f>_xlfn.XLOOKUP($E13-AY$3,'SI2.11 - Nickel_inflow'!$J$4:$J$49,'SI2.11 - Nickel_inflow'!$K$4:$K$49,0)*AY$1</f>
        <v>0</v>
      </c>
    </row>
    <row r="14" spans="1:51">
      <c r="A14" s="15">
        <f>'SI2.11 - Nickel_inflow'!C14-B14</f>
        <v>6.5571407280715935E-2</v>
      </c>
      <c r="B14" s="14">
        <f t="shared" si="2"/>
        <v>7.8979030911807691E-4</v>
      </c>
      <c r="C14" s="13">
        <f t="shared" si="1"/>
        <v>0.68846485828364457</v>
      </c>
      <c r="E14" s="9">
        <f>'SI2.11 - Nickel_inflow'!B14</f>
        <v>2015</v>
      </c>
      <c r="F14" s="6">
        <f>_xlfn.XLOOKUP($E14-F$3,'SI2.11 - Nickel_inflow'!$J$4:$J$49,'SI2.11 - Nickel_inflow'!$K$4:$K$49,0)*F$1</f>
        <v>0.10075972835392945</v>
      </c>
      <c r="G14" s="6">
        <f>_xlfn.XLOOKUP($E14-G$3,'SI2.11 - Nickel_inflow'!$J$4:$J$49,'SI2.11 - Nickel_inflow'!$K$4:$K$49,0)*G$1</f>
        <v>-1.9916596237407453E-2</v>
      </c>
      <c r="H14" s="6">
        <f>_xlfn.XLOOKUP($E14-H$3,'SI2.11 - Nickel_inflow'!$J$4:$J$49,'SI2.11 - Nickel_inflow'!$K$4:$K$49,0)*H$1</f>
        <v>-1.6561517856601335E-3</v>
      </c>
      <c r="I14" s="6">
        <f>_xlfn.XLOOKUP($E14-I$3,'SI2.11 - Nickel_inflow'!$J$4:$J$49,'SI2.11 - Nickel_inflow'!$K$4:$K$49,0)*I$1</f>
        <v>2.2222159042485326E-2</v>
      </c>
      <c r="J14" s="6">
        <f>_xlfn.XLOOKUP($E14-J$3,'SI2.11 - Nickel_inflow'!$J$4:$J$49,'SI2.11 - Nickel_inflow'!$K$4:$K$49,0)*J$1</f>
        <v>4.8831284958081478E-2</v>
      </c>
      <c r="K14" s="6">
        <f>_xlfn.XLOOKUP($E14-K$3,'SI2.11 - Nickel_inflow'!$J$4:$J$49,'SI2.11 - Nickel_inflow'!$K$4:$K$49,0)*K$1</f>
        <v>7.4273230395265483E-2</v>
      </c>
      <c r="L14" s="6">
        <f>_xlfn.XLOOKUP($E14-L$3,'SI2.11 - Nickel_inflow'!$J$4:$J$49,'SI2.11 - Nickel_inflow'!$K$4:$K$49,0)*L$1</f>
        <v>9.4482198379795143E-2</v>
      </c>
      <c r="M14" s="6">
        <f>_xlfn.XLOOKUP($E14-M$3,'SI2.11 - Nickel_inflow'!$J$4:$J$49,'SI2.11 - Nickel_inflow'!$K$4:$K$49,0)*M$1</f>
        <v>0.10571012607666673</v>
      </c>
      <c r="N14" s="6">
        <f>_xlfn.XLOOKUP($E14-N$3,'SI2.11 - Nickel_inflow'!$J$4:$J$49,'SI2.11 - Nickel_inflow'!$K$4:$K$49,0)*N$1</f>
        <v>0.10529274518347601</v>
      </c>
      <c r="O14" s="6">
        <f>_xlfn.XLOOKUP($E14-O$3,'SI2.11 - Nickel_inflow'!$J$4:$J$49,'SI2.11 - Nickel_inflow'!$K$4:$K$49,0)*O$1</f>
        <v>9.2104936327178408E-2</v>
      </c>
      <c r="P14" s="6">
        <f>_xlfn.XLOOKUP($E14-P$3,'SI2.11 - Nickel_inflow'!$J$4:$J$49,'SI2.11 - Nickel_inflow'!$K$4:$K$49,0)*P$1</f>
        <v>6.6361197589834012E-2</v>
      </c>
      <c r="Q14" s="6">
        <f>_xlfn.XLOOKUP($E14-Q$3,'SI2.11 - Nickel_inflow'!$J$4:$J$49,'SI2.11 - Nickel_inflow'!$K$4:$K$49,0)*Q$1</f>
        <v>0</v>
      </c>
      <c r="R14" s="6">
        <f>_xlfn.XLOOKUP($E14-R$3,'SI2.11 - Nickel_inflow'!$J$4:$J$49,'SI2.11 - Nickel_inflow'!$K$4:$K$49,0)*R$1</f>
        <v>0</v>
      </c>
      <c r="S14" s="6">
        <f>_xlfn.XLOOKUP($E14-S$3,'SI2.11 - Nickel_inflow'!$J$4:$J$49,'SI2.11 - Nickel_inflow'!$K$4:$K$49,0)*S$1</f>
        <v>0</v>
      </c>
      <c r="T14" s="6">
        <f>_xlfn.XLOOKUP($E14-T$3,'SI2.11 - Nickel_inflow'!$J$4:$J$49,'SI2.11 - Nickel_inflow'!$K$4:$K$49,0)*T$1</f>
        <v>0</v>
      </c>
      <c r="U14" s="6">
        <f>_xlfn.XLOOKUP($E14-U$3,'SI2.11 - Nickel_inflow'!$J$4:$J$49,'SI2.11 - Nickel_inflow'!$K$4:$K$49,0)*U$1</f>
        <v>0</v>
      </c>
      <c r="V14" s="6">
        <f>_xlfn.XLOOKUP($E14-V$3,'SI2.11 - Nickel_inflow'!$J$4:$J$49,'SI2.11 - Nickel_inflow'!$K$4:$K$49,0)*V$1</f>
        <v>0</v>
      </c>
      <c r="W14" s="6">
        <f>_xlfn.XLOOKUP($E14-W$3,'SI2.11 - Nickel_inflow'!$J$4:$J$49,'SI2.11 - Nickel_inflow'!$K$4:$K$49,0)*W$1</f>
        <v>0</v>
      </c>
      <c r="X14" s="6">
        <f>_xlfn.XLOOKUP($E14-X$3,'SI2.11 - Nickel_inflow'!$J$4:$J$49,'SI2.11 - Nickel_inflow'!$K$4:$K$49,0)*X$1</f>
        <v>0</v>
      </c>
      <c r="Y14" s="6">
        <f>_xlfn.XLOOKUP($E14-Y$3,'SI2.11 - Nickel_inflow'!$J$4:$J$49,'SI2.11 - Nickel_inflow'!$K$4:$K$49,0)*Y$1</f>
        <v>0</v>
      </c>
      <c r="Z14" s="6">
        <f>_xlfn.XLOOKUP($E14-Z$3,'SI2.11 - Nickel_inflow'!$J$4:$J$49,'SI2.11 - Nickel_inflow'!$K$4:$K$49,0)*Z$1</f>
        <v>0</v>
      </c>
      <c r="AA14" s="6">
        <f>_xlfn.XLOOKUP($E14-AA$3,'SI2.11 - Nickel_inflow'!$J$4:$J$49,'SI2.11 - Nickel_inflow'!$K$4:$K$49,0)*AA$1</f>
        <v>0</v>
      </c>
      <c r="AB14" s="6">
        <f>_xlfn.XLOOKUP($E14-AB$3,'SI2.11 - Nickel_inflow'!$J$4:$J$49,'SI2.11 - Nickel_inflow'!$K$4:$K$49,0)*AB$1</f>
        <v>0</v>
      </c>
      <c r="AC14" s="6">
        <f>_xlfn.XLOOKUP($E14-AC$3,'SI2.11 - Nickel_inflow'!$J$4:$J$49,'SI2.11 - Nickel_inflow'!$K$4:$K$49,0)*AC$1</f>
        <v>0</v>
      </c>
      <c r="AD14" s="6">
        <f>_xlfn.XLOOKUP($E14-AD$3,'SI2.11 - Nickel_inflow'!$J$4:$J$49,'SI2.11 - Nickel_inflow'!$K$4:$K$49,0)*AD$1</f>
        <v>0</v>
      </c>
      <c r="AE14" s="6">
        <f>_xlfn.XLOOKUP($E14-AE$3,'SI2.11 - Nickel_inflow'!$J$4:$J$49,'SI2.11 - Nickel_inflow'!$K$4:$K$49,0)*AE$1</f>
        <v>0</v>
      </c>
      <c r="AF14" s="6">
        <f>_xlfn.XLOOKUP($E14-AF$3,'SI2.11 - Nickel_inflow'!$J$4:$J$49,'SI2.11 - Nickel_inflow'!$K$4:$K$49,0)*AF$1</f>
        <v>0</v>
      </c>
      <c r="AG14" s="6">
        <f>_xlfn.XLOOKUP($E14-AG$3,'SI2.11 - Nickel_inflow'!$J$4:$J$49,'SI2.11 - Nickel_inflow'!$K$4:$K$49,0)*AG$1</f>
        <v>0</v>
      </c>
      <c r="AH14" s="6">
        <f>_xlfn.XLOOKUP($E14-AH$3,'SI2.11 - Nickel_inflow'!$J$4:$J$49,'SI2.11 - Nickel_inflow'!$K$4:$K$49,0)*AH$1</f>
        <v>0</v>
      </c>
      <c r="AI14" s="6">
        <f>_xlfn.XLOOKUP($E14-AI$3,'SI2.11 - Nickel_inflow'!$J$4:$J$49,'SI2.11 - Nickel_inflow'!$K$4:$K$49,0)*AI$1</f>
        <v>0</v>
      </c>
      <c r="AJ14" s="6">
        <f>_xlfn.XLOOKUP($E14-AJ$3,'SI2.11 - Nickel_inflow'!$J$4:$J$49,'SI2.11 - Nickel_inflow'!$K$4:$K$49,0)*AJ$1</f>
        <v>0</v>
      </c>
      <c r="AK14" s="6">
        <f>_xlfn.XLOOKUP($E14-AK$3,'SI2.11 - Nickel_inflow'!$J$4:$J$49,'SI2.11 - Nickel_inflow'!$K$4:$K$49,0)*AK$1</f>
        <v>0</v>
      </c>
      <c r="AL14" s="6">
        <f>_xlfn.XLOOKUP($E14-AL$3,'SI2.11 - Nickel_inflow'!$J$4:$J$49,'SI2.11 - Nickel_inflow'!$K$4:$K$49,0)*AL$1</f>
        <v>0</v>
      </c>
      <c r="AM14" s="6">
        <f>_xlfn.XLOOKUP($E14-AM$3,'SI2.11 - Nickel_inflow'!$J$4:$J$49,'SI2.11 - Nickel_inflow'!$K$4:$K$49,0)*AM$1</f>
        <v>0</v>
      </c>
      <c r="AN14" s="6">
        <f>_xlfn.XLOOKUP($E14-AN$3,'SI2.11 - Nickel_inflow'!$J$4:$J$49,'SI2.11 - Nickel_inflow'!$K$4:$K$49,0)*AN$1</f>
        <v>0</v>
      </c>
      <c r="AO14" s="6">
        <f>_xlfn.XLOOKUP($E14-AO$3,'SI2.11 - Nickel_inflow'!$J$4:$J$49,'SI2.11 - Nickel_inflow'!$K$4:$K$49,0)*AO$1</f>
        <v>0</v>
      </c>
      <c r="AP14" s="6">
        <f>_xlfn.XLOOKUP($E14-AP$3,'SI2.11 - Nickel_inflow'!$J$4:$J$49,'SI2.11 - Nickel_inflow'!$K$4:$K$49,0)*AP$1</f>
        <v>0</v>
      </c>
      <c r="AQ14" s="6">
        <f>_xlfn.XLOOKUP($E14-AQ$3,'SI2.11 - Nickel_inflow'!$J$4:$J$49,'SI2.11 - Nickel_inflow'!$K$4:$K$49,0)*AQ$1</f>
        <v>0</v>
      </c>
      <c r="AR14" s="6">
        <f>_xlfn.XLOOKUP($E14-AR$3,'SI2.11 - Nickel_inflow'!$J$4:$J$49,'SI2.11 - Nickel_inflow'!$K$4:$K$49,0)*AR$1</f>
        <v>0</v>
      </c>
      <c r="AS14" s="6">
        <f>_xlfn.XLOOKUP($E14-AS$3,'SI2.11 - Nickel_inflow'!$J$4:$J$49,'SI2.11 - Nickel_inflow'!$K$4:$K$49,0)*AS$1</f>
        <v>0</v>
      </c>
      <c r="AT14" s="6">
        <f>_xlfn.XLOOKUP($E14-AT$3,'SI2.11 - Nickel_inflow'!$J$4:$J$49,'SI2.11 - Nickel_inflow'!$K$4:$K$49,0)*AT$1</f>
        <v>0</v>
      </c>
      <c r="AU14" s="6">
        <f>_xlfn.XLOOKUP($E14-AU$3,'SI2.11 - Nickel_inflow'!$J$4:$J$49,'SI2.11 - Nickel_inflow'!$K$4:$K$49,0)*AU$1</f>
        <v>0</v>
      </c>
      <c r="AV14" s="6">
        <f>_xlfn.XLOOKUP($E14-AV$3,'SI2.11 - Nickel_inflow'!$J$4:$J$49,'SI2.11 - Nickel_inflow'!$K$4:$K$49,0)*AV$1</f>
        <v>0</v>
      </c>
      <c r="AW14" s="6">
        <f>_xlfn.XLOOKUP($E14-AW$3,'SI2.11 - Nickel_inflow'!$J$4:$J$49,'SI2.11 - Nickel_inflow'!$K$4:$K$49,0)*AW$1</f>
        <v>0</v>
      </c>
      <c r="AX14" s="6">
        <f>_xlfn.XLOOKUP($E14-AX$3,'SI2.11 - Nickel_inflow'!$J$4:$J$49,'SI2.11 - Nickel_inflow'!$K$4:$K$49,0)*AX$1</f>
        <v>0</v>
      </c>
      <c r="AY14" s="6">
        <f>_xlfn.XLOOKUP($E14-AY$3,'SI2.11 - Nickel_inflow'!$J$4:$J$49,'SI2.11 - Nickel_inflow'!$K$4:$K$49,0)*AY$1</f>
        <v>0</v>
      </c>
    </row>
    <row r="15" spans="1:51">
      <c r="A15" s="15">
        <f>'SI2.11 - Nickel_inflow'!C15-B15</f>
        <v>7.1558518787826389E-2</v>
      </c>
      <c r="B15" s="14">
        <f t="shared" si="2"/>
        <v>-2.6713495749584926E-2</v>
      </c>
      <c r="C15" s="13">
        <f t="shared" si="1"/>
        <v>0.66175136253405964</v>
      </c>
      <c r="E15" s="9">
        <f>'SI2.11 - Nickel_inflow'!B15</f>
        <v>2016</v>
      </c>
      <c r="F15" s="6">
        <f>_xlfn.XLOOKUP($E15-F$3,'SI2.11 - Nickel_inflow'!$J$4:$J$49,'SI2.11 - Nickel_inflow'!$K$4:$K$49,0)*F$1</f>
        <v>7.2667079458555009E-2</v>
      </c>
      <c r="G15" s="6">
        <f>_xlfn.XLOOKUP($E15-G$3,'SI2.11 - Nickel_inflow'!$J$4:$J$49,'SI2.11 - Nickel_inflow'!$K$4:$K$49,0)*G$1</f>
        <v>-1.4934904035980971E-2</v>
      </c>
      <c r="H15" s="6">
        <f>_xlfn.XLOOKUP($E15-H$3,'SI2.11 - Nickel_inflow'!$J$4:$J$49,'SI2.11 - Nickel_inflow'!$K$4:$K$49,0)*H$1</f>
        <v>-1.2898784812002718E-3</v>
      </c>
      <c r="I15" s="6">
        <f>_xlfn.XLOOKUP($E15-I$3,'SI2.11 - Nickel_inflow'!$J$4:$J$49,'SI2.11 - Nickel_inflow'!$K$4:$K$49,0)*I$1</f>
        <v>1.7954799519155091E-2</v>
      </c>
      <c r="J15" s="6">
        <f>_xlfn.XLOOKUP($E15-J$3,'SI2.11 - Nickel_inflow'!$J$4:$J$49,'SI2.11 - Nickel_inflow'!$K$4:$K$49,0)*J$1</f>
        <v>4.0876405976952385E-2</v>
      </c>
      <c r="K15" s="6">
        <f>_xlfn.XLOOKUP($E15-K$3,'SI2.11 - Nickel_inflow'!$J$4:$J$49,'SI2.11 - Nickel_inflow'!$K$4:$K$49,0)*K$1</f>
        <v>6.432189418441607E-2</v>
      </c>
      <c r="L15" s="6">
        <f>_xlfn.XLOOKUP($E15-L$3,'SI2.11 - Nickel_inflow'!$J$4:$J$49,'SI2.11 - Nickel_inflow'!$K$4:$K$49,0)*L$1</f>
        <v>8.4511845362350027E-2</v>
      </c>
      <c r="M15" s="6">
        <f>_xlfn.XLOOKUP($E15-M$3,'SI2.11 - Nickel_inflow'!$J$4:$J$49,'SI2.11 - Nickel_inflow'!$K$4:$K$49,0)*M$1</f>
        <v>9.7476514533482272E-2</v>
      </c>
      <c r="N15" s="6">
        <f>_xlfn.XLOOKUP($E15-N$3,'SI2.11 - Nickel_inflow'!$J$4:$J$49,'SI2.11 - Nickel_inflow'!$K$4:$K$49,0)*N$1</f>
        <v>9.986210871572683E-2</v>
      </c>
      <c r="O15" s="6">
        <f>_xlfn.XLOOKUP($E15-O$3,'SI2.11 - Nickel_inflow'!$J$4:$J$49,'SI2.11 - Nickel_inflow'!$K$4:$K$49,0)*O$1</f>
        <v>8.9580079673050678E-2</v>
      </c>
      <c r="P15" s="6">
        <f>_xlfn.XLOOKUP($E15-P$3,'SI2.11 - Nickel_inflow'!$J$4:$J$49,'SI2.11 - Nickel_inflow'!$K$4:$K$49,0)*P$1</f>
        <v>6.5880394589311081E-2</v>
      </c>
      <c r="Q15" s="6">
        <f>_xlfn.XLOOKUP($E15-Q$3,'SI2.11 - Nickel_inflow'!$J$4:$J$49,'SI2.11 - Nickel_inflow'!$K$4:$K$49,0)*Q$1</f>
        <v>4.4845023038241463E-2</v>
      </c>
      <c r="R15" s="6">
        <f>_xlfn.XLOOKUP($E15-R$3,'SI2.11 - Nickel_inflow'!$J$4:$J$49,'SI2.11 - Nickel_inflow'!$K$4:$K$49,0)*R$1</f>
        <v>0</v>
      </c>
      <c r="S15" s="6">
        <f>_xlfn.XLOOKUP($E15-S$3,'SI2.11 - Nickel_inflow'!$J$4:$J$49,'SI2.11 - Nickel_inflow'!$K$4:$K$49,0)*S$1</f>
        <v>0</v>
      </c>
      <c r="T15" s="6">
        <f>_xlfn.XLOOKUP($E15-T$3,'SI2.11 - Nickel_inflow'!$J$4:$J$49,'SI2.11 - Nickel_inflow'!$K$4:$K$49,0)*T$1</f>
        <v>0</v>
      </c>
      <c r="U15" s="6">
        <f>_xlfn.XLOOKUP($E15-U$3,'SI2.11 - Nickel_inflow'!$J$4:$J$49,'SI2.11 - Nickel_inflow'!$K$4:$K$49,0)*U$1</f>
        <v>0</v>
      </c>
      <c r="V15" s="6">
        <f>_xlfn.XLOOKUP($E15-V$3,'SI2.11 - Nickel_inflow'!$J$4:$J$49,'SI2.11 - Nickel_inflow'!$K$4:$K$49,0)*V$1</f>
        <v>0</v>
      </c>
      <c r="W15" s="6">
        <f>_xlfn.XLOOKUP($E15-W$3,'SI2.11 - Nickel_inflow'!$J$4:$J$49,'SI2.11 - Nickel_inflow'!$K$4:$K$49,0)*W$1</f>
        <v>0</v>
      </c>
      <c r="X15" s="6">
        <f>_xlfn.XLOOKUP($E15-X$3,'SI2.11 - Nickel_inflow'!$J$4:$J$49,'SI2.11 - Nickel_inflow'!$K$4:$K$49,0)*X$1</f>
        <v>0</v>
      </c>
      <c r="Y15" s="6">
        <f>_xlfn.XLOOKUP($E15-Y$3,'SI2.11 - Nickel_inflow'!$J$4:$J$49,'SI2.11 - Nickel_inflow'!$K$4:$K$49,0)*Y$1</f>
        <v>0</v>
      </c>
      <c r="Z15" s="6">
        <f>_xlfn.XLOOKUP($E15-Z$3,'SI2.11 - Nickel_inflow'!$J$4:$J$49,'SI2.11 - Nickel_inflow'!$K$4:$K$49,0)*Z$1</f>
        <v>0</v>
      </c>
      <c r="AA15" s="6">
        <f>_xlfn.XLOOKUP($E15-AA$3,'SI2.11 - Nickel_inflow'!$J$4:$J$49,'SI2.11 - Nickel_inflow'!$K$4:$K$49,0)*AA$1</f>
        <v>0</v>
      </c>
      <c r="AB15" s="6">
        <f>_xlfn.XLOOKUP($E15-AB$3,'SI2.11 - Nickel_inflow'!$J$4:$J$49,'SI2.11 - Nickel_inflow'!$K$4:$K$49,0)*AB$1</f>
        <v>0</v>
      </c>
      <c r="AC15" s="6">
        <f>_xlfn.XLOOKUP($E15-AC$3,'SI2.11 - Nickel_inflow'!$J$4:$J$49,'SI2.11 - Nickel_inflow'!$K$4:$K$49,0)*AC$1</f>
        <v>0</v>
      </c>
      <c r="AD15" s="6">
        <f>_xlfn.XLOOKUP($E15-AD$3,'SI2.11 - Nickel_inflow'!$J$4:$J$49,'SI2.11 - Nickel_inflow'!$K$4:$K$49,0)*AD$1</f>
        <v>0</v>
      </c>
      <c r="AE15" s="6">
        <f>_xlfn.XLOOKUP($E15-AE$3,'SI2.11 - Nickel_inflow'!$J$4:$J$49,'SI2.11 - Nickel_inflow'!$K$4:$K$49,0)*AE$1</f>
        <v>0</v>
      </c>
      <c r="AF15" s="6">
        <f>_xlfn.XLOOKUP($E15-AF$3,'SI2.11 - Nickel_inflow'!$J$4:$J$49,'SI2.11 - Nickel_inflow'!$K$4:$K$49,0)*AF$1</f>
        <v>0</v>
      </c>
      <c r="AG15" s="6">
        <f>_xlfn.XLOOKUP($E15-AG$3,'SI2.11 - Nickel_inflow'!$J$4:$J$49,'SI2.11 - Nickel_inflow'!$K$4:$K$49,0)*AG$1</f>
        <v>0</v>
      </c>
      <c r="AH15" s="6">
        <f>_xlfn.XLOOKUP($E15-AH$3,'SI2.11 - Nickel_inflow'!$J$4:$J$49,'SI2.11 - Nickel_inflow'!$K$4:$K$49,0)*AH$1</f>
        <v>0</v>
      </c>
      <c r="AI15" s="6">
        <f>_xlfn.XLOOKUP($E15-AI$3,'SI2.11 - Nickel_inflow'!$J$4:$J$49,'SI2.11 - Nickel_inflow'!$K$4:$K$49,0)*AI$1</f>
        <v>0</v>
      </c>
      <c r="AJ15" s="6">
        <f>_xlfn.XLOOKUP($E15-AJ$3,'SI2.11 - Nickel_inflow'!$J$4:$J$49,'SI2.11 - Nickel_inflow'!$K$4:$K$49,0)*AJ$1</f>
        <v>0</v>
      </c>
      <c r="AK15" s="6">
        <f>_xlfn.XLOOKUP($E15-AK$3,'SI2.11 - Nickel_inflow'!$J$4:$J$49,'SI2.11 - Nickel_inflow'!$K$4:$K$49,0)*AK$1</f>
        <v>0</v>
      </c>
      <c r="AL15" s="6">
        <f>_xlfn.XLOOKUP($E15-AL$3,'SI2.11 - Nickel_inflow'!$J$4:$J$49,'SI2.11 - Nickel_inflow'!$K$4:$K$49,0)*AL$1</f>
        <v>0</v>
      </c>
      <c r="AM15" s="6">
        <f>_xlfn.XLOOKUP($E15-AM$3,'SI2.11 - Nickel_inflow'!$J$4:$J$49,'SI2.11 - Nickel_inflow'!$K$4:$K$49,0)*AM$1</f>
        <v>0</v>
      </c>
      <c r="AN15" s="6">
        <f>_xlfn.XLOOKUP($E15-AN$3,'SI2.11 - Nickel_inflow'!$J$4:$J$49,'SI2.11 - Nickel_inflow'!$K$4:$K$49,0)*AN$1</f>
        <v>0</v>
      </c>
      <c r="AO15" s="6">
        <f>_xlfn.XLOOKUP($E15-AO$3,'SI2.11 - Nickel_inflow'!$J$4:$J$49,'SI2.11 - Nickel_inflow'!$K$4:$K$49,0)*AO$1</f>
        <v>0</v>
      </c>
      <c r="AP15" s="6">
        <f>_xlfn.XLOOKUP($E15-AP$3,'SI2.11 - Nickel_inflow'!$J$4:$J$49,'SI2.11 - Nickel_inflow'!$K$4:$K$49,0)*AP$1</f>
        <v>0</v>
      </c>
      <c r="AQ15" s="6">
        <f>_xlfn.XLOOKUP($E15-AQ$3,'SI2.11 - Nickel_inflow'!$J$4:$J$49,'SI2.11 - Nickel_inflow'!$K$4:$K$49,0)*AQ$1</f>
        <v>0</v>
      </c>
      <c r="AR15" s="6">
        <f>_xlfn.XLOOKUP($E15-AR$3,'SI2.11 - Nickel_inflow'!$J$4:$J$49,'SI2.11 - Nickel_inflow'!$K$4:$K$49,0)*AR$1</f>
        <v>0</v>
      </c>
      <c r="AS15" s="6">
        <f>_xlfn.XLOOKUP($E15-AS$3,'SI2.11 - Nickel_inflow'!$J$4:$J$49,'SI2.11 - Nickel_inflow'!$K$4:$K$49,0)*AS$1</f>
        <v>0</v>
      </c>
      <c r="AT15" s="6">
        <f>_xlfn.XLOOKUP($E15-AT$3,'SI2.11 - Nickel_inflow'!$J$4:$J$49,'SI2.11 - Nickel_inflow'!$K$4:$K$49,0)*AT$1</f>
        <v>0</v>
      </c>
      <c r="AU15" s="6">
        <f>_xlfn.XLOOKUP($E15-AU$3,'SI2.11 - Nickel_inflow'!$J$4:$J$49,'SI2.11 - Nickel_inflow'!$K$4:$K$49,0)*AU$1</f>
        <v>0</v>
      </c>
      <c r="AV15" s="6">
        <f>_xlfn.XLOOKUP($E15-AV$3,'SI2.11 - Nickel_inflow'!$J$4:$J$49,'SI2.11 - Nickel_inflow'!$K$4:$K$49,0)*AV$1</f>
        <v>0</v>
      </c>
      <c r="AW15" s="6">
        <f>_xlfn.XLOOKUP($E15-AW$3,'SI2.11 - Nickel_inflow'!$J$4:$J$49,'SI2.11 - Nickel_inflow'!$K$4:$K$49,0)*AW$1</f>
        <v>0</v>
      </c>
      <c r="AX15" s="6">
        <f>_xlfn.XLOOKUP($E15-AX$3,'SI2.11 - Nickel_inflow'!$J$4:$J$49,'SI2.11 - Nickel_inflow'!$K$4:$K$49,0)*AX$1</f>
        <v>0</v>
      </c>
      <c r="AY15" s="6">
        <f>_xlfn.XLOOKUP($E15-AY$3,'SI2.11 - Nickel_inflow'!$J$4:$J$49,'SI2.11 - Nickel_inflow'!$K$4:$K$49,0)*AY$1</f>
        <v>0</v>
      </c>
    </row>
    <row r="16" spans="1:51">
      <c r="A16" s="15">
        <f>'SI2.11 - Nickel_inflow'!C16-B16</f>
        <v>7.6266742116281303E-2</v>
      </c>
      <c r="B16" s="14">
        <f t="shared" si="2"/>
        <v>1.3008310973711024E-2</v>
      </c>
      <c r="C16" s="13">
        <f t="shared" si="1"/>
        <v>0.67475967350777066</v>
      </c>
      <c r="E16" s="9">
        <f>'SI2.11 - Nickel_inflow'!B16</f>
        <v>2017</v>
      </c>
      <c r="F16" s="6">
        <f>_xlfn.XLOOKUP($E16-F$3,'SI2.11 - Nickel_inflow'!$J$4:$J$49,'SI2.11 - Nickel_inflow'!$K$4:$K$49,0)*F$1</f>
        <v>5.0351243964469876E-2</v>
      </c>
      <c r="G16" s="6">
        <f>_xlfn.XLOOKUP($E16-G$3,'SI2.11 - Nickel_inflow'!$J$4:$J$49,'SI2.11 - Nickel_inflow'!$K$4:$K$49,0)*G$1</f>
        <v>-1.0770928782939691E-2</v>
      </c>
      <c r="H16" s="6">
        <f>_xlfn.XLOOKUP($E16-H$3,'SI2.11 - Nickel_inflow'!$J$4:$J$49,'SI2.11 - Nickel_inflow'!$K$4:$K$49,0)*H$1</f>
        <v>-9.6724415684145879E-4</v>
      </c>
      <c r="I16" s="6">
        <f>_xlfn.XLOOKUP($E16-I$3,'SI2.11 - Nickel_inflow'!$J$4:$J$49,'SI2.11 - Nickel_inflow'!$K$4:$K$49,0)*I$1</f>
        <v>1.3983929332172823E-2</v>
      </c>
      <c r="J16" s="6">
        <f>_xlfn.XLOOKUP($E16-J$3,'SI2.11 - Nickel_inflow'!$J$4:$J$49,'SI2.11 - Nickel_inflow'!$K$4:$K$49,0)*J$1</f>
        <v>3.302683924530541E-2</v>
      </c>
      <c r="K16" s="6">
        <f>_xlfn.XLOOKUP($E16-K$3,'SI2.11 - Nickel_inflow'!$J$4:$J$49,'SI2.11 - Nickel_inflow'!$K$4:$K$49,0)*K$1</f>
        <v>5.3843511636972159E-2</v>
      </c>
      <c r="L16" s="6">
        <f>_xlfn.XLOOKUP($E16-L$3,'SI2.11 - Nickel_inflow'!$J$4:$J$49,'SI2.11 - Nickel_inflow'!$K$4:$K$49,0)*L$1</f>
        <v>7.3188710734646126E-2</v>
      </c>
      <c r="M16" s="6">
        <f>_xlfn.XLOOKUP($E16-M$3,'SI2.11 - Nickel_inflow'!$J$4:$J$49,'SI2.11 - Nickel_inflow'!$K$4:$K$49,0)*M$1</f>
        <v>8.7190182531529492E-2</v>
      </c>
      <c r="N16" s="6">
        <f>_xlfn.XLOOKUP($E16-N$3,'SI2.11 - Nickel_inflow'!$J$4:$J$49,'SI2.11 - Nickel_inflow'!$K$4:$K$49,0)*N$1</f>
        <v>9.2083990936809162E-2</v>
      </c>
      <c r="O16" s="6">
        <f>_xlfn.XLOOKUP($E16-O$3,'SI2.11 - Nickel_inflow'!$J$4:$J$49,'SI2.11 - Nickel_inflow'!$K$4:$K$49,0)*O$1</f>
        <v>8.4959848273359811E-2</v>
      </c>
      <c r="P16" s="6">
        <f>_xlfn.XLOOKUP($E16-P$3,'SI2.11 - Nickel_inflow'!$J$4:$J$49,'SI2.11 - Nickel_inflow'!$K$4:$K$49,0)*P$1</f>
        <v>6.4074426752098651E-2</v>
      </c>
      <c r="Q16" s="6">
        <f>_xlfn.XLOOKUP($E16-Q$3,'SI2.11 - Nickel_inflow'!$J$4:$J$49,'SI2.11 - Nickel_inflow'!$K$4:$K$49,0)*Q$1</f>
        <v>4.4520109950196021E-2</v>
      </c>
      <c r="R16" s="6">
        <f>_xlfn.XLOOKUP($E16-R$3,'SI2.11 - Nickel_inflow'!$J$4:$J$49,'SI2.11 - Nickel_inflow'!$K$4:$K$49,0)*R$1</f>
        <v>8.9275053089992326E-2</v>
      </c>
      <c r="S16" s="6">
        <f>_xlfn.XLOOKUP($E16-S$3,'SI2.11 - Nickel_inflow'!$J$4:$J$49,'SI2.11 - Nickel_inflow'!$K$4:$K$49,0)*S$1</f>
        <v>0</v>
      </c>
      <c r="T16" s="6">
        <f>_xlfn.XLOOKUP($E16-T$3,'SI2.11 - Nickel_inflow'!$J$4:$J$49,'SI2.11 - Nickel_inflow'!$K$4:$K$49,0)*T$1</f>
        <v>0</v>
      </c>
      <c r="U16" s="6">
        <f>_xlfn.XLOOKUP($E16-U$3,'SI2.11 - Nickel_inflow'!$J$4:$J$49,'SI2.11 - Nickel_inflow'!$K$4:$K$49,0)*U$1</f>
        <v>0</v>
      </c>
      <c r="V16" s="6">
        <f>_xlfn.XLOOKUP($E16-V$3,'SI2.11 - Nickel_inflow'!$J$4:$J$49,'SI2.11 - Nickel_inflow'!$K$4:$K$49,0)*V$1</f>
        <v>0</v>
      </c>
      <c r="W16" s="6">
        <f>_xlfn.XLOOKUP($E16-W$3,'SI2.11 - Nickel_inflow'!$J$4:$J$49,'SI2.11 - Nickel_inflow'!$K$4:$K$49,0)*W$1</f>
        <v>0</v>
      </c>
      <c r="X16" s="6">
        <f>_xlfn.XLOOKUP($E16-X$3,'SI2.11 - Nickel_inflow'!$J$4:$J$49,'SI2.11 - Nickel_inflow'!$K$4:$K$49,0)*X$1</f>
        <v>0</v>
      </c>
      <c r="Y16" s="6">
        <f>_xlfn.XLOOKUP($E16-Y$3,'SI2.11 - Nickel_inflow'!$J$4:$J$49,'SI2.11 - Nickel_inflow'!$K$4:$K$49,0)*Y$1</f>
        <v>0</v>
      </c>
      <c r="Z16" s="6">
        <f>_xlfn.XLOOKUP($E16-Z$3,'SI2.11 - Nickel_inflow'!$J$4:$J$49,'SI2.11 - Nickel_inflow'!$K$4:$K$49,0)*Z$1</f>
        <v>0</v>
      </c>
      <c r="AA16" s="6">
        <f>_xlfn.XLOOKUP($E16-AA$3,'SI2.11 - Nickel_inflow'!$J$4:$J$49,'SI2.11 - Nickel_inflow'!$K$4:$K$49,0)*AA$1</f>
        <v>0</v>
      </c>
      <c r="AB16" s="6">
        <f>_xlfn.XLOOKUP($E16-AB$3,'SI2.11 - Nickel_inflow'!$J$4:$J$49,'SI2.11 - Nickel_inflow'!$K$4:$K$49,0)*AB$1</f>
        <v>0</v>
      </c>
      <c r="AC16" s="6">
        <f>_xlfn.XLOOKUP($E16-AC$3,'SI2.11 - Nickel_inflow'!$J$4:$J$49,'SI2.11 - Nickel_inflow'!$K$4:$K$49,0)*AC$1</f>
        <v>0</v>
      </c>
      <c r="AD16" s="6">
        <f>_xlfn.XLOOKUP($E16-AD$3,'SI2.11 - Nickel_inflow'!$J$4:$J$49,'SI2.11 - Nickel_inflow'!$K$4:$K$49,0)*AD$1</f>
        <v>0</v>
      </c>
      <c r="AE16" s="6">
        <f>_xlfn.XLOOKUP($E16-AE$3,'SI2.11 - Nickel_inflow'!$J$4:$J$49,'SI2.11 - Nickel_inflow'!$K$4:$K$49,0)*AE$1</f>
        <v>0</v>
      </c>
      <c r="AF16" s="6">
        <f>_xlfn.XLOOKUP($E16-AF$3,'SI2.11 - Nickel_inflow'!$J$4:$J$49,'SI2.11 - Nickel_inflow'!$K$4:$K$49,0)*AF$1</f>
        <v>0</v>
      </c>
      <c r="AG16" s="6">
        <f>_xlfn.XLOOKUP($E16-AG$3,'SI2.11 - Nickel_inflow'!$J$4:$J$49,'SI2.11 - Nickel_inflow'!$K$4:$K$49,0)*AG$1</f>
        <v>0</v>
      </c>
      <c r="AH16" s="6">
        <f>_xlfn.XLOOKUP($E16-AH$3,'SI2.11 - Nickel_inflow'!$J$4:$J$49,'SI2.11 - Nickel_inflow'!$K$4:$K$49,0)*AH$1</f>
        <v>0</v>
      </c>
      <c r="AI16" s="6">
        <f>_xlfn.XLOOKUP($E16-AI$3,'SI2.11 - Nickel_inflow'!$J$4:$J$49,'SI2.11 - Nickel_inflow'!$K$4:$K$49,0)*AI$1</f>
        <v>0</v>
      </c>
      <c r="AJ16" s="6">
        <f>_xlfn.XLOOKUP($E16-AJ$3,'SI2.11 - Nickel_inflow'!$J$4:$J$49,'SI2.11 - Nickel_inflow'!$K$4:$K$49,0)*AJ$1</f>
        <v>0</v>
      </c>
      <c r="AK16" s="6">
        <f>_xlfn.XLOOKUP($E16-AK$3,'SI2.11 - Nickel_inflow'!$J$4:$J$49,'SI2.11 - Nickel_inflow'!$K$4:$K$49,0)*AK$1</f>
        <v>0</v>
      </c>
      <c r="AL16" s="6">
        <f>_xlfn.XLOOKUP($E16-AL$3,'SI2.11 - Nickel_inflow'!$J$4:$J$49,'SI2.11 - Nickel_inflow'!$K$4:$K$49,0)*AL$1</f>
        <v>0</v>
      </c>
      <c r="AM16" s="6">
        <f>_xlfn.XLOOKUP($E16-AM$3,'SI2.11 - Nickel_inflow'!$J$4:$J$49,'SI2.11 - Nickel_inflow'!$K$4:$K$49,0)*AM$1</f>
        <v>0</v>
      </c>
      <c r="AN16" s="6">
        <f>_xlfn.XLOOKUP($E16-AN$3,'SI2.11 - Nickel_inflow'!$J$4:$J$49,'SI2.11 - Nickel_inflow'!$K$4:$K$49,0)*AN$1</f>
        <v>0</v>
      </c>
      <c r="AO16" s="6">
        <f>_xlfn.XLOOKUP($E16-AO$3,'SI2.11 - Nickel_inflow'!$J$4:$J$49,'SI2.11 - Nickel_inflow'!$K$4:$K$49,0)*AO$1</f>
        <v>0</v>
      </c>
      <c r="AP16" s="6">
        <f>_xlfn.XLOOKUP($E16-AP$3,'SI2.11 - Nickel_inflow'!$J$4:$J$49,'SI2.11 - Nickel_inflow'!$K$4:$K$49,0)*AP$1</f>
        <v>0</v>
      </c>
      <c r="AQ16" s="6">
        <f>_xlfn.XLOOKUP($E16-AQ$3,'SI2.11 - Nickel_inflow'!$J$4:$J$49,'SI2.11 - Nickel_inflow'!$K$4:$K$49,0)*AQ$1</f>
        <v>0</v>
      </c>
      <c r="AR16" s="6">
        <f>_xlfn.XLOOKUP($E16-AR$3,'SI2.11 - Nickel_inflow'!$J$4:$J$49,'SI2.11 - Nickel_inflow'!$K$4:$K$49,0)*AR$1</f>
        <v>0</v>
      </c>
      <c r="AS16" s="6">
        <f>_xlfn.XLOOKUP($E16-AS$3,'SI2.11 - Nickel_inflow'!$J$4:$J$49,'SI2.11 - Nickel_inflow'!$K$4:$K$49,0)*AS$1</f>
        <v>0</v>
      </c>
      <c r="AT16" s="6">
        <f>_xlfn.XLOOKUP($E16-AT$3,'SI2.11 - Nickel_inflow'!$J$4:$J$49,'SI2.11 - Nickel_inflow'!$K$4:$K$49,0)*AT$1</f>
        <v>0</v>
      </c>
      <c r="AU16" s="6">
        <f>_xlfn.XLOOKUP($E16-AU$3,'SI2.11 - Nickel_inflow'!$J$4:$J$49,'SI2.11 - Nickel_inflow'!$K$4:$K$49,0)*AU$1</f>
        <v>0</v>
      </c>
      <c r="AV16" s="6">
        <f>_xlfn.XLOOKUP($E16-AV$3,'SI2.11 - Nickel_inflow'!$J$4:$J$49,'SI2.11 - Nickel_inflow'!$K$4:$K$49,0)*AV$1</f>
        <v>0</v>
      </c>
      <c r="AW16" s="6">
        <f>_xlfn.XLOOKUP($E16-AW$3,'SI2.11 - Nickel_inflow'!$J$4:$J$49,'SI2.11 - Nickel_inflow'!$K$4:$K$49,0)*AW$1</f>
        <v>0</v>
      </c>
      <c r="AX16" s="6">
        <f>_xlfn.XLOOKUP($E16-AX$3,'SI2.11 - Nickel_inflow'!$J$4:$J$49,'SI2.11 - Nickel_inflow'!$K$4:$K$49,0)*AX$1</f>
        <v>0</v>
      </c>
      <c r="AY16" s="6">
        <f>_xlfn.XLOOKUP($E16-AY$3,'SI2.11 - Nickel_inflow'!$J$4:$J$49,'SI2.11 - Nickel_inflow'!$K$4:$K$49,0)*AY$1</f>
        <v>0</v>
      </c>
    </row>
    <row r="17" spans="1:51">
      <c r="A17" s="15">
        <f>'SI2.11 - Nickel_inflow'!C17-B17</f>
        <v>7.9538787126739507E-2</v>
      </c>
      <c r="B17" s="14">
        <f t="shared" si="2"/>
        <v>0.13542580888702493</v>
      </c>
      <c r="C17" s="13">
        <f t="shared" si="1"/>
        <v>0.8101854823947956</v>
      </c>
      <c r="E17" s="9">
        <f>'SI2.11 - Nickel_inflow'!B17</f>
        <v>2018</v>
      </c>
      <c r="F17" s="6">
        <f>_xlfn.XLOOKUP($E17-F$3,'SI2.11 - Nickel_inflow'!$J$4:$J$49,'SI2.11 - Nickel_inflow'!$K$4:$K$49,0)*F$1</f>
        <v>3.3488164686303237E-2</v>
      </c>
      <c r="G17" s="6">
        <f>_xlfn.XLOOKUP($E17-G$3,'SI2.11 - Nickel_inflow'!$J$4:$J$49,'SI2.11 - Nickel_inflow'!$K$4:$K$49,0)*G$1</f>
        <v>-7.4632098457051606E-3</v>
      </c>
      <c r="H17" s="6">
        <f>_xlfn.XLOOKUP($E17-H$3,'SI2.11 - Nickel_inflow'!$J$4:$J$49,'SI2.11 - Nickel_inflow'!$K$4:$K$49,0)*H$1</f>
        <v>-6.975684546720026E-4</v>
      </c>
      <c r="I17" s="6">
        <f>_xlfn.XLOOKUP($E17-I$3,'SI2.11 - Nickel_inflow'!$J$4:$J$49,'SI2.11 - Nickel_inflow'!$K$4:$K$49,0)*I$1</f>
        <v>1.0486161396879651E-2</v>
      </c>
      <c r="J17" s="6">
        <f>_xlfn.XLOOKUP($E17-J$3,'SI2.11 - Nickel_inflow'!$J$4:$J$49,'SI2.11 - Nickel_inflow'!$K$4:$K$49,0)*J$1</f>
        <v>2.5722647895826584E-2</v>
      </c>
      <c r="K17" s="6">
        <f>_xlfn.XLOOKUP($E17-K$3,'SI2.11 - Nickel_inflow'!$J$4:$J$49,'SI2.11 - Nickel_inflow'!$K$4:$K$49,0)*K$1</f>
        <v>4.3503849243489524E-2</v>
      </c>
      <c r="L17" s="6">
        <f>_xlfn.XLOOKUP($E17-L$3,'SI2.11 - Nickel_inflow'!$J$4:$J$49,'SI2.11 - Nickel_inflow'!$K$4:$K$49,0)*L$1</f>
        <v>6.1265876076931063E-2</v>
      </c>
      <c r="M17" s="6">
        <f>_xlfn.XLOOKUP($E17-M$3,'SI2.11 - Nickel_inflow'!$J$4:$J$49,'SI2.11 - Nickel_inflow'!$K$4:$K$49,0)*M$1</f>
        <v>7.5508196760356028E-2</v>
      </c>
      <c r="N17" s="6">
        <f>_xlfn.XLOOKUP($E17-N$3,'SI2.11 - Nickel_inflow'!$J$4:$J$49,'SI2.11 - Nickel_inflow'!$K$4:$K$49,0)*N$1</f>
        <v>8.2366711781167279E-2</v>
      </c>
      <c r="O17" s="6">
        <f>_xlfn.XLOOKUP($E17-O$3,'SI2.11 - Nickel_inflow'!$J$4:$J$49,'SI2.11 - Nickel_inflow'!$K$4:$K$49,0)*O$1</f>
        <v>7.8342446389424863E-2</v>
      </c>
      <c r="P17" s="6">
        <f>_xlfn.XLOOKUP($E17-P$3,'SI2.11 - Nickel_inflow'!$J$4:$J$49,'SI2.11 - Nickel_inflow'!$K$4:$K$49,0)*P$1</f>
        <v>6.0769688918891528E-2</v>
      </c>
      <c r="Q17" s="6">
        <f>_xlfn.XLOOKUP($E17-Q$3,'SI2.11 - Nickel_inflow'!$J$4:$J$49,'SI2.11 - Nickel_inflow'!$K$4:$K$49,0)*Q$1</f>
        <v>4.3299687893217934E-2</v>
      </c>
      <c r="R17" s="6">
        <f>_xlfn.XLOOKUP($E17-R$3,'SI2.11 - Nickel_inflow'!$J$4:$J$49,'SI2.11 - Nickel_inflow'!$K$4:$K$49,0)*R$1</f>
        <v>8.8628233638920695E-2</v>
      </c>
      <c r="S17" s="6">
        <f>_xlfn.XLOOKUP($E17-S$3,'SI2.11 - Nickel_inflow'!$J$4:$J$49,'SI2.11 - Nickel_inflow'!$K$4:$K$49,0)*S$1</f>
        <v>0.21496459601376444</v>
      </c>
      <c r="T17" s="6">
        <f>_xlfn.XLOOKUP($E17-T$3,'SI2.11 - Nickel_inflow'!$J$4:$J$49,'SI2.11 - Nickel_inflow'!$K$4:$K$49,0)*T$1</f>
        <v>0</v>
      </c>
      <c r="U17" s="6">
        <f>_xlfn.XLOOKUP($E17-U$3,'SI2.11 - Nickel_inflow'!$J$4:$J$49,'SI2.11 - Nickel_inflow'!$K$4:$K$49,0)*U$1</f>
        <v>0</v>
      </c>
      <c r="V17" s="6">
        <f>_xlfn.XLOOKUP($E17-V$3,'SI2.11 - Nickel_inflow'!$J$4:$J$49,'SI2.11 - Nickel_inflow'!$K$4:$K$49,0)*V$1</f>
        <v>0</v>
      </c>
      <c r="W17" s="6">
        <f>_xlfn.XLOOKUP($E17-W$3,'SI2.11 - Nickel_inflow'!$J$4:$J$49,'SI2.11 - Nickel_inflow'!$K$4:$K$49,0)*W$1</f>
        <v>0</v>
      </c>
      <c r="X17" s="6">
        <f>_xlfn.XLOOKUP($E17-X$3,'SI2.11 - Nickel_inflow'!$J$4:$J$49,'SI2.11 - Nickel_inflow'!$K$4:$K$49,0)*X$1</f>
        <v>0</v>
      </c>
      <c r="Y17" s="6">
        <f>_xlfn.XLOOKUP($E17-Y$3,'SI2.11 - Nickel_inflow'!$J$4:$J$49,'SI2.11 - Nickel_inflow'!$K$4:$K$49,0)*Y$1</f>
        <v>0</v>
      </c>
      <c r="Z17" s="6">
        <f>_xlfn.XLOOKUP($E17-Z$3,'SI2.11 - Nickel_inflow'!$J$4:$J$49,'SI2.11 - Nickel_inflow'!$K$4:$K$49,0)*Z$1</f>
        <v>0</v>
      </c>
      <c r="AA17" s="6">
        <f>_xlfn.XLOOKUP($E17-AA$3,'SI2.11 - Nickel_inflow'!$J$4:$J$49,'SI2.11 - Nickel_inflow'!$K$4:$K$49,0)*AA$1</f>
        <v>0</v>
      </c>
      <c r="AB17" s="6">
        <f>_xlfn.XLOOKUP($E17-AB$3,'SI2.11 - Nickel_inflow'!$J$4:$J$49,'SI2.11 - Nickel_inflow'!$K$4:$K$49,0)*AB$1</f>
        <v>0</v>
      </c>
      <c r="AC17" s="6">
        <f>_xlfn.XLOOKUP($E17-AC$3,'SI2.11 - Nickel_inflow'!$J$4:$J$49,'SI2.11 - Nickel_inflow'!$K$4:$K$49,0)*AC$1</f>
        <v>0</v>
      </c>
      <c r="AD17" s="6">
        <f>_xlfn.XLOOKUP($E17-AD$3,'SI2.11 - Nickel_inflow'!$J$4:$J$49,'SI2.11 - Nickel_inflow'!$K$4:$K$49,0)*AD$1</f>
        <v>0</v>
      </c>
      <c r="AE17" s="6">
        <f>_xlfn.XLOOKUP($E17-AE$3,'SI2.11 - Nickel_inflow'!$J$4:$J$49,'SI2.11 - Nickel_inflow'!$K$4:$K$49,0)*AE$1</f>
        <v>0</v>
      </c>
      <c r="AF17" s="6">
        <f>_xlfn.XLOOKUP($E17-AF$3,'SI2.11 - Nickel_inflow'!$J$4:$J$49,'SI2.11 - Nickel_inflow'!$K$4:$K$49,0)*AF$1</f>
        <v>0</v>
      </c>
      <c r="AG17" s="6">
        <f>_xlfn.XLOOKUP($E17-AG$3,'SI2.11 - Nickel_inflow'!$J$4:$J$49,'SI2.11 - Nickel_inflow'!$K$4:$K$49,0)*AG$1</f>
        <v>0</v>
      </c>
      <c r="AH17" s="6">
        <f>_xlfn.XLOOKUP($E17-AH$3,'SI2.11 - Nickel_inflow'!$J$4:$J$49,'SI2.11 - Nickel_inflow'!$K$4:$K$49,0)*AH$1</f>
        <v>0</v>
      </c>
      <c r="AI17" s="6">
        <f>_xlfn.XLOOKUP($E17-AI$3,'SI2.11 - Nickel_inflow'!$J$4:$J$49,'SI2.11 - Nickel_inflow'!$K$4:$K$49,0)*AI$1</f>
        <v>0</v>
      </c>
      <c r="AJ17" s="6">
        <f>_xlfn.XLOOKUP($E17-AJ$3,'SI2.11 - Nickel_inflow'!$J$4:$J$49,'SI2.11 - Nickel_inflow'!$K$4:$K$49,0)*AJ$1</f>
        <v>0</v>
      </c>
      <c r="AK17" s="6">
        <f>_xlfn.XLOOKUP($E17-AK$3,'SI2.11 - Nickel_inflow'!$J$4:$J$49,'SI2.11 - Nickel_inflow'!$K$4:$K$49,0)*AK$1</f>
        <v>0</v>
      </c>
      <c r="AL17" s="6">
        <f>_xlfn.XLOOKUP($E17-AL$3,'SI2.11 - Nickel_inflow'!$J$4:$J$49,'SI2.11 - Nickel_inflow'!$K$4:$K$49,0)*AL$1</f>
        <v>0</v>
      </c>
      <c r="AM17" s="6">
        <f>_xlfn.XLOOKUP($E17-AM$3,'SI2.11 - Nickel_inflow'!$J$4:$J$49,'SI2.11 - Nickel_inflow'!$K$4:$K$49,0)*AM$1</f>
        <v>0</v>
      </c>
      <c r="AN17" s="6">
        <f>_xlfn.XLOOKUP($E17-AN$3,'SI2.11 - Nickel_inflow'!$J$4:$J$49,'SI2.11 - Nickel_inflow'!$K$4:$K$49,0)*AN$1</f>
        <v>0</v>
      </c>
      <c r="AO17" s="6">
        <f>_xlfn.XLOOKUP($E17-AO$3,'SI2.11 - Nickel_inflow'!$J$4:$J$49,'SI2.11 - Nickel_inflow'!$K$4:$K$49,0)*AO$1</f>
        <v>0</v>
      </c>
      <c r="AP17" s="6">
        <f>_xlfn.XLOOKUP($E17-AP$3,'SI2.11 - Nickel_inflow'!$J$4:$J$49,'SI2.11 - Nickel_inflow'!$K$4:$K$49,0)*AP$1</f>
        <v>0</v>
      </c>
      <c r="AQ17" s="6">
        <f>_xlfn.XLOOKUP($E17-AQ$3,'SI2.11 - Nickel_inflow'!$J$4:$J$49,'SI2.11 - Nickel_inflow'!$K$4:$K$49,0)*AQ$1</f>
        <v>0</v>
      </c>
      <c r="AR17" s="6">
        <f>_xlfn.XLOOKUP($E17-AR$3,'SI2.11 - Nickel_inflow'!$J$4:$J$49,'SI2.11 - Nickel_inflow'!$K$4:$K$49,0)*AR$1</f>
        <v>0</v>
      </c>
      <c r="AS17" s="6">
        <f>_xlfn.XLOOKUP($E17-AS$3,'SI2.11 - Nickel_inflow'!$J$4:$J$49,'SI2.11 - Nickel_inflow'!$K$4:$K$49,0)*AS$1</f>
        <v>0</v>
      </c>
      <c r="AT17" s="6">
        <f>_xlfn.XLOOKUP($E17-AT$3,'SI2.11 - Nickel_inflow'!$J$4:$J$49,'SI2.11 - Nickel_inflow'!$K$4:$K$49,0)*AT$1</f>
        <v>0</v>
      </c>
      <c r="AU17" s="6">
        <f>_xlfn.XLOOKUP($E17-AU$3,'SI2.11 - Nickel_inflow'!$J$4:$J$49,'SI2.11 - Nickel_inflow'!$K$4:$K$49,0)*AU$1</f>
        <v>0</v>
      </c>
      <c r="AV17" s="6">
        <f>_xlfn.XLOOKUP($E17-AV$3,'SI2.11 - Nickel_inflow'!$J$4:$J$49,'SI2.11 - Nickel_inflow'!$K$4:$K$49,0)*AV$1</f>
        <v>0</v>
      </c>
      <c r="AW17" s="6">
        <f>_xlfn.XLOOKUP($E17-AW$3,'SI2.11 - Nickel_inflow'!$J$4:$J$49,'SI2.11 - Nickel_inflow'!$K$4:$K$49,0)*AW$1</f>
        <v>0</v>
      </c>
      <c r="AX17" s="6">
        <f>_xlfn.XLOOKUP($E17-AX$3,'SI2.11 - Nickel_inflow'!$J$4:$J$49,'SI2.11 - Nickel_inflow'!$K$4:$K$49,0)*AX$1</f>
        <v>0</v>
      </c>
      <c r="AY17" s="6">
        <f>_xlfn.XLOOKUP($E17-AY$3,'SI2.11 - Nickel_inflow'!$J$4:$J$49,'SI2.11 - Nickel_inflow'!$K$4:$K$49,0)*AY$1</f>
        <v>0</v>
      </c>
    </row>
    <row r="18" spans="1:51">
      <c r="A18" s="15">
        <f>'SI2.11 - Nickel_inflow'!C18-B18</f>
        <v>8.271586096149286E-2</v>
      </c>
      <c r="B18" s="14">
        <f t="shared" si="2"/>
        <v>0.36484903755984788</v>
      </c>
      <c r="C18" s="13">
        <f t="shared" si="1"/>
        <v>1.1750345199546435</v>
      </c>
      <c r="E18" s="9">
        <f>'SI2.11 - Nickel_inflow'!B18</f>
        <v>2019</v>
      </c>
      <c r="F18" s="6">
        <f>_xlfn.XLOOKUP($E18-F$3,'SI2.11 - Nickel_inflow'!$J$4:$J$49,'SI2.11 - Nickel_inflow'!$K$4:$K$49,0)*F$1</f>
        <v>2.1359568325983031E-2</v>
      </c>
      <c r="G18" s="6">
        <f>_xlfn.XLOOKUP($E18-G$3,'SI2.11 - Nickel_inflow'!$J$4:$J$49,'SI2.11 - Nickel_inflow'!$K$4:$K$49,0)*G$1</f>
        <v>-4.9637145127491896E-3</v>
      </c>
      <c r="H18" s="6">
        <f>_xlfn.XLOOKUP($E18-H$3,'SI2.11 - Nickel_inflow'!$J$4:$J$49,'SI2.11 - Nickel_inflow'!$K$4:$K$49,0)*H$1</f>
        <v>-4.8334733836579433E-4</v>
      </c>
      <c r="I18" s="6">
        <f>_xlfn.XLOOKUP($E18-I$3,'SI2.11 - Nickel_inflow'!$J$4:$J$49,'SI2.11 - Nickel_inflow'!$K$4:$K$49,0)*I$1</f>
        <v>7.5625325305134104E-3</v>
      </c>
      <c r="J18" s="6">
        <f>_xlfn.XLOOKUP($E18-J$3,'SI2.11 - Nickel_inflow'!$J$4:$J$49,'SI2.11 - Nickel_inflow'!$K$4:$K$49,0)*J$1</f>
        <v>1.9288701407420044E-2</v>
      </c>
      <c r="K18" s="6">
        <f>_xlfn.XLOOKUP($E18-K$3,'SI2.11 - Nickel_inflow'!$J$4:$J$49,'SI2.11 - Nickel_inflow'!$K$4:$K$49,0)*K$1</f>
        <v>3.388257010886888E-2</v>
      </c>
      <c r="L18" s="6">
        <f>_xlfn.XLOOKUP($E18-L$3,'SI2.11 - Nickel_inflow'!$J$4:$J$49,'SI2.11 - Nickel_inflow'!$K$4:$K$49,0)*L$1</f>
        <v>4.9500884240079285E-2</v>
      </c>
      <c r="M18" s="6">
        <f>_xlfn.XLOOKUP($E18-M$3,'SI2.11 - Nickel_inflow'!$J$4:$J$49,'SI2.11 - Nickel_inflow'!$K$4:$K$49,0)*M$1</f>
        <v>6.3207505352633642E-2</v>
      </c>
      <c r="N18" s="6">
        <f>_xlfn.XLOOKUP($E18-N$3,'SI2.11 - Nickel_inflow'!$J$4:$J$49,'SI2.11 - Nickel_inflow'!$K$4:$K$49,0)*N$1</f>
        <v>7.1330988181231111E-2</v>
      </c>
      <c r="O18" s="6">
        <f>_xlfn.XLOOKUP($E18-O$3,'SI2.11 - Nickel_inflow'!$J$4:$J$49,'SI2.11 - Nickel_inflow'!$K$4:$K$49,0)*O$1</f>
        <v>7.0075261034433456E-2</v>
      </c>
      <c r="P18" s="6">
        <f>_xlfn.XLOOKUP($E18-P$3,'SI2.11 - Nickel_inflow'!$J$4:$J$49,'SI2.11 - Nickel_inflow'!$K$4:$K$49,0)*P$1</f>
        <v>5.6036424181363634E-2</v>
      </c>
      <c r="Q18" s="6">
        <f>_xlfn.XLOOKUP($E18-Q$3,'SI2.11 - Nickel_inflow'!$J$4:$J$49,'SI2.11 - Nickel_inflow'!$K$4:$K$49,0)*Q$1</f>
        <v>4.1066439403919658E-2</v>
      </c>
      <c r="R18" s="6">
        <f>_xlfn.XLOOKUP($E18-R$3,'SI2.11 - Nickel_inflow'!$J$4:$J$49,'SI2.11 - Nickel_inflow'!$K$4:$K$49,0)*R$1</f>
        <v>8.6198683232936807E-2</v>
      </c>
      <c r="S18" s="6">
        <f>_xlfn.XLOOKUP($E18-S$3,'SI2.11 - Nickel_inflow'!$J$4:$J$49,'SI2.11 - Nickel_inflow'!$K$4:$K$49,0)*S$1</f>
        <v>0.21340712528503467</v>
      </c>
      <c r="T18" s="6">
        <f>_xlfn.XLOOKUP($E18-T$3,'SI2.11 - Nickel_inflow'!$J$4:$J$49,'SI2.11 - Nickel_inflow'!$K$4:$K$49,0)*T$1</f>
        <v>0.44756489852134074</v>
      </c>
      <c r="U18" s="6">
        <f>_xlfn.XLOOKUP($E18-U$3,'SI2.11 - Nickel_inflow'!$J$4:$J$49,'SI2.11 - Nickel_inflow'!$K$4:$K$49,0)*U$1</f>
        <v>0</v>
      </c>
      <c r="V18" s="6">
        <f>_xlfn.XLOOKUP($E18-V$3,'SI2.11 - Nickel_inflow'!$J$4:$J$49,'SI2.11 - Nickel_inflow'!$K$4:$K$49,0)*V$1</f>
        <v>0</v>
      </c>
      <c r="W18" s="6">
        <f>_xlfn.XLOOKUP($E18-W$3,'SI2.11 - Nickel_inflow'!$J$4:$J$49,'SI2.11 - Nickel_inflow'!$K$4:$K$49,0)*W$1</f>
        <v>0</v>
      </c>
      <c r="X18" s="6">
        <f>_xlfn.XLOOKUP($E18-X$3,'SI2.11 - Nickel_inflow'!$J$4:$J$49,'SI2.11 - Nickel_inflow'!$K$4:$K$49,0)*X$1</f>
        <v>0</v>
      </c>
      <c r="Y18" s="6">
        <f>_xlfn.XLOOKUP($E18-Y$3,'SI2.11 - Nickel_inflow'!$J$4:$J$49,'SI2.11 - Nickel_inflow'!$K$4:$K$49,0)*Y$1</f>
        <v>0</v>
      </c>
      <c r="Z18" s="6">
        <f>_xlfn.XLOOKUP($E18-Z$3,'SI2.11 - Nickel_inflow'!$J$4:$J$49,'SI2.11 - Nickel_inflow'!$K$4:$K$49,0)*Z$1</f>
        <v>0</v>
      </c>
      <c r="AA18" s="6">
        <f>_xlfn.XLOOKUP($E18-AA$3,'SI2.11 - Nickel_inflow'!$J$4:$J$49,'SI2.11 - Nickel_inflow'!$K$4:$K$49,0)*AA$1</f>
        <v>0</v>
      </c>
      <c r="AB18" s="6">
        <f>_xlfn.XLOOKUP($E18-AB$3,'SI2.11 - Nickel_inflow'!$J$4:$J$49,'SI2.11 - Nickel_inflow'!$K$4:$K$49,0)*AB$1</f>
        <v>0</v>
      </c>
      <c r="AC18" s="6">
        <f>_xlfn.XLOOKUP($E18-AC$3,'SI2.11 - Nickel_inflow'!$J$4:$J$49,'SI2.11 - Nickel_inflow'!$K$4:$K$49,0)*AC$1</f>
        <v>0</v>
      </c>
      <c r="AD18" s="6">
        <f>_xlfn.XLOOKUP($E18-AD$3,'SI2.11 - Nickel_inflow'!$J$4:$J$49,'SI2.11 - Nickel_inflow'!$K$4:$K$49,0)*AD$1</f>
        <v>0</v>
      </c>
      <c r="AE18" s="6">
        <f>_xlfn.XLOOKUP($E18-AE$3,'SI2.11 - Nickel_inflow'!$J$4:$J$49,'SI2.11 - Nickel_inflow'!$K$4:$K$49,0)*AE$1</f>
        <v>0</v>
      </c>
      <c r="AF18" s="6">
        <f>_xlfn.XLOOKUP($E18-AF$3,'SI2.11 - Nickel_inflow'!$J$4:$J$49,'SI2.11 - Nickel_inflow'!$K$4:$K$49,0)*AF$1</f>
        <v>0</v>
      </c>
      <c r="AG18" s="6">
        <f>_xlfn.XLOOKUP($E18-AG$3,'SI2.11 - Nickel_inflow'!$J$4:$J$49,'SI2.11 - Nickel_inflow'!$K$4:$K$49,0)*AG$1</f>
        <v>0</v>
      </c>
      <c r="AH18" s="6">
        <f>_xlfn.XLOOKUP($E18-AH$3,'SI2.11 - Nickel_inflow'!$J$4:$J$49,'SI2.11 - Nickel_inflow'!$K$4:$K$49,0)*AH$1</f>
        <v>0</v>
      </c>
      <c r="AI18" s="6">
        <f>_xlfn.XLOOKUP($E18-AI$3,'SI2.11 - Nickel_inflow'!$J$4:$J$49,'SI2.11 - Nickel_inflow'!$K$4:$K$49,0)*AI$1</f>
        <v>0</v>
      </c>
      <c r="AJ18" s="6">
        <f>_xlfn.XLOOKUP($E18-AJ$3,'SI2.11 - Nickel_inflow'!$J$4:$J$49,'SI2.11 - Nickel_inflow'!$K$4:$K$49,0)*AJ$1</f>
        <v>0</v>
      </c>
      <c r="AK18" s="6">
        <f>_xlfn.XLOOKUP($E18-AK$3,'SI2.11 - Nickel_inflow'!$J$4:$J$49,'SI2.11 - Nickel_inflow'!$K$4:$K$49,0)*AK$1</f>
        <v>0</v>
      </c>
      <c r="AL18" s="6">
        <f>_xlfn.XLOOKUP($E18-AL$3,'SI2.11 - Nickel_inflow'!$J$4:$J$49,'SI2.11 - Nickel_inflow'!$K$4:$K$49,0)*AL$1</f>
        <v>0</v>
      </c>
      <c r="AM18" s="6">
        <f>_xlfn.XLOOKUP($E18-AM$3,'SI2.11 - Nickel_inflow'!$J$4:$J$49,'SI2.11 - Nickel_inflow'!$K$4:$K$49,0)*AM$1</f>
        <v>0</v>
      </c>
      <c r="AN18" s="6">
        <f>_xlfn.XLOOKUP($E18-AN$3,'SI2.11 - Nickel_inflow'!$J$4:$J$49,'SI2.11 - Nickel_inflow'!$K$4:$K$49,0)*AN$1</f>
        <v>0</v>
      </c>
      <c r="AO18" s="6">
        <f>_xlfn.XLOOKUP($E18-AO$3,'SI2.11 - Nickel_inflow'!$J$4:$J$49,'SI2.11 - Nickel_inflow'!$K$4:$K$49,0)*AO$1</f>
        <v>0</v>
      </c>
      <c r="AP18" s="6">
        <f>_xlfn.XLOOKUP($E18-AP$3,'SI2.11 - Nickel_inflow'!$J$4:$J$49,'SI2.11 - Nickel_inflow'!$K$4:$K$49,0)*AP$1</f>
        <v>0</v>
      </c>
      <c r="AQ18" s="6">
        <f>_xlfn.XLOOKUP($E18-AQ$3,'SI2.11 - Nickel_inflow'!$J$4:$J$49,'SI2.11 - Nickel_inflow'!$K$4:$K$49,0)*AQ$1</f>
        <v>0</v>
      </c>
      <c r="AR18" s="6">
        <f>_xlfn.XLOOKUP($E18-AR$3,'SI2.11 - Nickel_inflow'!$J$4:$J$49,'SI2.11 - Nickel_inflow'!$K$4:$K$49,0)*AR$1</f>
        <v>0</v>
      </c>
      <c r="AS18" s="6">
        <f>_xlfn.XLOOKUP($E18-AS$3,'SI2.11 - Nickel_inflow'!$J$4:$J$49,'SI2.11 - Nickel_inflow'!$K$4:$K$49,0)*AS$1</f>
        <v>0</v>
      </c>
      <c r="AT18" s="6">
        <f>_xlfn.XLOOKUP($E18-AT$3,'SI2.11 - Nickel_inflow'!$J$4:$J$49,'SI2.11 - Nickel_inflow'!$K$4:$K$49,0)*AT$1</f>
        <v>0</v>
      </c>
      <c r="AU18" s="6">
        <f>_xlfn.XLOOKUP($E18-AU$3,'SI2.11 - Nickel_inflow'!$J$4:$J$49,'SI2.11 - Nickel_inflow'!$K$4:$K$49,0)*AU$1</f>
        <v>0</v>
      </c>
      <c r="AV18" s="6">
        <f>_xlfn.XLOOKUP($E18-AV$3,'SI2.11 - Nickel_inflow'!$J$4:$J$49,'SI2.11 - Nickel_inflow'!$K$4:$K$49,0)*AV$1</f>
        <v>0</v>
      </c>
      <c r="AW18" s="6">
        <f>_xlfn.XLOOKUP($E18-AW$3,'SI2.11 - Nickel_inflow'!$J$4:$J$49,'SI2.11 - Nickel_inflow'!$K$4:$K$49,0)*AW$1</f>
        <v>0</v>
      </c>
      <c r="AX18" s="6">
        <f>_xlfn.XLOOKUP($E18-AX$3,'SI2.11 - Nickel_inflow'!$J$4:$J$49,'SI2.11 - Nickel_inflow'!$K$4:$K$49,0)*AX$1</f>
        <v>0</v>
      </c>
      <c r="AY18" s="6">
        <f>_xlfn.XLOOKUP($E18-AY$3,'SI2.11 - Nickel_inflow'!$J$4:$J$49,'SI2.11 - Nickel_inflow'!$K$4:$K$49,0)*AY$1</f>
        <v>0</v>
      </c>
    </row>
    <row r="19" spans="1:51">
      <c r="A19" s="15">
        <f>'SI2.11 - Nickel_inflow'!C19-B19</f>
        <v>8.9266193764886315E-2</v>
      </c>
      <c r="B19" s="14">
        <f t="shared" si="2"/>
        <v>0.65208653841492925</v>
      </c>
      <c r="C19" s="13">
        <f t="shared" si="1"/>
        <v>1.8271210583695727</v>
      </c>
      <c r="E19" s="9">
        <f>'SI2.11 - Nickel_inflow'!B19</f>
        <v>2020</v>
      </c>
      <c r="F19" s="6">
        <f>_xlfn.XLOOKUP($E19-F$3,'SI2.11 - Nickel_inflow'!$J$4:$J$49,'SI2.11 - Nickel_inflow'!$K$4:$K$49,0)*F$1</f>
        <v>1.305407822317361E-2</v>
      </c>
      <c r="G19" s="6">
        <f>_xlfn.XLOOKUP($E19-G$3,'SI2.11 - Nickel_inflow'!$J$4:$J$49,'SI2.11 - Nickel_inflow'!$K$4:$K$49,0)*G$1</f>
        <v>-3.1659781979364054E-3</v>
      </c>
      <c r="H19" s="6">
        <f>_xlfn.XLOOKUP($E19-H$3,'SI2.11 - Nickel_inflow'!$J$4:$J$49,'SI2.11 - Nickel_inflow'!$K$4:$K$49,0)*H$1</f>
        <v>-3.2147001729097147E-4</v>
      </c>
      <c r="I19" s="6">
        <f>_xlfn.XLOOKUP($E19-I$3,'SI2.11 - Nickel_inflow'!$J$4:$J$49,'SI2.11 - Nickel_inflow'!$K$4:$K$49,0)*I$1</f>
        <v>5.2401021655245749E-3</v>
      </c>
      <c r="J19" s="6">
        <f>_xlfn.XLOOKUP($E19-J$3,'SI2.11 - Nickel_inflow'!$J$4:$J$49,'SI2.11 - Nickel_inflow'!$K$4:$K$49,0)*J$1</f>
        <v>1.3910851296679504E-2</v>
      </c>
      <c r="K19" s="6">
        <f>_xlfn.XLOOKUP($E19-K$3,'SI2.11 - Nickel_inflow'!$J$4:$J$49,'SI2.11 - Nickel_inflow'!$K$4:$K$49,0)*K$1</f>
        <v>2.5407601130052554E-2</v>
      </c>
      <c r="L19" s="6">
        <f>_xlfn.XLOOKUP($E19-L$3,'SI2.11 - Nickel_inflow'!$J$4:$J$49,'SI2.11 - Nickel_inflow'!$K$4:$K$49,0)*L$1</f>
        <v>3.8553305279451548E-2</v>
      </c>
      <c r="M19" s="6">
        <f>_xlfn.XLOOKUP($E19-M$3,'SI2.11 - Nickel_inflow'!$J$4:$J$49,'SI2.11 - Nickel_inflow'!$K$4:$K$49,0)*M$1</f>
        <v>5.1069659097603796E-2</v>
      </c>
      <c r="N19" s="6">
        <f>_xlfn.XLOOKUP($E19-N$3,'SI2.11 - Nickel_inflow'!$J$4:$J$49,'SI2.11 - Nickel_inflow'!$K$4:$K$49,0)*N$1</f>
        <v>5.9710786520079967E-2</v>
      </c>
      <c r="O19" s="6">
        <f>_xlfn.XLOOKUP($E19-O$3,'SI2.11 - Nickel_inflow'!$J$4:$J$49,'SI2.11 - Nickel_inflow'!$K$4:$K$49,0)*O$1</f>
        <v>6.0686380560195534E-2</v>
      </c>
      <c r="P19" s="6">
        <f>_xlfn.XLOOKUP($E19-P$3,'SI2.11 - Nickel_inflow'!$J$4:$J$49,'SI2.11 - Nickel_inflow'!$K$4:$K$49,0)*P$1</f>
        <v>5.0123109922124605E-2</v>
      </c>
      <c r="Q19" s="6">
        <f>_xlfn.XLOOKUP($E19-Q$3,'SI2.11 - Nickel_inflow'!$J$4:$J$49,'SI2.11 - Nickel_inflow'!$K$4:$K$49,0)*Q$1</f>
        <v>3.7867832779721979E-2</v>
      </c>
      <c r="R19" s="6">
        <f>_xlfn.XLOOKUP($E19-R$3,'SI2.11 - Nickel_inflow'!$J$4:$J$49,'SI2.11 - Nickel_inflow'!$K$4:$K$49,0)*R$1</f>
        <v>8.1752852593598435E-2</v>
      </c>
      <c r="S19" s="6">
        <f>_xlfn.XLOOKUP($E19-S$3,'SI2.11 - Nickel_inflow'!$J$4:$J$49,'SI2.11 - Nickel_inflow'!$K$4:$K$49,0)*S$1</f>
        <v>0.20755703275144705</v>
      </c>
      <c r="T19" s="6">
        <f>_xlfn.XLOOKUP($E19-T$3,'SI2.11 - Nickel_inflow'!$J$4:$J$49,'SI2.11 - Nickel_inflow'!$K$4:$K$49,0)*T$1</f>
        <v>0.44432218208533159</v>
      </c>
      <c r="U19" s="6">
        <f>_xlfn.XLOOKUP($E19-U$3,'SI2.11 - Nickel_inflow'!$J$4:$J$49,'SI2.11 - Nickel_inflow'!$K$4:$K$49,0)*U$1</f>
        <v>0.74135273217981557</v>
      </c>
      <c r="V19" s="6">
        <f>_xlfn.XLOOKUP($E19-V$3,'SI2.11 - Nickel_inflow'!$J$4:$J$49,'SI2.11 - Nickel_inflow'!$K$4:$K$49,0)*V$1</f>
        <v>0</v>
      </c>
      <c r="W19" s="6">
        <f>_xlfn.XLOOKUP($E19-W$3,'SI2.11 - Nickel_inflow'!$J$4:$J$49,'SI2.11 - Nickel_inflow'!$K$4:$K$49,0)*W$1</f>
        <v>0</v>
      </c>
      <c r="X19" s="6">
        <f>_xlfn.XLOOKUP($E19-X$3,'SI2.11 - Nickel_inflow'!$J$4:$J$49,'SI2.11 - Nickel_inflow'!$K$4:$K$49,0)*X$1</f>
        <v>0</v>
      </c>
      <c r="Y19" s="6">
        <f>_xlfn.XLOOKUP($E19-Y$3,'SI2.11 - Nickel_inflow'!$J$4:$J$49,'SI2.11 - Nickel_inflow'!$K$4:$K$49,0)*Y$1</f>
        <v>0</v>
      </c>
      <c r="Z19" s="6">
        <f>_xlfn.XLOOKUP($E19-Z$3,'SI2.11 - Nickel_inflow'!$J$4:$J$49,'SI2.11 - Nickel_inflow'!$K$4:$K$49,0)*Z$1</f>
        <v>0</v>
      </c>
      <c r="AA19" s="6">
        <f>_xlfn.XLOOKUP($E19-AA$3,'SI2.11 - Nickel_inflow'!$J$4:$J$49,'SI2.11 - Nickel_inflow'!$K$4:$K$49,0)*AA$1</f>
        <v>0</v>
      </c>
      <c r="AB19" s="6">
        <f>_xlfn.XLOOKUP($E19-AB$3,'SI2.11 - Nickel_inflow'!$J$4:$J$49,'SI2.11 - Nickel_inflow'!$K$4:$K$49,0)*AB$1</f>
        <v>0</v>
      </c>
      <c r="AC19" s="6">
        <f>_xlfn.XLOOKUP($E19-AC$3,'SI2.11 - Nickel_inflow'!$J$4:$J$49,'SI2.11 - Nickel_inflow'!$K$4:$K$49,0)*AC$1</f>
        <v>0</v>
      </c>
      <c r="AD19" s="6">
        <f>_xlfn.XLOOKUP($E19-AD$3,'SI2.11 - Nickel_inflow'!$J$4:$J$49,'SI2.11 - Nickel_inflow'!$K$4:$K$49,0)*AD$1</f>
        <v>0</v>
      </c>
      <c r="AE19" s="6">
        <f>_xlfn.XLOOKUP($E19-AE$3,'SI2.11 - Nickel_inflow'!$J$4:$J$49,'SI2.11 - Nickel_inflow'!$K$4:$K$49,0)*AE$1</f>
        <v>0</v>
      </c>
      <c r="AF19" s="6">
        <f>_xlfn.XLOOKUP($E19-AF$3,'SI2.11 - Nickel_inflow'!$J$4:$J$49,'SI2.11 - Nickel_inflow'!$K$4:$K$49,0)*AF$1</f>
        <v>0</v>
      </c>
      <c r="AG19" s="6">
        <f>_xlfn.XLOOKUP($E19-AG$3,'SI2.11 - Nickel_inflow'!$J$4:$J$49,'SI2.11 - Nickel_inflow'!$K$4:$K$49,0)*AG$1</f>
        <v>0</v>
      </c>
      <c r="AH19" s="6">
        <f>_xlfn.XLOOKUP($E19-AH$3,'SI2.11 - Nickel_inflow'!$J$4:$J$49,'SI2.11 - Nickel_inflow'!$K$4:$K$49,0)*AH$1</f>
        <v>0</v>
      </c>
      <c r="AI19" s="6">
        <f>_xlfn.XLOOKUP($E19-AI$3,'SI2.11 - Nickel_inflow'!$J$4:$J$49,'SI2.11 - Nickel_inflow'!$K$4:$K$49,0)*AI$1</f>
        <v>0</v>
      </c>
      <c r="AJ19" s="6">
        <f>_xlfn.XLOOKUP($E19-AJ$3,'SI2.11 - Nickel_inflow'!$J$4:$J$49,'SI2.11 - Nickel_inflow'!$K$4:$K$49,0)*AJ$1</f>
        <v>0</v>
      </c>
      <c r="AK19" s="6">
        <f>_xlfn.XLOOKUP($E19-AK$3,'SI2.11 - Nickel_inflow'!$J$4:$J$49,'SI2.11 - Nickel_inflow'!$K$4:$K$49,0)*AK$1</f>
        <v>0</v>
      </c>
      <c r="AL19" s="6">
        <f>_xlfn.XLOOKUP($E19-AL$3,'SI2.11 - Nickel_inflow'!$J$4:$J$49,'SI2.11 - Nickel_inflow'!$K$4:$K$49,0)*AL$1</f>
        <v>0</v>
      </c>
      <c r="AM19" s="6">
        <f>_xlfn.XLOOKUP($E19-AM$3,'SI2.11 - Nickel_inflow'!$J$4:$J$49,'SI2.11 - Nickel_inflow'!$K$4:$K$49,0)*AM$1</f>
        <v>0</v>
      </c>
      <c r="AN19" s="6">
        <f>_xlfn.XLOOKUP($E19-AN$3,'SI2.11 - Nickel_inflow'!$J$4:$J$49,'SI2.11 - Nickel_inflow'!$K$4:$K$49,0)*AN$1</f>
        <v>0</v>
      </c>
      <c r="AO19" s="6">
        <f>_xlfn.XLOOKUP($E19-AO$3,'SI2.11 - Nickel_inflow'!$J$4:$J$49,'SI2.11 - Nickel_inflow'!$K$4:$K$49,0)*AO$1</f>
        <v>0</v>
      </c>
      <c r="AP19" s="6">
        <f>_xlfn.XLOOKUP($E19-AP$3,'SI2.11 - Nickel_inflow'!$J$4:$J$49,'SI2.11 - Nickel_inflow'!$K$4:$K$49,0)*AP$1</f>
        <v>0</v>
      </c>
      <c r="AQ19" s="6">
        <f>_xlfn.XLOOKUP($E19-AQ$3,'SI2.11 - Nickel_inflow'!$J$4:$J$49,'SI2.11 - Nickel_inflow'!$K$4:$K$49,0)*AQ$1</f>
        <v>0</v>
      </c>
      <c r="AR19" s="6">
        <f>_xlfn.XLOOKUP($E19-AR$3,'SI2.11 - Nickel_inflow'!$J$4:$J$49,'SI2.11 - Nickel_inflow'!$K$4:$K$49,0)*AR$1</f>
        <v>0</v>
      </c>
      <c r="AS19" s="6">
        <f>_xlfn.XLOOKUP($E19-AS$3,'SI2.11 - Nickel_inflow'!$J$4:$J$49,'SI2.11 - Nickel_inflow'!$K$4:$K$49,0)*AS$1</f>
        <v>0</v>
      </c>
      <c r="AT19" s="6">
        <f>_xlfn.XLOOKUP($E19-AT$3,'SI2.11 - Nickel_inflow'!$J$4:$J$49,'SI2.11 - Nickel_inflow'!$K$4:$K$49,0)*AT$1</f>
        <v>0</v>
      </c>
      <c r="AU19" s="6">
        <f>_xlfn.XLOOKUP($E19-AU$3,'SI2.11 - Nickel_inflow'!$J$4:$J$49,'SI2.11 - Nickel_inflow'!$K$4:$K$49,0)*AU$1</f>
        <v>0</v>
      </c>
      <c r="AV19" s="6">
        <f>_xlfn.XLOOKUP($E19-AV$3,'SI2.11 - Nickel_inflow'!$J$4:$J$49,'SI2.11 - Nickel_inflow'!$K$4:$K$49,0)*AV$1</f>
        <v>0</v>
      </c>
      <c r="AW19" s="6">
        <f>_xlfn.XLOOKUP($E19-AW$3,'SI2.11 - Nickel_inflow'!$J$4:$J$49,'SI2.11 - Nickel_inflow'!$K$4:$K$49,0)*AW$1</f>
        <v>0</v>
      </c>
      <c r="AX19" s="6">
        <f>_xlfn.XLOOKUP($E19-AX$3,'SI2.11 - Nickel_inflow'!$J$4:$J$49,'SI2.11 - Nickel_inflow'!$K$4:$K$49,0)*AX$1</f>
        <v>0</v>
      </c>
      <c r="AY19" s="6">
        <f>_xlfn.XLOOKUP($E19-AY$3,'SI2.11 - Nickel_inflow'!$J$4:$J$49,'SI2.11 - Nickel_inflow'!$K$4:$K$49,0)*AY$1</f>
        <v>0</v>
      </c>
    </row>
    <row r="20" spans="1:51">
      <c r="A20" s="15">
        <f>'SI2.11 - Nickel_inflow'!C20-B20</f>
        <v>0.10480500810413396</v>
      </c>
      <c r="B20" s="14">
        <f t="shared" si="2"/>
        <v>0.73471313027004292</v>
      </c>
      <c r="C20" s="13">
        <f t="shared" si="1"/>
        <v>2.5618341886396157</v>
      </c>
      <c r="E20" s="9">
        <f>'SI2.11 - Nickel_inflow'!B20</f>
        <v>2021</v>
      </c>
      <c r="F20" s="6">
        <f>_xlfn.XLOOKUP($E20-F$3,'SI2.11 - Nickel_inflow'!$J$4:$J$49,'SI2.11 - Nickel_inflow'!$K$4:$K$49,0)*F$1</f>
        <v>7.6384267031260706E-3</v>
      </c>
      <c r="G20" s="6">
        <f>_xlfn.XLOOKUP($E20-G$3,'SI2.11 - Nickel_inflow'!$J$4:$J$49,'SI2.11 - Nickel_inflow'!$K$4:$K$49,0)*G$1</f>
        <v>-1.9349139653936326E-3</v>
      </c>
      <c r="H20" s="6">
        <f>_xlfn.XLOOKUP($E20-H$3,'SI2.11 - Nickel_inflow'!$J$4:$J$49,'SI2.11 - Nickel_inflow'!$K$4:$K$49,0)*H$1</f>
        <v>-2.0504141876398068E-4</v>
      </c>
      <c r="I20" s="6">
        <f>_xlfn.XLOOKUP($E20-I$3,'SI2.11 - Nickel_inflow'!$J$4:$J$49,'SI2.11 - Nickel_inflow'!$K$4:$K$49,0)*I$1</f>
        <v>3.4851453603801492E-3</v>
      </c>
      <c r="J20" s="6">
        <f>_xlfn.XLOOKUP($E20-J$3,'SI2.11 - Nickel_inflow'!$J$4:$J$49,'SI2.11 - Nickel_inflow'!$K$4:$K$49,0)*J$1</f>
        <v>9.6388718607035087E-3</v>
      </c>
      <c r="K20" s="6">
        <f>_xlfn.XLOOKUP($E20-K$3,'SI2.11 - Nickel_inflow'!$J$4:$J$49,'SI2.11 - Nickel_inflow'!$K$4:$K$49,0)*K$1</f>
        <v>1.8323750970065004E-2</v>
      </c>
      <c r="L20" s="6">
        <f>_xlfn.XLOOKUP($E20-L$3,'SI2.11 - Nickel_inflow'!$J$4:$J$49,'SI2.11 - Nickel_inflow'!$K$4:$K$49,0)*L$1</f>
        <v>2.8910056103714943E-2</v>
      </c>
      <c r="M20" s="6">
        <f>_xlfn.XLOOKUP($E20-M$3,'SI2.11 - Nickel_inflow'!$J$4:$J$49,'SI2.11 - Nickel_inflow'!$K$4:$K$49,0)*M$1</f>
        <v>3.977513104934155E-2</v>
      </c>
      <c r="N20" s="6">
        <f>_xlfn.XLOOKUP($E20-N$3,'SI2.11 - Nickel_inflow'!$J$4:$J$49,'SI2.11 - Nickel_inflow'!$K$4:$K$49,0)*N$1</f>
        <v>4.8244421212602431E-2</v>
      </c>
      <c r="O20" s="6">
        <f>_xlfn.XLOOKUP($E20-O$3,'SI2.11 - Nickel_inflow'!$J$4:$J$49,'SI2.11 - Nickel_inflow'!$K$4:$K$49,0)*O$1</f>
        <v>5.0800242737414236E-2</v>
      </c>
      <c r="P20" s="6">
        <f>_xlfn.XLOOKUP($E20-P$3,'SI2.11 - Nickel_inflow'!$J$4:$J$49,'SI2.11 - Nickel_inflow'!$K$4:$K$49,0)*P$1</f>
        <v>4.3407474744901725E-2</v>
      </c>
      <c r="Q20" s="6">
        <f>_xlfn.XLOOKUP($E20-Q$3,'SI2.11 - Nickel_inflow'!$J$4:$J$49,'SI2.11 - Nickel_inflow'!$K$4:$K$49,0)*Q$1</f>
        <v>3.3871782017844826E-2</v>
      </c>
      <c r="R20" s="6">
        <f>_xlfn.XLOOKUP($E20-R$3,'SI2.11 - Nickel_inflow'!$J$4:$J$49,'SI2.11 - Nickel_inflow'!$K$4:$K$49,0)*R$1</f>
        <v>7.538523904714664E-2</v>
      </c>
      <c r="S20" s="6">
        <f>_xlfn.XLOOKUP($E20-S$3,'SI2.11 - Nickel_inflow'!$J$4:$J$49,'SI2.11 - Nickel_inflow'!$K$4:$K$49,0)*S$1</f>
        <v>0.19685195720959758</v>
      </c>
      <c r="T20" s="6">
        <f>_xlfn.XLOOKUP($E20-T$3,'SI2.11 - Nickel_inflow'!$J$4:$J$49,'SI2.11 - Nickel_inflow'!$K$4:$K$49,0)*T$1</f>
        <v>0.43214205512634185</v>
      </c>
      <c r="U20" s="6">
        <f>_xlfn.XLOOKUP($E20-U$3,'SI2.11 - Nickel_inflow'!$J$4:$J$49,'SI2.11 - Nickel_inflow'!$K$4:$K$49,0)*U$1</f>
        <v>0.73598145150641592</v>
      </c>
      <c r="V20" s="6">
        <f>_xlfn.XLOOKUP($E20-V$3,'SI2.11 - Nickel_inflow'!$J$4:$J$49,'SI2.11 - Nickel_inflow'!$K$4:$K$49,0)*V$1</f>
        <v>0.83951813837417688</v>
      </c>
      <c r="W20" s="6">
        <f>_xlfn.XLOOKUP($E20-W$3,'SI2.11 - Nickel_inflow'!$J$4:$J$49,'SI2.11 - Nickel_inflow'!$K$4:$K$49,0)*W$1</f>
        <v>0</v>
      </c>
      <c r="X20" s="6">
        <f>_xlfn.XLOOKUP($E20-X$3,'SI2.11 - Nickel_inflow'!$J$4:$J$49,'SI2.11 - Nickel_inflow'!$K$4:$K$49,0)*X$1</f>
        <v>0</v>
      </c>
      <c r="Y20" s="6">
        <f>_xlfn.XLOOKUP($E20-Y$3,'SI2.11 - Nickel_inflow'!$J$4:$J$49,'SI2.11 - Nickel_inflow'!$K$4:$K$49,0)*Y$1</f>
        <v>0</v>
      </c>
      <c r="Z20" s="6">
        <f>_xlfn.XLOOKUP($E20-Z$3,'SI2.11 - Nickel_inflow'!$J$4:$J$49,'SI2.11 - Nickel_inflow'!$K$4:$K$49,0)*Z$1</f>
        <v>0</v>
      </c>
      <c r="AA20" s="6">
        <f>_xlfn.XLOOKUP($E20-AA$3,'SI2.11 - Nickel_inflow'!$J$4:$J$49,'SI2.11 - Nickel_inflow'!$K$4:$K$49,0)*AA$1</f>
        <v>0</v>
      </c>
      <c r="AB20" s="6">
        <f>_xlfn.XLOOKUP($E20-AB$3,'SI2.11 - Nickel_inflow'!$J$4:$J$49,'SI2.11 - Nickel_inflow'!$K$4:$K$49,0)*AB$1</f>
        <v>0</v>
      </c>
      <c r="AC20" s="6">
        <f>_xlfn.XLOOKUP($E20-AC$3,'SI2.11 - Nickel_inflow'!$J$4:$J$49,'SI2.11 - Nickel_inflow'!$K$4:$K$49,0)*AC$1</f>
        <v>0</v>
      </c>
      <c r="AD20" s="6">
        <f>_xlfn.XLOOKUP($E20-AD$3,'SI2.11 - Nickel_inflow'!$J$4:$J$49,'SI2.11 - Nickel_inflow'!$K$4:$K$49,0)*AD$1</f>
        <v>0</v>
      </c>
      <c r="AE20" s="6">
        <f>_xlfn.XLOOKUP($E20-AE$3,'SI2.11 - Nickel_inflow'!$J$4:$J$49,'SI2.11 - Nickel_inflow'!$K$4:$K$49,0)*AE$1</f>
        <v>0</v>
      </c>
      <c r="AF20" s="6">
        <f>_xlfn.XLOOKUP($E20-AF$3,'SI2.11 - Nickel_inflow'!$J$4:$J$49,'SI2.11 - Nickel_inflow'!$K$4:$K$49,0)*AF$1</f>
        <v>0</v>
      </c>
      <c r="AG20" s="6">
        <f>_xlfn.XLOOKUP($E20-AG$3,'SI2.11 - Nickel_inflow'!$J$4:$J$49,'SI2.11 - Nickel_inflow'!$K$4:$K$49,0)*AG$1</f>
        <v>0</v>
      </c>
      <c r="AH20" s="6">
        <f>_xlfn.XLOOKUP($E20-AH$3,'SI2.11 - Nickel_inflow'!$J$4:$J$49,'SI2.11 - Nickel_inflow'!$K$4:$K$49,0)*AH$1</f>
        <v>0</v>
      </c>
      <c r="AI20" s="6">
        <f>_xlfn.XLOOKUP($E20-AI$3,'SI2.11 - Nickel_inflow'!$J$4:$J$49,'SI2.11 - Nickel_inflow'!$K$4:$K$49,0)*AI$1</f>
        <v>0</v>
      </c>
      <c r="AJ20" s="6">
        <f>_xlfn.XLOOKUP($E20-AJ$3,'SI2.11 - Nickel_inflow'!$J$4:$J$49,'SI2.11 - Nickel_inflow'!$K$4:$K$49,0)*AJ$1</f>
        <v>0</v>
      </c>
      <c r="AK20" s="6">
        <f>_xlfn.XLOOKUP($E20-AK$3,'SI2.11 - Nickel_inflow'!$J$4:$J$49,'SI2.11 - Nickel_inflow'!$K$4:$K$49,0)*AK$1</f>
        <v>0</v>
      </c>
      <c r="AL20" s="6">
        <f>_xlfn.XLOOKUP($E20-AL$3,'SI2.11 - Nickel_inflow'!$J$4:$J$49,'SI2.11 - Nickel_inflow'!$K$4:$K$49,0)*AL$1</f>
        <v>0</v>
      </c>
      <c r="AM20" s="6">
        <f>_xlfn.XLOOKUP($E20-AM$3,'SI2.11 - Nickel_inflow'!$J$4:$J$49,'SI2.11 - Nickel_inflow'!$K$4:$K$49,0)*AM$1</f>
        <v>0</v>
      </c>
      <c r="AN20" s="6">
        <f>_xlfn.XLOOKUP($E20-AN$3,'SI2.11 - Nickel_inflow'!$J$4:$J$49,'SI2.11 - Nickel_inflow'!$K$4:$K$49,0)*AN$1</f>
        <v>0</v>
      </c>
      <c r="AO20" s="6">
        <f>_xlfn.XLOOKUP($E20-AO$3,'SI2.11 - Nickel_inflow'!$J$4:$J$49,'SI2.11 - Nickel_inflow'!$K$4:$K$49,0)*AO$1</f>
        <v>0</v>
      </c>
      <c r="AP20" s="6">
        <f>_xlfn.XLOOKUP($E20-AP$3,'SI2.11 - Nickel_inflow'!$J$4:$J$49,'SI2.11 - Nickel_inflow'!$K$4:$K$49,0)*AP$1</f>
        <v>0</v>
      </c>
      <c r="AQ20" s="6">
        <f>_xlfn.XLOOKUP($E20-AQ$3,'SI2.11 - Nickel_inflow'!$J$4:$J$49,'SI2.11 - Nickel_inflow'!$K$4:$K$49,0)*AQ$1</f>
        <v>0</v>
      </c>
      <c r="AR20" s="6">
        <f>_xlfn.XLOOKUP($E20-AR$3,'SI2.11 - Nickel_inflow'!$J$4:$J$49,'SI2.11 - Nickel_inflow'!$K$4:$K$49,0)*AR$1</f>
        <v>0</v>
      </c>
      <c r="AS20" s="6">
        <f>_xlfn.XLOOKUP($E20-AS$3,'SI2.11 - Nickel_inflow'!$J$4:$J$49,'SI2.11 - Nickel_inflow'!$K$4:$K$49,0)*AS$1</f>
        <v>0</v>
      </c>
      <c r="AT20" s="6">
        <f>_xlfn.XLOOKUP($E20-AT$3,'SI2.11 - Nickel_inflow'!$J$4:$J$49,'SI2.11 - Nickel_inflow'!$K$4:$K$49,0)*AT$1</f>
        <v>0</v>
      </c>
      <c r="AU20" s="6">
        <f>_xlfn.XLOOKUP($E20-AU$3,'SI2.11 - Nickel_inflow'!$J$4:$J$49,'SI2.11 - Nickel_inflow'!$K$4:$K$49,0)*AU$1</f>
        <v>0</v>
      </c>
      <c r="AV20" s="6">
        <f>_xlfn.XLOOKUP($E20-AV$3,'SI2.11 - Nickel_inflow'!$J$4:$J$49,'SI2.11 - Nickel_inflow'!$K$4:$K$49,0)*AV$1</f>
        <v>0</v>
      </c>
      <c r="AW20" s="6">
        <f>_xlfn.XLOOKUP($E20-AW$3,'SI2.11 - Nickel_inflow'!$J$4:$J$49,'SI2.11 - Nickel_inflow'!$K$4:$K$49,0)*AW$1</f>
        <v>0</v>
      </c>
      <c r="AX20" s="6">
        <f>_xlfn.XLOOKUP($E20-AX$3,'SI2.11 - Nickel_inflow'!$J$4:$J$49,'SI2.11 - Nickel_inflow'!$K$4:$K$49,0)*AX$1</f>
        <v>0</v>
      </c>
      <c r="AY20" s="6">
        <f>_xlfn.XLOOKUP($E20-AY$3,'SI2.11 - Nickel_inflow'!$J$4:$J$49,'SI2.11 - Nickel_inflow'!$K$4:$K$49,0)*AY$1</f>
        <v>0</v>
      </c>
    </row>
    <row r="21" spans="1:51">
      <c r="A21" s="15">
        <f>'SI2.11 - Nickel_inflow'!C21-B21</f>
        <v>0.13447517520829688</v>
      </c>
      <c r="B21" s="14">
        <f t="shared" si="2"/>
        <v>0.913626149305105</v>
      </c>
      <c r="C21" s="13">
        <f t="shared" si="1"/>
        <v>3.4754603379447206</v>
      </c>
      <c r="E21" s="9">
        <f>'SI2.11 - Nickel_inflow'!B21</f>
        <v>2022</v>
      </c>
      <c r="F21" s="6">
        <f>_xlfn.XLOOKUP($E21-F$3,'SI2.11 - Nickel_inflow'!$J$4:$J$49,'SI2.11 - Nickel_inflow'!$K$4:$K$49,0)*F$1</f>
        <v>4.2759590778550542E-3</v>
      </c>
      <c r="G21" s="6">
        <f>_xlfn.XLOOKUP($E21-G$3,'SI2.11 - Nickel_inflow'!$J$4:$J$49,'SI2.11 - Nickel_inflow'!$K$4:$K$49,0)*G$1</f>
        <v>-1.1321901285436871E-3</v>
      </c>
      <c r="H21" s="6">
        <f>_xlfn.XLOOKUP($E21-H$3,'SI2.11 - Nickel_inflow'!$J$4:$J$49,'SI2.11 - Nickel_inflow'!$K$4:$K$49,0)*H$1</f>
        <v>-1.2531277218179993E-4</v>
      </c>
      <c r="I21" s="6">
        <f>_xlfn.XLOOKUP($E21-I$3,'SI2.11 - Nickel_inflow'!$J$4:$J$49,'SI2.11 - Nickel_inflow'!$K$4:$K$49,0)*I$1</f>
        <v>2.2229107252768987E-3</v>
      </c>
      <c r="J21" s="6">
        <f>_xlfn.XLOOKUP($E21-J$3,'SI2.11 - Nickel_inflow'!$J$4:$J$49,'SI2.11 - Nickel_inflow'!$K$4:$K$49,0)*J$1</f>
        <v>6.4107279750463993E-3</v>
      </c>
      <c r="K21" s="6">
        <f>_xlfn.XLOOKUP($E21-K$3,'SI2.11 - Nickel_inflow'!$J$4:$J$49,'SI2.11 - Nickel_inflow'!$K$4:$K$49,0)*K$1</f>
        <v>1.2696583684282293E-2</v>
      </c>
      <c r="L21" s="6">
        <f>_xlfn.XLOOKUP($E21-L$3,'SI2.11 - Nickel_inflow'!$J$4:$J$49,'SI2.11 - Nickel_inflow'!$K$4:$K$49,0)*L$1</f>
        <v>2.0849692415412405E-2</v>
      </c>
      <c r="M21" s="6">
        <f>_xlfn.XLOOKUP($E21-M$3,'SI2.11 - Nickel_inflow'!$J$4:$J$49,'SI2.11 - Nickel_inflow'!$K$4:$K$49,0)*M$1</f>
        <v>2.9826269416696732E-2</v>
      </c>
      <c r="N21" s="6">
        <f>_xlfn.XLOOKUP($E21-N$3,'SI2.11 - Nickel_inflow'!$J$4:$J$49,'SI2.11 - Nickel_inflow'!$K$4:$K$49,0)*N$1</f>
        <v>3.7574720686180021E-2</v>
      </c>
      <c r="O21" s="6">
        <f>_xlfn.XLOOKUP($E21-O$3,'SI2.11 - Nickel_inflow'!$J$4:$J$49,'SI2.11 - Nickel_inflow'!$K$4:$K$49,0)*O$1</f>
        <v>4.1044984518870439E-2</v>
      </c>
      <c r="P21" s="6">
        <f>_xlfn.XLOOKUP($E21-P$3,'SI2.11 - Nickel_inflow'!$J$4:$J$49,'SI2.11 - Nickel_inflow'!$K$4:$K$49,0)*P$1</f>
        <v>3.633616362194992E-2</v>
      </c>
      <c r="Q21" s="6">
        <f>_xlfn.XLOOKUP($E21-Q$3,'SI2.11 - Nickel_inflow'!$J$4:$J$49,'SI2.11 - Nickel_inflow'!$K$4:$K$49,0)*Q$1</f>
        <v>2.9333545440192701E-2</v>
      </c>
      <c r="R21" s="6">
        <f>_xlfn.XLOOKUP($E21-R$3,'SI2.11 - Nickel_inflow'!$J$4:$J$49,'SI2.11 - Nickel_inflow'!$K$4:$K$49,0)*R$1</f>
        <v>6.7430116722587433E-2</v>
      </c>
      <c r="S21" s="6">
        <f>_xlfn.XLOOKUP($E21-S$3,'SI2.11 - Nickel_inflow'!$J$4:$J$49,'SI2.11 - Nickel_inflow'!$K$4:$K$49,0)*S$1</f>
        <v>0.18151943791997055</v>
      </c>
      <c r="T21" s="6">
        <f>_xlfn.XLOOKUP($E21-T$3,'SI2.11 - Nickel_inflow'!$J$4:$J$49,'SI2.11 - Nickel_inflow'!$K$4:$K$49,0)*T$1</f>
        <v>0.40985365909556309</v>
      </c>
      <c r="U21" s="6">
        <f>_xlfn.XLOOKUP($E21-U$3,'SI2.11 - Nickel_inflow'!$J$4:$J$49,'SI2.11 - Nickel_inflow'!$K$4:$K$49,0)*U$1</f>
        <v>0.7158061195508123</v>
      </c>
      <c r="V21" s="6">
        <f>_xlfn.XLOOKUP($E21-V$3,'SI2.11 - Nickel_inflow'!$J$4:$J$49,'SI2.11 - Nickel_inflow'!$K$4:$K$49,0)*V$1</f>
        <v>0.83343562548134797</v>
      </c>
      <c r="W21" s="6">
        <f>_xlfn.XLOOKUP($E21-W$3,'SI2.11 - Nickel_inflow'!$J$4:$J$49,'SI2.11 - Nickel_inflow'!$K$4:$K$49,0)*W$1</f>
        <v>1.0481013245134019</v>
      </c>
      <c r="X21" s="6">
        <f>_xlfn.XLOOKUP($E21-X$3,'SI2.11 - Nickel_inflow'!$J$4:$J$49,'SI2.11 - Nickel_inflow'!$K$4:$K$49,0)*X$1</f>
        <v>0</v>
      </c>
      <c r="Y21" s="6">
        <f>_xlfn.XLOOKUP($E21-Y$3,'SI2.11 - Nickel_inflow'!$J$4:$J$49,'SI2.11 - Nickel_inflow'!$K$4:$K$49,0)*Y$1</f>
        <v>0</v>
      </c>
      <c r="Z21" s="6">
        <f>_xlfn.XLOOKUP($E21-Z$3,'SI2.11 - Nickel_inflow'!$J$4:$J$49,'SI2.11 - Nickel_inflow'!$K$4:$K$49,0)*Z$1</f>
        <v>0</v>
      </c>
      <c r="AA21" s="6">
        <f>_xlfn.XLOOKUP($E21-AA$3,'SI2.11 - Nickel_inflow'!$J$4:$J$49,'SI2.11 - Nickel_inflow'!$K$4:$K$49,0)*AA$1</f>
        <v>0</v>
      </c>
      <c r="AB21" s="6">
        <f>_xlfn.XLOOKUP($E21-AB$3,'SI2.11 - Nickel_inflow'!$J$4:$J$49,'SI2.11 - Nickel_inflow'!$K$4:$K$49,0)*AB$1</f>
        <v>0</v>
      </c>
      <c r="AC21" s="6">
        <f>_xlfn.XLOOKUP($E21-AC$3,'SI2.11 - Nickel_inflow'!$J$4:$J$49,'SI2.11 - Nickel_inflow'!$K$4:$K$49,0)*AC$1</f>
        <v>0</v>
      </c>
      <c r="AD21" s="6">
        <f>_xlfn.XLOOKUP($E21-AD$3,'SI2.11 - Nickel_inflow'!$J$4:$J$49,'SI2.11 - Nickel_inflow'!$K$4:$K$49,0)*AD$1</f>
        <v>0</v>
      </c>
      <c r="AE21" s="6">
        <f>_xlfn.XLOOKUP($E21-AE$3,'SI2.11 - Nickel_inflow'!$J$4:$J$49,'SI2.11 - Nickel_inflow'!$K$4:$K$49,0)*AE$1</f>
        <v>0</v>
      </c>
      <c r="AF21" s="6">
        <f>_xlfn.XLOOKUP($E21-AF$3,'SI2.11 - Nickel_inflow'!$J$4:$J$49,'SI2.11 - Nickel_inflow'!$K$4:$K$49,0)*AF$1</f>
        <v>0</v>
      </c>
      <c r="AG21" s="6">
        <f>_xlfn.XLOOKUP($E21-AG$3,'SI2.11 - Nickel_inflow'!$J$4:$J$49,'SI2.11 - Nickel_inflow'!$K$4:$K$49,0)*AG$1</f>
        <v>0</v>
      </c>
      <c r="AH21" s="6">
        <f>_xlfn.XLOOKUP($E21-AH$3,'SI2.11 - Nickel_inflow'!$J$4:$J$49,'SI2.11 - Nickel_inflow'!$K$4:$K$49,0)*AH$1</f>
        <v>0</v>
      </c>
      <c r="AI21" s="6">
        <f>_xlfn.XLOOKUP($E21-AI$3,'SI2.11 - Nickel_inflow'!$J$4:$J$49,'SI2.11 - Nickel_inflow'!$K$4:$K$49,0)*AI$1</f>
        <v>0</v>
      </c>
      <c r="AJ21" s="6">
        <f>_xlfn.XLOOKUP($E21-AJ$3,'SI2.11 - Nickel_inflow'!$J$4:$J$49,'SI2.11 - Nickel_inflow'!$K$4:$K$49,0)*AJ$1</f>
        <v>0</v>
      </c>
      <c r="AK21" s="6">
        <f>_xlfn.XLOOKUP($E21-AK$3,'SI2.11 - Nickel_inflow'!$J$4:$J$49,'SI2.11 - Nickel_inflow'!$K$4:$K$49,0)*AK$1</f>
        <v>0</v>
      </c>
      <c r="AL21" s="6">
        <f>_xlfn.XLOOKUP($E21-AL$3,'SI2.11 - Nickel_inflow'!$J$4:$J$49,'SI2.11 - Nickel_inflow'!$K$4:$K$49,0)*AL$1</f>
        <v>0</v>
      </c>
      <c r="AM21" s="6">
        <f>_xlfn.XLOOKUP($E21-AM$3,'SI2.11 - Nickel_inflow'!$J$4:$J$49,'SI2.11 - Nickel_inflow'!$K$4:$K$49,0)*AM$1</f>
        <v>0</v>
      </c>
      <c r="AN21" s="6">
        <f>_xlfn.XLOOKUP($E21-AN$3,'SI2.11 - Nickel_inflow'!$J$4:$J$49,'SI2.11 - Nickel_inflow'!$K$4:$K$49,0)*AN$1</f>
        <v>0</v>
      </c>
      <c r="AO21" s="6">
        <f>_xlfn.XLOOKUP($E21-AO$3,'SI2.11 - Nickel_inflow'!$J$4:$J$49,'SI2.11 - Nickel_inflow'!$K$4:$K$49,0)*AO$1</f>
        <v>0</v>
      </c>
      <c r="AP21" s="6">
        <f>_xlfn.XLOOKUP($E21-AP$3,'SI2.11 - Nickel_inflow'!$J$4:$J$49,'SI2.11 - Nickel_inflow'!$K$4:$K$49,0)*AP$1</f>
        <v>0</v>
      </c>
      <c r="AQ21" s="6">
        <f>_xlfn.XLOOKUP($E21-AQ$3,'SI2.11 - Nickel_inflow'!$J$4:$J$49,'SI2.11 - Nickel_inflow'!$K$4:$K$49,0)*AQ$1</f>
        <v>0</v>
      </c>
      <c r="AR21" s="6">
        <f>_xlfn.XLOOKUP($E21-AR$3,'SI2.11 - Nickel_inflow'!$J$4:$J$49,'SI2.11 - Nickel_inflow'!$K$4:$K$49,0)*AR$1</f>
        <v>0</v>
      </c>
      <c r="AS21" s="6">
        <f>_xlfn.XLOOKUP($E21-AS$3,'SI2.11 - Nickel_inflow'!$J$4:$J$49,'SI2.11 - Nickel_inflow'!$K$4:$K$49,0)*AS$1</f>
        <v>0</v>
      </c>
      <c r="AT21" s="6">
        <f>_xlfn.XLOOKUP($E21-AT$3,'SI2.11 - Nickel_inflow'!$J$4:$J$49,'SI2.11 - Nickel_inflow'!$K$4:$K$49,0)*AT$1</f>
        <v>0</v>
      </c>
      <c r="AU21" s="6">
        <f>_xlfn.XLOOKUP($E21-AU$3,'SI2.11 - Nickel_inflow'!$J$4:$J$49,'SI2.11 - Nickel_inflow'!$K$4:$K$49,0)*AU$1</f>
        <v>0</v>
      </c>
      <c r="AV21" s="6">
        <f>_xlfn.XLOOKUP($E21-AV$3,'SI2.11 - Nickel_inflow'!$J$4:$J$49,'SI2.11 - Nickel_inflow'!$K$4:$K$49,0)*AV$1</f>
        <v>0</v>
      </c>
      <c r="AW21" s="6">
        <f>_xlfn.XLOOKUP($E21-AW$3,'SI2.11 - Nickel_inflow'!$J$4:$J$49,'SI2.11 - Nickel_inflow'!$K$4:$K$49,0)*AW$1</f>
        <v>0</v>
      </c>
      <c r="AX21" s="6">
        <f>_xlfn.XLOOKUP($E21-AX$3,'SI2.11 - Nickel_inflow'!$J$4:$J$49,'SI2.11 - Nickel_inflow'!$K$4:$K$49,0)*AX$1</f>
        <v>0</v>
      </c>
      <c r="AY21" s="6">
        <f>_xlfn.XLOOKUP($E21-AY$3,'SI2.11 - Nickel_inflow'!$J$4:$J$49,'SI2.11 - Nickel_inflow'!$K$4:$K$49,0)*AY$1</f>
        <v>0</v>
      </c>
    </row>
    <row r="22" spans="1:51">
      <c r="A22" s="15">
        <f>'SI2.11 - Nickel_inflow'!C22-B22</f>
        <v>0.18129839966208539</v>
      </c>
      <c r="B22" s="14">
        <f t="shared" si="2"/>
        <v>1.1687561819272916</v>
      </c>
      <c r="C22" s="13">
        <f t="shared" si="1"/>
        <v>4.6442165198720122</v>
      </c>
      <c r="E22" s="9">
        <f>'SI2.11 - Nickel_inflow'!B22</f>
        <v>2023</v>
      </c>
      <c r="F22" s="6">
        <f>_xlfn.XLOOKUP($E22-F$3,'SI2.11 - Nickel_inflow'!$J$4:$J$49,'SI2.11 - Nickel_inflow'!$K$4:$K$49,0)*F$1</f>
        <v>2.2883259316496003E-3</v>
      </c>
      <c r="G22" s="6">
        <f>_xlfn.XLOOKUP($E22-G$3,'SI2.11 - Nickel_inflow'!$J$4:$J$49,'SI2.11 - Nickel_inflow'!$K$4:$K$49,0)*G$1</f>
        <v>-6.3379526257978901E-4</v>
      </c>
      <c r="H22" s="6">
        <f>_xlfn.XLOOKUP($E22-H$3,'SI2.11 - Nickel_inflow'!$J$4:$J$49,'SI2.11 - Nickel_inflow'!$K$4:$K$49,0)*H$1</f>
        <v>-7.3325163899891889E-5</v>
      </c>
      <c r="I22" s="6">
        <f>_xlfn.XLOOKUP($E22-I$3,'SI2.11 - Nickel_inflow'!$J$4:$J$49,'SI2.11 - Nickel_inflow'!$K$4:$K$49,0)*I$1</f>
        <v>1.3585504186241892E-3</v>
      </c>
      <c r="J22" s="6">
        <f>_xlfn.XLOOKUP($E22-J$3,'SI2.11 - Nickel_inflow'!$J$4:$J$49,'SI2.11 - Nickel_inflow'!$K$4:$K$49,0)*J$1</f>
        <v>4.0889186817186004E-3</v>
      </c>
      <c r="K22" s="6">
        <f>_xlfn.XLOOKUP($E22-K$3,'SI2.11 - Nickel_inflow'!$J$4:$J$49,'SI2.11 - Nickel_inflow'!$K$4:$K$49,0)*K$1</f>
        <v>8.4443849226983579E-3</v>
      </c>
      <c r="L22" s="6">
        <f>_xlfn.XLOOKUP($E22-L$3,'SI2.11 - Nickel_inflow'!$J$4:$J$49,'SI2.11 - Nickel_inflow'!$K$4:$K$49,0)*L$1</f>
        <v>1.4446816319229333E-2</v>
      </c>
      <c r="M22" s="6">
        <f>_xlfn.XLOOKUP($E22-M$3,'SI2.11 - Nickel_inflow'!$J$4:$J$49,'SI2.11 - Nickel_inflow'!$K$4:$K$49,0)*M$1</f>
        <v>2.1510457849213193E-2</v>
      </c>
      <c r="N22" s="6">
        <f>_xlfn.XLOOKUP($E22-N$3,'SI2.11 - Nickel_inflow'!$J$4:$J$49,'SI2.11 - Nickel_inflow'!$K$4:$K$49,0)*N$1</f>
        <v>2.8176242613830078E-2</v>
      </c>
      <c r="O22" s="6">
        <f>_xlfn.XLOOKUP($E22-O$3,'SI2.11 - Nickel_inflow'!$J$4:$J$49,'SI2.11 - Nickel_inflow'!$K$4:$K$49,0)*O$1</f>
        <v>3.1967506088813262E-2</v>
      </c>
      <c r="P22" s="6">
        <f>_xlfn.XLOOKUP($E22-P$3,'SI2.11 - Nickel_inflow'!$J$4:$J$49,'SI2.11 - Nickel_inflow'!$K$4:$K$49,0)*P$1</f>
        <v>2.935846745944096E-2</v>
      </c>
      <c r="Q22" s="6">
        <f>_xlfn.XLOOKUP($E22-Q$3,'SI2.11 - Nickel_inflow'!$J$4:$J$49,'SI2.11 - Nickel_inflow'!$K$4:$K$49,0)*Q$1</f>
        <v>2.4554953104060331E-2</v>
      </c>
      <c r="R22" s="6">
        <f>_xlfn.XLOOKUP($E22-R$3,'SI2.11 - Nickel_inflow'!$J$4:$J$49,'SI2.11 - Nickel_inflow'!$K$4:$K$49,0)*R$1</f>
        <v>5.8395640119479279E-2</v>
      </c>
      <c r="S22" s="6">
        <f>_xlfn.XLOOKUP($E22-S$3,'SI2.11 - Nickel_inflow'!$J$4:$J$49,'SI2.11 - Nickel_inflow'!$K$4:$K$49,0)*S$1</f>
        <v>0.16236437054616415</v>
      </c>
      <c r="T22" s="6">
        <f>_xlfn.XLOOKUP($E22-T$3,'SI2.11 - Nickel_inflow'!$J$4:$J$49,'SI2.11 - Nickel_inflow'!$K$4:$K$49,0)*T$1</f>
        <v>0.37793073984657655</v>
      </c>
      <c r="U22" s="6">
        <f>_xlfn.XLOOKUP($E22-U$3,'SI2.11 - Nickel_inflow'!$J$4:$J$49,'SI2.11 - Nickel_inflow'!$K$4:$K$49,0)*U$1</f>
        <v>0.67888730990350987</v>
      </c>
      <c r="V22" s="6">
        <f>_xlfn.XLOOKUP($E22-V$3,'SI2.11 - Nickel_inflow'!$J$4:$J$49,'SI2.11 - Nickel_inflow'!$K$4:$K$49,0)*V$1</f>
        <v>0.81058879914721205</v>
      </c>
      <c r="W22" s="6">
        <f>_xlfn.XLOOKUP($E22-W$3,'SI2.11 - Nickel_inflow'!$J$4:$J$49,'SI2.11 - Nickel_inflow'!$K$4:$K$49,0)*W$1</f>
        <v>1.0405075757568951</v>
      </c>
      <c r="X22" s="6">
        <f>_xlfn.XLOOKUP($E22-X$3,'SI2.11 - Nickel_inflow'!$J$4:$J$49,'SI2.11 - Nickel_inflow'!$K$4:$K$49,0)*X$1</f>
        <v>1.350054581589377</v>
      </c>
      <c r="Y22" s="6">
        <f>_xlfn.XLOOKUP($E22-Y$3,'SI2.11 - Nickel_inflow'!$J$4:$J$49,'SI2.11 - Nickel_inflow'!$K$4:$K$49,0)*Y$1</f>
        <v>0</v>
      </c>
      <c r="Z22" s="6">
        <f>_xlfn.XLOOKUP($E22-Z$3,'SI2.11 - Nickel_inflow'!$J$4:$J$49,'SI2.11 - Nickel_inflow'!$K$4:$K$49,0)*Z$1</f>
        <v>0</v>
      </c>
      <c r="AA22" s="6">
        <f>_xlfn.XLOOKUP($E22-AA$3,'SI2.11 - Nickel_inflow'!$J$4:$J$49,'SI2.11 - Nickel_inflow'!$K$4:$K$49,0)*AA$1</f>
        <v>0</v>
      </c>
      <c r="AB22" s="6">
        <f>_xlfn.XLOOKUP($E22-AB$3,'SI2.11 - Nickel_inflow'!$J$4:$J$49,'SI2.11 - Nickel_inflow'!$K$4:$K$49,0)*AB$1</f>
        <v>0</v>
      </c>
      <c r="AC22" s="6">
        <f>_xlfn.XLOOKUP($E22-AC$3,'SI2.11 - Nickel_inflow'!$J$4:$J$49,'SI2.11 - Nickel_inflow'!$K$4:$K$49,0)*AC$1</f>
        <v>0</v>
      </c>
      <c r="AD22" s="6">
        <f>_xlfn.XLOOKUP($E22-AD$3,'SI2.11 - Nickel_inflow'!$J$4:$J$49,'SI2.11 - Nickel_inflow'!$K$4:$K$49,0)*AD$1</f>
        <v>0</v>
      </c>
      <c r="AE22" s="6">
        <f>_xlfn.XLOOKUP($E22-AE$3,'SI2.11 - Nickel_inflow'!$J$4:$J$49,'SI2.11 - Nickel_inflow'!$K$4:$K$49,0)*AE$1</f>
        <v>0</v>
      </c>
      <c r="AF22" s="6">
        <f>_xlfn.XLOOKUP($E22-AF$3,'SI2.11 - Nickel_inflow'!$J$4:$J$49,'SI2.11 - Nickel_inflow'!$K$4:$K$49,0)*AF$1</f>
        <v>0</v>
      </c>
      <c r="AG22" s="6">
        <f>_xlfn.XLOOKUP($E22-AG$3,'SI2.11 - Nickel_inflow'!$J$4:$J$49,'SI2.11 - Nickel_inflow'!$K$4:$K$49,0)*AG$1</f>
        <v>0</v>
      </c>
      <c r="AH22" s="6">
        <f>_xlfn.XLOOKUP($E22-AH$3,'SI2.11 - Nickel_inflow'!$J$4:$J$49,'SI2.11 - Nickel_inflow'!$K$4:$K$49,0)*AH$1</f>
        <v>0</v>
      </c>
      <c r="AI22" s="6">
        <f>_xlfn.XLOOKUP($E22-AI$3,'SI2.11 - Nickel_inflow'!$J$4:$J$49,'SI2.11 - Nickel_inflow'!$K$4:$K$49,0)*AI$1</f>
        <v>0</v>
      </c>
      <c r="AJ22" s="6">
        <f>_xlfn.XLOOKUP($E22-AJ$3,'SI2.11 - Nickel_inflow'!$J$4:$J$49,'SI2.11 - Nickel_inflow'!$K$4:$K$49,0)*AJ$1</f>
        <v>0</v>
      </c>
      <c r="AK22" s="6">
        <f>_xlfn.XLOOKUP($E22-AK$3,'SI2.11 - Nickel_inflow'!$J$4:$J$49,'SI2.11 - Nickel_inflow'!$K$4:$K$49,0)*AK$1</f>
        <v>0</v>
      </c>
      <c r="AL22" s="6">
        <f>_xlfn.XLOOKUP($E22-AL$3,'SI2.11 - Nickel_inflow'!$J$4:$J$49,'SI2.11 - Nickel_inflow'!$K$4:$K$49,0)*AL$1</f>
        <v>0</v>
      </c>
      <c r="AM22" s="6">
        <f>_xlfn.XLOOKUP($E22-AM$3,'SI2.11 - Nickel_inflow'!$J$4:$J$49,'SI2.11 - Nickel_inflow'!$K$4:$K$49,0)*AM$1</f>
        <v>0</v>
      </c>
      <c r="AN22" s="6">
        <f>_xlfn.XLOOKUP($E22-AN$3,'SI2.11 - Nickel_inflow'!$J$4:$J$49,'SI2.11 - Nickel_inflow'!$K$4:$K$49,0)*AN$1</f>
        <v>0</v>
      </c>
      <c r="AO22" s="6">
        <f>_xlfn.XLOOKUP($E22-AO$3,'SI2.11 - Nickel_inflow'!$J$4:$J$49,'SI2.11 - Nickel_inflow'!$K$4:$K$49,0)*AO$1</f>
        <v>0</v>
      </c>
      <c r="AP22" s="6">
        <f>_xlfn.XLOOKUP($E22-AP$3,'SI2.11 - Nickel_inflow'!$J$4:$J$49,'SI2.11 - Nickel_inflow'!$K$4:$K$49,0)*AP$1</f>
        <v>0</v>
      </c>
      <c r="AQ22" s="6">
        <f>_xlfn.XLOOKUP($E22-AQ$3,'SI2.11 - Nickel_inflow'!$J$4:$J$49,'SI2.11 - Nickel_inflow'!$K$4:$K$49,0)*AQ$1</f>
        <v>0</v>
      </c>
      <c r="AR22" s="6">
        <f>_xlfn.XLOOKUP($E22-AR$3,'SI2.11 - Nickel_inflow'!$J$4:$J$49,'SI2.11 - Nickel_inflow'!$K$4:$K$49,0)*AR$1</f>
        <v>0</v>
      </c>
      <c r="AS22" s="6">
        <f>_xlfn.XLOOKUP($E22-AS$3,'SI2.11 - Nickel_inflow'!$J$4:$J$49,'SI2.11 - Nickel_inflow'!$K$4:$K$49,0)*AS$1</f>
        <v>0</v>
      </c>
      <c r="AT22" s="6">
        <f>_xlfn.XLOOKUP($E22-AT$3,'SI2.11 - Nickel_inflow'!$J$4:$J$49,'SI2.11 - Nickel_inflow'!$K$4:$K$49,0)*AT$1</f>
        <v>0</v>
      </c>
      <c r="AU22" s="6">
        <f>_xlfn.XLOOKUP($E22-AU$3,'SI2.11 - Nickel_inflow'!$J$4:$J$49,'SI2.11 - Nickel_inflow'!$K$4:$K$49,0)*AU$1</f>
        <v>0</v>
      </c>
      <c r="AV22" s="6">
        <f>_xlfn.XLOOKUP($E22-AV$3,'SI2.11 - Nickel_inflow'!$J$4:$J$49,'SI2.11 - Nickel_inflow'!$K$4:$K$49,0)*AV$1</f>
        <v>0</v>
      </c>
      <c r="AW22" s="6">
        <f>_xlfn.XLOOKUP($E22-AW$3,'SI2.11 - Nickel_inflow'!$J$4:$J$49,'SI2.11 - Nickel_inflow'!$K$4:$K$49,0)*AW$1</f>
        <v>0</v>
      </c>
      <c r="AX22" s="6">
        <f>_xlfn.XLOOKUP($E22-AX$3,'SI2.11 - Nickel_inflow'!$J$4:$J$49,'SI2.11 - Nickel_inflow'!$K$4:$K$49,0)*AX$1</f>
        <v>0</v>
      </c>
      <c r="AY22" s="6">
        <f>_xlfn.XLOOKUP($E22-AY$3,'SI2.11 - Nickel_inflow'!$J$4:$J$49,'SI2.11 - Nickel_inflow'!$K$4:$K$49,0)*AY$1</f>
        <v>0</v>
      </c>
    </row>
    <row r="23" spans="1:51">
      <c r="A23" s="15">
        <f>'SI2.11 - Nickel_inflow'!C23-B23</f>
        <v>0.24864583039971389</v>
      </c>
      <c r="B23" s="14">
        <f t="shared" si="2"/>
        <v>1.2295691887967477</v>
      </c>
      <c r="C23" s="13">
        <f t="shared" si="1"/>
        <v>5.8737857086687599</v>
      </c>
      <c r="E23" s="9">
        <f>'SI2.11 - Nickel_inflow'!B23</f>
        <v>2024</v>
      </c>
      <c r="F23" s="6">
        <f>_xlfn.XLOOKUP($E23-F$3,'SI2.11 - Nickel_inflow'!$J$4:$J$49,'SI2.11 - Nickel_inflow'!$K$4:$K$49,0)*F$1</f>
        <v>1.1699117390713781E-3</v>
      </c>
      <c r="G23" s="6">
        <f>_xlfn.XLOOKUP($E23-G$3,'SI2.11 - Nickel_inflow'!$J$4:$J$49,'SI2.11 - Nickel_inflow'!$K$4:$K$49,0)*G$1</f>
        <v>-3.3918241692937963E-4</v>
      </c>
      <c r="H23" s="6">
        <f>_xlfn.XLOOKUP($E23-H$3,'SI2.11 - Nickel_inflow'!$J$4:$J$49,'SI2.11 - Nickel_inflow'!$K$4:$K$49,0)*H$1</f>
        <v>-4.1047117737561883E-5</v>
      </c>
      <c r="I23" s="6">
        <f>_xlfn.XLOOKUP($E23-I$3,'SI2.11 - Nickel_inflow'!$J$4:$J$49,'SI2.11 - Nickel_inflow'!$K$4:$K$49,0)*I$1</f>
        <v>7.9493838000300294E-4</v>
      </c>
      <c r="J23" s="6">
        <f>_xlfn.XLOOKUP($E23-J$3,'SI2.11 - Nickel_inflow'!$J$4:$J$49,'SI2.11 - Nickel_inflow'!$K$4:$K$49,0)*J$1</f>
        <v>2.498976735144012E-3</v>
      </c>
      <c r="K23" s="6">
        <f>_xlfn.XLOOKUP($E23-K$3,'SI2.11 - Nickel_inflow'!$J$4:$J$49,'SI2.11 - Nickel_inflow'!$K$4:$K$49,0)*K$1</f>
        <v>5.3860346906693208E-3</v>
      </c>
      <c r="L23" s="6">
        <f>_xlfn.XLOOKUP($E23-L$3,'SI2.11 - Nickel_inflow'!$J$4:$J$49,'SI2.11 - Nickel_inflow'!$K$4:$K$49,0)*L$1</f>
        <v>9.6084490868292034E-3</v>
      </c>
      <c r="M23" s="6">
        <f>_xlfn.XLOOKUP($E23-M$3,'SI2.11 - Nickel_inflow'!$J$4:$J$49,'SI2.11 - Nickel_inflow'!$K$4:$K$49,0)*M$1</f>
        <v>1.4904662730678519E-2</v>
      </c>
      <c r="N23" s="6">
        <f>_xlfn.XLOOKUP($E23-N$3,'SI2.11 - Nickel_inflow'!$J$4:$J$49,'SI2.11 - Nickel_inflow'!$K$4:$K$49,0)*N$1</f>
        <v>2.0320472219523066E-2</v>
      </c>
      <c r="O23" s="6">
        <f>_xlfn.XLOOKUP($E23-O$3,'SI2.11 - Nickel_inflow'!$J$4:$J$49,'SI2.11 - Nickel_inflow'!$K$4:$K$49,0)*O$1</f>
        <v>2.3971547648756811E-2</v>
      </c>
      <c r="P23" s="6">
        <f>_xlfn.XLOOKUP($E23-P$3,'SI2.11 - Nickel_inflow'!$J$4:$J$49,'SI2.11 - Nickel_inflow'!$K$4:$K$49,0)*P$1</f>
        <v>2.2865570501955517E-2</v>
      </c>
      <c r="Q23" s="6">
        <f>_xlfn.XLOOKUP($E23-Q$3,'SI2.11 - Nickel_inflow'!$J$4:$J$49,'SI2.11 - Nickel_inflow'!$K$4:$K$49,0)*Q$1</f>
        <v>1.9839623114152199E-2</v>
      </c>
      <c r="R23" s="6">
        <f>_xlfn.XLOOKUP($E23-R$3,'SI2.11 - Nickel_inflow'!$J$4:$J$49,'SI2.11 - Nickel_inflow'!$K$4:$K$49,0)*R$1</f>
        <v>4.888267623628853E-2</v>
      </c>
      <c r="S23" s="6">
        <f>_xlfn.XLOOKUP($E23-S$3,'SI2.11 - Nickel_inflow'!$J$4:$J$49,'SI2.11 - Nickel_inflow'!$K$4:$K$49,0)*S$1</f>
        <v>0.14061033572945836</v>
      </c>
      <c r="T23" s="6">
        <f>_xlfn.XLOOKUP($E23-T$3,'SI2.11 - Nickel_inflow'!$J$4:$J$49,'SI2.11 - Nickel_inflow'!$K$4:$K$49,0)*T$1</f>
        <v>0.33804912238814555</v>
      </c>
      <c r="U23" s="6">
        <f>_xlfn.XLOOKUP($E23-U$3,'SI2.11 - Nickel_inflow'!$J$4:$J$49,'SI2.11 - Nickel_inflow'!$K$4:$K$49,0)*U$1</f>
        <v>0.62600974179533231</v>
      </c>
      <c r="V23" s="6">
        <f>_xlfn.XLOOKUP($E23-V$3,'SI2.11 - Nickel_inflow'!$J$4:$J$49,'SI2.11 - Nickel_inflow'!$K$4:$K$49,0)*V$1</f>
        <v>0.76878142594854382</v>
      </c>
      <c r="W23" s="6">
        <f>_xlfn.XLOOKUP($E23-W$3,'SI2.11 - Nickel_inflow'!$J$4:$J$49,'SI2.11 - Nickel_inflow'!$K$4:$K$49,0)*W$1</f>
        <v>1.0119843219435716</v>
      </c>
      <c r="X23" s="6">
        <f>_xlfn.XLOOKUP($E23-X$3,'SI2.11 - Nickel_inflow'!$J$4:$J$49,'SI2.11 - Nickel_inflow'!$K$4:$K$49,0)*X$1</f>
        <v>1.3402731081188417</v>
      </c>
      <c r="Y23" s="6">
        <f>_xlfn.XLOOKUP($E23-Y$3,'SI2.11 - Nickel_inflow'!$J$4:$J$49,'SI2.11 - Nickel_inflow'!$K$4:$K$49,0)*Y$1</f>
        <v>1.4782150191964616</v>
      </c>
      <c r="Z23" s="6">
        <f>_xlfn.XLOOKUP($E23-Z$3,'SI2.11 - Nickel_inflow'!$J$4:$J$49,'SI2.11 - Nickel_inflow'!$K$4:$K$49,0)*Z$1</f>
        <v>0</v>
      </c>
      <c r="AA23" s="6">
        <f>_xlfn.XLOOKUP($E23-AA$3,'SI2.11 - Nickel_inflow'!$J$4:$J$49,'SI2.11 - Nickel_inflow'!$K$4:$K$49,0)*AA$1</f>
        <v>0</v>
      </c>
      <c r="AB23" s="6">
        <f>_xlfn.XLOOKUP($E23-AB$3,'SI2.11 - Nickel_inflow'!$J$4:$J$49,'SI2.11 - Nickel_inflow'!$K$4:$K$49,0)*AB$1</f>
        <v>0</v>
      </c>
      <c r="AC23" s="6">
        <f>_xlfn.XLOOKUP($E23-AC$3,'SI2.11 - Nickel_inflow'!$J$4:$J$49,'SI2.11 - Nickel_inflow'!$K$4:$K$49,0)*AC$1</f>
        <v>0</v>
      </c>
      <c r="AD23" s="6">
        <f>_xlfn.XLOOKUP($E23-AD$3,'SI2.11 - Nickel_inflow'!$J$4:$J$49,'SI2.11 - Nickel_inflow'!$K$4:$K$49,0)*AD$1</f>
        <v>0</v>
      </c>
      <c r="AE23" s="6">
        <f>_xlfn.XLOOKUP($E23-AE$3,'SI2.11 - Nickel_inflow'!$J$4:$J$49,'SI2.11 - Nickel_inflow'!$K$4:$K$49,0)*AE$1</f>
        <v>0</v>
      </c>
      <c r="AF23" s="6">
        <f>_xlfn.XLOOKUP($E23-AF$3,'SI2.11 - Nickel_inflow'!$J$4:$J$49,'SI2.11 - Nickel_inflow'!$K$4:$K$49,0)*AF$1</f>
        <v>0</v>
      </c>
      <c r="AG23" s="6">
        <f>_xlfn.XLOOKUP($E23-AG$3,'SI2.11 - Nickel_inflow'!$J$4:$J$49,'SI2.11 - Nickel_inflow'!$K$4:$K$49,0)*AG$1</f>
        <v>0</v>
      </c>
      <c r="AH23" s="6">
        <f>_xlfn.XLOOKUP($E23-AH$3,'SI2.11 - Nickel_inflow'!$J$4:$J$49,'SI2.11 - Nickel_inflow'!$K$4:$K$49,0)*AH$1</f>
        <v>0</v>
      </c>
      <c r="AI23" s="6">
        <f>_xlfn.XLOOKUP($E23-AI$3,'SI2.11 - Nickel_inflow'!$J$4:$J$49,'SI2.11 - Nickel_inflow'!$K$4:$K$49,0)*AI$1</f>
        <v>0</v>
      </c>
      <c r="AJ23" s="6">
        <f>_xlfn.XLOOKUP($E23-AJ$3,'SI2.11 - Nickel_inflow'!$J$4:$J$49,'SI2.11 - Nickel_inflow'!$K$4:$K$49,0)*AJ$1</f>
        <v>0</v>
      </c>
      <c r="AK23" s="6">
        <f>_xlfn.XLOOKUP($E23-AK$3,'SI2.11 - Nickel_inflow'!$J$4:$J$49,'SI2.11 - Nickel_inflow'!$K$4:$K$49,0)*AK$1</f>
        <v>0</v>
      </c>
      <c r="AL23" s="6">
        <f>_xlfn.XLOOKUP($E23-AL$3,'SI2.11 - Nickel_inflow'!$J$4:$J$49,'SI2.11 - Nickel_inflow'!$K$4:$K$49,0)*AL$1</f>
        <v>0</v>
      </c>
      <c r="AM23" s="6">
        <f>_xlfn.XLOOKUP($E23-AM$3,'SI2.11 - Nickel_inflow'!$J$4:$J$49,'SI2.11 - Nickel_inflow'!$K$4:$K$49,0)*AM$1</f>
        <v>0</v>
      </c>
      <c r="AN23" s="6">
        <f>_xlfn.XLOOKUP($E23-AN$3,'SI2.11 - Nickel_inflow'!$J$4:$J$49,'SI2.11 - Nickel_inflow'!$K$4:$K$49,0)*AN$1</f>
        <v>0</v>
      </c>
      <c r="AO23" s="6">
        <f>_xlfn.XLOOKUP($E23-AO$3,'SI2.11 - Nickel_inflow'!$J$4:$J$49,'SI2.11 - Nickel_inflow'!$K$4:$K$49,0)*AO$1</f>
        <v>0</v>
      </c>
      <c r="AP23" s="6">
        <f>_xlfn.XLOOKUP($E23-AP$3,'SI2.11 - Nickel_inflow'!$J$4:$J$49,'SI2.11 - Nickel_inflow'!$K$4:$K$49,0)*AP$1</f>
        <v>0</v>
      </c>
      <c r="AQ23" s="6">
        <f>_xlfn.XLOOKUP($E23-AQ$3,'SI2.11 - Nickel_inflow'!$J$4:$J$49,'SI2.11 - Nickel_inflow'!$K$4:$K$49,0)*AQ$1</f>
        <v>0</v>
      </c>
      <c r="AR23" s="6">
        <f>_xlfn.XLOOKUP($E23-AR$3,'SI2.11 - Nickel_inflow'!$J$4:$J$49,'SI2.11 - Nickel_inflow'!$K$4:$K$49,0)*AR$1</f>
        <v>0</v>
      </c>
      <c r="AS23" s="6">
        <f>_xlfn.XLOOKUP($E23-AS$3,'SI2.11 - Nickel_inflow'!$J$4:$J$49,'SI2.11 - Nickel_inflow'!$K$4:$K$49,0)*AS$1</f>
        <v>0</v>
      </c>
      <c r="AT23" s="6">
        <f>_xlfn.XLOOKUP($E23-AT$3,'SI2.11 - Nickel_inflow'!$J$4:$J$49,'SI2.11 - Nickel_inflow'!$K$4:$K$49,0)*AT$1</f>
        <v>0</v>
      </c>
      <c r="AU23" s="6">
        <f>_xlfn.XLOOKUP($E23-AU$3,'SI2.11 - Nickel_inflow'!$J$4:$J$49,'SI2.11 - Nickel_inflow'!$K$4:$K$49,0)*AU$1</f>
        <v>0</v>
      </c>
      <c r="AV23" s="6">
        <f>_xlfn.XLOOKUP($E23-AV$3,'SI2.11 - Nickel_inflow'!$J$4:$J$49,'SI2.11 - Nickel_inflow'!$K$4:$K$49,0)*AV$1</f>
        <v>0</v>
      </c>
      <c r="AW23" s="6">
        <f>_xlfn.XLOOKUP($E23-AW$3,'SI2.11 - Nickel_inflow'!$J$4:$J$49,'SI2.11 - Nickel_inflow'!$K$4:$K$49,0)*AW$1</f>
        <v>0</v>
      </c>
      <c r="AX23" s="6">
        <f>_xlfn.XLOOKUP($E23-AX$3,'SI2.11 - Nickel_inflow'!$J$4:$J$49,'SI2.11 - Nickel_inflow'!$K$4:$K$49,0)*AX$1</f>
        <v>0</v>
      </c>
      <c r="AY23" s="6">
        <f>_xlfn.XLOOKUP($E23-AY$3,'SI2.11 - Nickel_inflow'!$J$4:$J$49,'SI2.11 - Nickel_inflow'!$K$4:$K$49,0)*AY$1</f>
        <v>0</v>
      </c>
    </row>
    <row r="24" spans="1:51">
      <c r="A24" s="15">
        <f>'SI2.11 - Nickel_inflow'!C24-B24</f>
        <v>0.33856862055514303</v>
      </c>
      <c r="B24" s="14">
        <f t="shared" si="2"/>
        <v>1.4941936514183194</v>
      </c>
      <c r="C24" s="13">
        <f t="shared" si="1"/>
        <v>7.3679793600870793</v>
      </c>
      <c r="E24" s="9">
        <f>'SI2.11 - Nickel_inflow'!B24</f>
        <v>2025</v>
      </c>
      <c r="F24" s="6">
        <f>_xlfn.XLOOKUP($E24-F$3,'SI2.11 - Nickel_inflow'!$J$4:$J$49,'SI2.11 - Nickel_inflow'!$K$4:$K$49,0)*F$1</f>
        <v>5.7101490724424469E-4</v>
      </c>
      <c r="G24" s="6">
        <f>_xlfn.XLOOKUP($E24-G$3,'SI2.11 - Nickel_inflow'!$J$4:$J$49,'SI2.11 - Nickel_inflow'!$K$4:$K$49,0)*G$1</f>
        <v>-1.7340776755793273E-4</v>
      </c>
      <c r="H24" s="6">
        <f>_xlfn.XLOOKUP($E24-H$3,'SI2.11 - Nickel_inflow'!$J$4:$J$49,'SI2.11 - Nickel_inflow'!$K$4:$K$49,0)*H$1</f>
        <v>-2.1966810773468565E-5</v>
      </c>
      <c r="I24" s="6">
        <f>_xlfn.XLOOKUP($E24-I$3,'SI2.11 - Nickel_inflow'!$J$4:$J$49,'SI2.11 - Nickel_inflow'!$K$4:$K$49,0)*I$1</f>
        <v>4.4500315502381136E-4</v>
      </c>
      <c r="J24" s="6">
        <f>_xlfn.XLOOKUP($E24-J$3,'SI2.11 - Nickel_inflow'!$J$4:$J$49,'SI2.11 - Nickel_inflow'!$K$4:$K$49,0)*J$1</f>
        <v>1.4622442349341335E-3</v>
      </c>
      <c r="K24" s="6">
        <f>_xlfn.XLOOKUP($E24-K$3,'SI2.11 - Nickel_inflow'!$J$4:$J$49,'SI2.11 - Nickel_inflow'!$K$4:$K$49,0)*K$1</f>
        <v>3.2917199960073693E-3</v>
      </c>
      <c r="L24" s="6">
        <f>_xlfn.XLOOKUP($E24-L$3,'SI2.11 - Nickel_inflow'!$J$4:$J$49,'SI2.11 - Nickel_inflow'!$K$4:$K$49,0)*L$1</f>
        <v>6.1285032099952109E-3</v>
      </c>
      <c r="M24" s="6">
        <f>_xlfn.XLOOKUP($E24-M$3,'SI2.11 - Nickel_inflow'!$J$4:$J$49,'SI2.11 - Nickel_inflow'!$K$4:$K$49,0)*M$1</f>
        <v>9.9129586643574678E-3</v>
      </c>
      <c r="N24" s="6">
        <f>_xlfn.XLOOKUP($E24-N$3,'SI2.11 - Nickel_inflow'!$J$4:$J$49,'SI2.11 - Nickel_inflow'!$K$4:$K$49,0)*N$1</f>
        <v>1.4080118009723907E-2</v>
      </c>
      <c r="O24" s="6">
        <f>_xlfn.XLOOKUP($E24-O$3,'SI2.11 - Nickel_inflow'!$J$4:$J$49,'SI2.11 - Nickel_inflow'!$K$4:$K$49,0)*O$1</f>
        <v>1.7288081123224028E-2</v>
      </c>
      <c r="P24" s="6">
        <f>_xlfn.XLOOKUP($E24-P$3,'SI2.11 - Nickel_inflow'!$J$4:$J$49,'SI2.11 - Nickel_inflow'!$K$4:$K$49,0)*P$1</f>
        <v>1.7146258181067357E-2</v>
      </c>
      <c r="Q24" s="6">
        <f>_xlfn.XLOOKUP($E24-Q$3,'SI2.11 - Nickel_inflow'!$J$4:$J$49,'SI2.11 - Nickel_inflow'!$K$4:$K$49,0)*Q$1</f>
        <v>1.5451906734422972E-2</v>
      </c>
      <c r="R24" s="6">
        <f>_xlfn.XLOOKUP($E24-R$3,'SI2.11 - Nickel_inflow'!$J$4:$J$49,'SI2.11 - Nickel_inflow'!$K$4:$K$49,0)*R$1</f>
        <v>3.9495651619824233E-2</v>
      </c>
      <c r="S24" s="6">
        <f>_xlfn.XLOOKUP($E24-S$3,'SI2.11 - Nickel_inflow'!$J$4:$J$49,'SI2.11 - Nickel_inflow'!$K$4:$K$49,0)*S$1</f>
        <v>0.11770415570196231</v>
      </c>
      <c r="T24" s="6">
        <f>_xlfn.XLOOKUP($E24-T$3,'SI2.11 - Nickel_inflow'!$J$4:$J$49,'SI2.11 - Nickel_inflow'!$K$4:$K$49,0)*T$1</f>
        <v>0.29275635062146255</v>
      </c>
      <c r="U24" s="6">
        <f>_xlfn.XLOOKUP($E24-U$3,'SI2.11 - Nickel_inflow'!$J$4:$J$49,'SI2.11 - Nickel_inflow'!$K$4:$K$49,0)*U$1</f>
        <v>0.55994927511387671</v>
      </c>
      <c r="V24" s="6">
        <f>_xlfn.XLOOKUP($E24-V$3,'SI2.11 - Nickel_inflow'!$J$4:$J$49,'SI2.11 - Nickel_inflow'!$K$4:$K$49,0)*V$1</f>
        <v>0.7089021328495555</v>
      </c>
      <c r="W24" s="6">
        <f>_xlfn.XLOOKUP($E24-W$3,'SI2.11 - Nickel_inflow'!$J$4:$J$49,'SI2.11 - Nickel_inflow'!$K$4:$K$49,0)*W$1</f>
        <v>0.9597896626252993</v>
      </c>
      <c r="X24" s="6">
        <f>_xlfn.XLOOKUP($E24-X$3,'SI2.11 - Nickel_inflow'!$J$4:$J$49,'SI2.11 - Nickel_inflow'!$K$4:$K$49,0)*X$1</f>
        <v>1.3035324337280407</v>
      </c>
      <c r="Y24" s="6">
        <f>_xlfn.XLOOKUP($E24-Y$3,'SI2.11 - Nickel_inflow'!$J$4:$J$49,'SI2.11 - Nickel_inflow'!$K$4:$K$49,0)*Y$1</f>
        <v>1.4675049922159267</v>
      </c>
      <c r="Z24" s="6">
        <f>_xlfn.XLOOKUP($E24-Z$3,'SI2.11 - Nickel_inflow'!$J$4:$J$49,'SI2.11 - Nickel_inflow'!$K$4:$K$49,0)*Z$1</f>
        <v>1.8327622719734624</v>
      </c>
      <c r="AA24" s="6">
        <f>_xlfn.XLOOKUP($E24-AA$3,'SI2.11 - Nickel_inflow'!$J$4:$J$49,'SI2.11 - Nickel_inflow'!$K$4:$K$49,0)*AA$1</f>
        <v>0</v>
      </c>
      <c r="AB24" s="6">
        <f>_xlfn.XLOOKUP($E24-AB$3,'SI2.11 - Nickel_inflow'!$J$4:$J$49,'SI2.11 - Nickel_inflow'!$K$4:$K$49,0)*AB$1</f>
        <v>0</v>
      </c>
      <c r="AC24" s="6">
        <f>_xlfn.XLOOKUP($E24-AC$3,'SI2.11 - Nickel_inflow'!$J$4:$J$49,'SI2.11 - Nickel_inflow'!$K$4:$K$49,0)*AC$1</f>
        <v>0</v>
      </c>
      <c r="AD24" s="6">
        <f>_xlfn.XLOOKUP($E24-AD$3,'SI2.11 - Nickel_inflow'!$J$4:$J$49,'SI2.11 - Nickel_inflow'!$K$4:$K$49,0)*AD$1</f>
        <v>0</v>
      </c>
      <c r="AE24" s="6">
        <f>_xlfn.XLOOKUP($E24-AE$3,'SI2.11 - Nickel_inflow'!$J$4:$J$49,'SI2.11 - Nickel_inflow'!$K$4:$K$49,0)*AE$1</f>
        <v>0</v>
      </c>
      <c r="AF24" s="6">
        <f>_xlfn.XLOOKUP($E24-AF$3,'SI2.11 - Nickel_inflow'!$J$4:$J$49,'SI2.11 - Nickel_inflow'!$K$4:$K$49,0)*AF$1</f>
        <v>0</v>
      </c>
      <c r="AG24" s="6">
        <f>_xlfn.XLOOKUP($E24-AG$3,'SI2.11 - Nickel_inflow'!$J$4:$J$49,'SI2.11 - Nickel_inflow'!$K$4:$K$49,0)*AG$1</f>
        <v>0</v>
      </c>
      <c r="AH24" s="6">
        <f>_xlfn.XLOOKUP($E24-AH$3,'SI2.11 - Nickel_inflow'!$J$4:$J$49,'SI2.11 - Nickel_inflow'!$K$4:$K$49,0)*AH$1</f>
        <v>0</v>
      </c>
      <c r="AI24" s="6">
        <f>_xlfn.XLOOKUP($E24-AI$3,'SI2.11 - Nickel_inflow'!$J$4:$J$49,'SI2.11 - Nickel_inflow'!$K$4:$K$49,0)*AI$1</f>
        <v>0</v>
      </c>
      <c r="AJ24" s="6">
        <f>_xlfn.XLOOKUP($E24-AJ$3,'SI2.11 - Nickel_inflow'!$J$4:$J$49,'SI2.11 - Nickel_inflow'!$K$4:$K$49,0)*AJ$1</f>
        <v>0</v>
      </c>
      <c r="AK24" s="6">
        <f>_xlfn.XLOOKUP($E24-AK$3,'SI2.11 - Nickel_inflow'!$J$4:$J$49,'SI2.11 - Nickel_inflow'!$K$4:$K$49,0)*AK$1</f>
        <v>0</v>
      </c>
      <c r="AL24" s="6">
        <f>_xlfn.XLOOKUP($E24-AL$3,'SI2.11 - Nickel_inflow'!$J$4:$J$49,'SI2.11 - Nickel_inflow'!$K$4:$K$49,0)*AL$1</f>
        <v>0</v>
      </c>
      <c r="AM24" s="6">
        <f>_xlfn.XLOOKUP($E24-AM$3,'SI2.11 - Nickel_inflow'!$J$4:$J$49,'SI2.11 - Nickel_inflow'!$K$4:$K$49,0)*AM$1</f>
        <v>0</v>
      </c>
      <c r="AN24" s="6">
        <f>_xlfn.XLOOKUP($E24-AN$3,'SI2.11 - Nickel_inflow'!$J$4:$J$49,'SI2.11 - Nickel_inflow'!$K$4:$K$49,0)*AN$1</f>
        <v>0</v>
      </c>
      <c r="AO24" s="6">
        <f>_xlfn.XLOOKUP($E24-AO$3,'SI2.11 - Nickel_inflow'!$J$4:$J$49,'SI2.11 - Nickel_inflow'!$K$4:$K$49,0)*AO$1</f>
        <v>0</v>
      </c>
      <c r="AP24" s="6">
        <f>_xlfn.XLOOKUP($E24-AP$3,'SI2.11 - Nickel_inflow'!$J$4:$J$49,'SI2.11 - Nickel_inflow'!$K$4:$K$49,0)*AP$1</f>
        <v>0</v>
      </c>
      <c r="AQ24" s="6">
        <f>_xlfn.XLOOKUP($E24-AQ$3,'SI2.11 - Nickel_inflow'!$J$4:$J$49,'SI2.11 - Nickel_inflow'!$K$4:$K$49,0)*AQ$1</f>
        <v>0</v>
      </c>
      <c r="AR24" s="6">
        <f>_xlfn.XLOOKUP($E24-AR$3,'SI2.11 - Nickel_inflow'!$J$4:$J$49,'SI2.11 - Nickel_inflow'!$K$4:$K$49,0)*AR$1</f>
        <v>0</v>
      </c>
      <c r="AS24" s="6">
        <f>_xlfn.XLOOKUP($E24-AS$3,'SI2.11 - Nickel_inflow'!$J$4:$J$49,'SI2.11 - Nickel_inflow'!$K$4:$K$49,0)*AS$1</f>
        <v>0</v>
      </c>
      <c r="AT24" s="6">
        <f>_xlfn.XLOOKUP($E24-AT$3,'SI2.11 - Nickel_inflow'!$J$4:$J$49,'SI2.11 - Nickel_inflow'!$K$4:$K$49,0)*AT$1</f>
        <v>0</v>
      </c>
      <c r="AU24" s="6">
        <f>_xlfn.XLOOKUP($E24-AU$3,'SI2.11 - Nickel_inflow'!$J$4:$J$49,'SI2.11 - Nickel_inflow'!$K$4:$K$49,0)*AU$1</f>
        <v>0</v>
      </c>
      <c r="AV24" s="6">
        <f>_xlfn.XLOOKUP($E24-AV$3,'SI2.11 - Nickel_inflow'!$J$4:$J$49,'SI2.11 - Nickel_inflow'!$K$4:$K$49,0)*AV$1</f>
        <v>0</v>
      </c>
      <c r="AW24" s="6">
        <f>_xlfn.XLOOKUP($E24-AW$3,'SI2.11 - Nickel_inflow'!$J$4:$J$49,'SI2.11 - Nickel_inflow'!$K$4:$K$49,0)*AW$1</f>
        <v>0</v>
      </c>
      <c r="AX24" s="6">
        <f>_xlfn.XLOOKUP($E24-AX$3,'SI2.11 - Nickel_inflow'!$J$4:$J$49,'SI2.11 - Nickel_inflow'!$K$4:$K$49,0)*AX$1</f>
        <v>0</v>
      </c>
      <c r="AY24" s="6">
        <f>_xlfn.XLOOKUP($E24-AY$3,'SI2.11 - Nickel_inflow'!$J$4:$J$49,'SI2.11 - Nickel_inflow'!$K$4:$K$49,0)*AY$1</f>
        <v>0</v>
      </c>
    </row>
    <row r="25" spans="1:51">
      <c r="A25" s="15">
        <f>'SI2.11 - Nickel_inflow'!C25-B25</f>
        <v>0.45142149173471413</v>
      </c>
      <c r="B25" s="14">
        <f t="shared" si="2"/>
        <v>1.7644419811107896</v>
      </c>
      <c r="C25" s="13">
        <f t="shared" si="1"/>
        <v>9.132421341197869</v>
      </c>
      <c r="E25" s="9">
        <f>'SI2.11 - Nickel_inflow'!B25</f>
        <v>2026</v>
      </c>
      <c r="F25" s="6">
        <f>_xlfn.XLOOKUP($E25-F$3,'SI2.11 - Nickel_inflow'!$J$4:$J$49,'SI2.11 - Nickel_inflow'!$K$4:$K$49,0)*F$1</f>
        <v>2.6590113813954611E-4</v>
      </c>
      <c r="G25" s="6">
        <f>_xlfn.XLOOKUP($E25-G$3,'SI2.11 - Nickel_inflow'!$J$4:$J$49,'SI2.11 - Nickel_inflow'!$K$4:$K$49,0)*G$1</f>
        <v>-8.4637513241914093E-5</v>
      </c>
      <c r="H25" s="6">
        <f>_xlfn.XLOOKUP($E25-H$3,'SI2.11 - Nickel_inflow'!$J$4:$J$49,'SI2.11 - Nickel_inflow'!$K$4:$K$49,0)*H$1</f>
        <v>-1.1230581027989542E-5</v>
      </c>
      <c r="I25" s="6">
        <f>_xlfn.XLOOKUP($E25-I$3,'SI2.11 - Nickel_inflow'!$J$4:$J$49,'SI2.11 - Nickel_inflow'!$K$4:$K$49,0)*I$1</f>
        <v>2.3814827054371383E-4</v>
      </c>
      <c r="J25" s="6">
        <f>_xlfn.XLOOKUP($E25-J$3,'SI2.11 - Nickel_inflow'!$J$4:$J$49,'SI2.11 - Nickel_inflow'!$K$4:$K$49,0)*J$1</f>
        <v>8.1855816039302389E-4</v>
      </c>
      <c r="K25" s="6">
        <f>_xlfn.XLOOKUP($E25-K$3,'SI2.11 - Nickel_inflow'!$J$4:$J$49,'SI2.11 - Nickel_inflow'!$K$4:$K$49,0)*K$1</f>
        <v>1.9261078022408246E-3</v>
      </c>
      <c r="L25" s="6">
        <f>_xlfn.XLOOKUP($E25-L$3,'SI2.11 - Nickel_inflow'!$J$4:$J$49,'SI2.11 - Nickel_inflow'!$K$4:$K$49,0)*L$1</f>
        <v>3.7454858203725483E-3</v>
      </c>
      <c r="M25" s="6">
        <f>_xlfn.XLOOKUP($E25-M$3,'SI2.11 - Nickel_inflow'!$J$4:$J$49,'SI2.11 - Nickel_inflow'!$K$4:$K$49,0)*M$1</f>
        <v>6.3227268465563214E-3</v>
      </c>
      <c r="N25" s="6">
        <f>_xlfn.XLOOKUP($E25-N$3,'SI2.11 - Nickel_inflow'!$J$4:$J$49,'SI2.11 - Nickel_inflow'!$K$4:$K$49,0)*N$1</f>
        <v>9.364561301503144E-3</v>
      </c>
      <c r="O25" s="6">
        <f>_xlfn.XLOOKUP($E25-O$3,'SI2.11 - Nickel_inflow'!$J$4:$J$49,'SI2.11 - Nickel_inflow'!$K$4:$K$49,0)*O$1</f>
        <v>1.1978964846240553E-2</v>
      </c>
      <c r="P25" s="6">
        <f>_xlfn.XLOOKUP($E25-P$3,'SI2.11 - Nickel_inflow'!$J$4:$J$49,'SI2.11 - Nickel_inflow'!$K$4:$K$49,0)*P$1</f>
        <v>1.2365739031013673E-2</v>
      </c>
      <c r="Q25" s="6">
        <f>_xlfn.XLOOKUP($E25-Q$3,'SI2.11 - Nickel_inflow'!$J$4:$J$49,'SI2.11 - Nickel_inflow'!$K$4:$K$49,0)*Q$1</f>
        <v>1.1586957003129712E-2</v>
      </c>
      <c r="R25" s="6">
        <f>_xlfn.XLOOKUP($E25-R$3,'SI2.11 - Nickel_inflow'!$J$4:$J$49,'SI2.11 - Nickel_inflow'!$K$4:$K$49,0)*R$1</f>
        <v>3.0760822508238691E-2</v>
      </c>
      <c r="S25" s="6">
        <f>_xlfn.XLOOKUP($E25-S$3,'SI2.11 - Nickel_inflow'!$J$4:$J$49,'SI2.11 - Nickel_inflow'!$K$4:$K$49,0)*S$1</f>
        <v>9.5101223700169824E-2</v>
      </c>
      <c r="T25" s="6">
        <f>_xlfn.XLOOKUP($E25-T$3,'SI2.11 - Nickel_inflow'!$J$4:$J$49,'SI2.11 - Nickel_inflow'!$K$4:$K$49,0)*T$1</f>
        <v>0.24506476638095173</v>
      </c>
      <c r="U25" s="6">
        <f>_xlfn.XLOOKUP($E25-U$3,'SI2.11 - Nickel_inflow'!$J$4:$J$49,'SI2.11 - Nickel_inflow'!$K$4:$K$49,0)*U$1</f>
        <v>0.48492569706260075</v>
      </c>
      <c r="V25" s="6">
        <f>_xlfn.XLOOKUP($E25-V$3,'SI2.11 - Nickel_inflow'!$J$4:$J$49,'SI2.11 - Nickel_inflow'!$K$4:$K$49,0)*V$1</f>
        <v>0.63409434217010696</v>
      </c>
      <c r="W25" s="6">
        <f>_xlfn.XLOOKUP($E25-W$3,'SI2.11 - Nickel_inflow'!$J$4:$J$49,'SI2.11 - Nickel_inflow'!$K$4:$K$49,0)*W$1</f>
        <v>0.88503300932711448</v>
      </c>
      <c r="X25" s="6">
        <f>_xlfn.XLOOKUP($E25-X$3,'SI2.11 - Nickel_inflow'!$J$4:$J$49,'SI2.11 - Nickel_inflow'!$K$4:$K$49,0)*X$1</f>
        <v>1.2363007288355343</v>
      </c>
      <c r="Y25" s="6">
        <f>_xlfn.XLOOKUP($E25-Y$3,'SI2.11 - Nickel_inflow'!$J$4:$J$49,'SI2.11 - Nickel_inflow'!$K$4:$K$49,0)*Y$1</f>
        <v>1.4272765322406638</v>
      </c>
      <c r="Z25" s="6">
        <f>_xlfn.XLOOKUP($E25-Z$3,'SI2.11 - Nickel_inflow'!$J$4:$J$49,'SI2.11 - Nickel_inflow'!$K$4:$K$49,0)*Z$1</f>
        <v>1.8194834640011202</v>
      </c>
      <c r="AA25" s="6">
        <f>_xlfn.XLOOKUP($E25-AA$3,'SI2.11 - Nickel_inflow'!$J$4:$J$49,'SI2.11 - Nickel_inflow'!$K$4:$K$49,0)*AA$1</f>
        <v>2.2158634728455038</v>
      </c>
      <c r="AB25" s="6">
        <f>_xlfn.XLOOKUP($E25-AB$3,'SI2.11 - Nickel_inflow'!$J$4:$J$49,'SI2.11 - Nickel_inflow'!$K$4:$K$49,0)*AB$1</f>
        <v>0</v>
      </c>
      <c r="AC25" s="6">
        <f>_xlfn.XLOOKUP($E25-AC$3,'SI2.11 - Nickel_inflow'!$J$4:$J$49,'SI2.11 - Nickel_inflow'!$K$4:$K$49,0)*AC$1</f>
        <v>0</v>
      </c>
      <c r="AD25" s="6">
        <f>_xlfn.XLOOKUP($E25-AD$3,'SI2.11 - Nickel_inflow'!$J$4:$J$49,'SI2.11 - Nickel_inflow'!$K$4:$K$49,0)*AD$1</f>
        <v>0</v>
      </c>
      <c r="AE25" s="6">
        <f>_xlfn.XLOOKUP($E25-AE$3,'SI2.11 - Nickel_inflow'!$J$4:$J$49,'SI2.11 - Nickel_inflow'!$K$4:$K$49,0)*AE$1</f>
        <v>0</v>
      </c>
      <c r="AF25" s="6">
        <f>_xlfn.XLOOKUP($E25-AF$3,'SI2.11 - Nickel_inflow'!$J$4:$J$49,'SI2.11 - Nickel_inflow'!$K$4:$K$49,0)*AF$1</f>
        <v>0</v>
      </c>
      <c r="AG25" s="6">
        <f>_xlfn.XLOOKUP($E25-AG$3,'SI2.11 - Nickel_inflow'!$J$4:$J$49,'SI2.11 - Nickel_inflow'!$K$4:$K$49,0)*AG$1</f>
        <v>0</v>
      </c>
      <c r="AH25" s="6">
        <f>_xlfn.XLOOKUP($E25-AH$3,'SI2.11 - Nickel_inflow'!$J$4:$J$49,'SI2.11 - Nickel_inflow'!$K$4:$K$49,0)*AH$1</f>
        <v>0</v>
      </c>
      <c r="AI25" s="6">
        <f>_xlfn.XLOOKUP($E25-AI$3,'SI2.11 - Nickel_inflow'!$J$4:$J$49,'SI2.11 - Nickel_inflow'!$K$4:$K$49,0)*AI$1</f>
        <v>0</v>
      </c>
      <c r="AJ25" s="6">
        <f>_xlfn.XLOOKUP($E25-AJ$3,'SI2.11 - Nickel_inflow'!$J$4:$J$49,'SI2.11 - Nickel_inflow'!$K$4:$K$49,0)*AJ$1</f>
        <v>0</v>
      </c>
      <c r="AK25" s="6">
        <f>_xlfn.XLOOKUP($E25-AK$3,'SI2.11 - Nickel_inflow'!$J$4:$J$49,'SI2.11 - Nickel_inflow'!$K$4:$K$49,0)*AK$1</f>
        <v>0</v>
      </c>
      <c r="AL25" s="6">
        <f>_xlfn.XLOOKUP($E25-AL$3,'SI2.11 - Nickel_inflow'!$J$4:$J$49,'SI2.11 - Nickel_inflow'!$K$4:$K$49,0)*AL$1</f>
        <v>0</v>
      </c>
      <c r="AM25" s="6">
        <f>_xlfn.XLOOKUP($E25-AM$3,'SI2.11 - Nickel_inflow'!$J$4:$J$49,'SI2.11 - Nickel_inflow'!$K$4:$K$49,0)*AM$1</f>
        <v>0</v>
      </c>
      <c r="AN25" s="6">
        <f>_xlfn.XLOOKUP($E25-AN$3,'SI2.11 - Nickel_inflow'!$J$4:$J$49,'SI2.11 - Nickel_inflow'!$K$4:$K$49,0)*AN$1</f>
        <v>0</v>
      </c>
      <c r="AO25" s="6">
        <f>_xlfn.XLOOKUP($E25-AO$3,'SI2.11 - Nickel_inflow'!$J$4:$J$49,'SI2.11 - Nickel_inflow'!$K$4:$K$49,0)*AO$1</f>
        <v>0</v>
      </c>
      <c r="AP25" s="6">
        <f>_xlfn.XLOOKUP($E25-AP$3,'SI2.11 - Nickel_inflow'!$J$4:$J$49,'SI2.11 - Nickel_inflow'!$K$4:$K$49,0)*AP$1</f>
        <v>0</v>
      </c>
      <c r="AQ25" s="6">
        <f>_xlfn.XLOOKUP($E25-AQ$3,'SI2.11 - Nickel_inflow'!$J$4:$J$49,'SI2.11 - Nickel_inflow'!$K$4:$K$49,0)*AQ$1</f>
        <v>0</v>
      </c>
      <c r="AR25" s="6">
        <f>_xlfn.XLOOKUP($E25-AR$3,'SI2.11 - Nickel_inflow'!$J$4:$J$49,'SI2.11 - Nickel_inflow'!$K$4:$K$49,0)*AR$1</f>
        <v>0</v>
      </c>
      <c r="AS25" s="6">
        <f>_xlfn.XLOOKUP($E25-AS$3,'SI2.11 - Nickel_inflow'!$J$4:$J$49,'SI2.11 - Nickel_inflow'!$K$4:$K$49,0)*AS$1</f>
        <v>0</v>
      </c>
      <c r="AT25" s="6">
        <f>_xlfn.XLOOKUP($E25-AT$3,'SI2.11 - Nickel_inflow'!$J$4:$J$49,'SI2.11 - Nickel_inflow'!$K$4:$K$49,0)*AT$1</f>
        <v>0</v>
      </c>
      <c r="AU25" s="6">
        <f>_xlfn.XLOOKUP($E25-AU$3,'SI2.11 - Nickel_inflow'!$J$4:$J$49,'SI2.11 - Nickel_inflow'!$K$4:$K$49,0)*AU$1</f>
        <v>0</v>
      </c>
      <c r="AV25" s="6">
        <f>_xlfn.XLOOKUP($E25-AV$3,'SI2.11 - Nickel_inflow'!$J$4:$J$49,'SI2.11 - Nickel_inflow'!$K$4:$K$49,0)*AV$1</f>
        <v>0</v>
      </c>
      <c r="AW25" s="6">
        <f>_xlfn.XLOOKUP($E25-AW$3,'SI2.11 - Nickel_inflow'!$J$4:$J$49,'SI2.11 - Nickel_inflow'!$K$4:$K$49,0)*AW$1</f>
        <v>0</v>
      </c>
      <c r="AX25" s="6">
        <f>_xlfn.XLOOKUP($E25-AX$3,'SI2.11 - Nickel_inflow'!$J$4:$J$49,'SI2.11 - Nickel_inflow'!$K$4:$K$49,0)*AX$1</f>
        <v>0</v>
      </c>
      <c r="AY25" s="6">
        <f>_xlfn.XLOOKUP($E25-AY$3,'SI2.11 - Nickel_inflow'!$J$4:$J$49,'SI2.11 - Nickel_inflow'!$K$4:$K$49,0)*AY$1</f>
        <v>0</v>
      </c>
    </row>
    <row r="26" spans="1:51">
      <c r="A26" s="15">
        <f>'SI2.11 - Nickel_inflow'!C26-B26</f>
        <v>0.58886073056837729</v>
      </c>
      <c r="B26" s="14">
        <f t="shared" si="2"/>
        <v>2.0009933310820784</v>
      </c>
      <c r="C26" s="13">
        <f t="shared" si="1"/>
        <v>11.133414672279947</v>
      </c>
      <c r="E26" s="9">
        <f>'SI2.11 - Nickel_inflow'!B26</f>
        <v>2027</v>
      </c>
      <c r="F26" s="6">
        <f>_xlfn.XLOOKUP($E26-F$3,'SI2.11 - Nickel_inflow'!$J$4:$J$49,'SI2.11 - Nickel_inflow'!$K$4:$K$49,0)*F$1</f>
        <v>1.1805943423431772E-4</v>
      </c>
      <c r="G26" s="6">
        <f>_xlfn.XLOOKUP($E26-G$3,'SI2.11 - Nickel_inflow'!$J$4:$J$49,'SI2.11 - Nickel_inflow'!$K$4:$K$49,0)*G$1</f>
        <v>-3.9412650729098266E-5</v>
      </c>
      <c r="H26" s="6">
        <f>_xlfn.XLOOKUP($E26-H$3,'SI2.11 - Nickel_inflow'!$J$4:$J$49,'SI2.11 - Nickel_inflow'!$K$4:$K$49,0)*H$1</f>
        <v>-5.481464088125682E-6</v>
      </c>
      <c r="I26" s="6">
        <f>_xlfn.XLOOKUP($E26-I$3,'SI2.11 - Nickel_inflow'!$J$4:$J$49,'SI2.11 - Nickel_inflow'!$K$4:$K$49,0)*I$1</f>
        <v>1.2175383475543283E-4</v>
      </c>
      <c r="J26" s="6">
        <f>_xlfn.XLOOKUP($E26-J$3,'SI2.11 - Nickel_inflow'!$J$4:$J$49,'SI2.11 - Nickel_inflow'!$K$4:$K$49,0)*J$1</f>
        <v>4.3806028796944537E-4</v>
      </c>
      <c r="K26" s="6">
        <f>_xlfn.XLOOKUP($E26-K$3,'SI2.11 - Nickel_inflow'!$J$4:$J$49,'SI2.11 - Nickel_inflow'!$K$4:$K$49,0)*K$1</f>
        <v>1.0782270305151305E-3</v>
      </c>
      <c r="L26" s="6">
        <f>_xlfn.XLOOKUP($E26-L$3,'SI2.11 - Nickel_inflow'!$J$4:$J$49,'SI2.11 - Nickel_inflow'!$K$4:$K$49,0)*L$1</f>
        <v>2.1916230634902978E-3</v>
      </c>
      <c r="M26" s="6">
        <f>_xlfn.XLOOKUP($E26-M$3,'SI2.11 - Nickel_inflow'!$J$4:$J$49,'SI2.11 - Nickel_inflow'!$K$4:$K$49,0)*M$1</f>
        <v>3.8641872147904197E-3</v>
      </c>
      <c r="N26" s="6">
        <f>_xlfn.XLOOKUP($E26-N$3,'SI2.11 - Nickel_inflow'!$J$4:$J$49,'SI2.11 - Nickel_inflow'!$K$4:$K$49,0)*N$1</f>
        <v>5.9729456312702326E-3</v>
      </c>
      <c r="O26" s="6">
        <f>_xlfn.XLOOKUP($E26-O$3,'SI2.11 - Nickel_inflow'!$J$4:$J$49,'SI2.11 - Nickel_inflow'!$K$4:$K$49,0)*O$1</f>
        <v>7.9671030138880571E-3</v>
      </c>
      <c r="P26" s="6">
        <f>_xlfn.XLOOKUP($E26-P$3,'SI2.11 - Nickel_inflow'!$J$4:$J$49,'SI2.11 - Nickel_inflow'!$K$4:$K$49,0)*P$1</f>
        <v>8.5682587960157139E-3</v>
      </c>
      <c r="Q26" s="6">
        <f>_xlfn.XLOOKUP($E26-Q$3,'SI2.11 - Nickel_inflow'!$J$4:$J$49,'SI2.11 - Nickel_inflow'!$K$4:$K$49,0)*Q$1</f>
        <v>8.3564171815916875E-3</v>
      </c>
      <c r="R26" s="6">
        <f>_xlfn.XLOOKUP($E26-R$3,'SI2.11 - Nickel_inflow'!$J$4:$J$49,'SI2.11 - Nickel_inflow'!$K$4:$K$49,0)*R$1</f>
        <v>2.3066689044261599E-2</v>
      </c>
      <c r="S26" s="6">
        <f>_xlfn.XLOOKUP($E26-S$3,'SI2.11 - Nickel_inflow'!$J$4:$J$49,'SI2.11 - Nickel_inflow'!$K$4:$K$49,0)*S$1</f>
        <v>7.4068707378633844E-2</v>
      </c>
      <c r="T26" s="6">
        <f>_xlfn.XLOOKUP($E26-T$3,'SI2.11 - Nickel_inflow'!$J$4:$J$49,'SI2.11 - Nickel_inflow'!$K$4:$K$49,0)*T$1</f>
        <v>0.19800455667544628</v>
      </c>
      <c r="U26" s="6">
        <f>_xlfn.XLOOKUP($E26-U$3,'SI2.11 - Nickel_inflow'!$J$4:$J$49,'SI2.11 - Nickel_inflow'!$K$4:$K$49,0)*U$1</f>
        <v>0.40592869261587983</v>
      </c>
      <c r="V26" s="6">
        <f>_xlfn.XLOOKUP($E26-V$3,'SI2.11 - Nickel_inflow'!$J$4:$J$49,'SI2.11 - Nickel_inflow'!$K$4:$K$49,0)*V$1</f>
        <v>0.54913659959244787</v>
      </c>
      <c r="W26" s="6">
        <f>_xlfn.XLOOKUP($E26-W$3,'SI2.11 - Nickel_inflow'!$J$4:$J$49,'SI2.11 - Nickel_inflow'!$K$4:$K$49,0)*W$1</f>
        <v>0.79163878600885029</v>
      </c>
      <c r="X26" s="6">
        <f>_xlfn.XLOOKUP($E26-X$3,'SI2.11 - Nickel_inflow'!$J$4:$J$49,'SI2.11 - Nickel_inflow'!$K$4:$K$49,0)*X$1</f>
        <v>1.1400070214152529</v>
      </c>
      <c r="Y26" s="6">
        <f>_xlfn.XLOOKUP($E26-Y$3,'SI2.11 - Nickel_inflow'!$J$4:$J$49,'SI2.11 - Nickel_inflow'!$K$4:$K$49,0)*Y$1</f>
        <v>1.3536625337449237</v>
      </c>
      <c r="Z26" s="6">
        <f>_xlfn.XLOOKUP($E26-Z$3,'SI2.11 - Nickel_inflow'!$J$4:$J$49,'SI2.11 - Nickel_inflow'!$K$4:$K$49,0)*Z$1</f>
        <v>1.7696062791905267</v>
      </c>
      <c r="AA26" s="6">
        <f>_xlfn.XLOOKUP($E26-AA$3,'SI2.11 - Nickel_inflow'!$J$4:$J$49,'SI2.11 - Nickel_inflow'!$K$4:$K$49,0)*AA$1</f>
        <v>2.1998090035895648</v>
      </c>
      <c r="AB26" s="6">
        <f>_xlfn.XLOOKUP($E26-AB$3,'SI2.11 - Nickel_inflow'!$J$4:$J$49,'SI2.11 - Nickel_inflow'!$K$4:$K$49,0)*AB$1</f>
        <v>2.5898540616504557</v>
      </c>
      <c r="AC26" s="6">
        <f>_xlfn.XLOOKUP($E26-AC$3,'SI2.11 - Nickel_inflow'!$J$4:$J$49,'SI2.11 - Nickel_inflow'!$K$4:$K$49,0)*AC$1</f>
        <v>0</v>
      </c>
      <c r="AD26" s="6">
        <f>_xlfn.XLOOKUP($E26-AD$3,'SI2.11 - Nickel_inflow'!$J$4:$J$49,'SI2.11 - Nickel_inflow'!$K$4:$K$49,0)*AD$1</f>
        <v>0</v>
      </c>
      <c r="AE26" s="6">
        <f>_xlfn.XLOOKUP($E26-AE$3,'SI2.11 - Nickel_inflow'!$J$4:$J$49,'SI2.11 - Nickel_inflow'!$K$4:$K$49,0)*AE$1</f>
        <v>0</v>
      </c>
      <c r="AF26" s="6">
        <f>_xlfn.XLOOKUP($E26-AF$3,'SI2.11 - Nickel_inflow'!$J$4:$J$49,'SI2.11 - Nickel_inflow'!$K$4:$K$49,0)*AF$1</f>
        <v>0</v>
      </c>
      <c r="AG26" s="6">
        <f>_xlfn.XLOOKUP($E26-AG$3,'SI2.11 - Nickel_inflow'!$J$4:$J$49,'SI2.11 - Nickel_inflow'!$K$4:$K$49,0)*AG$1</f>
        <v>0</v>
      </c>
      <c r="AH26" s="6">
        <f>_xlfn.XLOOKUP($E26-AH$3,'SI2.11 - Nickel_inflow'!$J$4:$J$49,'SI2.11 - Nickel_inflow'!$K$4:$K$49,0)*AH$1</f>
        <v>0</v>
      </c>
      <c r="AI26" s="6">
        <f>_xlfn.XLOOKUP($E26-AI$3,'SI2.11 - Nickel_inflow'!$J$4:$J$49,'SI2.11 - Nickel_inflow'!$K$4:$K$49,0)*AI$1</f>
        <v>0</v>
      </c>
      <c r="AJ26" s="6">
        <f>_xlfn.XLOOKUP($E26-AJ$3,'SI2.11 - Nickel_inflow'!$J$4:$J$49,'SI2.11 - Nickel_inflow'!$K$4:$K$49,0)*AJ$1</f>
        <v>0</v>
      </c>
      <c r="AK26" s="6">
        <f>_xlfn.XLOOKUP($E26-AK$3,'SI2.11 - Nickel_inflow'!$J$4:$J$49,'SI2.11 - Nickel_inflow'!$K$4:$K$49,0)*AK$1</f>
        <v>0</v>
      </c>
      <c r="AL26" s="6">
        <f>_xlfn.XLOOKUP($E26-AL$3,'SI2.11 - Nickel_inflow'!$J$4:$J$49,'SI2.11 - Nickel_inflow'!$K$4:$K$49,0)*AL$1</f>
        <v>0</v>
      </c>
      <c r="AM26" s="6">
        <f>_xlfn.XLOOKUP($E26-AM$3,'SI2.11 - Nickel_inflow'!$J$4:$J$49,'SI2.11 - Nickel_inflow'!$K$4:$K$49,0)*AM$1</f>
        <v>0</v>
      </c>
      <c r="AN26" s="6">
        <f>_xlfn.XLOOKUP($E26-AN$3,'SI2.11 - Nickel_inflow'!$J$4:$J$49,'SI2.11 - Nickel_inflow'!$K$4:$K$49,0)*AN$1</f>
        <v>0</v>
      </c>
      <c r="AO26" s="6">
        <f>_xlfn.XLOOKUP($E26-AO$3,'SI2.11 - Nickel_inflow'!$J$4:$J$49,'SI2.11 - Nickel_inflow'!$K$4:$K$49,0)*AO$1</f>
        <v>0</v>
      </c>
      <c r="AP26" s="6">
        <f>_xlfn.XLOOKUP($E26-AP$3,'SI2.11 - Nickel_inflow'!$J$4:$J$49,'SI2.11 - Nickel_inflow'!$K$4:$K$49,0)*AP$1</f>
        <v>0</v>
      </c>
      <c r="AQ26" s="6">
        <f>_xlfn.XLOOKUP($E26-AQ$3,'SI2.11 - Nickel_inflow'!$J$4:$J$49,'SI2.11 - Nickel_inflow'!$K$4:$K$49,0)*AQ$1</f>
        <v>0</v>
      </c>
      <c r="AR26" s="6">
        <f>_xlfn.XLOOKUP($E26-AR$3,'SI2.11 - Nickel_inflow'!$J$4:$J$49,'SI2.11 - Nickel_inflow'!$K$4:$K$49,0)*AR$1</f>
        <v>0</v>
      </c>
      <c r="AS26" s="6">
        <f>_xlfn.XLOOKUP($E26-AS$3,'SI2.11 - Nickel_inflow'!$J$4:$J$49,'SI2.11 - Nickel_inflow'!$K$4:$K$49,0)*AS$1</f>
        <v>0</v>
      </c>
      <c r="AT26" s="6">
        <f>_xlfn.XLOOKUP($E26-AT$3,'SI2.11 - Nickel_inflow'!$J$4:$J$49,'SI2.11 - Nickel_inflow'!$K$4:$K$49,0)*AT$1</f>
        <v>0</v>
      </c>
      <c r="AU26" s="6">
        <f>_xlfn.XLOOKUP($E26-AU$3,'SI2.11 - Nickel_inflow'!$J$4:$J$49,'SI2.11 - Nickel_inflow'!$K$4:$K$49,0)*AU$1</f>
        <v>0</v>
      </c>
      <c r="AV26" s="6">
        <f>_xlfn.XLOOKUP($E26-AV$3,'SI2.11 - Nickel_inflow'!$J$4:$J$49,'SI2.11 - Nickel_inflow'!$K$4:$K$49,0)*AV$1</f>
        <v>0</v>
      </c>
      <c r="AW26" s="6">
        <f>_xlfn.XLOOKUP($E26-AW$3,'SI2.11 - Nickel_inflow'!$J$4:$J$49,'SI2.11 - Nickel_inflow'!$K$4:$K$49,0)*AW$1</f>
        <v>0</v>
      </c>
      <c r="AX26" s="6">
        <f>_xlfn.XLOOKUP($E26-AX$3,'SI2.11 - Nickel_inflow'!$J$4:$J$49,'SI2.11 - Nickel_inflow'!$K$4:$K$49,0)*AX$1</f>
        <v>0</v>
      </c>
      <c r="AY26" s="6">
        <f>_xlfn.XLOOKUP($E26-AY$3,'SI2.11 - Nickel_inflow'!$J$4:$J$49,'SI2.11 - Nickel_inflow'!$K$4:$K$49,0)*AY$1</f>
        <v>0</v>
      </c>
    </row>
    <row r="27" spans="1:51">
      <c r="A27" s="15">
        <f>'SI2.11 - Nickel_inflow'!C27-B27</f>
        <v>0.75232826694827315</v>
      </c>
      <c r="B27" s="14">
        <f t="shared" si="2"/>
        <v>2.1954905827004865</v>
      </c>
      <c r="C27" s="13">
        <f t="shared" si="1"/>
        <v>13.328905254980434</v>
      </c>
      <c r="E27" s="9">
        <f>'SI2.11 - Nickel_inflow'!B27</f>
        <v>2028</v>
      </c>
      <c r="F27" s="6">
        <f>_xlfn.XLOOKUP($E27-F$3,'SI2.11 - Nickel_inflow'!$J$4:$J$49,'SI2.11 - Nickel_inflow'!$K$4:$K$49,0)*F$1</f>
        <v>4.994908763762187E-5</v>
      </c>
      <c r="G27" s="6">
        <f>_xlfn.XLOOKUP($E27-G$3,'SI2.11 - Nickel_inflow'!$J$4:$J$49,'SI2.11 - Nickel_inflow'!$K$4:$K$49,0)*G$1</f>
        <v>-1.749911745135208E-5</v>
      </c>
      <c r="H27" s="6">
        <f>_xlfn.XLOOKUP($E27-H$3,'SI2.11 - Nickel_inflow'!$J$4:$J$49,'SI2.11 - Nickel_inflow'!$K$4:$K$49,0)*H$1</f>
        <v>-2.5525209958839625E-6</v>
      </c>
      <c r="I27" s="6">
        <f>_xlfn.XLOOKUP($E27-I$3,'SI2.11 - Nickel_inflow'!$J$4:$J$49,'SI2.11 - Nickel_inflow'!$K$4:$K$49,0)*I$1</f>
        <v>5.9426068085006928E-5</v>
      </c>
      <c r="J27" s="6">
        <f>_xlfn.XLOOKUP($E27-J$3,'SI2.11 - Nickel_inflow'!$J$4:$J$49,'SI2.11 - Nickel_inflow'!$K$4:$K$49,0)*J$1</f>
        <v>2.239592997781567E-4</v>
      </c>
      <c r="K27" s="6">
        <f>_xlfn.XLOOKUP($E27-K$3,'SI2.11 - Nickel_inflow'!$J$4:$J$49,'SI2.11 - Nickel_inflow'!$K$4:$K$49,0)*K$1</f>
        <v>5.7702490346820746E-4</v>
      </c>
      <c r="L27" s="6">
        <f>_xlfn.XLOOKUP($E27-L$3,'SI2.11 - Nickel_inflow'!$J$4:$J$49,'SI2.11 - Nickel_inflow'!$K$4:$K$49,0)*L$1</f>
        <v>1.2268613548039398E-3</v>
      </c>
      <c r="M27" s="6">
        <f>_xlfn.XLOOKUP($E27-M$3,'SI2.11 - Nickel_inflow'!$J$4:$J$49,'SI2.11 - Nickel_inflow'!$K$4:$K$49,0)*M$1</f>
        <v>2.2610796643562406E-3</v>
      </c>
      <c r="N27" s="6">
        <f>_xlfn.XLOOKUP($E27-N$3,'SI2.11 - Nickel_inflow'!$J$4:$J$49,'SI2.11 - Nickel_inflow'!$K$4:$K$49,0)*N$1</f>
        <v>3.6504155094986561E-3</v>
      </c>
      <c r="O27" s="6">
        <f>_xlfn.XLOOKUP($E27-O$3,'SI2.11 - Nickel_inflow'!$J$4:$J$49,'SI2.11 - Nickel_inflow'!$K$4:$K$49,0)*O$1</f>
        <v>5.0816126467178096E-3</v>
      </c>
      <c r="P27" s="6">
        <f>_xlfn.XLOOKUP($E27-P$3,'SI2.11 - Nickel_inflow'!$J$4:$J$49,'SI2.11 - Nickel_inflow'!$K$4:$K$49,0)*P$1</f>
        <v>5.6986727445763816E-3</v>
      </c>
      <c r="Q27" s="6">
        <f>_xlfn.XLOOKUP($E27-Q$3,'SI2.11 - Nickel_inflow'!$J$4:$J$49,'SI2.11 - Nickel_inflow'!$K$4:$K$49,0)*Q$1</f>
        <v>5.7901872940852826E-3</v>
      </c>
      <c r="R27" s="6">
        <f>_xlfn.XLOOKUP($E27-R$3,'SI2.11 - Nickel_inflow'!$J$4:$J$49,'SI2.11 - Nickel_inflow'!$K$4:$K$49,0)*R$1</f>
        <v>1.6635504610903108E-2</v>
      </c>
      <c r="S27" s="6">
        <f>_xlfn.XLOOKUP($E27-S$3,'SI2.11 - Nickel_inflow'!$J$4:$J$49,'SI2.11 - Nickel_inflow'!$K$4:$K$49,0)*S$1</f>
        <v>5.5542072730849691E-2</v>
      </c>
      <c r="T27" s="6">
        <f>_xlfn.XLOOKUP($E27-T$3,'SI2.11 - Nickel_inflow'!$J$4:$J$49,'SI2.11 - Nickel_inflow'!$K$4:$K$49,0)*T$1</f>
        <v>0.1542140153134913</v>
      </c>
      <c r="U27" s="6">
        <f>_xlfn.XLOOKUP($E27-U$3,'SI2.11 - Nickel_inflow'!$J$4:$J$49,'SI2.11 - Nickel_inflow'!$K$4:$K$49,0)*U$1</f>
        <v>0.32797750574355183</v>
      </c>
      <c r="V27" s="6">
        <f>_xlfn.XLOOKUP($E27-V$3,'SI2.11 - Nickel_inflow'!$J$4:$J$49,'SI2.11 - Nickel_inflow'!$K$4:$K$49,0)*V$1</f>
        <v>0.45967929373583183</v>
      </c>
      <c r="W27" s="6">
        <f>_xlfn.XLOOKUP($E27-W$3,'SI2.11 - Nickel_inflow'!$J$4:$J$49,'SI2.11 - Nickel_inflow'!$K$4:$K$49,0)*W$1</f>
        <v>0.68557279594488607</v>
      </c>
      <c r="X27" s="6">
        <f>_xlfn.XLOOKUP($E27-X$3,'SI2.11 - Nickel_inflow'!$J$4:$J$49,'SI2.11 - Nickel_inflow'!$K$4:$K$49,0)*X$1</f>
        <v>1.0197063442423258</v>
      </c>
      <c r="Y27" s="6">
        <f>_xlfn.XLOOKUP($E27-Y$3,'SI2.11 - Nickel_inflow'!$J$4:$J$49,'SI2.11 - Nickel_inflow'!$K$4:$K$49,0)*Y$1</f>
        <v>1.2482276820701166</v>
      </c>
      <c r="Z27" s="6">
        <f>_xlfn.XLOOKUP($E27-Z$3,'SI2.11 - Nickel_inflow'!$J$4:$J$49,'SI2.11 - Nickel_inflow'!$K$4:$K$49,0)*Z$1</f>
        <v>1.6783360936085656</v>
      </c>
      <c r="AA27" s="6">
        <f>_xlfn.XLOOKUP($E27-AA$3,'SI2.11 - Nickel_inflow'!$J$4:$J$49,'SI2.11 - Nickel_inflow'!$K$4:$K$49,0)*AA$1</f>
        <v>2.1395060206876129</v>
      </c>
      <c r="AB27" s="6">
        <f>_xlfn.XLOOKUP($E27-AB$3,'SI2.11 - Nickel_inflow'!$J$4:$J$49,'SI2.11 - Nickel_inflow'!$K$4:$K$49,0)*AB$1</f>
        <v>2.5710899397089793</v>
      </c>
      <c r="AC27" s="6">
        <f>_xlfn.XLOOKUP($E27-AC$3,'SI2.11 - Nickel_inflow'!$J$4:$J$49,'SI2.11 - Nickel_inflow'!$K$4:$K$49,0)*AC$1</f>
        <v>2.9478188496487596</v>
      </c>
      <c r="AD27" s="6">
        <f>_xlfn.XLOOKUP($E27-AD$3,'SI2.11 - Nickel_inflow'!$J$4:$J$49,'SI2.11 - Nickel_inflow'!$K$4:$K$49,0)*AD$1</f>
        <v>0</v>
      </c>
      <c r="AE27" s="6">
        <f>_xlfn.XLOOKUP($E27-AE$3,'SI2.11 - Nickel_inflow'!$J$4:$J$49,'SI2.11 - Nickel_inflow'!$K$4:$K$49,0)*AE$1</f>
        <v>0</v>
      </c>
      <c r="AF27" s="6">
        <f>_xlfn.XLOOKUP($E27-AF$3,'SI2.11 - Nickel_inflow'!$J$4:$J$49,'SI2.11 - Nickel_inflow'!$K$4:$K$49,0)*AF$1</f>
        <v>0</v>
      </c>
      <c r="AG27" s="6">
        <f>_xlfn.XLOOKUP($E27-AG$3,'SI2.11 - Nickel_inflow'!$J$4:$J$49,'SI2.11 - Nickel_inflow'!$K$4:$K$49,0)*AG$1</f>
        <v>0</v>
      </c>
      <c r="AH27" s="6">
        <f>_xlfn.XLOOKUP($E27-AH$3,'SI2.11 - Nickel_inflow'!$J$4:$J$49,'SI2.11 - Nickel_inflow'!$K$4:$K$49,0)*AH$1</f>
        <v>0</v>
      </c>
      <c r="AI27" s="6">
        <f>_xlfn.XLOOKUP($E27-AI$3,'SI2.11 - Nickel_inflow'!$J$4:$J$49,'SI2.11 - Nickel_inflow'!$K$4:$K$49,0)*AI$1</f>
        <v>0</v>
      </c>
      <c r="AJ27" s="6">
        <f>_xlfn.XLOOKUP($E27-AJ$3,'SI2.11 - Nickel_inflow'!$J$4:$J$49,'SI2.11 - Nickel_inflow'!$K$4:$K$49,0)*AJ$1</f>
        <v>0</v>
      </c>
      <c r="AK27" s="6">
        <f>_xlfn.XLOOKUP($E27-AK$3,'SI2.11 - Nickel_inflow'!$J$4:$J$49,'SI2.11 - Nickel_inflow'!$K$4:$K$49,0)*AK$1</f>
        <v>0</v>
      </c>
      <c r="AL27" s="6">
        <f>_xlfn.XLOOKUP($E27-AL$3,'SI2.11 - Nickel_inflow'!$J$4:$J$49,'SI2.11 - Nickel_inflow'!$K$4:$K$49,0)*AL$1</f>
        <v>0</v>
      </c>
      <c r="AM27" s="6">
        <f>_xlfn.XLOOKUP($E27-AM$3,'SI2.11 - Nickel_inflow'!$J$4:$J$49,'SI2.11 - Nickel_inflow'!$K$4:$K$49,0)*AM$1</f>
        <v>0</v>
      </c>
      <c r="AN27" s="6">
        <f>_xlfn.XLOOKUP($E27-AN$3,'SI2.11 - Nickel_inflow'!$J$4:$J$49,'SI2.11 - Nickel_inflow'!$K$4:$K$49,0)*AN$1</f>
        <v>0</v>
      </c>
      <c r="AO27" s="6">
        <f>_xlfn.XLOOKUP($E27-AO$3,'SI2.11 - Nickel_inflow'!$J$4:$J$49,'SI2.11 - Nickel_inflow'!$K$4:$K$49,0)*AO$1</f>
        <v>0</v>
      </c>
      <c r="AP27" s="6">
        <f>_xlfn.XLOOKUP($E27-AP$3,'SI2.11 - Nickel_inflow'!$J$4:$J$49,'SI2.11 - Nickel_inflow'!$K$4:$K$49,0)*AP$1</f>
        <v>0</v>
      </c>
      <c r="AQ27" s="6">
        <f>_xlfn.XLOOKUP($E27-AQ$3,'SI2.11 - Nickel_inflow'!$J$4:$J$49,'SI2.11 - Nickel_inflow'!$K$4:$K$49,0)*AQ$1</f>
        <v>0</v>
      </c>
      <c r="AR27" s="6">
        <f>_xlfn.XLOOKUP($E27-AR$3,'SI2.11 - Nickel_inflow'!$J$4:$J$49,'SI2.11 - Nickel_inflow'!$K$4:$K$49,0)*AR$1</f>
        <v>0</v>
      </c>
      <c r="AS27" s="6">
        <f>_xlfn.XLOOKUP($E27-AS$3,'SI2.11 - Nickel_inflow'!$J$4:$J$49,'SI2.11 - Nickel_inflow'!$K$4:$K$49,0)*AS$1</f>
        <v>0</v>
      </c>
      <c r="AT27" s="6">
        <f>_xlfn.XLOOKUP($E27-AT$3,'SI2.11 - Nickel_inflow'!$J$4:$J$49,'SI2.11 - Nickel_inflow'!$K$4:$K$49,0)*AT$1</f>
        <v>0</v>
      </c>
      <c r="AU27" s="6">
        <f>_xlfn.XLOOKUP($E27-AU$3,'SI2.11 - Nickel_inflow'!$J$4:$J$49,'SI2.11 - Nickel_inflow'!$K$4:$K$49,0)*AU$1</f>
        <v>0</v>
      </c>
      <c r="AV27" s="6">
        <f>_xlfn.XLOOKUP($E27-AV$3,'SI2.11 - Nickel_inflow'!$J$4:$J$49,'SI2.11 - Nickel_inflow'!$K$4:$K$49,0)*AV$1</f>
        <v>0</v>
      </c>
      <c r="AW27" s="6">
        <f>_xlfn.XLOOKUP($E27-AW$3,'SI2.11 - Nickel_inflow'!$J$4:$J$49,'SI2.11 - Nickel_inflow'!$K$4:$K$49,0)*AW$1</f>
        <v>0</v>
      </c>
      <c r="AX27" s="6">
        <f>_xlfn.XLOOKUP($E27-AX$3,'SI2.11 - Nickel_inflow'!$J$4:$J$49,'SI2.11 - Nickel_inflow'!$K$4:$K$49,0)*AX$1</f>
        <v>0</v>
      </c>
      <c r="AY27" s="6">
        <f>_xlfn.XLOOKUP($E27-AY$3,'SI2.11 - Nickel_inflow'!$J$4:$J$49,'SI2.11 - Nickel_inflow'!$K$4:$K$49,0)*AY$1</f>
        <v>0</v>
      </c>
    </row>
    <row r="28" spans="1:51">
      <c r="A28" s="15">
        <f>'SI2.11 - Nickel_inflow'!C28-B28</f>
        <v>0.9424190747904504</v>
      </c>
      <c r="B28" s="14">
        <f t="shared" si="2"/>
        <v>2.3490279370237364</v>
      </c>
      <c r="C28" s="13">
        <f t="shared" si="1"/>
        <v>15.67793319200417</v>
      </c>
      <c r="E28" s="9">
        <f>'SI2.11 - Nickel_inflow'!B28</f>
        <v>2029</v>
      </c>
      <c r="F28" s="6">
        <f>_xlfn.XLOOKUP($E28-F$3,'SI2.11 - Nickel_inflow'!$J$4:$J$49,'SI2.11 - Nickel_inflow'!$K$4:$K$49,0)*F$1</f>
        <v>2.0125558206810417E-5</v>
      </c>
      <c r="G28" s="6">
        <f>_xlfn.XLOOKUP($E28-G$3,'SI2.11 - Nickel_inflow'!$J$4:$J$49,'SI2.11 - Nickel_inflow'!$K$4:$K$49,0)*G$1</f>
        <v>-7.4036010491446915E-6</v>
      </c>
      <c r="H28" s="6">
        <f>_xlfn.XLOOKUP($E28-H$3,'SI2.11 - Nickel_inflow'!$J$4:$J$49,'SI2.11 - Nickel_inflow'!$K$4:$K$49,0)*H$1</f>
        <v>-1.1333128799438552E-6</v>
      </c>
      <c r="I28" s="6">
        <f>_xlfn.XLOOKUP($E28-I$3,'SI2.11 - Nickel_inflow'!$J$4:$J$49,'SI2.11 - Nickel_inflow'!$K$4:$K$49,0)*I$1</f>
        <v>2.7672586019199349E-5</v>
      </c>
      <c r="J28" s="6">
        <f>_xlfn.XLOOKUP($E28-J$3,'SI2.11 - Nickel_inflow'!$J$4:$J$49,'SI2.11 - Nickel_inflow'!$K$4:$K$49,0)*J$1</f>
        <v>1.0931089459006424E-4</v>
      </c>
      <c r="K28" s="6">
        <f>_xlfn.XLOOKUP($E28-K$3,'SI2.11 - Nickel_inflow'!$J$4:$J$49,'SI2.11 - Nickel_inflow'!$K$4:$K$49,0)*K$1</f>
        <v>2.9500526955849503E-4</v>
      </c>
      <c r="L28" s="6">
        <f>_xlfn.XLOOKUP($E28-L$3,'SI2.11 - Nickel_inflow'!$J$4:$J$49,'SI2.11 - Nickel_inflow'!$K$4:$K$49,0)*L$1</f>
        <v>6.5656817607920596E-4</v>
      </c>
      <c r="M28" s="6">
        <f>_xlfn.XLOOKUP($E28-M$3,'SI2.11 - Nickel_inflow'!$J$4:$J$49,'SI2.11 - Nickel_inflow'!$K$4:$K$49,0)*M$1</f>
        <v>1.2657428672583485E-3</v>
      </c>
      <c r="N28" s="6">
        <f>_xlfn.XLOOKUP($E28-N$3,'SI2.11 - Nickel_inflow'!$J$4:$J$49,'SI2.11 - Nickel_inflow'!$K$4:$K$49,0)*N$1</f>
        <v>2.1359938885429229E-3</v>
      </c>
      <c r="O28" s="6">
        <f>_xlfn.XLOOKUP($E28-O$3,'SI2.11 - Nickel_inflow'!$J$4:$J$49,'SI2.11 - Nickel_inflow'!$K$4:$K$49,0)*O$1</f>
        <v>3.1056699263640017E-3</v>
      </c>
      <c r="P28" s="6">
        <f>_xlfn.XLOOKUP($E28-P$3,'SI2.11 - Nickel_inflow'!$J$4:$J$49,'SI2.11 - Nickel_inflow'!$K$4:$K$49,0)*P$1</f>
        <v>3.6347524863009533E-3</v>
      </c>
      <c r="Q28" s="6">
        <f>_xlfn.XLOOKUP($E28-Q$3,'SI2.11 - Nickel_inflow'!$J$4:$J$49,'SI2.11 - Nickel_inflow'!$K$4:$K$49,0)*Q$1</f>
        <v>3.8510020885620033E-3</v>
      </c>
      <c r="R28" s="6">
        <f>_xlfn.XLOOKUP($E28-R$3,'SI2.11 - Nickel_inflow'!$J$4:$J$49,'SI2.11 - Nickel_inflow'!$K$4:$K$49,0)*R$1</f>
        <v>1.1526792563796014E-2</v>
      </c>
      <c r="S28" s="6">
        <f>_xlfn.XLOOKUP($E28-S$3,'SI2.11 - Nickel_inflow'!$J$4:$J$49,'SI2.11 - Nickel_inflow'!$K$4:$K$49,0)*S$1</f>
        <v>4.0056481675380541E-2</v>
      </c>
      <c r="T28" s="6">
        <f>_xlfn.XLOOKUP($E28-T$3,'SI2.11 - Nickel_inflow'!$J$4:$J$49,'SI2.11 - Nickel_inflow'!$K$4:$K$49,0)*T$1</f>
        <v>0.11564081996021307</v>
      </c>
      <c r="U28" s="6">
        <f>_xlfn.XLOOKUP($E28-U$3,'SI2.11 - Nickel_inflow'!$J$4:$J$49,'SI2.11 - Nickel_inflow'!$K$4:$K$49,0)*U$1</f>
        <v>0.25544224305969643</v>
      </c>
      <c r="V28" s="6">
        <f>_xlfn.XLOOKUP($E28-V$3,'SI2.11 - Nickel_inflow'!$J$4:$J$49,'SI2.11 - Nickel_inflow'!$K$4:$K$49,0)*V$1</f>
        <v>0.37140628623682997</v>
      </c>
      <c r="W28" s="6">
        <f>_xlfn.XLOOKUP($E28-W$3,'SI2.11 - Nickel_inflow'!$J$4:$J$49,'SI2.11 - Nickel_inflow'!$K$4:$K$49,0)*W$1</f>
        <v>0.57388929981781334</v>
      </c>
      <c r="X28" s="6">
        <f>_xlfn.XLOOKUP($E28-X$3,'SI2.11 - Nickel_inflow'!$J$4:$J$49,'SI2.11 - Nickel_inflow'!$K$4:$K$49,0)*X$1</f>
        <v>0.88308322156556684</v>
      </c>
      <c r="Y28" s="6">
        <f>_xlfn.XLOOKUP($E28-Y$3,'SI2.11 - Nickel_inflow'!$J$4:$J$49,'SI2.11 - Nickel_inflow'!$K$4:$K$49,0)*Y$1</f>
        <v>1.1165068833397633</v>
      </c>
      <c r="Z28" s="6">
        <f>_xlfn.XLOOKUP($E28-Z$3,'SI2.11 - Nickel_inflow'!$J$4:$J$49,'SI2.11 - Nickel_inflow'!$K$4:$K$49,0)*Z$1</f>
        <v>1.54761287960297</v>
      </c>
      <c r="AA28" s="6">
        <f>_xlfn.XLOOKUP($E28-AA$3,'SI2.11 - Nickel_inflow'!$J$4:$J$49,'SI2.11 - Nickel_inflow'!$K$4:$K$49,0)*AA$1</f>
        <v>2.029157682835192</v>
      </c>
      <c r="AB28" s="6">
        <f>_xlfn.XLOOKUP($E28-AB$3,'SI2.11 - Nickel_inflow'!$J$4:$J$49,'SI2.11 - Nickel_inflow'!$K$4:$K$49,0)*AB$1</f>
        <v>2.5006090968627799</v>
      </c>
      <c r="AC28" s="6">
        <f>_xlfn.XLOOKUP($E28-AC$3,'SI2.11 - Nickel_inflow'!$J$4:$J$49,'SI2.11 - Nickel_inflow'!$K$4:$K$49,0)*AC$1</f>
        <v>2.9264611858424283</v>
      </c>
      <c r="AD28" s="6">
        <f>_xlfn.XLOOKUP($E28-AD$3,'SI2.11 - Nickel_inflow'!$J$4:$J$49,'SI2.11 - Nickel_inflow'!$K$4:$K$49,0)*AD$1</f>
        <v>3.2914470118141868</v>
      </c>
      <c r="AE28" s="6">
        <f>_xlfn.XLOOKUP($E28-AE$3,'SI2.11 - Nickel_inflow'!$J$4:$J$49,'SI2.11 - Nickel_inflow'!$K$4:$K$49,0)*AE$1</f>
        <v>0</v>
      </c>
      <c r="AF28" s="6">
        <f>_xlfn.XLOOKUP($E28-AF$3,'SI2.11 - Nickel_inflow'!$J$4:$J$49,'SI2.11 - Nickel_inflow'!$K$4:$K$49,0)*AF$1</f>
        <v>0</v>
      </c>
      <c r="AG28" s="6">
        <f>_xlfn.XLOOKUP($E28-AG$3,'SI2.11 - Nickel_inflow'!$J$4:$J$49,'SI2.11 - Nickel_inflow'!$K$4:$K$49,0)*AG$1</f>
        <v>0</v>
      </c>
      <c r="AH28" s="6">
        <f>_xlfn.XLOOKUP($E28-AH$3,'SI2.11 - Nickel_inflow'!$J$4:$J$49,'SI2.11 - Nickel_inflow'!$K$4:$K$49,0)*AH$1</f>
        <v>0</v>
      </c>
      <c r="AI28" s="6">
        <f>_xlfn.XLOOKUP($E28-AI$3,'SI2.11 - Nickel_inflow'!$J$4:$J$49,'SI2.11 - Nickel_inflow'!$K$4:$K$49,0)*AI$1</f>
        <v>0</v>
      </c>
      <c r="AJ28" s="6">
        <f>_xlfn.XLOOKUP($E28-AJ$3,'SI2.11 - Nickel_inflow'!$J$4:$J$49,'SI2.11 - Nickel_inflow'!$K$4:$K$49,0)*AJ$1</f>
        <v>0</v>
      </c>
      <c r="AK28" s="6">
        <f>_xlfn.XLOOKUP($E28-AK$3,'SI2.11 - Nickel_inflow'!$J$4:$J$49,'SI2.11 - Nickel_inflow'!$K$4:$K$49,0)*AK$1</f>
        <v>0</v>
      </c>
      <c r="AL28" s="6">
        <f>_xlfn.XLOOKUP($E28-AL$3,'SI2.11 - Nickel_inflow'!$J$4:$J$49,'SI2.11 - Nickel_inflow'!$K$4:$K$49,0)*AL$1</f>
        <v>0</v>
      </c>
      <c r="AM28" s="6">
        <f>_xlfn.XLOOKUP($E28-AM$3,'SI2.11 - Nickel_inflow'!$J$4:$J$49,'SI2.11 - Nickel_inflow'!$K$4:$K$49,0)*AM$1</f>
        <v>0</v>
      </c>
      <c r="AN28" s="6">
        <f>_xlfn.XLOOKUP($E28-AN$3,'SI2.11 - Nickel_inflow'!$J$4:$J$49,'SI2.11 - Nickel_inflow'!$K$4:$K$49,0)*AN$1</f>
        <v>0</v>
      </c>
      <c r="AO28" s="6">
        <f>_xlfn.XLOOKUP($E28-AO$3,'SI2.11 - Nickel_inflow'!$J$4:$J$49,'SI2.11 - Nickel_inflow'!$K$4:$K$49,0)*AO$1</f>
        <v>0</v>
      </c>
      <c r="AP28" s="6">
        <f>_xlfn.XLOOKUP($E28-AP$3,'SI2.11 - Nickel_inflow'!$J$4:$J$49,'SI2.11 - Nickel_inflow'!$K$4:$K$49,0)*AP$1</f>
        <v>0</v>
      </c>
      <c r="AQ28" s="6">
        <f>_xlfn.XLOOKUP($E28-AQ$3,'SI2.11 - Nickel_inflow'!$J$4:$J$49,'SI2.11 - Nickel_inflow'!$K$4:$K$49,0)*AQ$1</f>
        <v>0</v>
      </c>
      <c r="AR28" s="6">
        <f>_xlfn.XLOOKUP($E28-AR$3,'SI2.11 - Nickel_inflow'!$J$4:$J$49,'SI2.11 - Nickel_inflow'!$K$4:$K$49,0)*AR$1</f>
        <v>0</v>
      </c>
      <c r="AS28" s="6">
        <f>_xlfn.XLOOKUP($E28-AS$3,'SI2.11 - Nickel_inflow'!$J$4:$J$49,'SI2.11 - Nickel_inflow'!$K$4:$K$49,0)*AS$1</f>
        <v>0</v>
      </c>
      <c r="AT28" s="6">
        <f>_xlfn.XLOOKUP($E28-AT$3,'SI2.11 - Nickel_inflow'!$J$4:$J$49,'SI2.11 - Nickel_inflow'!$K$4:$K$49,0)*AT$1</f>
        <v>0</v>
      </c>
      <c r="AU28" s="6">
        <f>_xlfn.XLOOKUP($E28-AU$3,'SI2.11 - Nickel_inflow'!$J$4:$J$49,'SI2.11 - Nickel_inflow'!$K$4:$K$49,0)*AU$1</f>
        <v>0</v>
      </c>
      <c r="AV28" s="6">
        <f>_xlfn.XLOOKUP($E28-AV$3,'SI2.11 - Nickel_inflow'!$J$4:$J$49,'SI2.11 - Nickel_inflow'!$K$4:$K$49,0)*AV$1</f>
        <v>0</v>
      </c>
      <c r="AW28" s="6">
        <f>_xlfn.XLOOKUP($E28-AW$3,'SI2.11 - Nickel_inflow'!$J$4:$J$49,'SI2.11 - Nickel_inflow'!$K$4:$K$49,0)*AW$1</f>
        <v>0</v>
      </c>
      <c r="AX28" s="6">
        <f>_xlfn.XLOOKUP($E28-AX$3,'SI2.11 - Nickel_inflow'!$J$4:$J$49,'SI2.11 - Nickel_inflow'!$K$4:$K$49,0)*AX$1</f>
        <v>0</v>
      </c>
      <c r="AY28" s="6">
        <f>_xlfn.XLOOKUP($E28-AY$3,'SI2.11 - Nickel_inflow'!$J$4:$J$49,'SI2.11 - Nickel_inflow'!$K$4:$K$49,0)*AY$1</f>
        <v>0</v>
      </c>
    </row>
    <row r="29" spans="1:51">
      <c r="A29" s="15">
        <f>'SI2.11 - Nickel_inflow'!C29-B29</f>
        <v>1.1586759699775389</v>
      </c>
      <c r="B29" s="14">
        <f t="shared" si="2"/>
        <v>2.4620714017865861</v>
      </c>
      <c r="C29" s="13">
        <f t="shared" si="1"/>
        <v>18.140004593790756</v>
      </c>
      <c r="E29" s="9">
        <f>'SI2.11 - Nickel_inflow'!B29</f>
        <v>2030</v>
      </c>
      <c r="F29" s="6">
        <f>_xlfn.XLOOKUP($E29-F$3,'SI2.11 - Nickel_inflow'!$J$4:$J$49,'SI2.11 - Nickel_inflow'!$K$4:$K$49,0)*F$1</f>
        <v>7.7182152073447355E-6</v>
      </c>
      <c r="G29" s="6">
        <f>_xlfn.XLOOKUP($E29-G$3,'SI2.11 - Nickel_inflow'!$J$4:$J$49,'SI2.11 - Nickel_inflow'!$K$4:$K$49,0)*G$1</f>
        <v>-2.9830695794798761E-6</v>
      </c>
      <c r="H29" s="6">
        <f>_xlfn.XLOOKUP($E29-H$3,'SI2.11 - Nickel_inflow'!$J$4:$J$49,'SI2.11 - Nickel_inflow'!$K$4:$K$49,0)*H$1</f>
        <v>-4.7948683413821038E-7</v>
      </c>
      <c r="I29" s="6">
        <f>_xlfn.XLOOKUP($E29-I$3,'SI2.11 - Nickel_inflow'!$J$4:$J$49,'SI2.11 - Nickel_inflow'!$K$4:$K$49,0)*I$1</f>
        <v>1.228655835054239E-5</v>
      </c>
      <c r="J29" s="6">
        <f>_xlfn.XLOOKUP($E29-J$3,'SI2.11 - Nickel_inflow'!$J$4:$J$49,'SI2.11 - Nickel_inflow'!$K$4:$K$49,0)*J$1</f>
        <v>5.0902158444205816E-5</v>
      </c>
      <c r="K29" s="6">
        <f>_xlfn.XLOOKUP($E29-K$3,'SI2.11 - Nickel_inflow'!$J$4:$J$49,'SI2.11 - Nickel_inflow'!$K$4:$K$49,0)*K$1</f>
        <v>1.4398727784988054E-4</v>
      </c>
      <c r="L29" s="6">
        <f>_xlfn.XLOOKUP($E29-L$3,'SI2.11 - Nickel_inflow'!$J$4:$J$49,'SI2.11 - Nickel_inflow'!$K$4:$K$49,0)*L$1</f>
        <v>3.3567194518572012E-4</v>
      </c>
      <c r="M29" s="6">
        <f>_xlfn.XLOOKUP($E29-M$3,'SI2.11 - Nickel_inflow'!$J$4:$J$49,'SI2.11 - Nickel_inflow'!$K$4:$K$49,0)*M$1</f>
        <v>6.7737603966984904E-4</v>
      </c>
      <c r="N29" s="6">
        <f>_xlfn.XLOOKUP($E29-N$3,'SI2.11 - Nickel_inflow'!$J$4:$J$49,'SI2.11 - Nickel_inflow'!$K$4:$K$49,0)*N$1</f>
        <v>1.1957203771059456E-3</v>
      </c>
      <c r="O29" s="6">
        <f>_xlfn.XLOOKUP($E29-O$3,'SI2.11 - Nickel_inflow'!$J$4:$J$49,'SI2.11 - Nickel_inflow'!$K$4:$K$49,0)*O$1</f>
        <v>1.8172429865267916E-3</v>
      </c>
      <c r="P29" s="6">
        <f>_xlfn.XLOOKUP($E29-P$3,'SI2.11 - Nickel_inflow'!$J$4:$J$49,'SI2.11 - Nickel_inflow'!$K$4:$K$49,0)*P$1</f>
        <v>2.22140927915329E-3</v>
      </c>
      <c r="Q29" s="6">
        <f>_xlfn.XLOOKUP($E29-Q$3,'SI2.11 - Nickel_inflow'!$J$4:$J$49,'SI2.11 - Nickel_inflow'!$K$4:$K$49,0)*Q$1</f>
        <v>2.4562630709883699E-3</v>
      </c>
      <c r="R29" s="6">
        <f>_xlfn.XLOOKUP($E29-R$3,'SI2.11 - Nickel_inflow'!$J$4:$J$49,'SI2.11 - Nickel_inflow'!$K$4:$K$49,0)*R$1</f>
        <v>7.6663672491119259E-3</v>
      </c>
      <c r="S29" s="6">
        <f>_xlfn.XLOOKUP($E29-S$3,'SI2.11 - Nickel_inflow'!$J$4:$J$49,'SI2.11 - Nickel_inflow'!$K$4:$K$49,0)*S$1</f>
        <v>2.7755259963980237E-2</v>
      </c>
      <c r="T29" s="6">
        <f>_xlfn.XLOOKUP($E29-T$3,'SI2.11 - Nickel_inflow'!$J$4:$J$49,'SI2.11 - Nickel_inflow'!$K$4:$K$49,0)*T$1</f>
        <v>8.3399199164013463E-2</v>
      </c>
      <c r="U29" s="6">
        <f>_xlfn.XLOOKUP($E29-U$3,'SI2.11 - Nickel_inflow'!$J$4:$J$49,'SI2.11 - Nickel_inflow'!$K$4:$K$49,0)*U$1</f>
        <v>0.1915490649786297</v>
      </c>
      <c r="V29" s="6">
        <f>_xlfn.XLOOKUP($E29-V$3,'SI2.11 - Nickel_inflow'!$J$4:$J$49,'SI2.11 - Nickel_inflow'!$K$4:$K$49,0)*V$1</f>
        <v>0.28926634656764943</v>
      </c>
      <c r="W29" s="6">
        <f>_xlfn.XLOOKUP($E29-W$3,'SI2.11 - Nickel_inflow'!$J$4:$J$49,'SI2.11 - Nickel_inflow'!$K$4:$K$49,0)*W$1</f>
        <v>0.46368434789425028</v>
      </c>
      <c r="X29" s="6">
        <f>_xlfn.XLOOKUP($E29-X$3,'SI2.11 - Nickel_inflow'!$J$4:$J$49,'SI2.11 - Nickel_inflow'!$K$4:$K$49,0)*X$1</f>
        <v>0.73922421470449295</v>
      </c>
      <c r="Y29" s="6">
        <f>_xlfn.XLOOKUP($E29-Y$3,'SI2.11 - Nickel_inflow'!$J$4:$J$49,'SI2.11 - Nickel_inflow'!$K$4:$K$49,0)*Y$1</f>
        <v>0.96691415230177324</v>
      </c>
      <c r="Z29" s="6">
        <f>_xlfn.XLOOKUP($E29-Z$3,'SI2.11 - Nickel_inflow'!$J$4:$J$49,'SI2.11 - Nickel_inflow'!$K$4:$K$49,0)*Z$1</f>
        <v>1.3842990807224591</v>
      </c>
      <c r="AA29" s="6">
        <f>_xlfn.XLOOKUP($E29-AA$3,'SI2.11 - Nickel_inflow'!$J$4:$J$49,'SI2.11 - Nickel_inflow'!$K$4:$K$49,0)*AA$1</f>
        <v>1.8711094736388825</v>
      </c>
      <c r="AB29" s="6">
        <f>_xlfn.XLOOKUP($E29-AB$3,'SI2.11 - Nickel_inflow'!$J$4:$J$49,'SI2.11 - Nickel_inflow'!$K$4:$K$49,0)*AB$1</f>
        <v>2.371636308382957</v>
      </c>
      <c r="AC29" s="6">
        <f>_xlfn.XLOOKUP($E29-AC$3,'SI2.11 - Nickel_inflow'!$J$4:$J$49,'SI2.11 - Nickel_inflow'!$K$4:$K$49,0)*AC$1</f>
        <v>2.846238612625791</v>
      </c>
      <c r="AD29" s="6">
        <f>_xlfn.XLOOKUP($E29-AD$3,'SI2.11 - Nickel_inflow'!$J$4:$J$49,'SI2.11 - Nickel_inflow'!$K$4:$K$49,0)*AD$1</f>
        <v>3.2675996784805741</v>
      </c>
      <c r="AE29" s="6">
        <f>_xlfn.XLOOKUP($E29-AE$3,'SI2.11 - Nickel_inflow'!$J$4:$J$49,'SI2.11 - Nickel_inflow'!$K$4:$K$49,0)*AE$1</f>
        <v>3.620747371764125</v>
      </c>
      <c r="AF29" s="6">
        <f>_xlfn.XLOOKUP($E29-AF$3,'SI2.11 - Nickel_inflow'!$J$4:$J$49,'SI2.11 - Nickel_inflow'!$K$4:$K$49,0)*AF$1</f>
        <v>0</v>
      </c>
      <c r="AG29" s="6">
        <f>_xlfn.XLOOKUP($E29-AG$3,'SI2.11 - Nickel_inflow'!$J$4:$J$49,'SI2.11 - Nickel_inflow'!$K$4:$K$49,0)*AG$1</f>
        <v>0</v>
      </c>
      <c r="AH29" s="6">
        <f>_xlfn.XLOOKUP($E29-AH$3,'SI2.11 - Nickel_inflow'!$J$4:$J$49,'SI2.11 - Nickel_inflow'!$K$4:$K$49,0)*AH$1</f>
        <v>0</v>
      </c>
      <c r="AI29" s="6">
        <f>_xlfn.XLOOKUP($E29-AI$3,'SI2.11 - Nickel_inflow'!$J$4:$J$49,'SI2.11 - Nickel_inflow'!$K$4:$K$49,0)*AI$1</f>
        <v>0</v>
      </c>
      <c r="AJ29" s="6">
        <f>_xlfn.XLOOKUP($E29-AJ$3,'SI2.11 - Nickel_inflow'!$J$4:$J$49,'SI2.11 - Nickel_inflow'!$K$4:$K$49,0)*AJ$1</f>
        <v>0</v>
      </c>
      <c r="AK29" s="6">
        <f>_xlfn.XLOOKUP($E29-AK$3,'SI2.11 - Nickel_inflow'!$J$4:$J$49,'SI2.11 - Nickel_inflow'!$K$4:$K$49,0)*AK$1</f>
        <v>0</v>
      </c>
      <c r="AL29" s="6">
        <f>_xlfn.XLOOKUP($E29-AL$3,'SI2.11 - Nickel_inflow'!$J$4:$J$49,'SI2.11 - Nickel_inflow'!$K$4:$K$49,0)*AL$1</f>
        <v>0</v>
      </c>
      <c r="AM29" s="6">
        <f>_xlfn.XLOOKUP($E29-AM$3,'SI2.11 - Nickel_inflow'!$J$4:$J$49,'SI2.11 - Nickel_inflow'!$K$4:$K$49,0)*AM$1</f>
        <v>0</v>
      </c>
      <c r="AN29" s="6">
        <f>_xlfn.XLOOKUP($E29-AN$3,'SI2.11 - Nickel_inflow'!$J$4:$J$49,'SI2.11 - Nickel_inflow'!$K$4:$K$49,0)*AN$1</f>
        <v>0</v>
      </c>
      <c r="AO29" s="6">
        <f>_xlfn.XLOOKUP($E29-AO$3,'SI2.11 - Nickel_inflow'!$J$4:$J$49,'SI2.11 - Nickel_inflow'!$K$4:$K$49,0)*AO$1</f>
        <v>0</v>
      </c>
      <c r="AP29" s="6">
        <f>_xlfn.XLOOKUP($E29-AP$3,'SI2.11 - Nickel_inflow'!$J$4:$J$49,'SI2.11 - Nickel_inflow'!$K$4:$K$49,0)*AP$1</f>
        <v>0</v>
      </c>
      <c r="AQ29" s="6">
        <f>_xlfn.XLOOKUP($E29-AQ$3,'SI2.11 - Nickel_inflow'!$J$4:$J$49,'SI2.11 - Nickel_inflow'!$K$4:$K$49,0)*AQ$1</f>
        <v>0</v>
      </c>
      <c r="AR29" s="6">
        <f>_xlfn.XLOOKUP($E29-AR$3,'SI2.11 - Nickel_inflow'!$J$4:$J$49,'SI2.11 - Nickel_inflow'!$K$4:$K$49,0)*AR$1</f>
        <v>0</v>
      </c>
      <c r="AS29" s="6">
        <f>_xlfn.XLOOKUP($E29-AS$3,'SI2.11 - Nickel_inflow'!$J$4:$J$49,'SI2.11 - Nickel_inflow'!$K$4:$K$49,0)*AS$1</f>
        <v>0</v>
      </c>
      <c r="AT29" s="6">
        <f>_xlfn.XLOOKUP($E29-AT$3,'SI2.11 - Nickel_inflow'!$J$4:$J$49,'SI2.11 - Nickel_inflow'!$K$4:$K$49,0)*AT$1</f>
        <v>0</v>
      </c>
      <c r="AU29" s="6">
        <f>_xlfn.XLOOKUP($E29-AU$3,'SI2.11 - Nickel_inflow'!$J$4:$J$49,'SI2.11 - Nickel_inflow'!$K$4:$K$49,0)*AU$1</f>
        <v>0</v>
      </c>
      <c r="AV29" s="6">
        <f>_xlfn.XLOOKUP($E29-AV$3,'SI2.11 - Nickel_inflow'!$J$4:$J$49,'SI2.11 - Nickel_inflow'!$K$4:$K$49,0)*AV$1</f>
        <v>0</v>
      </c>
      <c r="AW29" s="6">
        <f>_xlfn.XLOOKUP($E29-AW$3,'SI2.11 - Nickel_inflow'!$J$4:$J$49,'SI2.11 - Nickel_inflow'!$K$4:$K$49,0)*AW$1</f>
        <v>0</v>
      </c>
      <c r="AX29" s="6">
        <f>_xlfn.XLOOKUP($E29-AX$3,'SI2.11 - Nickel_inflow'!$J$4:$J$49,'SI2.11 - Nickel_inflow'!$K$4:$K$49,0)*AX$1</f>
        <v>0</v>
      </c>
      <c r="AY29" s="6">
        <f>_xlfn.XLOOKUP($E29-AY$3,'SI2.11 - Nickel_inflow'!$J$4:$J$49,'SI2.11 - Nickel_inflow'!$K$4:$K$49,0)*AY$1</f>
        <v>0</v>
      </c>
    </row>
    <row r="30" spans="1:51">
      <c r="A30" s="15">
        <f>'SI2.11 - Nickel_inflow'!C30-B30</f>
        <v>1.3995646021956762</v>
      </c>
      <c r="B30" s="14">
        <f t="shared" si="2"/>
        <v>2.5325602379772434</v>
      </c>
      <c r="C30" s="13">
        <f t="shared" si="1"/>
        <v>20.672564831768</v>
      </c>
      <c r="E30" s="9">
        <f>'SI2.11 - Nickel_inflow'!B30</f>
        <v>2031</v>
      </c>
      <c r="F30" s="6">
        <f>_xlfn.XLOOKUP($E30-F$3,'SI2.11 - Nickel_inflow'!$J$4:$J$49,'SI2.11 - Nickel_inflow'!$K$4:$K$49,0)*F$1</f>
        <v>2.8157676476783458E-6</v>
      </c>
      <c r="G30" s="6">
        <f>_xlfn.XLOOKUP($E30-G$3,'SI2.11 - Nickel_inflow'!$J$4:$J$49,'SI2.11 - Nickel_inflow'!$K$4:$K$49,0)*G$1</f>
        <v>-1.1440166159027489E-6</v>
      </c>
      <c r="H30" s="6">
        <f>_xlfn.XLOOKUP($E30-H$3,'SI2.11 - Nickel_inflow'!$J$4:$J$49,'SI2.11 - Nickel_inflow'!$K$4:$K$49,0)*H$1</f>
        <v>-1.9319552460812974E-7</v>
      </c>
      <c r="I30" s="6">
        <f>_xlfn.XLOOKUP($E30-I$3,'SI2.11 - Nickel_inflow'!$J$4:$J$49,'SI2.11 - Nickel_inflow'!$K$4:$K$49,0)*I$1</f>
        <v>5.1982493715661442E-6</v>
      </c>
      <c r="J30" s="6">
        <f>_xlfn.XLOOKUP($E30-J$3,'SI2.11 - Nickel_inflow'!$J$4:$J$49,'SI2.11 - Nickel_inflow'!$K$4:$K$49,0)*J$1</f>
        <v>2.2600429878847438E-5</v>
      </c>
      <c r="K30" s="6">
        <f>_xlfn.XLOOKUP($E30-K$3,'SI2.11 - Nickel_inflow'!$J$4:$J$49,'SI2.11 - Nickel_inflow'!$K$4:$K$49,0)*K$1</f>
        <v>6.704970495896661E-5</v>
      </c>
      <c r="L30" s="6">
        <f>_xlfn.XLOOKUP($E30-L$3,'SI2.11 - Nickel_inflow'!$J$4:$J$49,'SI2.11 - Nickel_inflow'!$K$4:$K$49,0)*L$1</f>
        <v>1.6383602133684112E-4</v>
      </c>
      <c r="M30" s="6">
        <f>_xlfn.XLOOKUP($E30-M$3,'SI2.11 - Nickel_inflow'!$J$4:$J$49,'SI2.11 - Nickel_inflow'!$K$4:$K$49,0)*M$1</f>
        <v>3.4631001188024072E-4</v>
      </c>
      <c r="N30" s="6">
        <f>_xlfn.XLOOKUP($E30-N$3,'SI2.11 - Nickel_inflow'!$J$4:$J$49,'SI2.11 - Nickel_inflow'!$K$4:$K$49,0)*N$1</f>
        <v>6.3990274371520197E-4</v>
      </c>
      <c r="O30" s="6">
        <f>_xlfn.XLOOKUP($E30-O$3,'SI2.11 - Nickel_inflow'!$J$4:$J$49,'SI2.11 - Nickel_inflow'!$K$4:$K$49,0)*O$1</f>
        <v>1.0172849654664568E-3</v>
      </c>
      <c r="P30" s="6">
        <f>_xlfn.XLOOKUP($E30-P$3,'SI2.11 - Nickel_inflow'!$J$4:$J$49,'SI2.11 - Nickel_inflow'!$K$4:$K$49,0)*P$1</f>
        <v>1.2998291925610491E-3</v>
      </c>
      <c r="Q30" s="6">
        <f>_xlfn.XLOOKUP($E30-Q$3,'SI2.11 - Nickel_inflow'!$J$4:$J$49,'SI2.11 - Nickel_inflow'!$K$4:$K$49,0)*Q$1</f>
        <v>1.5011656497931178E-3</v>
      </c>
      <c r="R30" s="6">
        <f>_xlfn.XLOOKUP($E30-R$3,'SI2.11 - Nickel_inflow'!$J$4:$J$49,'SI2.11 - Nickel_inflow'!$K$4:$K$49,0)*R$1</f>
        <v>4.8897960399860059E-3</v>
      </c>
      <c r="S30" s="6">
        <f>_xlfn.XLOOKUP($E30-S$3,'SI2.11 - Nickel_inflow'!$J$4:$J$49,'SI2.11 - Nickel_inflow'!$K$4:$K$49,0)*S$1</f>
        <v>1.8459776629169422E-2</v>
      </c>
      <c r="T30" s="6">
        <f>_xlfn.XLOOKUP($E30-T$3,'SI2.11 - Nickel_inflow'!$J$4:$J$49,'SI2.11 - Nickel_inflow'!$K$4:$K$49,0)*T$1</f>
        <v>5.7787562880432797E-2</v>
      </c>
      <c r="U30" s="6">
        <f>_xlfn.XLOOKUP($E30-U$3,'SI2.11 - Nickel_inflow'!$J$4:$J$49,'SI2.11 - Nickel_inflow'!$K$4:$K$49,0)*U$1</f>
        <v>0.13814359518835656</v>
      </c>
      <c r="V30" s="6">
        <f>_xlfn.XLOOKUP($E30-V$3,'SI2.11 - Nickel_inflow'!$J$4:$J$49,'SI2.11 - Nickel_inflow'!$K$4:$K$49,0)*V$1</f>
        <v>0.21691282362357187</v>
      </c>
      <c r="W30" s="6">
        <f>_xlfn.XLOOKUP($E30-W$3,'SI2.11 - Nickel_inflow'!$J$4:$J$49,'SI2.11 - Nickel_inflow'!$K$4:$K$49,0)*W$1</f>
        <v>0.36113626033363594</v>
      </c>
      <c r="X30" s="6">
        <f>_xlfn.XLOOKUP($E30-X$3,'SI2.11 - Nickel_inflow'!$J$4:$J$49,'SI2.11 - Nickel_inflow'!$K$4:$K$49,0)*X$1</f>
        <v>0.59726971395303363</v>
      </c>
      <c r="Y30" s="6">
        <f>_xlfn.XLOOKUP($E30-Y$3,'SI2.11 - Nickel_inflow'!$J$4:$J$49,'SI2.11 - Nickel_inflow'!$K$4:$K$49,0)*Y$1</f>
        <v>0.80939863590066985</v>
      </c>
      <c r="Z30" s="6">
        <f>_xlfn.XLOOKUP($E30-Z$3,'SI2.11 - Nickel_inflow'!$J$4:$J$49,'SI2.11 - Nickel_inflow'!$K$4:$K$49,0)*Z$1</f>
        <v>1.1988267982415681</v>
      </c>
      <c r="AA30" s="6">
        <f>_xlfn.XLOOKUP($E30-AA$3,'SI2.11 - Nickel_inflow'!$J$4:$J$49,'SI2.11 - Nickel_inflow'!$K$4:$K$49,0)*AA$1</f>
        <v>1.6736582891154808</v>
      </c>
      <c r="AB30" s="6">
        <f>_xlfn.XLOOKUP($E30-AB$3,'SI2.11 - Nickel_inflow'!$J$4:$J$49,'SI2.11 - Nickel_inflow'!$K$4:$K$49,0)*AB$1</f>
        <v>2.1869129255844619</v>
      </c>
      <c r="AC30" s="6">
        <f>_xlfn.XLOOKUP($E30-AC$3,'SI2.11 - Nickel_inflow'!$J$4:$J$49,'SI2.11 - Nickel_inflow'!$K$4:$K$49,0)*AC$1</f>
        <v>2.6994394463707247</v>
      </c>
      <c r="AD30" s="6">
        <f>_xlfn.XLOOKUP($E30-AD$3,'SI2.11 - Nickel_inflow'!$J$4:$J$49,'SI2.11 - Nickel_inflow'!$K$4:$K$49,0)*AD$1</f>
        <v>3.1780255348979698</v>
      </c>
      <c r="AE30" s="6">
        <f>_xlfn.XLOOKUP($E30-AE$3,'SI2.11 - Nickel_inflow'!$J$4:$J$49,'SI2.11 - Nickel_inflow'!$K$4:$K$49,0)*AE$1</f>
        <v>3.5945141773115523</v>
      </c>
      <c r="AF30" s="6">
        <f>_xlfn.XLOOKUP($E30-AF$3,'SI2.11 - Nickel_inflow'!$J$4:$J$49,'SI2.11 - Nickel_inflow'!$K$4:$K$49,0)*AF$1</f>
        <v>3.9321248401729196</v>
      </c>
      <c r="AG30" s="6">
        <f>_xlfn.XLOOKUP($E30-AG$3,'SI2.11 - Nickel_inflow'!$J$4:$J$49,'SI2.11 - Nickel_inflow'!$K$4:$K$49,0)*AG$1</f>
        <v>0</v>
      </c>
      <c r="AH30" s="6">
        <f>_xlfn.XLOOKUP($E30-AH$3,'SI2.11 - Nickel_inflow'!$J$4:$J$49,'SI2.11 - Nickel_inflow'!$K$4:$K$49,0)*AH$1</f>
        <v>0</v>
      </c>
      <c r="AI30" s="6">
        <f>_xlfn.XLOOKUP($E30-AI$3,'SI2.11 - Nickel_inflow'!$J$4:$J$49,'SI2.11 - Nickel_inflow'!$K$4:$K$49,0)*AI$1</f>
        <v>0</v>
      </c>
      <c r="AJ30" s="6">
        <f>_xlfn.XLOOKUP($E30-AJ$3,'SI2.11 - Nickel_inflow'!$J$4:$J$49,'SI2.11 - Nickel_inflow'!$K$4:$K$49,0)*AJ$1</f>
        <v>0</v>
      </c>
      <c r="AK30" s="6">
        <f>_xlfn.XLOOKUP($E30-AK$3,'SI2.11 - Nickel_inflow'!$J$4:$J$49,'SI2.11 - Nickel_inflow'!$K$4:$K$49,0)*AK$1</f>
        <v>0</v>
      </c>
      <c r="AL30" s="6">
        <f>_xlfn.XLOOKUP($E30-AL$3,'SI2.11 - Nickel_inflow'!$J$4:$J$49,'SI2.11 - Nickel_inflow'!$K$4:$K$49,0)*AL$1</f>
        <v>0</v>
      </c>
      <c r="AM30" s="6">
        <f>_xlfn.XLOOKUP($E30-AM$3,'SI2.11 - Nickel_inflow'!$J$4:$J$49,'SI2.11 - Nickel_inflow'!$K$4:$K$49,0)*AM$1</f>
        <v>0</v>
      </c>
      <c r="AN30" s="6">
        <f>_xlfn.XLOOKUP($E30-AN$3,'SI2.11 - Nickel_inflow'!$J$4:$J$49,'SI2.11 - Nickel_inflow'!$K$4:$K$49,0)*AN$1</f>
        <v>0</v>
      </c>
      <c r="AO30" s="6">
        <f>_xlfn.XLOOKUP($E30-AO$3,'SI2.11 - Nickel_inflow'!$J$4:$J$49,'SI2.11 - Nickel_inflow'!$K$4:$K$49,0)*AO$1</f>
        <v>0</v>
      </c>
      <c r="AP30" s="6">
        <f>_xlfn.XLOOKUP($E30-AP$3,'SI2.11 - Nickel_inflow'!$J$4:$J$49,'SI2.11 - Nickel_inflow'!$K$4:$K$49,0)*AP$1</f>
        <v>0</v>
      </c>
      <c r="AQ30" s="6">
        <f>_xlfn.XLOOKUP($E30-AQ$3,'SI2.11 - Nickel_inflow'!$J$4:$J$49,'SI2.11 - Nickel_inflow'!$K$4:$K$49,0)*AQ$1</f>
        <v>0</v>
      </c>
      <c r="AR30" s="6">
        <f>_xlfn.XLOOKUP($E30-AR$3,'SI2.11 - Nickel_inflow'!$J$4:$J$49,'SI2.11 - Nickel_inflow'!$K$4:$K$49,0)*AR$1</f>
        <v>0</v>
      </c>
      <c r="AS30" s="6">
        <f>_xlfn.XLOOKUP($E30-AS$3,'SI2.11 - Nickel_inflow'!$J$4:$J$49,'SI2.11 - Nickel_inflow'!$K$4:$K$49,0)*AS$1</f>
        <v>0</v>
      </c>
      <c r="AT30" s="6">
        <f>_xlfn.XLOOKUP($E30-AT$3,'SI2.11 - Nickel_inflow'!$J$4:$J$49,'SI2.11 - Nickel_inflow'!$K$4:$K$49,0)*AT$1</f>
        <v>0</v>
      </c>
      <c r="AU30" s="6">
        <f>_xlfn.XLOOKUP($E30-AU$3,'SI2.11 - Nickel_inflow'!$J$4:$J$49,'SI2.11 - Nickel_inflow'!$K$4:$K$49,0)*AU$1</f>
        <v>0</v>
      </c>
      <c r="AV30" s="6">
        <f>_xlfn.XLOOKUP($E30-AV$3,'SI2.11 - Nickel_inflow'!$J$4:$J$49,'SI2.11 - Nickel_inflow'!$K$4:$K$49,0)*AV$1</f>
        <v>0</v>
      </c>
      <c r="AW30" s="6">
        <f>_xlfn.XLOOKUP($E30-AW$3,'SI2.11 - Nickel_inflow'!$J$4:$J$49,'SI2.11 - Nickel_inflow'!$K$4:$K$49,0)*AW$1</f>
        <v>0</v>
      </c>
      <c r="AX30" s="6">
        <f>_xlfn.XLOOKUP($E30-AX$3,'SI2.11 - Nickel_inflow'!$J$4:$J$49,'SI2.11 - Nickel_inflow'!$K$4:$K$49,0)*AX$1</f>
        <v>0</v>
      </c>
      <c r="AY30" s="6">
        <f>_xlfn.XLOOKUP($E30-AY$3,'SI2.11 - Nickel_inflow'!$J$4:$J$49,'SI2.11 - Nickel_inflow'!$K$4:$K$49,0)*AY$1</f>
        <v>0</v>
      </c>
    </row>
    <row r="31" spans="1:51">
      <c r="A31" s="15">
        <f>'SI2.11 - Nickel_inflow'!C31-B31</f>
        <v>1.6624987359904839</v>
      </c>
      <c r="B31" s="14">
        <f t="shared" si="2"/>
        <v>2.5521011367744677</v>
      </c>
      <c r="C31" s="13">
        <f t="shared" si="1"/>
        <v>23.224665968542467</v>
      </c>
      <c r="E31" s="9">
        <f>'SI2.11 - Nickel_inflow'!B31</f>
        <v>2032</v>
      </c>
      <c r="F31" s="6">
        <f>_xlfn.XLOOKUP($E31-F$3,'SI2.11 - Nickel_inflow'!$J$4:$J$49,'SI2.11 - Nickel_inflow'!$K$4:$K$49,0)*F$1</f>
        <v>9.766905381772591E-7</v>
      </c>
      <c r="G31" s="6">
        <f>_xlfn.XLOOKUP($E31-G$3,'SI2.11 - Nickel_inflow'!$J$4:$J$49,'SI2.11 - Nickel_inflow'!$K$4:$K$49,0)*G$1</f>
        <v>-4.1736138328975532E-7</v>
      </c>
      <c r="H31" s="6">
        <f>_xlfn.XLOOKUP($E31-H$3,'SI2.11 - Nickel_inflow'!$J$4:$J$49,'SI2.11 - Nickel_inflow'!$K$4:$K$49,0)*H$1</f>
        <v>-7.409109455243929E-8</v>
      </c>
      <c r="I31" s="6">
        <f>_xlfn.XLOOKUP($E31-I$3,'SI2.11 - Nickel_inflow'!$J$4:$J$49,'SI2.11 - Nickel_inflow'!$K$4:$K$49,0)*I$1</f>
        <v>2.0944861107367177E-6</v>
      </c>
      <c r="J31" s="6">
        <f>_xlfn.XLOOKUP($E31-J$3,'SI2.11 - Nickel_inflow'!$J$4:$J$49,'SI2.11 - Nickel_inflow'!$K$4:$K$49,0)*J$1</f>
        <v>9.561886010955796E-6</v>
      </c>
      <c r="K31" s="6">
        <f>_xlfn.XLOOKUP($E31-K$3,'SI2.11 - Nickel_inflow'!$J$4:$J$49,'SI2.11 - Nickel_inflow'!$K$4:$K$49,0)*K$1</f>
        <v>2.9769899777109085E-5</v>
      </c>
      <c r="L31" s="6">
        <f>_xlfn.XLOOKUP($E31-L$3,'SI2.11 - Nickel_inflow'!$J$4:$J$49,'SI2.11 - Nickel_inflow'!$K$4:$K$49,0)*L$1</f>
        <v>7.6292552066573209E-5</v>
      </c>
      <c r="M31" s="6">
        <f>_xlfn.XLOOKUP($E31-M$3,'SI2.11 - Nickel_inflow'!$J$4:$J$49,'SI2.11 - Nickel_inflow'!$K$4:$K$49,0)*M$1</f>
        <v>1.6902828880793375E-4</v>
      </c>
      <c r="N31" s="6">
        <f>_xlfn.XLOOKUP($E31-N$3,'SI2.11 - Nickel_inflow'!$J$4:$J$49,'SI2.11 - Nickel_inflow'!$K$4:$K$49,0)*N$1</f>
        <v>3.2715170569986451E-4</v>
      </c>
      <c r="O31" s="6">
        <f>_xlfn.XLOOKUP($E31-O$3,'SI2.11 - Nickel_inflow'!$J$4:$J$49,'SI2.11 - Nickel_inflow'!$K$4:$K$49,0)*O$1</f>
        <v>5.4441109560896287E-4</v>
      </c>
      <c r="P31" s="6">
        <f>_xlfn.XLOOKUP($E31-P$3,'SI2.11 - Nickel_inflow'!$J$4:$J$49,'SI2.11 - Nickel_inflow'!$K$4:$K$49,0)*P$1</f>
        <v>7.2763890413686538E-4</v>
      </c>
      <c r="Q31" s="6">
        <f>_xlfn.XLOOKUP($E31-Q$3,'SI2.11 - Nickel_inflow'!$J$4:$J$49,'SI2.11 - Nickel_inflow'!$K$4:$K$49,0)*Q$1</f>
        <v>8.7838785620572828E-4</v>
      </c>
      <c r="R31" s="6">
        <f>_xlfn.XLOOKUP($E31-R$3,'SI2.11 - Nickel_inflow'!$J$4:$J$49,'SI2.11 - Nickel_inflow'!$K$4:$K$49,0)*R$1</f>
        <v>2.9884396082898905E-3</v>
      </c>
      <c r="S31" s="6">
        <f>_xlfn.XLOOKUP($E31-S$3,'SI2.11 - Nickel_inflow'!$J$4:$J$49,'SI2.11 - Nickel_inflow'!$K$4:$K$49,0)*S$1</f>
        <v>1.1774095830172384E-2</v>
      </c>
      <c r="T31" s="6">
        <f>_xlfn.XLOOKUP($E31-T$3,'SI2.11 - Nickel_inflow'!$J$4:$J$49,'SI2.11 - Nickel_inflow'!$K$4:$K$49,0)*T$1</f>
        <v>3.8433994280768949E-2</v>
      </c>
      <c r="U31" s="6">
        <f>_xlfn.XLOOKUP($E31-U$3,'SI2.11 - Nickel_inflow'!$J$4:$J$49,'SI2.11 - Nickel_inflow'!$K$4:$K$49,0)*U$1</f>
        <v>9.5720124095877934E-2</v>
      </c>
      <c r="V31" s="6">
        <f>_xlfn.XLOOKUP($E31-V$3,'SI2.11 - Nickel_inflow'!$J$4:$J$49,'SI2.11 - Nickel_inflow'!$K$4:$K$49,0)*V$1</f>
        <v>0.1564357273221938</v>
      </c>
      <c r="W31" s="6">
        <f>_xlfn.XLOOKUP($E31-W$3,'SI2.11 - Nickel_inflow'!$J$4:$J$49,'SI2.11 - Nickel_inflow'!$K$4:$K$49,0)*W$1</f>
        <v>0.27080608190799832</v>
      </c>
      <c r="X31" s="6">
        <f>_xlfn.XLOOKUP($E31-X$3,'SI2.11 - Nickel_inflow'!$J$4:$J$49,'SI2.11 - Nickel_inflow'!$K$4:$K$49,0)*X$1</f>
        <v>0.46517798559965939</v>
      </c>
      <c r="Y31" s="6">
        <f>_xlfn.XLOOKUP($E31-Y$3,'SI2.11 - Nickel_inflow'!$J$4:$J$49,'SI2.11 - Nickel_inflow'!$K$4:$K$49,0)*Y$1</f>
        <v>0.65396842003020816</v>
      </c>
      <c r="Z31" s="6">
        <f>_xlfn.XLOOKUP($E31-Z$3,'SI2.11 - Nickel_inflow'!$J$4:$J$49,'SI2.11 - Nickel_inflow'!$K$4:$K$49,0)*Z$1</f>
        <v>1.003531464368363</v>
      </c>
      <c r="AA31" s="6">
        <f>_xlfn.XLOOKUP($E31-AA$3,'SI2.11 - Nickel_inflow'!$J$4:$J$49,'SI2.11 - Nickel_inflow'!$K$4:$K$49,0)*AA$1</f>
        <v>1.449416846425722</v>
      </c>
      <c r="AB31" s="6">
        <f>_xlfn.XLOOKUP($E31-AB$3,'SI2.11 - Nickel_inflow'!$J$4:$J$49,'SI2.11 - Nickel_inflow'!$K$4:$K$49,0)*AB$1</f>
        <v>1.9561361839294582</v>
      </c>
      <c r="AC31" s="6">
        <f>_xlfn.XLOOKUP($E31-AC$3,'SI2.11 - Nickel_inflow'!$J$4:$J$49,'SI2.11 - Nickel_inflow'!$K$4:$K$49,0)*AC$1</f>
        <v>2.4891839428473834</v>
      </c>
      <c r="AD31" s="6">
        <f>_xlfn.XLOOKUP($E31-AD$3,'SI2.11 - Nickel_inflow'!$J$4:$J$49,'SI2.11 - Nickel_inflow'!$K$4:$K$49,0)*AD$1</f>
        <v>3.0141139440739186</v>
      </c>
      <c r="AE31" s="6">
        <f>_xlfn.XLOOKUP($E31-AE$3,'SI2.11 - Nickel_inflow'!$J$4:$J$49,'SI2.11 - Nickel_inflow'!$K$4:$K$49,0)*AE$1</f>
        <v>3.4959783832396387</v>
      </c>
      <c r="AF31" s="6">
        <f>_xlfn.XLOOKUP($E31-AF$3,'SI2.11 - Nickel_inflow'!$J$4:$J$49,'SI2.11 - Nickel_inflow'!$K$4:$K$49,0)*AF$1</f>
        <v>3.9036356403053825</v>
      </c>
      <c r="AG31" s="6">
        <f>_xlfn.XLOOKUP($E31-AG$3,'SI2.11 - Nickel_inflow'!$J$4:$J$49,'SI2.11 - Nickel_inflow'!$K$4:$K$49,0)*AG$1</f>
        <v>4.2145998727649516</v>
      </c>
      <c r="AH31" s="6">
        <f>_xlfn.XLOOKUP($E31-AH$3,'SI2.11 - Nickel_inflow'!$J$4:$J$49,'SI2.11 - Nickel_inflow'!$K$4:$K$49,0)*AH$1</f>
        <v>0</v>
      </c>
      <c r="AI31" s="6">
        <f>_xlfn.XLOOKUP($E31-AI$3,'SI2.11 - Nickel_inflow'!$J$4:$J$49,'SI2.11 - Nickel_inflow'!$K$4:$K$49,0)*AI$1</f>
        <v>0</v>
      </c>
      <c r="AJ31" s="6">
        <f>_xlfn.XLOOKUP($E31-AJ$3,'SI2.11 - Nickel_inflow'!$J$4:$J$49,'SI2.11 - Nickel_inflow'!$K$4:$K$49,0)*AJ$1</f>
        <v>0</v>
      </c>
      <c r="AK31" s="6">
        <f>_xlfn.XLOOKUP($E31-AK$3,'SI2.11 - Nickel_inflow'!$J$4:$J$49,'SI2.11 - Nickel_inflow'!$K$4:$K$49,0)*AK$1</f>
        <v>0</v>
      </c>
      <c r="AL31" s="6">
        <f>_xlfn.XLOOKUP($E31-AL$3,'SI2.11 - Nickel_inflow'!$J$4:$J$49,'SI2.11 - Nickel_inflow'!$K$4:$K$49,0)*AL$1</f>
        <v>0</v>
      </c>
      <c r="AM31" s="6">
        <f>_xlfn.XLOOKUP($E31-AM$3,'SI2.11 - Nickel_inflow'!$J$4:$J$49,'SI2.11 - Nickel_inflow'!$K$4:$K$49,0)*AM$1</f>
        <v>0</v>
      </c>
      <c r="AN31" s="6">
        <f>_xlfn.XLOOKUP($E31-AN$3,'SI2.11 - Nickel_inflow'!$J$4:$J$49,'SI2.11 - Nickel_inflow'!$K$4:$K$49,0)*AN$1</f>
        <v>0</v>
      </c>
      <c r="AO31" s="6">
        <f>_xlfn.XLOOKUP($E31-AO$3,'SI2.11 - Nickel_inflow'!$J$4:$J$49,'SI2.11 - Nickel_inflow'!$K$4:$K$49,0)*AO$1</f>
        <v>0</v>
      </c>
      <c r="AP31" s="6">
        <f>_xlfn.XLOOKUP($E31-AP$3,'SI2.11 - Nickel_inflow'!$J$4:$J$49,'SI2.11 - Nickel_inflow'!$K$4:$K$49,0)*AP$1</f>
        <v>0</v>
      </c>
      <c r="AQ31" s="6">
        <f>_xlfn.XLOOKUP($E31-AQ$3,'SI2.11 - Nickel_inflow'!$J$4:$J$49,'SI2.11 - Nickel_inflow'!$K$4:$K$49,0)*AQ$1</f>
        <v>0</v>
      </c>
      <c r="AR31" s="6">
        <f>_xlfn.XLOOKUP($E31-AR$3,'SI2.11 - Nickel_inflow'!$J$4:$J$49,'SI2.11 - Nickel_inflow'!$K$4:$K$49,0)*AR$1</f>
        <v>0</v>
      </c>
      <c r="AS31" s="6">
        <f>_xlfn.XLOOKUP($E31-AS$3,'SI2.11 - Nickel_inflow'!$J$4:$J$49,'SI2.11 - Nickel_inflow'!$K$4:$K$49,0)*AS$1</f>
        <v>0</v>
      </c>
      <c r="AT31" s="6">
        <f>_xlfn.XLOOKUP($E31-AT$3,'SI2.11 - Nickel_inflow'!$J$4:$J$49,'SI2.11 - Nickel_inflow'!$K$4:$K$49,0)*AT$1</f>
        <v>0</v>
      </c>
      <c r="AU31" s="6">
        <f>_xlfn.XLOOKUP($E31-AU$3,'SI2.11 - Nickel_inflow'!$J$4:$J$49,'SI2.11 - Nickel_inflow'!$K$4:$K$49,0)*AU$1</f>
        <v>0</v>
      </c>
      <c r="AV31" s="6">
        <f>_xlfn.XLOOKUP($E31-AV$3,'SI2.11 - Nickel_inflow'!$J$4:$J$49,'SI2.11 - Nickel_inflow'!$K$4:$K$49,0)*AV$1</f>
        <v>0</v>
      </c>
      <c r="AW31" s="6">
        <f>_xlfn.XLOOKUP($E31-AW$3,'SI2.11 - Nickel_inflow'!$J$4:$J$49,'SI2.11 - Nickel_inflow'!$K$4:$K$49,0)*AW$1</f>
        <v>0</v>
      </c>
      <c r="AX31" s="6">
        <f>_xlfn.XLOOKUP($E31-AX$3,'SI2.11 - Nickel_inflow'!$J$4:$J$49,'SI2.11 - Nickel_inflow'!$K$4:$K$49,0)*AX$1</f>
        <v>0</v>
      </c>
      <c r="AY31" s="6">
        <f>_xlfn.XLOOKUP($E31-AY$3,'SI2.11 - Nickel_inflow'!$J$4:$J$49,'SI2.11 - Nickel_inflow'!$K$4:$K$49,0)*AY$1</f>
        <v>0</v>
      </c>
    </row>
    <row r="32" spans="1:51">
      <c r="A32" s="15">
        <f>'SI2.11 - Nickel_inflow'!C32-B32</f>
        <v>1.9438517299554334</v>
      </c>
      <c r="B32" s="14">
        <f t="shared" si="2"/>
        <v>2.5200979760390609</v>
      </c>
      <c r="C32" s="13">
        <f t="shared" si="1"/>
        <v>25.744763944581528</v>
      </c>
      <c r="E32" s="9">
        <f>'SI2.11 - Nickel_inflow'!B32</f>
        <v>2033</v>
      </c>
      <c r="F32" s="6">
        <f>_xlfn.XLOOKUP($E32-F$3,'SI2.11 - Nickel_inflow'!$J$4:$J$49,'SI2.11 - Nickel_inflow'!$K$4:$K$49,0)*F$1</f>
        <v>3.2193858390621792E-7</v>
      </c>
      <c r="G32" s="6">
        <f>_xlfn.XLOOKUP($E32-G$3,'SI2.11 - Nickel_inflow'!$J$4:$J$49,'SI2.11 - Nickel_inflow'!$K$4:$K$49,0)*G$1</f>
        <v>-1.447679514308567E-7</v>
      </c>
      <c r="H32" s="6">
        <f>_xlfn.XLOOKUP($E32-H$3,'SI2.11 - Nickel_inflow'!$J$4:$J$49,'SI2.11 - Nickel_inflow'!$K$4:$K$49,0)*H$1</f>
        <v>-2.7029993517582631E-8</v>
      </c>
      <c r="I32" s="6">
        <f>_xlfn.XLOOKUP($E32-I$3,'SI2.11 - Nickel_inflow'!$J$4:$J$49,'SI2.11 - Nickel_inflow'!$K$4:$K$49,0)*I$1</f>
        <v>8.0324204602633346E-7</v>
      </c>
      <c r="J32" s="6">
        <f>_xlfn.XLOOKUP($E32-J$3,'SI2.11 - Nickel_inflow'!$J$4:$J$49,'SI2.11 - Nickel_inflow'!$K$4:$K$49,0)*J$1</f>
        <v>3.852688859434377E-6</v>
      </c>
      <c r="K32" s="6">
        <f>_xlfn.XLOOKUP($E32-K$3,'SI2.11 - Nickel_inflow'!$J$4:$J$49,'SI2.11 - Nickel_inflow'!$K$4:$K$49,0)*K$1</f>
        <v>1.2595175833036506E-5</v>
      </c>
      <c r="L32" s="6">
        <f>_xlfn.XLOOKUP($E32-L$3,'SI2.11 - Nickel_inflow'!$J$4:$J$49,'SI2.11 - Nickel_inflow'!$K$4:$K$49,0)*L$1</f>
        <v>3.387370056515109E-5</v>
      </c>
      <c r="M32" s="6">
        <f>_xlfn.XLOOKUP($E32-M$3,'SI2.11 - Nickel_inflow'!$J$4:$J$49,'SI2.11 - Nickel_inflow'!$K$4:$K$49,0)*M$1</f>
        <v>7.8710404582458447E-5</v>
      </c>
      <c r="N32" s="6">
        <f>_xlfn.XLOOKUP($E32-N$3,'SI2.11 - Nickel_inflow'!$J$4:$J$49,'SI2.11 - Nickel_inflow'!$K$4:$K$49,0)*N$1</f>
        <v>1.5967743090883465E-4</v>
      </c>
      <c r="O32" s="6">
        <f>_xlfn.XLOOKUP($E32-O$3,'SI2.11 - Nickel_inflow'!$J$4:$J$49,'SI2.11 - Nickel_inflow'!$K$4:$K$49,0)*O$1</f>
        <v>2.7833138751108788E-4</v>
      </c>
      <c r="P32" s="6">
        <f>_xlfn.XLOOKUP($E32-P$3,'SI2.11 - Nickel_inflow'!$J$4:$J$49,'SI2.11 - Nickel_inflow'!$K$4:$K$49,0)*P$1</f>
        <v>3.8940386072374122E-4</v>
      </c>
      <c r="Q32" s="6">
        <f>_xlfn.XLOOKUP($E32-Q$3,'SI2.11 - Nickel_inflow'!$J$4:$J$49,'SI2.11 - Nickel_inflow'!$K$4:$K$49,0)*Q$1</f>
        <v>4.9171782012169855E-4</v>
      </c>
      <c r="R32" s="6">
        <f>_xlfn.XLOOKUP($E32-R$3,'SI2.11 - Nickel_inflow'!$J$4:$J$49,'SI2.11 - Nickel_inflow'!$K$4:$K$49,0)*R$1</f>
        <v>1.7486471671449497E-3</v>
      </c>
      <c r="S32" s="6">
        <f>_xlfn.XLOOKUP($E32-S$3,'SI2.11 - Nickel_inflow'!$J$4:$J$49,'SI2.11 - Nickel_inflow'!$K$4:$K$49,0)*S$1</f>
        <v>7.1958368085202774E-3</v>
      </c>
      <c r="T32" s="6">
        <f>_xlfn.XLOOKUP($E32-T$3,'SI2.11 - Nickel_inflow'!$J$4:$J$49,'SI2.11 - Nickel_inflow'!$K$4:$K$49,0)*T$1</f>
        <v>2.4514139086764877E-2</v>
      </c>
      <c r="U32" s="6">
        <f>_xlfn.XLOOKUP($E32-U$3,'SI2.11 - Nickel_inflow'!$J$4:$J$49,'SI2.11 - Nickel_inflow'!$K$4:$K$49,0)*U$1</f>
        <v>6.3662603485587818E-2</v>
      </c>
      <c r="V32" s="6">
        <f>_xlfn.XLOOKUP($E32-V$3,'SI2.11 - Nickel_inflow'!$J$4:$J$49,'SI2.11 - Nickel_inflow'!$K$4:$K$49,0)*V$1</f>
        <v>0.10839479899080692</v>
      </c>
      <c r="W32" s="6">
        <f>_xlfn.XLOOKUP($E32-W$3,'SI2.11 - Nickel_inflow'!$J$4:$J$49,'SI2.11 - Nickel_inflow'!$K$4:$K$49,0)*W$1</f>
        <v>0.19530309770928472</v>
      </c>
      <c r="X32" s="6">
        <f>_xlfn.XLOOKUP($E32-X$3,'SI2.11 - Nickel_inflow'!$J$4:$J$49,'SI2.11 - Nickel_inflow'!$K$4:$K$49,0)*X$1</f>
        <v>0.34882409081192445</v>
      </c>
      <c r="Y32" s="6">
        <f>_xlfn.XLOOKUP($E32-Y$3,'SI2.11 - Nickel_inflow'!$J$4:$J$49,'SI2.11 - Nickel_inflow'!$K$4:$K$49,0)*Y$1</f>
        <v>0.50933724776034084</v>
      </c>
      <c r="Z32" s="6">
        <f>_xlfn.XLOOKUP($E32-Z$3,'SI2.11 - Nickel_inflow'!$J$4:$J$49,'SI2.11 - Nickel_inflow'!$K$4:$K$49,0)*Z$1</f>
        <v>0.81082158666266713</v>
      </c>
      <c r="AA32" s="6">
        <f>_xlfn.XLOOKUP($E32-AA$3,'SI2.11 - Nickel_inflow'!$J$4:$J$49,'SI2.11 - Nickel_inflow'!$K$4:$K$49,0)*AA$1</f>
        <v>1.2132990457898365</v>
      </c>
      <c r="AB32" s="6">
        <f>_xlfn.XLOOKUP($E32-AB$3,'SI2.11 - Nickel_inflow'!$J$4:$J$49,'SI2.11 - Nickel_inflow'!$K$4:$K$49,0)*AB$1</f>
        <v>1.6940475587694184</v>
      </c>
      <c r="AC32" s="6">
        <f>_xlfn.XLOOKUP($E32-AC$3,'SI2.11 - Nickel_inflow'!$J$4:$J$49,'SI2.11 - Nickel_inflow'!$K$4:$K$49,0)*AC$1</f>
        <v>2.2265096712795063</v>
      </c>
      <c r="AD32" s="6">
        <f>_xlfn.XLOOKUP($E32-AD$3,'SI2.11 - Nickel_inflow'!$J$4:$J$49,'SI2.11 - Nickel_inflow'!$K$4:$K$49,0)*AD$1</f>
        <v>2.7793488909663138</v>
      </c>
      <c r="AE32" s="6">
        <f>_xlfn.XLOOKUP($E32-AE$3,'SI2.11 - Nickel_inflow'!$J$4:$J$49,'SI2.11 - Nickel_inflow'!$K$4:$K$49,0)*AE$1</f>
        <v>3.3156678816433387</v>
      </c>
      <c r="AF32" s="6">
        <f>_xlfn.XLOOKUP($E32-AF$3,'SI2.11 - Nickel_inflow'!$J$4:$J$49,'SI2.11 - Nickel_inflow'!$K$4:$K$49,0)*AF$1</f>
        <v>3.7966259531513309</v>
      </c>
      <c r="AG32" s="6">
        <f>_xlfn.XLOOKUP($E32-AG$3,'SI2.11 - Nickel_inflow'!$J$4:$J$49,'SI2.11 - Nickel_inflow'!$K$4:$K$49,0)*AG$1</f>
        <v>4.1840640726524567</v>
      </c>
      <c r="AH32" s="6">
        <f>_xlfn.XLOOKUP($E32-AH$3,'SI2.11 - Nickel_inflow'!$J$4:$J$49,'SI2.11 - Nickel_inflow'!$K$4:$K$49,0)*AH$1</f>
        <v>4.4639497059944944</v>
      </c>
      <c r="AI32" s="6">
        <f>_xlfn.XLOOKUP($E32-AI$3,'SI2.11 - Nickel_inflow'!$J$4:$J$49,'SI2.11 - Nickel_inflow'!$K$4:$K$49,0)*AI$1</f>
        <v>0</v>
      </c>
      <c r="AJ32" s="6">
        <f>_xlfn.XLOOKUP($E32-AJ$3,'SI2.11 - Nickel_inflow'!$J$4:$J$49,'SI2.11 - Nickel_inflow'!$K$4:$K$49,0)*AJ$1</f>
        <v>0</v>
      </c>
      <c r="AK32" s="6">
        <f>_xlfn.XLOOKUP($E32-AK$3,'SI2.11 - Nickel_inflow'!$J$4:$J$49,'SI2.11 - Nickel_inflow'!$K$4:$K$49,0)*AK$1</f>
        <v>0</v>
      </c>
      <c r="AL32" s="6">
        <f>_xlfn.XLOOKUP($E32-AL$3,'SI2.11 - Nickel_inflow'!$J$4:$J$49,'SI2.11 - Nickel_inflow'!$K$4:$K$49,0)*AL$1</f>
        <v>0</v>
      </c>
      <c r="AM32" s="6">
        <f>_xlfn.XLOOKUP($E32-AM$3,'SI2.11 - Nickel_inflow'!$J$4:$J$49,'SI2.11 - Nickel_inflow'!$K$4:$K$49,0)*AM$1</f>
        <v>0</v>
      </c>
      <c r="AN32" s="6">
        <f>_xlfn.XLOOKUP($E32-AN$3,'SI2.11 - Nickel_inflow'!$J$4:$J$49,'SI2.11 - Nickel_inflow'!$K$4:$K$49,0)*AN$1</f>
        <v>0</v>
      </c>
      <c r="AO32" s="6">
        <f>_xlfn.XLOOKUP($E32-AO$3,'SI2.11 - Nickel_inflow'!$J$4:$J$49,'SI2.11 - Nickel_inflow'!$K$4:$K$49,0)*AO$1</f>
        <v>0</v>
      </c>
      <c r="AP32" s="6">
        <f>_xlfn.XLOOKUP($E32-AP$3,'SI2.11 - Nickel_inflow'!$J$4:$J$49,'SI2.11 - Nickel_inflow'!$K$4:$K$49,0)*AP$1</f>
        <v>0</v>
      </c>
      <c r="AQ32" s="6">
        <f>_xlfn.XLOOKUP($E32-AQ$3,'SI2.11 - Nickel_inflow'!$J$4:$J$49,'SI2.11 - Nickel_inflow'!$K$4:$K$49,0)*AQ$1</f>
        <v>0</v>
      </c>
      <c r="AR32" s="6">
        <f>_xlfn.XLOOKUP($E32-AR$3,'SI2.11 - Nickel_inflow'!$J$4:$J$49,'SI2.11 - Nickel_inflow'!$K$4:$K$49,0)*AR$1</f>
        <v>0</v>
      </c>
      <c r="AS32" s="6">
        <f>_xlfn.XLOOKUP($E32-AS$3,'SI2.11 - Nickel_inflow'!$J$4:$J$49,'SI2.11 - Nickel_inflow'!$K$4:$K$49,0)*AS$1</f>
        <v>0</v>
      </c>
      <c r="AT32" s="6">
        <f>_xlfn.XLOOKUP($E32-AT$3,'SI2.11 - Nickel_inflow'!$J$4:$J$49,'SI2.11 - Nickel_inflow'!$K$4:$K$49,0)*AT$1</f>
        <v>0</v>
      </c>
      <c r="AU32" s="6">
        <f>_xlfn.XLOOKUP($E32-AU$3,'SI2.11 - Nickel_inflow'!$J$4:$J$49,'SI2.11 - Nickel_inflow'!$K$4:$K$49,0)*AU$1</f>
        <v>0</v>
      </c>
      <c r="AV32" s="6">
        <f>_xlfn.XLOOKUP($E32-AV$3,'SI2.11 - Nickel_inflow'!$J$4:$J$49,'SI2.11 - Nickel_inflow'!$K$4:$K$49,0)*AV$1</f>
        <v>0</v>
      </c>
      <c r="AW32" s="6">
        <f>_xlfn.XLOOKUP($E32-AW$3,'SI2.11 - Nickel_inflow'!$J$4:$J$49,'SI2.11 - Nickel_inflow'!$K$4:$K$49,0)*AW$1</f>
        <v>0</v>
      </c>
      <c r="AX32" s="6">
        <f>_xlfn.XLOOKUP($E32-AX$3,'SI2.11 - Nickel_inflow'!$J$4:$J$49,'SI2.11 - Nickel_inflow'!$K$4:$K$49,0)*AX$1</f>
        <v>0</v>
      </c>
      <c r="AY32" s="6">
        <f>_xlfn.XLOOKUP($E32-AY$3,'SI2.11 - Nickel_inflow'!$J$4:$J$49,'SI2.11 - Nickel_inflow'!$K$4:$K$49,0)*AY$1</f>
        <v>0</v>
      </c>
    </row>
    <row r="33" spans="1:51">
      <c r="A33" s="15">
        <f>'SI2.11 - Nickel_inflow'!C33-B33</f>
        <v>2.2389978191028694</v>
      </c>
      <c r="B33" s="14">
        <f t="shared" si="2"/>
        <v>2.4389898863821493</v>
      </c>
      <c r="C33" s="13">
        <f t="shared" si="1"/>
        <v>28.183753830963678</v>
      </c>
      <c r="E33" s="9">
        <f>'SI2.11 - Nickel_inflow'!B33</f>
        <v>2034</v>
      </c>
      <c r="F33" s="6">
        <f>_xlfn.XLOOKUP($E33-F$3,'SI2.11 - Nickel_inflow'!$J$4:$J$49,'SI2.11 - Nickel_inflow'!$K$4:$K$49,0)*F$1</f>
        <v>1.0079212475254084E-7</v>
      </c>
      <c r="G33" s="6">
        <f>_xlfn.XLOOKUP($E33-G$3,'SI2.11 - Nickel_inflow'!$J$4:$J$49,'SI2.11 - Nickel_inflow'!$K$4:$K$49,0)*G$1</f>
        <v>-4.7718686172216785E-8</v>
      </c>
      <c r="H33" s="6">
        <f>_xlfn.XLOOKUP($E33-H$3,'SI2.11 - Nickel_inflow'!$J$4:$J$49,'SI2.11 - Nickel_inflow'!$K$4:$K$49,0)*H$1</f>
        <v>-9.3757519152487084E-9</v>
      </c>
      <c r="I33" s="6">
        <f>_xlfn.XLOOKUP($E33-I$3,'SI2.11 - Nickel_inflow'!$J$4:$J$49,'SI2.11 - Nickel_inflow'!$K$4:$K$49,0)*I$1</f>
        <v>2.9303963490207059E-7</v>
      </c>
      <c r="J33" s="6">
        <f>_xlfn.XLOOKUP($E33-J$3,'SI2.11 - Nickel_inflow'!$J$4:$J$49,'SI2.11 - Nickel_inflow'!$K$4:$K$49,0)*J$1</f>
        <v>1.4775183594158168E-6</v>
      </c>
      <c r="K33" s="6">
        <f>_xlfn.XLOOKUP($E33-K$3,'SI2.11 - Nickel_inflow'!$J$4:$J$49,'SI2.11 - Nickel_inflow'!$K$4:$K$49,0)*K$1</f>
        <v>5.0748663557542569E-6</v>
      </c>
      <c r="L33" s="6">
        <f>_xlfn.XLOOKUP($E33-L$3,'SI2.11 - Nickel_inflow'!$J$4:$J$49,'SI2.11 - Nickel_inflow'!$K$4:$K$49,0)*L$1</f>
        <v>1.4331429327208068E-5</v>
      </c>
      <c r="M33" s="6">
        <f>_xlfn.XLOOKUP($E33-M$3,'SI2.11 - Nickel_inflow'!$J$4:$J$49,'SI2.11 - Nickel_inflow'!$K$4:$K$49,0)*M$1</f>
        <v>3.4947220979861115E-5</v>
      </c>
      <c r="N33" s="6">
        <f>_xlfn.XLOOKUP($E33-N$3,'SI2.11 - Nickel_inflow'!$J$4:$J$49,'SI2.11 - Nickel_inflow'!$K$4:$K$49,0)*N$1</f>
        <v>7.4356045832086828E-5</v>
      </c>
      <c r="O33" s="6">
        <f>_xlfn.XLOOKUP($E33-O$3,'SI2.11 - Nickel_inflow'!$J$4:$J$49,'SI2.11 - Nickel_inflow'!$K$4:$K$49,0)*O$1</f>
        <v>1.3584902699494079E-4</v>
      </c>
      <c r="P33" s="6">
        <f>_xlfn.XLOOKUP($E33-P$3,'SI2.11 - Nickel_inflow'!$J$4:$J$49,'SI2.11 - Nickel_inflow'!$K$4:$K$49,0)*P$1</f>
        <v>1.990835927695022E-4</v>
      </c>
      <c r="Q33" s="6">
        <f>_xlfn.XLOOKUP($E33-Q$3,'SI2.11 - Nickel_inflow'!$J$4:$J$49,'SI2.11 - Nickel_inflow'!$K$4:$K$49,0)*Q$1</f>
        <v>2.631481308289636E-4</v>
      </c>
      <c r="R33" s="6">
        <f>_xlfn.XLOOKUP($E33-R$3,'SI2.11 - Nickel_inflow'!$J$4:$J$49,'SI2.11 - Nickel_inflow'!$K$4:$K$49,0)*R$1</f>
        <v>9.7888531485926396E-4</v>
      </c>
      <c r="S33" s="6">
        <f>_xlfn.XLOOKUP($E33-S$3,'SI2.11 - Nickel_inflow'!$J$4:$J$49,'SI2.11 - Nickel_inflow'!$K$4:$K$49,0)*S$1</f>
        <v>4.2105517593701161E-3</v>
      </c>
      <c r="T33" s="6">
        <f>_xlfn.XLOOKUP($E33-T$3,'SI2.11 - Nickel_inflow'!$J$4:$J$49,'SI2.11 - Nickel_inflow'!$K$4:$K$49,0)*T$1</f>
        <v>1.4982020438264574E-2</v>
      </c>
      <c r="U33" s="6">
        <f>_xlfn.XLOOKUP($E33-U$3,'SI2.11 - Nickel_inflow'!$J$4:$J$49,'SI2.11 - Nickel_inflow'!$K$4:$K$49,0)*U$1</f>
        <v>4.0605561448297085E-2</v>
      </c>
      <c r="V33" s="6">
        <f>_xlfn.XLOOKUP($E33-V$3,'SI2.11 - Nickel_inflow'!$J$4:$J$49,'SI2.11 - Nickel_inflow'!$K$4:$K$49,0)*V$1</f>
        <v>7.2092417067279022E-2</v>
      </c>
      <c r="W33" s="6">
        <f>_xlfn.XLOOKUP($E33-W$3,'SI2.11 - Nickel_inflow'!$J$4:$J$49,'SI2.11 - Nickel_inflow'!$K$4:$K$49,0)*W$1</f>
        <v>0.13532612006769149</v>
      </c>
      <c r="X33" s="6">
        <f>_xlfn.XLOOKUP($E33-X$3,'SI2.11 - Nickel_inflow'!$J$4:$J$49,'SI2.11 - Nickel_inflow'!$K$4:$K$49,0)*X$1</f>
        <v>0.25156903793002133</v>
      </c>
      <c r="Y33" s="6">
        <f>_xlfn.XLOOKUP($E33-Y$3,'SI2.11 - Nickel_inflow'!$J$4:$J$49,'SI2.11 - Nickel_inflow'!$K$4:$K$49,0)*Y$1</f>
        <v>0.38193789875420731</v>
      </c>
      <c r="Z33" s="6">
        <f>_xlfn.XLOOKUP($E33-Z$3,'SI2.11 - Nickel_inflow'!$J$4:$J$49,'SI2.11 - Nickel_inflow'!$K$4:$K$49,0)*Z$1</f>
        <v>0.63150088402794602</v>
      </c>
      <c r="AA33" s="6">
        <f>_xlfn.XLOOKUP($E33-AA$3,'SI2.11 - Nickel_inflow'!$J$4:$J$49,'SI2.11 - Nickel_inflow'!$K$4:$K$49,0)*AA$1</f>
        <v>0.98030713767685751</v>
      </c>
      <c r="AB33" s="6">
        <f>_xlfn.XLOOKUP($E33-AB$3,'SI2.11 - Nickel_inflow'!$J$4:$J$49,'SI2.11 - Nickel_inflow'!$K$4:$K$49,0)*AB$1</f>
        <v>1.4180780992342836</v>
      </c>
      <c r="AC33" s="6">
        <f>_xlfn.XLOOKUP($E33-AC$3,'SI2.11 - Nickel_inflow'!$J$4:$J$49,'SI2.11 - Nickel_inflow'!$K$4:$K$49,0)*AC$1</f>
        <v>1.9281956461900231</v>
      </c>
      <c r="AD33" s="6">
        <f>_xlfn.XLOOKUP($E33-AD$3,'SI2.11 - Nickel_inflow'!$J$4:$J$49,'SI2.11 - Nickel_inflow'!$K$4:$K$49,0)*AD$1</f>
        <v>2.4860545976838164</v>
      </c>
      <c r="AE33" s="6">
        <f>_xlfn.XLOOKUP($E33-AE$3,'SI2.11 - Nickel_inflow'!$J$4:$J$49,'SI2.11 - Nickel_inflow'!$K$4:$K$49,0)*AE$1</f>
        <v>3.0574152207405869</v>
      </c>
      <c r="AF33" s="6">
        <f>_xlfn.XLOOKUP($E33-AF$3,'SI2.11 - Nickel_inflow'!$J$4:$J$49,'SI2.11 - Nickel_inflow'!$K$4:$K$49,0)*AF$1</f>
        <v>3.6008090873296745</v>
      </c>
      <c r="AG33" s="6">
        <f>_xlfn.XLOOKUP($E33-AG$3,'SI2.11 - Nickel_inflow'!$J$4:$J$49,'SI2.11 - Nickel_inflow'!$K$4:$K$49,0)*AG$1</f>
        <v>4.0693670494917544</v>
      </c>
      <c r="AH33" s="6">
        <f>_xlfn.XLOOKUP($E33-AH$3,'SI2.11 - Nickel_inflow'!$J$4:$J$49,'SI2.11 - Nickel_inflow'!$K$4:$K$49,0)*AH$1</f>
        <v>4.4316073057549543</v>
      </c>
      <c r="AI33" s="6">
        <f>_xlfn.XLOOKUP($E33-AI$3,'SI2.11 - Nickel_inflow'!$J$4:$J$49,'SI2.11 - Nickel_inflow'!$K$4:$K$49,0)*AI$1</f>
        <v>4.6779877054850187</v>
      </c>
      <c r="AJ33" s="6">
        <f>_xlfn.XLOOKUP($E33-AJ$3,'SI2.11 - Nickel_inflow'!$J$4:$J$49,'SI2.11 - Nickel_inflow'!$K$4:$K$49,0)*AJ$1</f>
        <v>0</v>
      </c>
      <c r="AK33" s="6">
        <f>_xlfn.XLOOKUP($E33-AK$3,'SI2.11 - Nickel_inflow'!$J$4:$J$49,'SI2.11 - Nickel_inflow'!$K$4:$K$49,0)*AK$1</f>
        <v>0</v>
      </c>
      <c r="AL33" s="6">
        <f>_xlfn.XLOOKUP($E33-AL$3,'SI2.11 - Nickel_inflow'!$J$4:$J$49,'SI2.11 - Nickel_inflow'!$K$4:$K$49,0)*AL$1</f>
        <v>0</v>
      </c>
      <c r="AM33" s="6">
        <f>_xlfn.XLOOKUP($E33-AM$3,'SI2.11 - Nickel_inflow'!$J$4:$J$49,'SI2.11 - Nickel_inflow'!$K$4:$K$49,0)*AM$1</f>
        <v>0</v>
      </c>
      <c r="AN33" s="6">
        <f>_xlfn.XLOOKUP($E33-AN$3,'SI2.11 - Nickel_inflow'!$J$4:$J$49,'SI2.11 - Nickel_inflow'!$K$4:$K$49,0)*AN$1</f>
        <v>0</v>
      </c>
      <c r="AO33" s="6">
        <f>_xlfn.XLOOKUP($E33-AO$3,'SI2.11 - Nickel_inflow'!$J$4:$J$49,'SI2.11 - Nickel_inflow'!$K$4:$K$49,0)*AO$1</f>
        <v>0</v>
      </c>
      <c r="AP33" s="6">
        <f>_xlfn.XLOOKUP($E33-AP$3,'SI2.11 - Nickel_inflow'!$J$4:$J$49,'SI2.11 - Nickel_inflow'!$K$4:$K$49,0)*AP$1</f>
        <v>0</v>
      </c>
      <c r="AQ33" s="6">
        <f>_xlfn.XLOOKUP($E33-AQ$3,'SI2.11 - Nickel_inflow'!$J$4:$J$49,'SI2.11 - Nickel_inflow'!$K$4:$K$49,0)*AQ$1</f>
        <v>0</v>
      </c>
      <c r="AR33" s="6">
        <f>_xlfn.XLOOKUP($E33-AR$3,'SI2.11 - Nickel_inflow'!$J$4:$J$49,'SI2.11 - Nickel_inflow'!$K$4:$K$49,0)*AR$1</f>
        <v>0</v>
      </c>
      <c r="AS33" s="6">
        <f>_xlfn.XLOOKUP($E33-AS$3,'SI2.11 - Nickel_inflow'!$J$4:$J$49,'SI2.11 - Nickel_inflow'!$K$4:$K$49,0)*AS$1</f>
        <v>0</v>
      </c>
      <c r="AT33" s="6">
        <f>_xlfn.XLOOKUP($E33-AT$3,'SI2.11 - Nickel_inflow'!$J$4:$J$49,'SI2.11 - Nickel_inflow'!$K$4:$K$49,0)*AT$1</f>
        <v>0</v>
      </c>
      <c r="AU33" s="6">
        <f>_xlfn.XLOOKUP($E33-AU$3,'SI2.11 - Nickel_inflow'!$J$4:$J$49,'SI2.11 - Nickel_inflow'!$K$4:$K$49,0)*AU$1</f>
        <v>0</v>
      </c>
      <c r="AV33" s="6">
        <f>_xlfn.XLOOKUP($E33-AV$3,'SI2.11 - Nickel_inflow'!$J$4:$J$49,'SI2.11 - Nickel_inflow'!$K$4:$K$49,0)*AV$1</f>
        <v>0</v>
      </c>
      <c r="AW33" s="6">
        <f>_xlfn.XLOOKUP($E33-AW$3,'SI2.11 - Nickel_inflow'!$J$4:$J$49,'SI2.11 - Nickel_inflow'!$K$4:$K$49,0)*AW$1</f>
        <v>0</v>
      </c>
      <c r="AX33" s="6">
        <f>_xlfn.XLOOKUP($E33-AX$3,'SI2.11 - Nickel_inflow'!$J$4:$J$49,'SI2.11 - Nickel_inflow'!$K$4:$K$49,0)*AX$1</f>
        <v>0</v>
      </c>
      <c r="AY33" s="6">
        <f>_xlfn.XLOOKUP($E33-AY$3,'SI2.11 - Nickel_inflow'!$J$4:$J$49,'SI2.11 - Nickel_inflow'!$K$4:$K$49,0)*AY$1</f>
        <v>0</v>
      </c>
    </row>
    <row r="34" spans="1:51">
      <c r="A34" s="15">
        <f>'SI2.11 - Nickel_inflow'!C34-B34</f>
        <v>2.5425034948350014</v>
      </c>
      <c r="B34" s="14">
        <f t="shared" si="2"/>
        <v>2.3118796399437578</v>
      </c>
      <c r="C34" s="13">
        <f t="shared" si="1"/>
        <v>30.495633470907435</v>
      </c>
      <c r="E34" s="9">
        <f>'SI2.11 - Nickel_inflow'!B34</f>
        <v>2035</v>
      </c>
      <c r="F34" s="6">
        <f>_xlfn.XLOOKUP($E34-F$3,'SI2.11 - Nickel_inflow'!$J$4:$J$49,'SI2.11 - Nickel_inflow'!$K$4:$K$49,0)*F$1</f>
        <v>2.9957457854541019E-8</v>
      </c>
      <c r="G34" s="6">
        <f>_xlfn.XLOOKUP($E34-G$3,'SI2.11 - Nickel_inflow'!$J$4:$J$49,'SI2.11 - Nickel_inflow'!$K$4:$K$49,0)*G$1</f>
        <v>-1.4939705925706925E-8</v>
      </c>
      <c r="H34" s="6">
        <f>_xlfn.XLOOKUP($E34-H$3,'SI2.11 - Nickel_inflow'!$J$4:$J$49,'SI2.11 - Nickel_inflow'!$K$4:$K$49,0)*H$1</f>
        <v>-3.0904530930383284E-9</v>
      </c>
      <c r="I34" s="6">
        <f>_xlfn.XLOOKUP($E34-I$3,'SI2.11 - Nickel_inflow'!$J$4:$J$49,'SI2.11 - Nickel_inflow'!$K$4:$K$49,0)*I$1</f>
        <v>1.0164511938893667E-7</v>
      </c>
      <c r="J34" s="6">
        <f>_xlfn.XLOOKUP($E34-J$3,'SI2.11 - Nickel_inflow'!$J$4:$J$49,'SI2.11 - Nickel_inflow'!$K$4:$K$49,0)*J$1</f>
        <v>5.3902985127116057E-7</v>
      </c>
      <c r="K34" s="6">
        <f>_xlfn.XLOOKUP($E34-K$3,'SI2.11 - Nickel_inflow'!$J$4:$J$49,'SI2.11 - Nickel_inflow'!$K$4:$K$49,0)*K$1</f>
        <v>1.9462272936593651E-6</v>
      </c>
      <c r="L34" s="6">
        <f>_xlfn.XLOOKUP($E34-L$3,'SI2.11 - Nickel_inflow'!$J$4:$J$49,'SI2.11 - Nickel_inflow'!$K$4:$K$49,0)*L$1</f>
        <v>5.7744401099785169E-6</v>
      </c>
      <c r="M34" s="6">
        <f>_xlfn.XLOOKUP($E34-M$3,'SI2.11 - Nickel_inflow'!$J$4:$J$49,'SI2.11 - Nickel_inflow'!$K$4:$K$49,0)*M$1</f>
        <v>1.4785618910809685E-5</v>
      </c>
      <c r="N34" s="6">
        <f>_xlfn.XLOOKUP($E34-N$3,'SI2.11 - Nickel_inflow'!$J$4:$J$49,'SI2.11 - Nickel_inflow'!$K$4:$K$49,0)*N$1</f>
        <v>3.3013896684527205E-5</v>
      </c>
      <c r="O34" s="6">
        <f>_xlfn.XLOOKUP($E34-O$3,'SI2.11 - Nickel_inflow'!$J$4:$J$49,'SI2.11 - Nickel_inflow'!$K$4:$K$49,0)*O$1</f>
        <v>6.3260013766424769E-5</v>
      </c>
      <c r="P34" s="6">
        <f>_xlfn.XLOOKUP($E34-P$3,'SI2.11 - Nickel_inflow'!$J$4:$J$49,'SI2.11 - Nickel_inflow'!$K$4:$K$49,0)*P$1</f>
        <v>9.7169466261926723E-5</v>
      </c>
      <c r="Q34" s="6">
        <f>_xlfn.XLOOKUP($E34-Q$3,'SI2.11 - Nickel_inflow'!$J$4:$J$49,'SI2.11 - Nickel_inflow'!$K$4:$K$49,0)*Q$1</f>
        <v>1.3453506911472452E-4</v>
      </c>
      <c r="R34" s="6">
        <f>_xlfn.XLOOKUP($E34-R$3,'SI2.11 - Nickel_inflow'!$J$4:$J$49,'SI2.11 - Nickel_inflow'!$K$4:$K$49,0)*R$1</f>
        <v>5.2386110561822557E-4</v>
      </c>
      <c r="S34" s="6">
        <f>_xlfn.XLOOKUP($E34-S$3,'SI2.11 - Nickel_inflow'!$J$4:$J$49,'SI2.11 - Nickel_inflow'!$K$4:$K$49,0)*S$1</f>
        <v>2.3570491304038981E-3</v>
      </c>
      <c r="T34" s="6">
        <f>_xlfn.XLOOKUP($E34-T$3,'SI2.11 - Nickel_inflow'!$J$4:$J$49,'SI2.11 - Nickel_inflow'!$K$4:$K$49,0)*T$1</f>
        <v>8.7665374012596588E-3</v>
      </c>
      <c r="U34" s="6">
        <f>_xlfn.XLOOKUP($E34-U$3,'SI2.11 - Nickel_inflow'!$J$4:$J$49,'SI2.11 - Nickel_inflow'!$K$4:$K$49,0)*U$1</f>
        <v>2.4816427343110063E-2</v>
      </c>
      <c r="V34" s="6">
        <f>_xlfn.XLOOKUP($E34-V$3,'SI2.11 - Nickel_inflow'!$J$4:$J$49,'SI2.11 - Nickel_inflow'!$K$4:$K$49,0)*V$1</f>
        <v>4.5982302182227985E-2</v>
      </c>
      <c r="W34" s="6">
        <f>_xlfn.XLOOKUP($E34-W$3,'SI2.11 - Nickel_inflow'!$J$4:$J$49,'SI2.11 - Nickel_inflow'!$K$4:$K$49,0)*W$1</f>
        <v>9.0004199268307217E-2</v>
      </c>
      <c r="X34" s="6">
        <f>_xlfn.XLOOKUP($E34-X$3,'SI2.11 - Nickel_inflow'!$J$4:$J$49,'SI2.11 - Nickel_inflow'!$K$4:$K$49,0)*X$1</f>
        <v>0.17431296395977877</v>
      </c>
      <c r="Y34" s="6">
        <f>_xlfn.XLOOKUP($E34-Y$3,'SI2.11 - Nickel_inflow'!$J$4:$J$49,'SI2.11 - Nickel_inflow'!$K$4:$K$49,0)*Y$1</f>
        <v>0.27545044126672813</v>
      </c>
      <c r="Z34" s="6">
        <f>_xlfn.XLOOKUP($E34-Z$3,'SI2.11 - Nickel_inflow'!$J$4:$J$49,'SI2.11 - Nickel_inflow'!$K$4:$K$49,0)*Z$1</f>
        <v>0.4735450269298731</v>
      </c>
      <c r="AA34" s="6">
        <f>_xlfn.XLOOKUP($E34-AA$3,'SI2.11 - Nickel_inflow'!$J$4:$J$49,'SI2.11 - Nickel_inflow'!$K$4:$K$49,0)*AA$1</f>
        <v>0.76350313588702667</v>
      </c>
      <c r="AB34" s="6">
        <f>_xlfn.XLOOKUP($E34-AB$3,'SI2.11 - Nickel_inflow'!$J$4:$J$49,'SI2.11 - Nickel_inflow'!$K$4:$K$49,0)*AB$1</f>
        <v>1.1457621163442311</v>
      </c>
      <c r="AC34" s="6">
        <f>_xlfn.XLOOKUP($E34-AC$3,'SI2.11 - Nickel_inflow'!$J$4:$J$49,'SI2.11 - Nickel_inflow'!$K$4:$K$49,0)*AC$1</f>
        <v>1.6140822037412155</v>
      </c>
      <c r="AD34" s="6">
        <f>_xlfn.XLOOKUP($E34-AD$3,'SI2.11 - Nickel_inflow'!$J$4:$J$49,'SI2.11 - Nickel_inflow'!$K$4:$K$49,0)*AD$1</f>
        <v>2.1529660137024651</v>
      </c>
      <c r="AE34" s="6">
        <f>_xlfn.XLOOKUP($E34-AE$3,'SI2.11 - Nickel_inflow'!$J$4:$J$49,'SI2.11 - Nickel_inflow'!$K$4:$K$49,0)*AE$1</f>
        <v>2.7347776276867362</v>
      </c>
      <c r="AF34" s="6">
        <f>_xlfn.XLOOKUP($E34-AF$3,'SI2.11 - Nickel_inflow'!$J$4:$J$49,'SI2.11 - Nickel_inflow'!$K$4:$K$49,0)*AF$1</f>
        <v>3.3203471830014264</v>
      </c>
      <c r="AG34" s="6">
        <f>_xlfn.XLOOKUP($E34-AG$3,'SI2.11 - Nickel_inflow'!$J$4:$J$49,'SI2.11 - Nickel_inflow'!$K$4:$K$49,0)*AG$1</f>
        <v>3.8594831390559681</v>
      </c>
      <c r="AH34" s="6">
        <f>_xlfn.XLOOKUP($E34-AH$3,'SI2.11 - Nickel_inflow'!$J$4:$J$49,'SI2.11 - Nickel_inflow'!$K$4:$K$49,0)*AH$1</f>
        <v>4.3101244228541953</v>
      </c>
      <c r="AI34" s="6">
        <f>_xlfn.XLOOKUP($E34-AI$3,'SI2.11 - Nickel_inflow'!$J$4:$J$49,'SI2.11 - Nickel_inflow'!$K$4:$K$49,0)*AI$1</f>
        <v>4.6440945479336975</v>
      </c>
      <c r="AJ34" s="6">
        <f>_xlfn.XLOOKUP($E34-AJ$3,'SI2.11 - Nickel_inflow'!$J$4:$J$49,'SI2.11 - Nickel_inflow'!$K$4:$K$49,0)*AJ$1</f>
        <v>4.8543831347787592</v>
      </c>
      <c r="AK34" s="6">
        <f>_xlfn.XLOOKUP($E34-AK$3,'SI2.11 - Nickel_inflow'!$J$4:$J$49,'SI2.11 - Nickel_inflow'!$K$4:$K$49,0)*AK$1</f>
        <v>0</v>
      </c>
      <c r="AL34" s="6">
        <f>_xlfn.XLOOKUP($E34-AL$3,'SI2.11 - Nickel_inflow'!$J$4:$J$49,'SI2.11 - Nickel_inflow'!$K$4:$K$49,0)*AL$1</f>
        <v>0</v>
      </c>
      <c r="AM34" s="6">
        <f>_xlfn.XLOOKUP($E34-AM$3,'SI2.11 - Nickel_inflow'!$J$4:$J$49,'SI2.11 - Nickel_inflow'!$K$4:$K$49,0)*AM$1</f>
        <v>0</v>
      </c>
      <c r="AN34" s="6">
        <f>_xlfn.XLOOKUP($E34-AN$3,'SI2.11 - Nickel_inflow'!$J$4:$J$49,'SI2.11 - Nickel_inflow'!$K$4:$K$49,0)*AN$1</f>
        <v>0</v>
      </c>
      <c r="AO34" s="6">
        <f>_xlfn.XLOOKUP($E34-AO$3,'SI2.11 - Nickel_inflow'!$J$4:$J$49,'SI2.11 - Nickel_inflow'!$K$4:$K$49,0)*AO$1</f>
        <v>0</v>
      </c>
      <c r="AP34" s="6">
        <f>_xlfn.XLOOKUP($E34-AP$3,'SI2.11 - Nickel_inflow'!$J$4:$J$49,'SI2.11 - Nickel_inflow'!$K$4:$K$49,0)*AP$1</f>
        <v>0</v>
      </c>
      <c r="AQ34" s="6">
        <f>_xlfn.XLOOKUP($E34-AQ$3,'SI2.11 - Nickel_inflow'!$J$4:$J$49,'SI2.11 - Nickel_inflow'!$K$4:$K$49,0)*AQ$1</f>
        <v>0</v>
      </c>
      <c r="AR34" s="6">
        <f>_xlfn.XLOOKUP($E34-AR$3,'SI2.11 - Nickel_inflow'!$J$4:$J$49,'SI2.11 - Nickel_inflow'!$K$4:$K$49,0)*AR$1</f>
        <v>0</v>
      </c>
      <c r="AS34" s="6">
        <f>_xlfn.XLOOKUP($E34-AS$3,'SI2.11 - Nickel_inflow'!$J$4:$J$49,'SI2.11 - Nickel_inflow'!$K$4:$K$49,0)*AS$1</f>
        <v>0</v>
      </c>
      <c r="AT34" s="6">
        <f>_xlfn.XLOOKUP($E34-AT$3,'SI2.11 - Nickel_inflow'!$J$4:$J$49,'SI2.11 - Nickel_inflow'!$K$4:$K$49,0)*AT$1</f>
        <v>0</v>
      </c>
      <c r="AU34" s="6">
        <f>_xlfn.XLOOKUP($E34-AU$3,'SI2.11 - Nickel_inflow'!$J$4:$J$49,'SI2.11 - Nickel_inflow'!$K$4:$K$49,0)*AU$1</f>
        <v>0</v>
      </c>
      <c r="AV34" s="6">
        <f>_xlfn.XLOOKUP($E34-AV$3,'SI2.11 - Nickel_inflow'!$J$4:$J$49,'SI2.11 - Nickel_inflow'!$K$4:$K$49,0)*AV$1</f>
        <v>0</v>
      </c>
      <c r="AW34" s="6">
        <f>_xlfn.XLOOKUP($E34-AW$3,'SI2.11 - Nickel_inflow'!$J$4:$J$49,'SI2.11 - Nickel_inflow'!$K$4:$K$49,0)*AW$1</f>
        <v>0</v>
      </c>
      <c r="AX34" s="6">
        <f>_xlfn.XLOOKUP($E34-AX$3,'SI2.11 - Nickel_inflow'!$J$4:$J$49,'SI2.11 - Nickel_inflow'!$K$4:$K$49,0)*AX$1</f>
        <v>0</v>
      </c>
      <c r="AY34" s="6">
        <f>_xlfn.XLOOKUP($E34-AY$3,'SI2.11 - Nickel_inflow'!$J$4:$J$49,'SI2.11 - Nickel_inflow'!$K$4:$K$49,0)*AY$1</f>
        <v>0</v>
      </c>
    </row>
    <row r="35" spans="1:51">
      <c r="A35" s="15">
        <f>'SI2.11 - Nickel_inflow'!C35-B35</f>
        <v>2.8484104882308312</v>
      </c>
      <c r="B35" s="14">
        <f t="shared" si="2"/>
        <v>2.14519379253138</v>
      </c>
      <c r="C35" s="13">
        <f t="shared" si="1"/>
        <v>32.640827263438815</v>
      </c>
      <c r="E35" s="9">
        <f>'SI2.11 - Nickel_inflow'!B35</f>
        <v>2036</v>
      </c>
      <c r="F35" s="6">
        <f>_xlfn.XLOOKUP($E35-F$3,'SI2.11 - Nickel_inflow'!$J$4:$J$49,'SI2.11 - Nickel_inflow'!$K$4:$K$49,0)*F$1</f>
        <v>8.4489094796442161E-9</v>
      </c>
      <c r="G35" s="6">
        <f>_xlfn.XLOOKUP($E35-G$3,'SI2.11 - Nickel_inflow'!$J$4:$J$49,'SI2.11 - Nickel_inflow'!$K$4:$K$49,0)*G$1</f>
        <v>-4.440382735530333E-9</v>
      </c>
      <c r="H35" s="6">
        <f>_xlfn.XLOOKUP($E35-H$3,'SI2.11 - Nickel_inflow'!$J$4:$J$49,'SI2.11 - Nickel_inflow'!$K$4:$K$49,0)*H$1</f>
        <v>-9.6755514643791256E-10</v>
      </c>
      <c r="I35" s="6">
        <f>_xlfn.XLOOKUP($E35-I$3,'SI2.11 - Nickel_inflow'!$J$4:$J$49,'SI2.11 - Nickel_inflow'!$K$4:$K$49,0)*I$1</f>
        <v>3.3504456650233014E-8</v>
      </c>
      <c r="J35" s="6">
        <f>_xlfn.XLOOKUP($E35-J$3,'SI2.11 - Nickel_inflow'!$J$4:$J$49,'SI2.11 - Nickel_inflow'!$K$4:$K$49,0)*J$1</f>
        <v>1.8697045403079279E-7</v>
      </c>
      <c r="K35" s="6">
        <f>_xlfn.XLOOKUP($E35-K$3,'SI2.11 - Nickel_inflow'!$J$4:$J$49,'SI2.11 - Nickel_inflow'!$K$4:$K$49,0)*K$1</f>
        <v>7.1002475330043664E-7</v>
      </c>
      <c r="L35" s="6">
        <f>_xlfn.XLOOKUP($E35-L$3,'SI2.11 - Nickel_inflow'!$J$4:$J$49,'SI2.11 - Nickel_inflow'!$K$4:$K$49,0)*L$1</f>
        <v>2.2145160403876809E-6</v>
      </c>
      <c r="M35" s="6">
        <f>_xlfn.XLOOKUP($E35-M$3,'SI2.11 - Nickel_inflow'!$J$4:$J$49,'SI2.11 - Nickel_inflow'!$K$4:$K$49,0)*M$1</f>
        <v>5.9574428300285311E-6</v>
      </c>
      <c r="N35" s="6">
        <f>_xlfn.XLOOKUP($E35-N$3,'SI2.11 - Nickel_inflow'!$J$4:$J$49,'SI2.11 - Nickel_inflow'!$K$4:$K$49,0)*N$1</f>
        <v>1.3967659843955995E-5</v>
      </c>
      <c r="O35" s="6">
        <f>_xlfn.XLOOKUP($E35-O$3,'SI2.11 - Nickel_inflow'!$J$4:$J$49,'SI2.11 - Nickel_inflow'!$K$4:$K$49,0)*O$1</f>
        <v>2.8087286452304643E-5</v>
      </c>
      <c r="P35" s="6">
        <f>_xlfn.XLOOKUP($E35-P$3,'SI2.11 - Nickel_inflow'!$J$4:$J$49,'SI2.11 - Nickel_inflow'!$K$4:$K$49,0)*P$1</f>
        <v>4.5248331249619854E-5</v>
      </c>
      <c r="Q35" s="6">
        <f>_xlfn.XLOOKUP($E35-Q$3,'SI2.11 - Nickel_inflow'!$J$4:$J$49,'SI2.11 - Nickel_inflow'!$K$4:$K$49,0)*Q$1</f>
        <v>6.5664380863995656E-5</v>
      </c>
      <c r="R35" s="6">
        <f>_xlfn.XLOOKUP($E35-R$3,'SI2.11 - Nickel_inflow'!$J$4:$J$49,'SI2.11 - Nickel_inflow'!$K$4:$K$49,0)*R$1</f>
        <v>2.6782515926997722E-4</v>
      </c>
      <c r="S35" s="6">
        <f>_xlfn.XLOOKUP($E35-S$3,'SI2.11 - Nickel_inflow'!$J$4:$J$49,'SI2.11 - Nickel_inflow'!$K$4:$K$49,0)*S$1</f>
        <v>1.2614004365030117E-3</v>
      </c>
      <c r="T35" s="6">
        <f>_xlfn.XLOOKUP($E35-T$3,'SI2.11 - Nickel_inflow'!$J$4:$J$49,'SI2.11 - Nickel_inflow'!$K$4:$K$49,0)*T$1</f>
        <v>4.9074706924831782E-3</v>
      </c>
      <c r="U35" s="6">
        <f>_xlfn.XLOOKUP($E35-U$3,'SI2.11 - Nickel_inflow'!$J$4:$J$49,'SI2.11 - Nickel_inflow'!$K$4:$K$49,0)*U$1</f>
        <v>1.4521014663241065E-2</v>
      </c>
      <c r="V35" s="6">
        <f>_xlfn.XLOOKUP($E35-V$3,'SI2.11 - Nickel_inflow'!$J$4:$J$49,'SI2.11 - Nickel_inflow'!$K$4:$K$49,0)*V$1</f>
        <v>2.8102467259987812E-2</v>
      </c>
      <c r="W35" s="6">
        <f>_xlfn.XLOOKUP($E35-W$3,'SI2.11 - Nickel_inflow'!$J$4:$J$49,'SI2.11 - Nickel_inflow'!$K$4:$K$49,0)*W$1</f>
        <v>5.7406873798703226E-2</v>
      </c>
      <c r="X35" s="6">
        <f>_xlfn.XLOOKUP($E35-X$3,'SI2.11 - Nickel_inflow'!$J$4:$J$49,'SI2.11 - Nickel_inflow'!$K$4:$K$49,0)*X$1</f>
        <v>0.11593400250770093</v>
      </c>
      <c r="Y35" s="6">
        <f>_xlfn.XLOOKUP($E35-Y$3,'SI2.11 - Nickel_inflow'!$J$4:$J$49,'SI2.11 - Nickel_inflow'!$K$4:$K$49,0)*Y$1</f>
        <v>0.19086046214712837</v>
      </c>
      <c r="Z35" s="6">
        <f>_xlfn.XLOOKUP($E35-Z$3,'SI2.11 - Nickel_inflow'!$J$4:$J$49,'SI2.11 - Nickel_inflow'!$K$4:$K$49,0)*Z$1</f>
        <v>0.34151674147278194</v>
      </c>
      <c r="AA35" s="6">
        <f>_xlfn.XLOOKUP($E35-AA$3,'SI2.11 - Nickel_inflow'!$J$4:$J$49,'SI2.11 - Nickel_inflow'!$K$4:$K$49,0)*AA$1</f>
        <v>0.5725298605103214</v>
      </c>
      <c r="AB35" s="6">
        <f>_xlfn.XLOOKUP($E35-AB$3,'SI2.11 - Nickel_inflow'!$J$4:$J$49,'SI2.11 - Nickel_inflow'!$K$4:$K$49,0)*AB$1</f>
        <v>0.89236621379955527</v>
      </c>
      <c r="AC35" s="6">
        <f>_xlfn.XLOOKUP($E35-AC$3,'SI2.11 - Nickel_inflow'!$J$4:$J$49,'SI2.11 - Nickel_inflow'!$K$4:$K$49,0)*AC$1</f>
        <v>1.3041272146510738</v>
      </c>
      <c r="AD35" s="6">
        <f>_xlfn.XLOOKUP($E35-AD$3,'SI2.11 - Nickel_inflow'!$J$4:$J$49,'SI2.11 - Nickel_inflow'!$K$4:$K$49,0)*AD$1</f>
        <v>1.8022362693553911</v>
      </c>
      <c r="AE35" s="6">
        <f>_xlfn.XLOOKUP($E35-AE$3,'SI2.11 - Nickel_inflow'!$J$4:$J$49,'SI2.11 - Nickel_inflow'!$K$4:$K$49,0)*AE$1</f>
        <v>2.368364432916704</v>
      </c>
      <c r="AF35" s="6">
        <f>_xlfn.XLOOKUP($E35-AF$3,'SI2.11 - Nickel_inflow'!$J$4:$J$49,'SI2.11 - Nickel_inflow'!$K$4:$K$49,0)*AF$1</f>
        <v>2.9699633633751135</v>
      </c>
      <c r="AG35" s="6">
        <f>_xlfn.XLOOKUP($E35-AG$3,'SI2.11 - Nickel_inflow'!$J$4:$J$49,'SI2.11 - Nickel_inflow'!$K$4:$K$49,0)*AG$1</f>
        <v>3.5588734803236508</v>
      </c>
      <c r="AH35" s="6">
        <f>_xlfn.XLOOKUP($E35-AH$3,'SI2.11 - Nickel_inflow'!$J$4:$J$49,'SI2.11 - Nickel_inflow'!$K$4:$K$49,0)*AH$1</f>
        <v>4.087823077870727</v>
      </c>
      <c r="AI35" s="6">
        <f>_xlfn.XLOOKUP($E35-AI$3,'SI2.11 - Nickel_inflow'!$J$4:$J$49,'SI2.11 - Nickel_inflow'!$K$4:$K$49,0)*AI$1</f>
        <v>4.5167867890954918</v>
      </c>
      <c r="AJ35" s="6">
        <f>_xlfn.XLOOKUP($E35-AJ$3,'SI2.11 - Nickel_inflow'!$J$4:$J$49,'SI2.11 - Nickel_inflow'!$K$4:$K$49,0)*AJ$1</f>
        <v>4.819211949482864</v>
      </c>
      <c r="AK35" s="6">
        <f>_xlfn.XLOOKUP($E35-AK$3,'SI2.11 - Nickel_inflow'!$J$4:$J$49,'SI2.11 - Nickel_inflow'!$K$4:$K$49,0)*AK$1</f>
        <v>4.9936042807622112</v>
      </c>
      <c r="AL35" s="6">
        <f>_xlfn.XLOOKUP($E35-AL$3,'SI2.11 - Nickel_inflow'!$J$4:$J$49,'SI2.11 - Nickel_inflow'!$K$4:$K$49,0)*AL$1</f>
        <v>0</v>
      </c>
      <c r="AM35" s="6">
        <f>_xlfn.XLOOKUP($E35-AM$3,'SI2.11 - Nickel_inflow'!$J$4:$J$49,'SI2.11 - Nickel_inflow'!$K$4:$K$49,0)*AM$1</f>
        <v>0</v>
      </c>
      <c r="AN35" s="6">
        <f>_xlfn.XLOOKUP($E35-AN$3,'SI2.11 - Nickel_inflow'!$J$4:$J$49,'SI2.11 - Nickel_inflow'!$K$4:$K$49,0)*AN$1</f>
        <v>0</v>
      </c>
      <c r="AO35" s="6">
        <f>_xlfn.XLOOKUP($E35-AO$3,'SI2.11 - Nickel_inflow'!$J$4:$J$49,'SI2.11 - Nickel_inflow'!$K$4:$K$49,0)*AO$1</f>
        <v>0</v>
      </c>
      <c r="AP35" s="6">
        <f>_xlfn.XLOOKUP($E35-AP$3,'SI2.11 - Nickel_inflow'!$J$4:$J$49,'SI2.11 - Nickel_inflow'!$K$4:$K$49,0)*AP$1</f>
        <v>0</v>
      </c>
      <c r="AQ35" s="6">
        <f>_xlfn.XLOOKUP($E35-AQ$3,'SI2.11 - Nickel_inflow'!$J$4:$J$49,'SI2.11 - Nickel_inflow'!$K$4:$K$49,0)*AQ$1</f>
        <v>0</v>
      </c>
      <c r="AR35" s="6">
        <f>_xlfn.XLOOKUP($E35-AR$3,'SI2.11 - Nickel_inflow'!$J$4:$J$49,'SI2.11 - Nickel_inflow'!$K$4:$K$49,0)*AR$1</f>
        <v>0</v>
      </c>
      <c r="AS35" s="6">
        <f>_xlfn.XLOOKUP($E35-AS$3,'SI2.11 - Nickel_inflow'!$J$4:$J$49,'SI2.11 - Nickel_inflow'!$K$4:$K$49,0)*AS$1</f>
        <v>0</v>
      </c>
      <c r="AT35" s="6">
        <f>_xlfn.XLOOKUP($E35-AT$3,'SI2.11 - Nickel_inflow'!$J$4:$J$49,'SI2.11 - Nickel_inflow'!$K$4:$K$49,0)*AT$1</f>
        <v>0</v>
      </c>
      <c r="AU35" s="6">
        <f>_xlfn.XLOOKUP($E35-AU$3,'SI2.11 - Nickel_inflow'!$J$4:$J$49,'SI2.11 - Nickel_inflow'!$K$4:$K$49,0)*AU$1</f>
        <v>0</v>
      </c>
      <c r="AV35" s="6">
        <f>_xlfn.XLOOKUP($E35-AV$3,'SI2.11 - Nickel_inflow'!$J$4:$J$49,'SI2.11 - Nickel_inflow'!$K$4:$K$49,0)*AV$1</f>
        <v>0</v>
      </c>
      <c r="AW35" s="6">
        <f>_xlfn.XLOOKUP($E35-AW$3,'SI2.11 - Nickel_inflow'!$J$4:$J$49,'SI2.11 - Nickel_inflow'!$K$4:$K$49,0)*AW$1</f>
        <v>0</v>
      </c>
      <c r="AX35" s="6">
        <f>_xlfn.XLOOKUP($E35-AX$3,'SI2.11 - Nickel_inflow'!$J$4:$J$49,'SI2.11 - Nickel_inflow'!$K$4:$K$49,0)*AX$1</f>
        <v>0</v>
      </c>
      <c r="AY35" s="6">
        <f>_xlfn.XLOOKUP($E35-AY$3,'SI2.11 - Nickel_inflow'!$J$4:$J$49,'SI2.11 - Nickel_inflow'!$K$4:$K$49,0)*AY$1</f>
        <v>0</v>
      </c>
    </row>
    <row r="36" spans="1:51">
      <c r="A36" s="15">
        <f>'SI2.11 - Nickel_inflow'!C36-B36</f>
        <v>3.1505654001213461</v>
      </c>
      <c r="B36" s="14">
        <f t="shared" si="2"/>
        <v>1.9537001432369649</v>
      </c>
      <c r="C36" s="13">
        <f t="shared" si="1"/>
        <v>34.59452740667578</v>
      </c>
      <c r="E36" s="9">
        <f>'SI2.11 - Nickel_inflow'!B36</f>
        <v>2037</v>
      </c>
      <c r="F36" s="6">
        <f>_xlfn.XLOOKUP($E36-F$3,'SI2.11 - Nickel_inflow'!$J$4:$J$49,'SI2.11 - Nickel_inflow'!$K$4:$K$49,0)*F$1</f>
        <v>2.2600146048544998E-9</v>
      </c>
      <c r="G36" s="6">
        <f>_xlfn.XLOOKUP($E36-G$3,'SI2.11 - Nickel_inflow'!$J$4:$J$49,'SI2.11 - Nickel_inflow'!$K$4:$K$49,0)*G$1</f>
        <v>-1.2523222754624998E-9</v>
      </c>
      <c r="H36" s="6">
        <f>_xlfn.XLOOKUP($E36-H$3,'SI2.11 - Nickel_inflow'!$J$4:$J$49,'SI2.11 - Nickel_inflow'!$K$4:$K$49,0)*H$1</f>
        <v>-2.8757695695493652E-10</v>
      </c>
      <c r="I36" s="6">
        <f>_xlfn.XLOOKUP($E36-I$3,'SI2.11 - Nickel_inflow'!$J$4:$J$49,'SI2.11 - Nickel_inflow'!$K$4:$K$49,0)*I$1</f>
        <v>1.0489532921099362E-8</v>
      </c>
      <c r="J36" s="6">
        <f>_xlfn.XLOOKUP($E36-J$3,'SI2.11 - Nickel_inflow'!$J$4:$J$49,'SI2.11 - Nickel_inflow'!$K$4:$K$49,0)*J$1</f>
        <v>6.1629554961503733E-8</v>
      </c>
      <c r="K36" s="6">
        <f>_xlfn.XLOOKUP($E36-K$3,'SI2.11 - Nickel_inflow'!$J$4:$J$49,'SI2.11 - Nickel_inflow'!$K$4:$K$49,0)*K$1</f>
        <v>2.4628255779270776E-7</v>
      </c>
      <c r="L36" s="6">
        <f>_xlfn.XLOOKUP($E36-L$3,'SI2.11 - Nickel_inflow'!$J$4:$J$49,'SI2.11 - Nickel_inflow'!$K$4:$K$49,0)*L$1</f>
        <v>8.0790214502629537E-7</v>
      </c>
      <c r="M36" s="6">
        <f>_xlfn.XLOOKUP($E36-M$3,'SI2.11 - Nickel_inflow'!$J$4:$J$49,'SI2.11 - Nickel_inflow'!$K$4:$K$49,0)*M$1</f>
        <v>2.2846981621634386E-6</v>
      </c>
      <c r="N36" s="6">
        <f>_xlfn.XLOOKUP($E36-N$3,'SI2.11 - Nickel_inflow'!$J$4:$J$49,'SI2.11 - Nickel_inflow'!$K$4:$K$49,0)*N$1</f>
        <v>5.6278695867656631E-6</v>
      </c>
      <c r="O36" s="6">
        <f>_xlfn.XLOOKUP($E36-O$3,'SI2.11 - Nickel_inflow'!$J$4:$J$49,'SI2.11 - Nickel_inflow'!$K$4:$K$49,0)*O$1</f>
        <v>1.1883288630069909E-5</v>
      </c>
      <c r="P36" s="6">
        <f>_xlfn.XLOOKUP($E36-P$3,'SI2.11 - Nickel_inflow'!$J$4:$J$49,'SI2.11 - Nickel_inflow'!$K$4:$K$49,0)*P$1</f>
        <v>2.0090144873970482E-5</v>
      </c>
      <c r="Q36" s="6">
        <f>_xlfn.XLOOKUP($E36-Q$3,'SI2.11 - Nickel_inflow'!$J$4:$J$49,'SI2.11 - Nickel_inflow'!$K$4:$K$49,0)*Q$1</f>
        <v>3.0577544273282289E-5</v>
      </c>
      <c r="R36" s="6">
        <f>_xlfn.XLOOKUP($E36-R$3,'SI2.11 - Nickel_inflow'!$J$4:$J$49,'SI2.11 - Nickel_inflow'!$K$4:$K$49,0)*R$1</f>
        <v>1.3072110773041016E-4</v>
      </c>
      <c r="S36" s="6">
        <f>_xlfn.XLOOKUP($E36-S$3,'SI2.11 - Nickel_inflow'!$J$4:$J$49,'SI2.11 - Nickel_inflow'!$K$4:$K$49,0)*S$1</f>
        <v>6.448937880412939E-4</v>
      </c>
      <c r="T36" s="6">
        <f>_xlfn.XLOOKUP($E36-T$3,'SI2.11 - Nickel_inflow'!$J$4:$J$49,'SI2.11 - Nickel_inflow'!$K$4:$K$49,0)*T$1</f>
        <v>2.6262862295803164E-3</v>
      </c>
      <c r="U36" s="6">
        <f>_xlfn.XLOOKUP($E36-U$3,'SI2.11 - Nickel_inflow'!$J$4:$J$49,'SI2.11 - Nickel_inflow'!$K$4:$K$49,0)*U$1</f>
        <v>8.1288028126971189E-3</v>
      </c>
      <c r="V36" s="6">
        <f>_xlfn.XLOOKUP($E36-V$3,'SI2.11 - Nickel_inflow'!$J$4:$J$49,'SI2.11 - Nickel_inflow'!$K$4:$K$49,0)*V$1</f>
        <v>1.6443798839917693E-2</v>
      </c>
      <c r="W36" s="6">
        <f>_xlfn.XLOOKUP($E36-W$3,'SI2.11 - Nickel_inflow'!$J$4:$J$49,'SI2.11 - Nickel_inflow'!$K$4:$K$49,0)*W$1</f>
        <v>3.5084689431879625E-2</v>
      </c>
      <c r="X36" s="6">
        <f>_xlfn.XLOOKUP($E36-X$3,'SI2.11 - Nickel_inflow'!$J$4:$J$49,'SI2.11 - Nickel_inflow'!$K$4:$K$49,0)*X$1</f>
        <v>7.3945534819970016E-2</v>
      </c>
      <c r="Y36" s="6">
        <f>_xlfn.XLOOKUP($E36-Y$3,'SI2.11 - Nickel_inflow'!$J$4:$J$49,'SI2.11 - Nickel_inflow'!$K$4:$K$49,0)*Y$1</f>
        <v>0.12693959642778954</v>
      </c>
      <c r="Z36" s="6">
        <f>_xlfn.XLOOKUP($E36-Z$3,'SI2.11 - Nickel_inflow'!$J$4:$J$49,'SI2.11 - Nickel_inflow'!$K$4:$K$49,0)*Z$1</f>
        <v>0.23663800576510427</v>
      </c>
      <c r="AA36" s="6">
        <f>_xlfn.XLOOKUP($E36-AA$3,'SI2.11 - Nickel_inflow'!$J$4:$J$49,'SI2.11 - Nickel_inflow'!$K$4:$K$49,0)*AA$1</f>
        <v>0.41290378155804602</v>
      </c>
      <c r="AB36" s="6">
        <f>_xlfn.XLOOKUP($E36-AB$3,'SI2.11 - Nickel_inflow'!$J$4:$J$49,'SI2.11 - Nickel_inflow'!$K$4:$K$49,0)*AB$1</f>
        <v>0.66916071447070036</v>
      </c>
      <c r="AC36" s="6">
        <f>_xlfn.XLOOKUP($E36-AC$3,'SI2.11 - Nickel_inflow'!$J$4:$J$49,'SI2.11 - Nickel_inflow'!$K$4:$K$49,0)*AC$1</f>
        <v>1.0157074040502667</v>
      </c>
      <c r="AD36" s="6">
        <f>_xlfn.XLOOKUP($E36-AD$3,'SI2.11 - Nickel_inflow'!$J$4:$J$49,'SI2.11 - Nickel_inflow'!$K$4:$K$49,0)*AD$1</f>
        <v>1.4561497305712305</v>
      </c>
      <c r="AE36" s="6">
        <f>_xlfn.XLOOKUP($E36-AE$3,'SI2.11 - Nickel_inflow'!$J$4:$J$49,'SI2.11 - Nickel_inflow'!$K$4:$K$49,0)*AE$1</f>
        <v>1.9825451274604622</v>
      </c>
      <c r="AF36" s="6">
        <f>_xlfn.XLOOKUP($E36-AF$3,'SI2.11 - Nickel_inflow'!$J$4:$J$49,'SI2.11 - Nickel_inflow'!$K$4:$K$49,0)*AF$1</f>
        <v>2.5720393225657228</v>
      </c>
      <c r="AG36" s="6">
        <f>_xlfn.XLOOKUP($E36-AG$3,'SI2.11 - Nickel_inflow'!$J$4:$J$49,'SI2.11 - Nickel_inflow'!$K$4:$K$49,0)*AG$1</f>
        <v>3.183318872665005</v>
      </c>
      <c r="AH36" s="6">
        <f>_xlfn.XLOOKUP($E36-AH$3,'SI2.11 - Nickel_inflow'!$J$4:$J$49,'SI2.11 - Nickel_inflow'!$K$4:$K$49,0)*AH$1</f>
        <v>3.7694283456949087</v>
      </c>
      <c r="AI36" s="6">
        <f>_xlfn.XLOOKUP($E36-AI$3,'SI2.11 - Nickel_inflow'!$J$4:$J$49,'SI2.11 - Nickel_inflow'!$K$4:$K$49,0)*AI$1</f>
        <v>4.2838265123815829</v>
      </c>
      <c r="AJ36" s="6">
        <f>_xlfn.XLOOKUP($E36-AJ$3,'SI2.11 - Nickel_inflow'!$J$4:$J$49,'SI2.11 - Nickel_inflow'!$K$4:$K$49,0)*AJ$1</f>
        <v>4.6871037276707268</v>
      </c>
      <c r="AK36" s="6">
        <f>_xlfn.XLOOKUP($E36-AK$3,'SI2.11 - Nickel_inflow'!$J$4:$J$49,'SI2.11 - Nickel_inflow'!$K$4:$K$49,0)*AK$1</f>
        <v>4.9574244044366749</v>
      </c>
      <c r="AL36" s="6">
        <f>_xlfn.XLOOKUP($E36-AL$3,'SI2.11 - Nickel_inflow'!$J$4:$J$49,'SI2.11 - Nickel_inflow'!$K$4:$K$49,0)*AL$1</f>
        <v>5.1042655433583111</v>
      </c>
      <c r="AM36" s="6">
        <f>_xlfn.XLOOKUP($E36-AM$3,'SI2.11 - Nickel_inflow'!$J$4:$J$49,'SI2.11 - Nickel_inflow'!$K$4:$K$49,0)*AM$1</f>
        <v>0</v>
      </c>
      <c r="AN36" s="6">
        <f>_xlfn.XLOOKUP($E36-AN$3,'SI2.11 - Nickel_inflow'!$J$4:$J$49,'SI2.11 - Nickel_inflow'!$K$4:$K$49,0)*AN$1</f>
        <v>0</v>
      </c>
      <c r="AO36" s="6">
        <f>_xlfn.XLOOKUP($E36-AO$3,'SI2.11 - Nickel_inflow'!$J$4:$J$49,'SI2.11 - Nickel_inflow'!$K$4:$K$49,0)*AO$1</f>
        <v>0</v>
      </c>
      <c r="AP36" s="6">
        <f>_xlfn.XLOOKUP($E36-AP$3,'SI2.11 - Nickel_inflow'!$J$4:$J$49,'SI2.11 - Nickel_inflow'!$K$4:$K$49,0)*AP$1</f>
        <v>0</v>
      </c>
      <c r="AQ36" s="6">
        <f>_xlfn.XLOOKUP($E36-AQ$3,'SI2.11 - Nickel_inflow'!$J$4:$J$49,'SI2.11 - Nickel_inflow'!$K$4:$K$49,0)*AQ$1</f>
        <v>0</v>
      </c>
      <c r="AR36" s="6">
        <f>_xlfn.XLOOKUP($E36-AR$3,'SI2.11 - Nickel_inflow'!$J$4:$J$49,'SI2.11 - Nickel_inflow'!$K$4:$K$49,0)*AR$1</f>
        <v>0</v>
      </c>
      <c r="AS36" s="6">
        <f>_xlfn.XLOOKUP($E36-AS$3,'SI2.11 - Nickel_inflow'!$J$4:$J$49,'SI2.11 - Nickel_inflow'!$K$4:$K$49,0)*AS$1</f>
        <v>0</v>
      </c>
      <c r="AT36" s="6">
        <f>_xlfn.XLOOKUP($E36-AT$3,'SI2.11 - Nickel_inflow'!$J$4:$J$49,'SI2.11 - Nickel_inflow'!$K$4:$K$49,0)*AT$1</f>
        <v>0</v>
      </c>
      <c r="AU36" s="6">
        <f>_xlfn.XLOOKUP($E36-AU$3,'SI2.11 - Nickel_inflow'!$J$4:$J$49,'SI2.11 - Nickel_inflow'!$K$4:$K$49,0)*AU$1</f>
        <v>0</v>
      </c>
      <c r="AV36" s="6">
        <f>_xlfn.XLOOKUP($E36-AV$3,'SI2.11 - Nickel_inflow'!$J$4:$J$49,'SI2.11 - Nickel_inflow'!$K$4:$K$49,0)*AV$1</f>
        <v>0</v>
      </c>
      <c r="AW36" s="6">
        <f>_xlfn.XLOOKUP($E36-AW$3,'SI2.11 - Nickel_inflow'!$J$4:$J$49,'SI2.11 - Nickel_inflow'!$K$4:$K$49,0)*AW$1</f>
        <v>0</v>
      </c>
      <c r="AX36" s="6">
        <f>_xlfn.XLOOKUP($E36-AX$3,'SI2.11 - Nickel_inflow'!$J$4:$J$49,'SI2.11 - Nickel_inflow'!$K$4:$K$49,0)*AX$1</f>
        <v>0</v>
      </c>
      <c r="AY36" s="6">
        <f>_xlfn.XLOOKUP($E36-AY$3,'SI2.11 - Nickel_inflow'!$J$4:$J$49,'SI2.11 - Nickel_inflow'!$K$4:$K$49,0)*AY$1</f>
        <v>0</v>
      </c>
    </row>
    <row r="37" spans="1:51">
      <c r="A37" s="15">
        <f>'SI2.11 - Nickel_inflow'!C37-B37</f>
        <v>3.4430225005051449</v>
      </c>
      <c r="B37" s="14">
        <f t="shared" si="2"/>
        <v>1.7431837158022745</v>
      </c>
      <c r="C37" s="13">
        <f t="shared" si="1"/>
        <v>36.337711122478055</v>
      </c>
      <c r="E37" s="9">
        <f>'SI2.11 - Nickel_inflow'!B37</f>
        <v>2038</v>
      </c>
      <c r="F37" s="6">
        <f>_xlfn.XLOOKUP($E37-F$3,'SI2.11 - Nickel_inflow'!$J$4:$J$49,'SI2.11 - Nickel_inflow'!$K$4:$K$49,0)*F$1</f>
        <v>5.7311132692610754E-10</v>
      </c>
      <c r="G37" s="6">
        <f>_xlfn.XLOOKUP($E37-G$3,'SI2.11 - Nickel_inflow'!$J$4:$J$49,'SI2.11 - Nickel_inflow'!$K$4:$K$49,0)*G$1</f>
        <v>-3.3498602859324903E-10</v>
      </c>
      <c r="H37" s="6">
        <f>_xlfn.XLOOKUP($E37-H$3,'SI2.11 - Nickel_inflow'!$J$4:$J$49,'SI2.11 - Nickel_inflow'!$K$4:$K$49,0)*H$1</f>
        <v>-8.1105402519175995E-11</v>
      </c>
      <c r="I37" s="6">
        <f>_xlfn.XLOOKUP($E37-I$3,'SI2.11 - Nickel_inflow'!$J$4:$J$49,'SI2.11 - Nickel_inflow'!$K$4:$K$49,0)*I$1</f>
        <v>3.1177013201096657E-9</v>
      </c>
      <c r="J37" s="6">
        <f>_xlfn.XLOOKUP($E37-J$3,'SI2.11 - Nickel_inflow'!$J$4:$J$49,'SI2.11 - Nickel_inflow'!$K$4:$K$49,0)*J$1</f>
        <v>1.9294903135726575E-8</v>
      </c>
      <c r="K37" s="6">
        <f>_xlfn.XLOOKUP($E37-K$3,'SI2.11 - Nickel_inflow'!$J$4:$J$49,'SI2.11 - Nickel_inflow'!$K$4:$K$49,0)*K$1</f>
        <v>8.1180122871422449E-8</v>
      </c>
      <c r="L37" s="6">
        <f>_xlfn.XLOOKUP($E37-L$3,'SI2.11 - Nickel_inflow'!$J$4:$J$49,'SI2.11 - Nickel_inflow'!$K$4:$K$49,0)*L$1</f>
        <v>2.8023277470031945E-7</v>
      </c>
      <c r="M37" s="6">
        <f>_xlfn.XLOOKUP($E37-M$3,'SI2.11 - Nickel_inflow'!$J$4:$J$49,'SI2.11 - Nickel_inflow'!$K$4:$K$49,0)*M$1</f>
        <v>8.3350606285350842E-7</v>
      </c>
      <c r="N37" s="6">
        <f>_xlfn.XLOOKUP($E37-N$3,'SI2.11 - Nickel_inflow'!$J$4:$J$49,'SI2.11 - Nickel_inflow'!$K$4:$K$49,0)*N$1</f>
        <v>2.1583057812939923E-6</v>
      </c>
      <c r="O37" s="6">
        <f>_xlfn.XLOOKUP($E37-O$3,'SI2.11 - Nickel_inflow'!$J$4:$J$49,'SI2.11 - Nickel_inflow'!$K$4:$K$49,0)*O$1</f>
        <v>4.7880317403969096E-6</v>
      </c>
      <c r="P37" s="6">
        <f>_xlfn.XLOOKUP($E37-P$3,'SI2.11 - Nickel_inflow'!$J$4:$J$49,'SI2.11 - Nickel_inflow'!$K$4:$K$49,0)*P$1</f>
        <v>8.4998239528305039E-6</v>
      </c>
      <c r="Q37" s="6">
        <f>_xlfn.XLOOKUP($E37-Q$3,'SI2.11 - Nickel_inflow'!$J$4:$J$49,'SI2.11 - Nickel_inflow'!$K$4:$K$49,0)*Q$1</f>
        <v>1.3576352483621121E-5</v>
      </c>
      <c r="R37" s="6">
        <f>_xlfn.XLOOKUP($E37-R$3,'SI2.11 - Nickel_inflow'!$J$4:$J$49,'SI2.11 - Nickel_inflow'!$K$4:$K$49,0)*R$1</f>
        <v>6.0872125899701921E-5</v>
      </c>
      <c r="S37" s="6">
        <f>_xlfn.XLOOKUP($E37-S$3,'SI2.11 - Nickel_inflow'!$J$4:$J$49,'SI2.11 - Nickel_inflow'!$K$4:$K$49,0)*S$1</f>
        <v>3.1476217757510843E-4</v>
      </c>
      <c r="T37" s="6">
        <f>_xlfn.XLOOKUP($E37-T$3,'SI2.11 - Nickel_inflow'!$J$4:$J$49,'SI2.11 - Nickel_inflow'!$K$4:$K$49,0)*T$1</f>
        <v>1.3426946955640234E-3</v>
      </c>
      <c r="U37" s="6">
        <f>_xlfn.XLOOKUP($E37-U$3,'SI2.11 - Nickel_inflow'!$J$4:$J$49,'SI2.11 - Nickel_inflow'!$K$4:$K$49,0)*U$1</f>
        <v>4.3502170930251292E-3</v>
      </c>
      <c r="V37" s="6">
        <f>_xlfn.XLOOKUP($E37-V$3,'SI2.11 - Nickel_inflow'!$J$4:$J$49,'SI2.11 - Nickel_inflow'!$K$4:$K$49,0)*V$1</f>
        <v>9.2051692916281392E-3</v>
      </c>
      <c r="W37" s="6">
        <f>_xlfn.XLOOKUP($E37-W$3,'SI2.11 - Nickel_inflow'!$J$4:$J$49,'SI2.11 - Nickel_inflow'!$K$4:$K$49,0)*W$1</f>
        <v>2.0529356730191416E-2</v>
      </c>
      <c r="X37" s="6">
        <f>_xlfn.XLOOKUP($E37-X$3,'SI2.11 - Nickel_inflow'!$J$4:$J$49,'SI2.11 - Nickel_inflow'!$K$4:$K$49,0)*X$1</f>
        <v>4.5192429971539279E-2</v>
      </c>
      <c r="Y37" s="6">
        <f>_xlfn.XLOOKUP($E37-Y$3,'SI2.11 - Nickel_inflow'!$J$4:$J$49,'SI2.11 - Nickel_inflow'!$K$4:$K$49,0)*Y$1</f>
        <v>8.096517108568338E-2</v>
      </c>
      <c r="Z37" s="6">
        <f>_xlfn.XLOOKUP($E37-Z$3,'SI2.11 - Nickel_inflow'!$J$4:$J$49,'SI2.11 - Nickel_inflow'!$K$4:$K$49,0)*Z$1</f>
        <v>0.15738583367855072</v>
      </c>
      <c r="AA37" s="6">
        <f>_xlfn.XLOOKUP($E37-AA$3,'SI2.11 - Nickel_inflow'!$J$4:$J$49,'SI2.11 - Nickel_inflow'!$K$4:$K$49,0)*AA$1</f>
        <v>0.28610230649133023</v>
      </c>
      <c r="AB37" s="6">
        <f>_xlfn.XLOOKUP($E37-AB$3,'SI2.11 - Nickel_inflow'!$J$4:$J$49,'SI2.11 - Nickel_inflow'!$K$4:$K$49,0)*AB$1</f>
        <v>0.4825931510869293</v>
      </c>
      <c r="AC37" s="6">
        <f>_xlfn.XLOOKUP($E37-AC$3,'SI2.11 - Nickel_inflow'!$J$4:$J$49,'SI2.11 - Nickel_inflow'!$K$4:$K$49,0)*AC$1</f>
        <v>0.76165085777230668</v>
      </c>
      <c r="AD37" s="6">
        <f>_xlfn.XLOOKUP($E37-AD$3,'SI2.11 - Nickel_inflow'!$J$4:$J$49,'SI2.11 - Nickel_inflow'!$K$4:$K$49,0)*AD$1</f>
        <v>1.1341087327456163</v>
      </c>
      <c r="AE37" s="6">
        <f>_xlfn.XLOOKUP($E37-AE$3,'SI2.11 - Nickel_inflow'!$J$4:$J$49,'SI2.11 - Nickel_inflow'!$K$4:$K$49,0)*AE$1</f>
        <v>1.601833567709418</v>
      </c>
      <c r="AF37" s="6">
        <f>_xlfn.XLOOKUP($E37-AF$3,'SI2.11 - Nickel_inflow'!$J$4:$J$49,'SI2.11 - Nickel_inflow'!$K$4:$K$49,0)*AF$1</f>
        <v>2.1530402820268675</v>
      </c>
      <c r="AG37" s="6">
        <f>_xlfn.XLOOKUP($E37-AG$3,'SI2.11 - Nickel_inflow'!$J$4:$J$49,'SI2.11 - Nickel_inflow'!$K$4:$K$49,0)*AG$1</f>
        <v>2.7568088609198993</v>
      </c>
      <c r="AH37" s="6">
        <f>_xlfn.XLOOKUP($E37-AH$3,'SI2.11 - Nickel_inflow'!$J$4:$J$49,'SI2.11 - Nickel_inflow'!$K$4:$K$49,0)*AH$1</f>
        <v>3.3716546706003698</v>
      </c>
      <c r="AI37" s="6">
        <f>_xlfn.XLOOKUP($E37-AI$3,'SI2.11 - Nickel_inflow'!$J$4:$J$49,'SI2.11 - Nickel_inflow'!$K$4:$K$49,0)*AI$1</f>
        <v>3.9501653511436907</v>
      </c>
      <c r="AJ37" s="6">
        <f>_xlfn.XLOOKUP($E37-AJ$3,'SI2.11 - Nickel_inflow'!$J$4:$J$49,'SI2.11 - Nickel_inflow'!$K$4:$K$49,0)*AJ$1</f>
        <v>4.4453590909699034</v>
      </c>
      <c r="AK37" s="6">
        <f>_xlfn.XLOOKUP($E37-AK$3,'SI2.11 - Nickel_inflow'!$J$4:$J$49,'SI2.11 - Nickel_inflow'!$K$4:$K$49,0)*AK$1</f>
        <v>4.8215273885545455</v>
      </c>
      <c r="AL37" s="6">
        <f>_xlfn.XLOOKUP($E37-AL$3,'SI2.11 - Nickel_inflow'!$J$4:$J$49,'SI2.11 - Nickel_inflow'!$K$4:$K$49,0)*AL$1</f>
        <v>5.0672838992975588</v>
      </c>
      <c r="AM37" s="6">
        <f>_xlfn.XLOOKUP($E37-AM$3,'SI2.11 - Nickel_inflow'!$J$4:$J$49,'SI2.11 - Nickel_inflow'!$K$4:$K$49,0)*AM$1</f>
        <v>5.1862062163074194</v>
      </c>
      <c r="AN37" s="6">
        <f>_xlfn.XLOOKUP($E37-AN$3,'SI2.11 - Nickel_inflow'!$J$4:$J$49,'SI2.11 - Nickel_inflow'!$K$4:$K$49,0)*AN$1</f>
        <v>0</v>
      </c>
      <c r="AO37" s="6">
        <f>_xlfn.XLOOKUP($E37-AO$3,'SI2.11 - Nickel_inflow'!$J$4:$J$49,'SI2.11 - Nickel_inflow'!$K$4:$K$49,0)*AO$1</f>
        <v>0</v>
      </c>
      <c r="AP37" s="6">
        <f>_xlfn.XLOOKUP($E37-AP$3,'SI2.11 - Nickel_inflow'!$J$4:$J$49,'SI2.11 - Nickel_inflow'!$K$4:$K$49,0)*AP$1</f>
        <v>0</v>
      </c>
      <c r="AQ37" s="6">
        <f>_xlfn.XLOOKUP($E37-AQ$3,'SI2.11 - Nickel_inflow'!$J$4:$J$49,'SI2.11 - Nickel_inflow'!$K$4:$K$49,0)*AQ$1</f>
        <v>0</v>
      </c>
      <c r="AR37" s="6">
        <f>_xlfn.XLOOKUP($E37-AR$3,'SI2.11 - Nickel_inflow'!$J$4:$J$49,'SI2.11 - Nickel_inflow'!$K$4:$K$49,0)*AR$1</f>
        <v>0</v>
      </c>
      <c r="AS37" s="6">
        <f>_xlfn.XLOOKUP($E37-AS$3,'SI2.11 - Nickel_inflow'!$J$4:$J$49,'SI2.11 - Nickel_inflow'!$K$4:$K$49,0)*AS$1</f>
        <v>0</v>
      </c>
      <c r="AT37" s="6">
        <f>_xlfn.XLOOKUP($E37-AT$3,'SI2.11 - Nickel_inflow'!$J$4:$J$49,'SI2.11 - Nickel_inflow'!$K$4:$K$49,0)*AT$1</f>
        <v>0</v>
      </c>
      <c r="AU37" s="6">
        <f>_xlfn.XLOOKUP($E37-AU$3,'SI2.11 - Nickel_inflow'!$J$4:$J$49,'SI2.11 - Nickel_inflow'!$K$4:$K$49,0)*AU$1</f>
        <v>0</v>
      </c>
      <c r="AV37" s="6">
        <f>_xlfn.XLOOKUP($E37-AV$3,'SI2.11 - Nickel_inflow'!$J$4:$J$49,'SI2.11 - Nickel_inflow'!$K$4:$K$49,0)*AV$1</f>
        <v>0</v>
      </c>
      <c r="AW37" s="6">
        <f>_xlfn.XLOOKUP($E37-AW$3,'SI2.11 - Nickel_inflow'!$J$4:$J$49,'SI2.11 - Nickel_inflow'!$K$4:$K$49,0)*AW$1</f>
        <v>0</v>
      </c>
      <c r="AX37" s="6">
        <f>_xlfn.XLOOKUP($E37-AX$3,'SI2.11 - Nickel_inflow'!$J$4:$J$49,'SI2.11 - Nickel_inflow'!$K$4:$K$49,0)*AX$1</f>
        <v>0</v>
      </c>
      <c r="AY37" s="6">
        <f>_xlfn.XLOOKUP($E37-AY$3,'SI2.11 - Nickel_inflow'!$J$4:$J$49,'SI2.11 - Nickel_inflow'!$K$4:$K$49,0)*AY$1</f>
        <v>0</v>
      </c>
    </row>
    <row r="38" spans="1:51">
      <c r="A38" s="15">
        <f>'SI2.11 - Nickel_inflow'!C38-B38</f>
        <v>3.7204355116474934</v>
      </c>
      <c r="B38" s="14">
        <f t="shared" si="2"/>
        <v>1.5167488471785262</v>
      </c>
      <c r="C38" s="13">
        <f t="shared" si="1"/>
        <v>37.854459969656581</v>
      </c>
      <c r="E38" s="9">
        <f>'SI2.11 - Nickel_inflow'!B38</f>
        <v>2039</v>
      </c>
      <c r="F38" s="6">
        <f>_xlfn.XLOOKUP($E38-F$3,'SI2.11 - Nickel_inflow'!$J$4:$J$49,'SI2.11 - Nickel_inflow'!$K$4:$K$49,0)*F$1</f>
        <v>1.3771796228534465E-10</v>
      </c>
      <c r="G38" s="6">
        <f>_xlfn.XLOOKUP($E38-G$3,'SI2.11 - Nickel_inflow'!$J$4:$J$49,'SI2.11 - Nickel_inflow'!$K$4:$K$49,0)*G$1</f>
        <v>-8.4948250748646779E-11</v>
      </c>
      <c r="H38" s="6">
        <f>_xlfn.XLOOKUP($E38-H$3,'SI2.11 - Nickel_inflow'!$J$4:$J$49,'SI2.11 - Nickel_inflow'!$K$4:$K$49,0)*H$1</f>
        <v>-2.1695035870316776E-11</v>
      </c>
      <c r="I38" s="6">
        <f>_xlfn.XLOOKUP($E38-I$3,'SI2.11 - Nickel_inflow'!$J$4:$J$49,'SI2.11 - Nickel_inflow'!$K$4:$K$49,0)*I$1</f>
        <v>8.792860985092227E-10</v>
      </c>
      <c r="J38" s="6">
        <f>_xlfn.XLOOKUP($E38-J$3,'SI2.11 - Nickel_inflow'!$J$4:$J$49,'SI2.11 - Nickel_inflow'!$K$4:$K$49,0)*J$1</f>
        <v>5.7348354240484336E-9</v>
      </c>
      <c r="K38" s="6">
        <f>_xlfn.XLOOKUP($E38-K$3,'SI2.11 - Nickel_inflow'!$J$4:$J$49,'SI2.11 - Nickel_inflow'!$K$4:$K$49,0)*K$1</f>
        <v>2.5415770214938108E-8</v>
      </c>
      <c r="L38" s="6">
        <f>_xlfn.XLOOKUP($E38-L$3,'SI2.11 - Nickel_inflow'!$J$4:$J$49,'SI2.11 - Nickel_inflow'!$K$4:$K$49,0)*L$1</f>
        <v>9.2370857630605492E-8</v>
      </c>
      <c r="M38" s="6">
        <f>_xlfn.XLOOKUP($E38-M$3,'SI2.11 - Nickel_inflow'!$J$4:$J$49,'SI2.11 - Nickel_inflow'!$K$4:$K$49,0)*M$1</f>
        <v>2.8911387122926274E-7</v>
      </c>
      <c r="N38" s="6">
        <f>_xlfn.XLOOKUP($E38-N$3,'SI2.11 - Nickel_inflow'!$J$4:$J$49,'SI2.11 - Nickel_inflow'!$K$4:$K$49,0)*N$1</f>
        <v>7.873954573048892E-7</v>
      </c>
      <c r="O38" s="6">
        <f>_xlfn.XLOOKUP($E38-O$3,'SI2.11 - Nickel_inflow'!$J$4:$J$49,'SI2.11 - Nickel_inflow'!$K$4:$K$49,0)*O$1</f>
        <v>1.8362253117270182E-6</v>
      </c>
      <c r="P38" s="6">
        <f>_xlfn.XLOOKUP($E38-P$3,'SI2.11 - Nickel_inflow'!$J$4:$J$49,'SI2.11 - Nickel_inflow'!$K$4:$K$49,0)*P$1</f>
        <v>3.4247612879616599E-6</v>
      </c>
      <c r="Q38" s="6">
        <f>_xlfn.XLOOKUP($E38-Q$3,'SI2.11 - Nickel_inflow'!$J$4:$J$49,'SI2.11 - Nickel_inflow'!$K$4:$K$49,0)*Q$1</f>
        <v>5.7439409599213349E-6</v>
      </c>
      <c r="R38" s="6">
        <f>_xlfn.XLOOKUP($E38-R$3,'SI2.11 - Nickel_inflow'!$J$4:$J$49,'SI2.11 - Nickel_inflow'!$K$4:$K$49,0)*R$1</f>
        <v>2.7027070266195874E-5</v>
      </c>
      <c r="S38" s="6">
        <f>_xlfn.XLOOKUP($E38-S$3,'SI2.11 - Nickel_inflow'!$J$4:$J$49,'SI2.11 - Nickel_inflow'!$K$4:$K$49,0)*S$1</f>
        <v>1.4657344352781224E-4</v>
      </c>
      <c r="T38" s="6">
        <f>_xlfn.XLOOKUP($E38-T$3,'SI2.11 - Nickel_inflow'!$J$4:$J$49,'SI2.11 - Nickel_inflow'!$K$4:$K$49,0)*T$1</f>
        <v>6.5534746035918938E-4</v>
      </c>
      <c r="U38" s="6">
        <f>_xlfn.XLOOKUP($E38-U$3,'SI2.11 - Nickel_inflow'!$J$4:$J$49,'SI2.11 - Nickel_inflow'!$K$4:$K$49,0)*U$1</f>
        <v>2.2240581965394485E-3</v>
      </c>
      <c r="V38" s="6">
        <f>_xlfn.XLOOKUP($E38-V$3,'SI2.11 - Nickel_inflow'!$J$4:$J$49,'SI2.11 - Nickel_inflow'!$K$4:$K$49,0)*V$1</f>
        <v>4.9262463021100241E-3</v>
      </c>
      <c r="W38" s="6">
        <f>_xlfn.XLOOKUP($E38-W$3,'SI2.11 - Nickel_inflow'!$J$4:$J$49,'SI2.11 - Nickel_inflow'!$K$4:$K$49,0)*W$1</f>
        <v>1.1492247380872447E-2</v>
      </c>
      <c r="X38" s="6">
        <f>_xlfn.XLOOKUP($E38-X$3,'SI2.11 - Nickel_inflow'!$J$4:$J$49,'SI2.11 - Nickel_inflow'!$K$4:$K$49,0)*X$1</f>
        <v>2.6443771668302318E-2</v>
      </c>
      <c r="Y38" s="6">
        <f>_xlfn.XLOOKUP($E38-Y$3,'SI2.11 - Nickel_inflow'!$J$4:$J$49,'SI2.11 - Nickel_inflow'!$K$4:$K$49,0)*Y$1</f>
        <v>4.9482539186872926E-2</v>
      </c>
      <c r="Z38" s="6">
        <f>_xlfn.XLOOKUP($E38-Z$3,'SI2.11 - Nickel_inflow'!$J$4:$J$49,'SI2.11 - Nickel_inflow'!$K$4:$K$49,0)*Z$1</f>
        <v>0.10038452389042832</v>
      </c>
      <c r="AA38" s="6">
        <f>_xlfn.XLOOKUP($E38-AA$3,'SI2.11 - Nickel_inflow'!$J$4:$J$49,'SI2.11 - Nickel_inflow'!$K$4:$K$49,0)*AA$1</f>
        <v>0.19028410030293766</v>
      </c>
      <c r="AB38" s="6">
        <f>_xlfn.XLOOKUP($E38-AB$3,'SI2.11 - Nickel_inflow'!$J$4:$J$49,'SI2.11 - Nickel_inflow'!$K$4:$K$49,0)*AB$1</f>
        <v>0.33439028604168758</v>
      </c>
      <c r="AC38" s="6">
        <f>_xlfn.XLOOKUP($E38-AC$3,'SI2.11 - Nickel_inflow'!$J$4:$J$49,'SI2.11 - Nickel_inflow'!$K$4:$K$49,0)*AC$1</f>
        <v>0.54929627446994167</v>
      </c>
      <c r="AD38" s="6">
        <f>_xlfn.XLOOKUP($E38-AD$3,'SI2.11 - Nickel_inflow'!$J$4:$J$49,'SI2.11 - Nickel_inflow'!$K$4:$K$49,0)*AD$1</f>
        <v>0.85043673567630484</v>
      </c>
      <c r="AE38" s="6">
        <f>_xlfn.XLOOKUP($E38-AE$3,'SI2.11 - Nickel_inflow'!$J$4:$J$49,'SI2.11 - Nickel_inflow'!$K$4:$K$49,0)*AE$1</f>
        <v>1.2475732401719881</v>
      </c>
      <c r="AF38" s="6">
        <f>_xlfn.XLOOKUP($E38-AF$3,'SI2.11 - Nickel_inflow'!$J$4:$J$49,'SI2.11 - Nickel_inflow'!$K$4:$K$49,0)*AF$1</f>
        <v>1.7395882437233288</v>
      </c>
      <c r="AG38" s="6">
        <f>_xlfn.XLOOKUP($E38-AG$3,'SI2.11 - Nickel_inflow'!$J$4:$J$49,'SI2.11 - Nickel_inflow'!$K$4:$K$49,0)*AG$1</f>
        <v>2.3077098687154609</v>
      </c>
      <c r="AH38" s="6">
        <f>_xlfn.XLOOKUP($E38-AH$3,'SI2.11 - Nickel_inflow'!$J$4:$J$49,'SI2.11 - Nickel_inflow'!$K$4:$K$49,0)*AH$1</f>
        <v>2.9199108991841234</v>
      </c>
      <c r="AI38" s="6">
        <f>_xlfn.XLOOKUP($E38-AI$3,'SI2.11 - Nickel_inflow'!$J$4:$J$49,'SI2.11 - Nickel_inflow'!$K$4:$K$49,0)*AI$1</f>
        <v>3.5333191758476152</v>
      </c>
      <c r="AJ38" s="6">
        <f>_xlfn.XLOOKUP($E38-AJ$3,'SI2.11 - Nickel_inflow'!$J$4:$J$49,'SI2.11 - Nickel_inflow'!$K$4:$K$49,0)*AJ$1</f>
        <v>4.0991163866667746</v>
      </c>
      <c r="AK38" s="6">
        <f>_xlfn.XLOOKUP($E38-AK$3,'SI2.11 - Nickel_inflow'!$J$4:$J$49,'SI2.11 - Nickel_inflow'!$K$4:$K$49,0)*AK$1</f>
        <v>4.5728496432748553</v>
      </c>
      <c r="AL38" s="6">
        <f>_xlfn.XLOOKUP($E38-AL$3,'SI2.11 - Nickel_inflow'!$J$4:$J$49,'SI2.11 - Nickel_inflow'!$K$4:$K$49,0)*AL$1</f>
        <v>4.9283753241257795</v>
      </c>
      <c r="AM38" s="6">
        <f>_xlfn.XLOOKUP($E38-AM$3,'SI2.11 - Nickel_inflow'!$J$4:$J$49,'SI2.11 - Nickel_inflow'!$K$4:$K$49,0)*AM$1</f>
        <v>5.1486308921617727</v>
      </c>
      <c r="AN38" s="6">
        <f>_xlfn.XLOOKUP($E38-AN$3,'SI2.11 - Nickel_inflow'!$J$4:$J$49,'SI2.11 - Nickel_inflow'!$K$4:$K$49,0)*AN$1</f>
        <v>5.2371843588260196</v>
      </c>
      <c r="AO38" s="6">
        <f>_xlfn.XLOOKUP($E38-AO$3,'SI2.11 - Nickel_inflow'!$J$4:$J$49,'SI2.11 - Nickel_inflow'!$K$4:$K$49,0)*AO$1</f>
        <v>0</v>
      </c>
      <c r="AP38" s="6">
        <f>_xlfn.XLOOKUP($E38-AP$3,'SI2.11 - Nickel_inflow'!$J$4:$J$49,'SI2.11 - Nickel_inflow'!$K$4:$K$49,0)*AP$1</f>
        <v>0</v>
      </c>
      <c r="AQ38" s="6">
        <f>_xlfn.XLOOKUP($E38-AQ$3,'SI2.11 - Nickel_inflow'!$J$4:$J$49,'SI2.11 - Nickel_inflow'!$K$4:$K$49,0)*AQ$1</f>
        <v>0</v>
      </c>
      <c r="AR38" s="6">
        <f>_xlfn.XLOOKUP($E38-AR$3,'SI2.11 - Nickel_inflow'!$J$4:$J$49,'SI2.11 - Nickel_inflow'!$K$4:$K$49,0)*AR$1</f>
        <v>0</v>
      </c>
      <c r="AS38" s="6">
        <f>_xlfn.XLOOKUP($E38-AS$3,'SI2.11 - Nickel_inflow'!$J$4:$J$49,'SI2.11 - Nickel_inflow'!$K$4:$K$49,0)*AS$1</f>
        <v>0</v>
      </c>
      <c r="AT38" s="6">
        <f>_xlfn.XLOOKUP($E38-AT$3,'SI2.11 - Nickel_inflow'!$J$4:$J$49,'SI2.11 - Nickel_inflow'!$K$4:$K$49,0)*AT$1</f>
        <v>0</v>
      </c>
      <c r="AU38" s="6">
        <f>_xlfn.XLOOKUP($E38-AU$3,'SI2.11 - Nickel_inflow'!$J$4:$J$49,'SI2.11 - Nickel_inflow'!$K$4:$K$49,0)*AU$1</f>
        <v>0</v>
      </c>
      <c r="AV38" s="6">
        <f>_xlfn.XLOOKUP($E38-AV$3,'SI2.11 - Nickel_inflow'!$J$4:$J$49,'SI2.11 - Nickel_inflow'!$K$4:$K$49,0)*AV$1</f>
        <v>0</v>
      </c>
      <c r="AW38" s="6">
        <f>_xlfn.XLOOKUP($E38-AW$3,'SI2.11 - Nickel_inflow'!$J$4:$J$49,'SI2.11 - Nickel_inflow'!$K$4:$K$49,0)*AW$1</f>
        <v>0</v>
      </c>
      <c r="AX38" s="6">
        <f>_xlfn.XLOOKUP($E38-AX$3,'SI2.11 - Nickel_inflow'!$J$4:$J$49,'SI2.11 - Nickel_inflow'!$K$4:$K$49,0)*AX$1</f>
        <v>0</v>
      </c>
      <c r="AY38" s="6">
        <f>_xlfn.XLOOKUP($E38-AY$3,'SI2.11 - Nickel_inflow'!$J$4:$J$49,'SI2.11 - Nickel_inflow'!$K$4:$K$49,0)*AY$1</f>
        <v>0</v>
      </c>
    </row>
    <row r="39" spans="1:51">
      <c r="A39" s="15">
        <f>'SI2.11 - Nickel_inflow'!C39-B39</f>
        <v>3.9782627667028434</v>
      </c>
      <c r="B39" s="14">
        <f t="shared" si="2"/>
        <v>1.2774799521515874</v>
      </c>
      <c r="C39" s="13">
        <f t="shared" si="1"/>
        <v>39.131939921808168</v>
      </c>
      <c r="E39" s="9">
        <f>'SI2.11 - Nickel_inflow'!B39</f>
        <v>2040</v>
      </c>
      <c r="F39" s="6">
        <f>_xlfn.XLOOKUP($E39-F$3,'SI2.11 - Nickel_inflow'!$J$4:$J$49,'SI2.11 - Nickel_inflow'!$K$4:$K$49,0)*F$1</f>
        <v>3.1345632741920838E-11</v>
      </c>
      <c r="G39" s="6">
        <f>_xlfn.XLOOKUP($E39-G$3,'SI2.11 - Nickel_inflow'!$J$4:$J$49,'SI2.11 - Nickel_inflow'!$K$4:$K$49,0)*G$1</f>
        <v>-2.0412962444060197E-11</v>
      </c>
      <c r="H39" s="6">
        <f>_xlfn.XLOOKUP($E39-H$3,'SI2.11 - Nickel_inflow'!$J$4:$J$49,'SI2.11 - Nickel_inflow'!$K$4:$K$49,0)*H$1</f>
        <v>-5.5015886926745005E-12</v>
      </c>
      <c r="I39" s="6">
        <f>_xlfn.XLOOKUP($E39-I$3,'SI2.11 - Nickel_inflow'!$J$4:$J$49,'SI2.11 - Nickel_inflow'!$K$4:$K$49,0)*I$1</f>
        <v>2.352018836589615E-10</v>
      </c>
      <c r="J39" s="6">
        <f>_xlfn.XLOOKUP($E39-J$3,'SI2.11 - Nickel_inflow'!$J$4:$J$49,'SI2.11 - Nickel_inflow'!$K$4:$K$49,0)*J$1</f>
        <v>1.617397097367447E-9</v>
      </c>
      <c r="K39" s="6">
        <f>_xlfn.XLOOKUP($E39-K$3,'SI2.11 - Nickel_inflow'!$J$4:$J$49,'SI2.11 - Nickel_inflow'!$K$4:$K$49,0)*K$1</f>
        <v>7.5540809058647555E-9</v>
      </c>
      <c r="L39" s="6">
        <f>_xlfn.XLOOKUP($E39-L$3,'SI2.11 - Nickel_inflow'!$J$4:$J$49,'SI2.11 - Nickel_inflow'!$K$4:$K$49,0)*L$1</f>
        <v>2.8919351302468595E-8</v>
      </c>
      <c r="M39" s="6">
        <f>_xlfn.XLOOKUP($E39-M$3,'SI2.11 - Nickel_inflow'!$J$4:$J$49,'SI2.11 - Nickel_inflow'!$K$4:$K$49,0)*M$1</f>
        <v>9.5298261478909733E-8</v>
      </c>
      <c r="N39" s="6">
        <f>_xlfn.XLOOKUP($E39-N$3,'SI2.11 - Nickel_inflow'!$J$4:$J$49,'SI2.11 - Nickel_inflow'!$K$4:$K$49,0)*N$1</f>
        <v>2.7311972761230166E-7</v>
      </c>
      <c r="O39" s="6">
        <f>_xlfn.XLOOKUP($E39-O$3,'SI2.11 - Nickel_inflow'!$J$4:$J$49,'SI2.11 - Nickel_inflow'!$K$4:$K$49,0)*O$1</f>
        <v>6.6989371087875749E-7</v>
      </c>
      <c r="P39" s="6">
        <f>_xlfn.XLOOKUP($E39-P$3,'SI2.11 - Nickel_inflow'!$J$4:$J$49,'SI2.11 - Nickel_inflow'!$K$4:$K$49,0)*P$1</f>
        <v>1.3134067826911942E-6</v>
      </c>
      <c r="Q39" s="6">
        <f>_xlfn.XLOOKUP($E39-Q$3,'SI2.11 - Nickel_inflow'!$J$4:$J$49,'SI2.11 - Nickel_inflow'!$K$4:$K$49,0)*Q$1</f>
        <v>2.3143569501019054E-6</v>
      </c>
      <c r="R39" s="6">
        <f>_xlfn.XLOOKUP($E39-R$3,'SI2.11 - Nickel_inflow'!$J$4:$J$49,'SI2.11 - Nickel_inflow'!$K$4:$K$49,0)*R$1</f>
        <v>1.14347278560985E-5</v>
      </c>
      <c r="S39" s="6">
        <f>_xlfn.XLOOKUP($E39-S$3,'SI2.11 - Nickel_inflow'!$J$4:$J$49,'SI2.11 - Nickel_inflow'!$K$4:$K$49,0)*S$1</f>
        <v>6.5078238994177682E-5</v>
      </c>
      <c r="T39" s="6">
        <f>_xlfn.XLOOKUP($E39-T$3,'SI2.11 - Nickel_inflow'!$J$4:$J$49,'SI2.11 - Nickel_inflow'!$K$4:$K$49,0)*T$1</f>
        <v>3.0517177988810881E-4</v>
      </c>
      <c r="U39" s="6">
        <f>_xlfn.XLOOKUP($E39-U$3,'SI2.11 - Nickel_inflow'!$J$4:$J$49,'SI2.11 - Nickel_inflow'!$K$4:$K$49,0)*U$1</f>
        <v>1.0855266618752107E-3</v>
      </c>
      <c r="V39" s="6">
        <f>_xlfn.XLOOKUP($E39-V$3,'SI2.11 - Nickel_inflow'!$J$4:$J$49,'SI2.11 - Nickel_inflow'!$K$4:$K$49,0)*V$1</f>
        <v>2.5185544151225328E-3</v>
      </c>
      <c r="W39" s="6">
        <f>_xlfn.XLOOKUP($E39-W$3,'SI2.11 - Nickel_inflow'!$J$4:$J$49,'SI2.11 - Nickel_inflow'!$K$4:$K$49,0)*W$1</f>
        <v>6.1502009761455582E-3</v>
      </c>
      <c r="X39" s="6">
        <f>_xlfn.XLOOKUP($E39-X$3,'SI2.11 - Nickel_inflow'!$J$4:$J$49,'SI2.11 - Nickel_inflow'!$K$4:$K$49,0)*X$1</f>
        <v>1.4803111938159729E-2</v>
      </c>
      <c r="Y39" s="6">
        <f>_xlfn.XLOOKUP($E39-Y$3,'SI2.11 - Nickel_inflow'!$J$4:$J$49,'SI2.11 - Nickel_inflow'!$K$4:$K$49,0)*Y$1</f>
        <v>2.8954074136963721E-2</v>
      </c>
      <c r="Z39" s="6">
        <f>_xlfn.XLOOKUP($E39-Z$3,'SI2.11 - Nickel_inflow'!$J$4:$J$49,'SI2.11 - Nickel_inflow'!$K$4:$K$49,0)*Z$1</f>
        <v>6.135083852175096E-2</v>
      </c>
      <c r="AA39" s="6">
        <f>_xlfn.XLOOKUP($E39-AA$3,'SI2.11 - Nickel_inflow'!$J$4:$J$49,'SI2.11 - Nickel_inflow'!$K$4:$K$49,0)*AA$1</f>
        <v>0.12136784084292179</v>
      </c>
      <c r="AB39" s="6">
        <f>_xlfn.XLOOKUP($E39-AB$3,'SI2.11 - Nickel_inflow'!$J$4:$J$49,'SI2.11 - Nickel_inflow'!$K$4:$K$49,0)*AB$1</f>
        <v>0.22240000617196229</v>
      </c>
      <c r="AC39" s="6">
        <f>_xlfn.XLOOKUP($E39-AC$3,'SI2.11 - Nickel_inflow'!$J$4:$J$49,'SI2.11 - Nickel_inflow'!$K$4:$K$49,0)*AC$1</f>
        <v>0.3806090864073432</v>
      </c>
      <c r="AD39" s="6">
        <f>_xlfn.XLOOKUP($E39-AD$3,'SI2.11 - Nickel_inflow'!$J$4:$J$49,'SI2.11 - Nickel_inflow'!$K$4:$K$49,0)*AD$1</f>
        <v>0.61332791240553353</v>
      </c>
      <c r="AE39" s="6">
        <f>_xlfn.XLOOKUP($E39-AE$3,'SI2.11 - Nickel_inflow'!$J$4:$J$49,'SI2.11 - Nickel_inflow'!$K$4:$K$49,0)*AE$1</f>
        <v>0.93552062800926983</v>
      </c>
      <c r="AF39" s="6">
        <f>_xlfn.XLOOKUP($E39-AF$3,'SI2.11 - Nickel_inflow'!$J$4:$J$49,'SI2.11 - Nickel_inflow'!$K$4:$K$49,0)*AF$1</f>
        <v>1.3548621938859944</v>
      </c>
      <c r="AG39" s="6">
        <f>_xlfn.XLOOKUP($E39-AG$3,'SI2.11 - Nickel_inflow'!$J$4:$J$49,'SI2.11 - Nickel_inflow'!$K$4:$K$49,0)*AG$1</f>
        <v>1.8645563629504012</v>
      </c>
      <c r="AH39" s="6">
        <f>_xlfn.XLOOKUP($E39-AH$3,'SI2.11 - Nickel_inflow'!$J$4:$J$49,'SI2.11 - Nickel_inflow'!$K$4:$K$49,0)*AH$1</f>
        <v>2.4442417076273397</v>
      </c>
      <c r="AI39" s="6">
        <f>_xlfn.XLOOKUP($E39-AI$3,'SI2.11 - Nickel_inflow'!$J$4:$J$49,'SI2.11 - Nickel_inflow'!$K$4:$K$49,0)*AI$1</f>
        <v>3.059915139534926</v>
      </c>
      <c r="AJ39" s="6">
        <f>_xlfn.XLOOKUP($E39-AJ$3,'SI2.11 - Nickel_inflow'!$J$4:$J$49,'SI2.11 - Nickel_inflow'!$K$4:$K$49,0)*AJ$1</f>
        <v>3.666551965691133</v>
      </c>
      <c r="AK39" s="6">
        <f>_xlfn.XLOOKUP($E39-AK$3,'SI2.11 - Nickel_inflow'!$J$4:$J$49,'SI2.11 - Nickel_inflow'!$K$4:$K$49,0)*AK$1</f>
        <v>4.2166768809719493</v>
      </c>
      <c r="AL39" s="6">
        <f>_xlfn.XLOOKUP($E39-AL$3,'SI2.11 - Nickel_inflow'!$J$4:$J$49,'SI2.11 - Nickel_inflow'!$K$4:$K$49,0)*AL$1</f>
        <v>4.6741867310245642</v>
      </c>
      <c r="AM39" s="6">
        <f>_xlfn.XLOOKUP($E39-AM$3,'SI2.11 - Nickel_inflow'!$J$4:$J$49,'SI2.11 - Nickel_inflow'!$K$4:$K$49,0)*AM$1</f>
        <v>5.0074923659752422</v>
      </c>
      <c r="AN39" s="6">
        <f>_xlfn.XLOOKUP($E39-AN$3,'SI2.11 - Nickel_inflow'!$J$4:$J$49,'SI2.11 - Nickel_inflow'!$K$4:$K$49,0)*AN$1</f>
        <v>5.1992396856515093</v>
      </c>
      <c r="AO39" s="6">
        <f>_xlfn.XLOOKUP($E39-AO$3,'SI2.11 - Nickel_inflow'!$J$4:$J$49,'SI2.11 - Nickel_inflow'!$K$4:$K$49,0)*AO$1</f>
        <v>5.2557427188544308</v>
      </c>
      <c r="AP39" s="6">
        <f>_xlfn.XLOOKUP($E39-AP$3,'SI2.11 - Nickel_inflow'!$J$4:$J$49,'SI2.11 - Nickel_inflow'!$K$4:$K$49,0)*AP$1</f>
        <v>0</v>
      </c>
      <c r="AQ39" s="6">
        <f>_xlfn.XLOOKUP($E39-AQ$3,'SI2.11 - Nickel_inflow'!$J$4:$J$49,'SI2.11 - Nickel_inflow'!$K$4:$K$49,0)*AQ$1</f>
        <v>0</v>
      </c>
      <c r="AR39" s="6">
        <f>_xlfn.XLOOKUP($E39-AR$3,'SI2.11 - Nickel_inflow'!$J$4:$J$49,'SI2.11 - Nickel_inflow'!$K$4:$K$49,0)*AR$1</f>
        <v>0</v>
      </c>
      <c r="AS39" s="6">
        <f>_xlfn.XLOOKUP($E39-AS$3,'SI2.11 - Nickel_inflow'!$J$4:$J$49,'SI2.11 - Nickel_inflow'!$K$4:$K$49,0)*AS$1</f>
        <v>0</v>
      </c>
      <c r="AT39" s="6">
        <f>_xlfn.XLOOKUP($E39-AT$3,'SI2.11 - Nickel_inflow'!$J$4:$J$49,'SI2.11 - Nickel_inflow'!$K$4:$K$49,0)*AT$1</f>
        <v>0</v>
      </c>
      <c r="AU39" s="6">
        <f>_xlfn.XLOOKUP($E39-AU$3,'SI2.11 - Nickel_inflow'!$J$4:$J$49,'SI2.11 - Nickel_inflow'!$K$4:$K$49,0)*AU$1</f>
        <v>0</v>
      </c>
      <c r="AV39" s="6">
        <f>_xlfn.XLOOKUP($E39-AV$3,'SI2.11 - Nickel_inflow'!$J$4:$J$49,'SI2.11 - Nickel_inflow'!$K$4:$K$49,0)*AV$1</f>
        <v>0</v>
      </c>
      <c r="AW39" s="6">
        <f>_xlfn.XLOOKUP($E39-AW$3,'SI2.11 - Nickel_inflow'!$J$4:$J$49,'SI2.11 - Nickel_inflow'!$K$4:$K$49,0)*AW$1</f>
        <v>0</v>
      </c>
      <c r="AX39" s="6">
        <f>_xlfn.XLOOKUP($E39-AX$3,'SI2.11 - Nickel_inflow'!$J$4:$J$49,'SI2.11 - Nickel_inflow'!$K$4:$K$49,0)*AX$1</f>
        <v>0</v>
      </c>
      <c r="AY39" s="6">
        <f>_xlfn.XLOOKUP($E39-AY$3,'SI2.11 - Nickel_inflow'!$J$4:$J$49,'SI2.11 - Nickel_inflow'!$K$4:$K$49,0)*AY$1</f>
        <v>0</v>
      </c>
    </row>
    <row r="40" spans="1:51">
      <c r="A40" s="15">
        <f>'SI2.11 - Nickel_inflow'!C40-B40</f>
        <v>4.2128293726546779</v>
      </c>
      <c r="B40" s="14">
        <f t="shared" si="2"/>
        <v>1.2329594736596761</v>
      </c>
      <c r="C40" s="13">
        <f t="shared" si="1"/>
        <v>40.364899395467845</v>
      </c>
      <c r="E40" s="9">
        <f>'SI2.11 - Nickel_inflow'!B40</f>
        <v>2041</v>
      </c>
      <c r="F40" s="6">
        <f>_xlfn.XLOOKUP($E40-F$3,'SI2.11 - Nickel_inflow'!$J$4:$J$49,'SI2.11 - Nickel_inflow'!$K$4:$K$49,0)*F$1</f>
        <v>6.754823359718814E-12</v>
      </c>
      <c r="G40" s="6">
        <f>_xlfn.XLOOKUP($E40-G$3,'SI2.11 - Nickel_inflow'!$J$4:$J$49,'SI2.11 - Nickel_inflow'!$K$4:$K$49,0)*G$1</f>
        <v>-4.6461421104995859E-12</v>
      </c>
      <c r="H40" s="6">
        <f>_xlfn.XLOOKUP($E40-H$3,'SI2.11 - Nickel_inflow'!$J$4:$J$49,'SI2.11 - Nickel_inflow'!$K$4:$K$49,0)*H$1</f>
        <v>-1.3220251432666472E-12</v>
      </c>
      <c r="I40" s="6">
        <f>_xlfn.XLOOKUP($E40-I$3,'SI2.11 - Nickel_inflow'!$J$4:$J$49,'SI2.11 - Nickel_inflow'!$K$4:$K$49,0)*I$1</f>
        <v>5.9644244488404819E-11</v>
      </c>
      <c r="J40" s="6">
        <f>_xlfn.XLOOKUP($E40-J$3,'SI2.11 - Nickel_inflow'!$J$4:$J$49,'SI2.11 - Nickel_inflow'!$K$4:$K$49,0)*J$1</f>
        <v>4.3264057576974212E-10</v>
      </c>
      <c r="K40" s="6">
        <f>_xlfn.XLOOKUP($E40-K$3,'SI2.11 - Nickel_inflow'!$J$4:$J$49,'SI2.11 - Nickel_inflow'!$K$4:$K$49,0)*K$1</f>
        <v>2.1304793646195704E-9</v>
      </c>
      <c r="L40" s="6">
        <f>_xlfn.XLOOKUP($E40-L$3,'SI2.11 - Nickel_inflow'!$J$4:$J$49,'SI2.11 - Nickel_inflow'!$K$4:$K$49,0)*L$1</f>
        <v>8.5954160600481761E-9</v>
      </c>
      <c r="M40" s="6">
        <f>_xlfn.XLOOKUP($E40-M$3,'SI2.11 - Nickel_inflow'!$J$4:$J$49,'SI2.11 - Nickel_inflow'!$K$4:$K$49,0)*M$1</f>
        <v>2.9835859197543702E-8</v>
      </c>
      <c r="N40" s="6">
        <f>_xlfn.XLOOKUP($E40-N$3,'SI2.11 - Nickel_inflow'!$J$4:$J$49,'SI2.11 - Nickel_inflow'!$K$4:$K$49,0)*N$1</f>
        <v>9.0026241585641732E-8</v>
      </c>
      <c r="O40" s="6">
        <f>_xlfn.XLOOKUP($E40-O$3,'SI2.11 - Nickel_inflow'!$J$4:$J$49,'SI2.11 - Nickel_inflow'!$K$4:$K$49,0)*O$1</f>
        <v>2.3236251383852647E-7</v>
      </c>
      <c r="P40" s="6">
        <f>_xlfn.XLOOKUP($E40-P$3,'SI2.11 - Nickel_inflow'!$J$4:$J$49,'SI2.11 - Nickel_inflow'!$K$4:$K$49,0)*P$1</f>
        <v>4.7915848775813808E-7</v>
      </c>
      <c r="Q40" s="6">
        <f>_xlfn.XLOOKUP($E40-Q$3,'SI2.11 - Nickel_inflow'!$J$4:$J$49,'SI2.11 - Nickel_inflow'!$K$4:$K$49,0)*Q$1</f>
        <v>8.8756320813282242E-7</v>
      </c>
      <c r="R40" s="6">
        <f>_xlfn.XLOOKUP($E40-R$3,'SI2.11 - Nickel_inflow'!$J$4:$J$49,'SI2.11 - Nickel_inflow'!$K$4:$K$49,0)*R$1</f>
        <v>4.6072969884160952E-6</v>
      </c>
      <c r="S40" s="6">
        <f>_xlfn.XLOOKUP($E40-S$3,'SI2.11 - Nickel_inflow'!$J$4:$J$49,'SI2.11 - Nickel_inflow'!$K$4:$K$49,0)*S$1</f>
        <v>2.7533578183770357E-5</v>
      </c>
      <c r="T40" s="6">
        <f>_xlfn.XLOOKUP($E40-T$3,'SI2.11 - Nickel_inflow'!$J$4:$J$49,'SI2.11 - Nickel_inflow'!$K$4:$K$49,0)*T$1</f>
        <v>1.354955000567241E-4</v>
      </c>
      <c r="U40" s="6">
        <f>_xlfn.XLOOKUP($E40-U$3,'SI2.11 - Nickel_inflow'!$J$4:$J$49,'SI2.11 - Nickel_inflow'!$K$4:$K$49,0)*U$1</f>
        <v>5.0549078703820472E-4</v>
      </c>
      <c r="V40" s="6">
        <f>_xlfn.XLOOKUP($E40-V$3,'SI2.11 - Nickel_inflow'!$J$4:$J$49,'SI2.11 - Nickel_inflow'!$K$4:$K$49,0)*V$1</f>
        <v>1.2292654802167375E-3</v>
      </c>
      <c r="W40" s="6">
        <f>_xlfn.XLOOKUP($E40-W$3,'SI2.11 - Nickel_inflow'!$J$4:$J$49,'SI2.11 - Nickel_inflow'!$K$4:$K$49,0)*W$1</f>
        <v>3.1443039735402083E-3</v>
      </c>
      <c r="X40" s="6">
        <f>_xlfn.XLOOKUP($E40-X$3,'SI2.11 - Nickel_inflow'!$J$4:$J$49,'SI2.11 - Nickel_inflow'!$K$4:$K$49,0)*X$1</f>
        <v>7.9220460954914085E-3</v>
      </c>
      <c r="Y40" s="6">
        <f>_xlfn.XLOOKUP($E40-Y$3,'SI2.11 - Nickel_inflow'!$J$4:$J$49,'SI2.11 - Nickel_inflow'!$K$4:$K$49,0)*Y$1</f>
        <v>1.6208368680970621E-2</v>
      </c>
      <c r="Z40" s="6">
        <f>_xlfn.XLOOKUP($E40-Z$3,'SI2.11 - Nickel_inflow'!$J$4:$J$49,'SI2.11 - Nickel_inflow'!$K$4:$K$49,0)*Z$1</f>
        <v>3.5898657508564386E-2</v>
      </c>
      <c r="AA40" s="6">
        <f>_xlfn.XLOOKUP($E40-AA$3,'SI2.11 - Nickel_inflow'!$J$4:$J$49,'SI2.11 - Nickel_inflow'!$K$4:$K$49,0)*AA$1</f>
        <v>7.4174967581807152E-2</v>
      </c>
      <c r="AB40" s="6">
        <f>_xlfn.XLOOKUP($E40-AB$3,'SI2.11 - Nickel_inflow'!$J$4:$J$49,'SI2.11 - Nickel_inflow'!$K$4:$K$49,0)*AB$1</f>
        <v>0.14185214902123292</v>
      </c>
      <c r="AC40" s="6">
        <f>_xlfn.XLOOKUP($E40-AC$3,'SI2.11 - Nickel_inflow'!$J$4:$J$49,'SI2.11 - Nickel_inflow'!$K$4:$K$49,0)*AC$1</f>
        <v>0.25313971936237789</v>
      </c>
      <c r="AD40" s="6">
        <f>_xlfn.XLOOKUP($E40-AD$3,'SI2.11 - Nickel_inflow'!$J$4:$J$49,'SI2.11 - Nickel_inflow'!$K$4:$K$49,0)*AD$1</f>
        <v>0.42497680624915146</v>
      </c>
      <c r="AE40" s="6">
        <f>_xlfn.XLOOKUP($E40-AE$3,'SI2.11 - Nickel_inflow'!$J$4:$J$49,'SI2.11 - Nickel_inflow'!$K$4:$K$49,0)*AE$1</f>
        <v>0.67468970908570081</v>
      </c>
      <c r="AF40" s="6">
        <f>_xlfn.XLOOKUP($E40-AF$3,'SI2.11 - Nickel_inflow'!$J$4:$J$49,'SI2.11 - Nickel_inflow'!$K$4:$K$49,0)*AF$1</f>
        <v>1.0159736436119029</v>
      </c>
      <c r="AG40" s="6">
        <f>_xlfn.XLOOKUP($E40-AG$3,'SI2.11 - Nickel_inflow'!$J$4:$J$49,'SI2.11 - Nickel_inflow'!$K$4:$K$49,0)*AG$1</f>
        <v>1.452192456258546</v>
      </c>
      <c r="AH40" s="6">
        <f>_xlfn.XLOOKUP($E40-AH$3,'SI2.11 - Nickel_inflow'!$J$4:$J$49,'SI2.11 - Nickel_inflow'!$K$4:$K$49,0)*AH$1</f>
        <v>1.9748697573851033</v>
      </c>
      <c r="AI40" s="6">
        <f>_xlfn.XLOOKUP($E40-AI$3,'SI2.11 - Nickel_inflow'!$J$4:$J$49,'SI2.11 - Nickel_inflow'!$K$4:$K$49,0)*AI$1</f>
        <v>2.5614385041479912</v>
      </c>
      <c r="AJ40" s="6">
        <f>_xlfn.XLOOKUP($E40-AJ$3,'SI2.11 - Nickel_inflow'!$J$4:$J$49,'SI2.11 - Nickel_inflow'!$K$4:$K$49,0)*AJ$1</f>
        <v>3.1752970256411692</v>
      </c>
      <c r="AK40" s="6">
        <f>_xlfn.XLOOKUP($E40-AK$3,'SI2.11 - Nickel_inflow'!$J$4:$J$49,'SI2.11 - Nickel_inflow'!$K$4:$K$49,0)*AK$1</f>
        <v>3.7717067407261413</v>
      </c>
      <c r="AL40" s="6">
        <f>_xlfn.XLOOKUP($E40-AL$3,'SI2.11 - Nickel_inflow'!$J$4:$J$49,'SI2.11 - Nickel_inflow'!$K$4:$K$49,0)*AL$1</f>
        <v>4.3101209669212102</v>
      </c>
      <c r="AM40" s="6">
        <f>_xlfn.XLOOKUP($E40-AM$3,'SI2.11 - Nickel_inflow'!$J$4:$J$49,'SI2.11 - Nickel_inflow'!$K$4:$K$49,0)*AM$1</f>
        <v>4.7492231888609542</v>
      </c>
      <c r="AN40" s="6">
        <f>_xlfn.XLOOKUP($E40-AN$3,'SI2.11 - Nickel_inflow'!$J$4:$J$49,'SI2.11 - Nickel_inflow'!$K$4:$K$49,0)*AN$1</f>
        <v>5.0567138293815397</v>
      </c>
      <c r="AO40" s="6">
        <f>_xlfn.XLOOKUP($E40-AO$3,'SI2.11 - Nickel_inflow'!$J$4:$J$49,'SI2.11 - Nickel_inflow'!$K$4:$K$49,0)*AO$1</f>
        <v>5.2176635858523328</v>
      </c>
      <c r="AP40" s="6">
        <f>_xlfn.XLOOKUP($E40-AP$3,'SI2.11 - Nickel_inflow'!$J$4:$J$49,'SI2.11 - Nickel_inflow'!$K$4:$K$49,0)*AP$1</f>
        <v>5.445788846314354</v>
      </c>
      <c r="AQ40" s="6">
        <f>_xlfn.XLOOKUP($E40-AQ$3,'SI2.11 - Nickel_inflow'!$J$4:$J$49,'SI2.11 - Nickel_inflow'!$K$4:$K$49,0)*AQ$1</f>
        <v>0</v>
      </c>
      <c r="AR40" s="6">
        <f>_xlfn.XLOOKUP($E40-AR$3,'SI2.11 - Nickel_inflow'!$J$4:$J$49,'SI2.11 - Nickel_inflow'!$K$4:$K$49,0)*AR$1</f>
        <v>0</v>
      </c>
      <c r="AS40" s="6">
        <f>_xlfn.XLOOKUP($E40-AS$3,'SI2.11 - Nickel_inflow'!$J$4:$J$49,'SI2.11 - Nickel_inflow'!$K$4:$K$49,0)*AS$1</f>
        <v>0</v>
      </c>
      <c r="AT40" s="6">
        <f>_xlfn.XLOOKUP($E40-AT$3,'SI2.11 - Nickel_inflow'!$J$4:$J$49,'SI2.11 - Nickel_inflow'!$K$4:$K$49,0)*AT$1</f>
        <v>0</v>
      </c>
      <c r="AU40" s="6">
        <f>_xlfn.XLOOKUP($E40-AU$3,'SI2.11 - Nickel_inflow'!$J$4:$J$49,'SI2.11 - Nickel_inflow'!$K$4:$K$49,0)*AU$1</f>
        <v>0</v>
      </c>
      <c r="AV40" s="6">
        <f>_xlfn.XLOOKUP($E40-AV$3,'SI2.11 - Nickel_inflow'!$J$4:$J$49,'SI2.11 - Nickel_inflow'!$K$4:$K$49,0)*AV$1</f>
        <v>0</v>
      </c>
      <c r="AW40" s="6">
        <f>_xlfn.XLOOKUP($E40-AW$3,'SI2.11 - Nickel_inflow'!$J$4:$J$49,'SI2.11 - Nickel_inflow'!$K$4:$K$49,0)*AW$1</f>
        <v>0</v>
      </c>
      <c r="AX40" s="6">
        <f>_xlfn.XLOOKUP($E40-AX$3,'SI2.11 - Nickel_inflow'!$J$4:$J$49,'SI2.11 - Nickel_inflow'!$K$4:$K$49,0)*AX$1</f>
        <v>0</v>
      </c>
      <c r="AY40" s="6">
        <f>_xlfn.XLOOKUP($E40-AY$3,'SI2.11 - Nickel_inflow'!$J$4:$J$49,'SI2.11 - Nickel_inflow'!$K$4:$K$49,0)*AY$1</f>
        <v>0</v>
      </c>
    </row>
    <row r="41" spans="1:51">
      <c r="A41" s="15">
        <f>'SI2.11 - Nickel_inflow'!C41-B41</f>
        <v>4.4227765939445582</v>
      </c>
      <c r="B41" s="14">
        <f t="shared" si="2"/>
        <v>1.1998252251344326</v>
      </c>
      <c r="C41" s="13">
        <f t="shared" si="1"/>
        <v>41.564724620602277</v>
      </c>
      <c r="E41" s="9">
        <f>'SI2.11 - Nickel_inflow'!B41</f>
        <v>2042</v>
      </c>
      <c r="F41" s="6">
        <f>_xlfn.XLOOKUP($E41-F$3,'SI2.11 - Nickel_inflow'!$J$4:$J$49,'SI2.11 - Nickel_inflow'!$K$4:$K$49,0)*F$1</f>
        <v>1.377574044235777E-12</v>
      </c>
      <c r="G41" s="6">
        <f>_xlfn.XLOOKUP($E41-G$3,'SI2.11 - Nickel_inflow'!$J$4:$J$49,'SI2.11 - Nickel_inflow'!$K$4:$K$49,0)*G$1</f>
        <v>-1.0012198355978281E-12</v>
      </c>
      <c r="H41" s="6">
        <f>_xlfn.XLOOKUP($E41-H$3,'SI2.11 - Nickel_inflow'!$J$4:$J$49,'SI2.11 - Nickel_inflow'!$K$4:$K$49,0)*H$1</f>
        <v>-3.0090275755431669E-13</v>
      </c>
      <c r="I41" s="6">
        <f>_xlfn.XLOOKUP($E41-I$3,'SI2.11 - Nickel_inflow'!$J$4:$J$49,'SI2.11 - Nickel_inflow'!$K$4:$K$49,0)*I$1</f>
        <v>1.4332440185833337E-11</v>
      </c>
      <c r="J41" s="6">
        <f>_xlfn.XLOOKUP($E41-J$3,'SI2.11 - Nickel_inflow'!$J$4:$J$49,'SI2.11 - Nickel_inflow'!$K$4:$K$49,0)*J$1</f>
        <v>1.0971221775685613E-10</v>
      </c>
      <c r="K41" s="6">
        <f>_xlfn.XLOOKUP($E41-K$3,'SI2.11 - Nickel_inflow'!$J$4:$J$49,'SI2.11 - Nickel_inflow'!$K$4:$K$49,0)*K$1</f>
        <v>5.6988591142819543E-10</v>
      </c>
      <c r="L41" s="6">
        <f>_xlfn.XLOOKUP($E41-L$3,'SI2.11 - Nickel_inflow'!$J$4:$J$49,'SI2.11 - Nickel_inflow'!$K$4:$K$49,0)*L$1</f>
        <v>2.4241673837561281E-9</v>
      </c>
      <c r="M41" s="6">
        <f>_xlfn.XLOOKUP($E41-M$3,'SI2.11 - Nickel_inflow'!$J$4:$J$49,'SI2.11 - Nickel_inflow'!$K$4:$K$49,0)*M$1</f>
        <v>8.8678207415396682E-9</v>
      </c>
      <c r="N41" s="6">
        <f>_xlfn.XLOOKUP($E41-N$3,'SI2.11 - Nickel_inflow'!$J$4:$J$49,'SI2.11 - Nickel_inflow'!$K$4:$K$49,0)*N$1</f>
        <v>2.8185301875918227E-8</v>
      </c>
      <c r="O41" s="6">
        <f>_xlfn.XLOOKUP($E41-O$3,'SI2.11 - Nickel_inflow'!$J$4:$J$49,'SI2.11 - Nickel_inflow'!$K$4:$K$49,0)*O$1</f>
        <v>7.6591771634924547E-8</v>
      </c>
      <c r="P41" s="6">
        <f>_xlfn.XLOOKUP($E41-P$3,'SI2.11 - Nickel_inflow'!$J$4:$J$49,'SI2.11 - Nickel_inflow'!$K$4:$K$49,0)*P$1</f>
        <v>1.6620318855732427E-7</v>
      </c>
      <c r="Q41" s="6">
        <f>_xlfn.XLOOKUP($E41-Q$3,'SI2.11 - Nickel_inflow'!$J$4:$J$49,'SI2.11 - Nickel_inflow'!$K$4:$K$49,0)*Q$1</f>
        <v>3.2380177276629514E-7</v>
      </c>
      <c r="R41" s="6">
        <f>_xlfn.XLOOKUP($E41-R$3,'SI2.11 - Nickel_inflow'!$J$4:$J$49,'SI2.11 - Nickel_inflow'!$K$4:$K$49,0)*R$1</f>
        <v>1.7669129628768904E-6</v>
      </c>
      <c r="S41" s="6">
        <f>_xlfn.XLOOKUP($E41-S$3,'SI2.11 - Nickel_inflow'!$J$4:$J$49,'SI2.11 - Nickel_inflow'!$K$4:$K$49,0)*S$1</f>
        <v>1.1093868909066191E-5</v>
      </c>
      <c r="T41" s="6">
        <f>_xlfn.XLOOKUP($E41-T$3,'SI2.11 - Nickel_inflow'!$J$4:$J$49,'SI2.11 - Nickel_inflow'!$K$4:$K$49,0)*T$1</f>
        <v>5.7326012535382894E-5</v>
      </c>
      <c r="U41" s="6">
        <f>_xlfn.XLOOKUP($E41-U$3,'SI2.11 - Nickel_inflow'!$J$4:$J$49,'SI2.11 - Nickel_inflow'!$K$4:$K$49,0)*U$1</f>
        <v>2.2443663365243356E-4</v>
      </c>
      <c r="V41" s="6">
        <f>_xlfn.XLOOKUP($E41-V$3,'SI2.11 - Nickel_inflow'!$J$4:$J$49,'SI2.11 - Nickel_inflow'!$K$4:$K$49,0)*V$1</f>
        <v>5.72424793325885E-4</v>
      </c>
      <c r="W41" s="6">
        <f>_xlfn.XLOOKUP($E41-W$3,'SI2.11 - Nickel_inflow'!$J$4:$J$49,'SI2.11 - Nickel_inflow'!$K$4:$K$49,0)*W$1</f>
        <v>1.5346836704313381E-3</v>
      </c>
      <c r="X41" s="6">
        <f>_xlfn.XLOOKUP($E41-X$3,'SI2.11 - Nickel_inflow'!$J$4:$J$49,'SI2.11 - Nickel_inflow'!$K$4:$K$49,0)*X$1</f>
        <v>4.0501637447681342E-3</v>
      </c>
      <c r="Y41" s="6">
        <f>_xlfn.XLOOKUP($E41-Y$3,'SI2.11 - Nickel_inflow'!$J$4:$J$49,'SI2.11 - Nickel_inflow'!$K$4:$K$49,0)*Y$1</f>
        <v>8.6740845005952999E-3</v>
      </c>
      <c r="Z41" s="6">
        <f>_xlfn.XLOOKUP($E41-Z$3,'SI2.11 - Nickel_inflow'!$J$4:$J$49,'SI2.11 - Nickel_inflow'!$K$4:$K$49,0)*Z$1</f>
        <v>2.009591718589564E-2</v>
      </c>
      <c r="AA41" s="6">
        <f>_xlfn.XLOOKUP($E41-AA$3,'SI2.11 - Nickel_inflow'!$J$4:$J$49,'SI2.11 - Nickel_inflow'!$K$4:$K$49,0)*AA$1</f>
        <v>4.3402532403597288E-2</v>
      </c>
      <c r="AB41" s="6">
        <f>_xlfn.XLOOKUP($E41-AB$3,'SI2.11 - Nickel_inflow'!$J$4:$J$49,'SI2.11 - Nickel_inflow'!$K$4:$K$49,0)*AB$1</f>
        <v>8.6694123270079304E-2</v>
      </c>
      <c r="AC41" s="6">
        <f>_xlfn.XLOOKUP($E41-AC$3,'SI2.11 - Nickel_inflow'!$J$4:$J$49,'SI2.11 - Nickel_inflow'!$K$4:$K$49,0)*AC$1</f>
        <v>0.16145868793915547</v>
      </c>
      <c r="AD41" s="6">
        <f>_xlfn.XLOOKUP($E41-AD$3,'SI2.11 - Nickel_inflow'!$J$4:$J$49,'SI2.11 - Nickel_inflow'!$K$4:$K$49,0)*AD$1</f>
        <v>0.28264829535439667</v>
      </c>
      <c r="AE41" s="6">
        <f>_xlfn.XLOOKUP($E41-AE$3,'SI2.11 - Nickel_inflow'!$J$4:$J$49,'SI2.11 - Nickel_inflow'!$K$4:$K$49,0)*AE$1</f>
        <v>0.46749458483282841</v>
      </c>
      <c r="AF41" s="6">
        <f>_xlfn.XLOOKUP($E41-AF$3,'SI2.11 - Nickel_inflow'!$J$4:$J$49,'SI2.11 - Nickel_inflow'!$K$4:$K$49,0)*AF$1</f>
        <v>0.73271175591914595</v>
      </c>
      <c r="AG41" s="6">
        <f>_xlfn.XLOOKUP($E41-AG$3,'SI2.11 - Nickel_inflow'!$J$4:$J$49,'SI2.11 - Nickel_inflow'!$K$4:$K$49,0)*AG$1</f>
        <v>1.088958912329693</v>
      </c>
      <c r="AH41" s="6">
        <f>_xlfn.XLOOKUP($E41-AH$3,'SI2.11 - Nickel_inflow'!$J$4:$J$49,'SI2.11 - Nickel_inflow'!$K$4:$K$49,0)*AH$1</f>
        <v>1.5381090219390061</v>
      </c>
      <c r="AI41" s="6">
        <f>_xlfn.XLOOKUP($E41-AI$3,'SI2.11 - Nickel_inflow'!$J$4:$J$49,'SI2.11 - Nickel_inflow'!$K$4:$K$49,0)*AI$1</f>
        <v>2.0695610509624971</v>
      </c>
      <c r="AJ41" s="6">
        <f>_xlfn.XLOOKUP($E41-AJ$3,'SI2.11 - Nickel_inflow'!$J$4:$J$49,'SI2.11 - Nickel_inflow'!$K$4:$K$49,0)*AJ$1</f>
        <v>2.6580240603731449</v>
      </c>
      <c r="AK41" s="6">
        <f>_xlfn.XLOOKUP($E41-AK$3,'SI2.11 - Nickel_inflow'!$J$4:$J$49,'SI2.11 - Nickel_inflow'!$K$4:$K$49,0)*AK$1</f>
        <v>3.2663628682979744</v>
      </c>
      <c r="AL41" s="6">
        <f>_xlfn.XLOOKUP($E41-AL$3,'SI2.11 - Nickel_inflow'!$J$4:$J$49,'SI2.11 - Nickel_inflow'!$K$4:$K$49,0)*AL$1</f>
        <v>3.8552900217800552</v>
      </c>
      <c r="AM41" s="6">
        <f>_xlfn.XLOOKUP($E41-AM$3,'SI2.11 - Nickel_inflow'!$J$4:$J$49,'SI2.11 - Nickel_inflow'!$K$4:$K$49,0)*AM$1</f>
        <v>4.3793129416571519</v>
      </c>
      <c r="AN41" s="6">
        <f>_xlfn.XLOOKUP($E41-AN$3,'SI2.11 - Nickel_inflow'!$J$4:$J$49,'SI2.11 - Nickel_inflow'!$K$4:$K$49,0)*AN$1</f>
        <v>4.7959059790309864</v>
      </c>
      <c r="AO41" s="6">
        <f>_xlfn.XLOOKUP($E41-AO$3,'SI2.11 - Nickel_inflow'!$J$4:$J$49,'SI2.11 - Nickel_inflow'!$K$4:$K$49,0)*AO$1</f>
        <v>5.0746326783997446</v>
      </c>
      <c r="AP41" s="6">
        <f>_xlfn.XLOOKUP($E41-AP$3,'SI2.11 - Nickel_inflow'!$J$4:$J$49,'SI2.11 - Nickel_inflow'!$K$4:$K$49,0)*AP$1</f>
        <v>5.4063327829427159</v>
      </c>
      <c r="AQ41" s="6">
        <f>_xlfn.XLOOKUP($E41-AQ$3,'SI2.11 - Nickel_inflow'!$J$4:$J$49,'SI2.11 - Nickel_inflow'!$K$4:$K$49,0)*AQ$1</f>
        <v>5.6226018190789908</v>
      </c>
      <c r="AR41" s="6">
        <f>_xlfn.XLOOKUP($E41-AR$3,'SI2.11 - Nickel_inflow'!$J$4:$J$49,'SI2.11 - Nickel_inflow'!$K$4:$K$49,0)*AR$1</f>
        <v>0</v>
      </c>
      <c r="AS41" s="6">
        <f>_xlfn.XLOOKUP($E41-AS$3,'SI2.11 - Nickel_inflow'!$J$4:$J$49,'SI2.11 - Nickel_inflow'!$K$4:$K$49,0)*AS$1</f>
        <v>0</v>
      </c>
      <c r="AT41" s="6">
        <f>_xlfn.XLOOKUP($E41-AT$3,'SI2.11 - Nickel_inflow'!$J$4:$J$49,'SI2.11 - Nickel_inflow'!$K$4:$K$49,0)*AT$1</f>
        <v>0</v>
      </c>
      <c r="AU41" s="6">
        <f>_xlfn.XLOOKUP($E41-AU$3,'SI2.11 - Nickel_inflow'!$J$4:$J$49,'SI2.11 - Nickel_inflow'!$K$4:$K$49,0)*AU$1</f>
        <v>0</v>
      </c>
      <c r="AV41" s="6">
        <f>_xlfn.XLOOKUP($E41-AV$3,'SI2.11 - Nickel_inflow'!$J$4:$J$49,'SI2.11 - Nickel_inflow'!$K$4:$K$49,0)*AV$1</f>
        <v>0</v>
      </c>
      <c r="AW41" s="6">
        <f>_xlfn.XLOOKUP($E41-AW$3,'SI2.11 - Nickel_inflow'!$J$4:$J$49,'SI2.11 - Nickel_inflow'!$K$4:$K$49,0)*AW$1</f>
        <v>0</v>
      </c>
      <c r="AX41" s="6">
        <f>_xlfn.XLOOKUP($E41-AX$3,'SI2.11 - Nickel_inflow'!$J$4:$J$49,'SI2.11 - Nickel_inflow'!$K$4:$K$49,0)*AX$1</f>
        <v>0</v>
      </c>
      <c r="AY41" s="6">
        <f>_xlfn.XLOOKUP($E41-AY$3,'SI2.11 - Nickel_inflow'!$J$4:$J$49,'SI2.11 - Nickel_inflow'!$K$4:$K$49,0)*AY$1</f>
        <v>0</v>
      </c>
    </row>
    <row r="42" spans="1:51">
      <c r="A42" s="15">
        <f>'SI2.11 - Nickel_inflow'!C42-B42</f>
        <v>4.6102319664870679</v>
      </c>
      <c r="B42" s="14">
        <f t="shared" si="2"/>
        <v>1.1755371714820697</v>
      </c>
      <c r="C42" s="13">
        <f t="shared" si="1"/>
        <v>42.740261792084347</v>
      </c>
      <c r="E42" s="9">
        <f>'SI2.11 - Nickel_inflow'!B42</f>
        <v>2043</v>
      </c>
      <c r="F42" s="6">
        <f>_xlfn.XLOOKUP($E42-F$3,'SI2.11 - Nickel_inflow'!$J$4:$J$49,'SI2.11 - Nickel_inflow'!$K$4:$K$49,0)*F$1</f>
        <v>2.6579065489859306E-13</v>
      </c>
      <c r="G42" s="6">
        <f>_xlfn.XLOOKUP($E42-G$3,'SI2.11 - Nickel_inflow'!$J$4:$J$49,'SI2.11 - Nickel_inflow'!$K$4:$K$49,0)*G$1</f>
        <v>-2.0418808674087884E-13</v>
      </c>
      <c r="H42" s="6">
        <f>_xlfn.XLOOKUP($E42-H$3,'SI2.11 - Nickel_inflow'!$J$4:$J$49,'SI2.11 - Nickel_inflow'!$K$4:$K$49,0)*H$1</f>
        <v>-6.4843003568195078E-14</v>
      </c>
      <c r="I42" s="6">
        <f>_xlfn.XLOOKUP($E42-I$3,'SI2.11 - Nickel_inflow'!$J$4:$J$49,'SI2.11 - Nickel_inflow'!$K$4:$K$49,0)*I$1</f>
        <v>3.2621700096740946E-12</v>
      </c>
      <c r="J42" s="6">
        <f>_xlfn.XLOOKUP($E42-J$3,'SI2.11 - Nickel_inflow'!$J$4:$J$49,'SI2.11 - Nickel_inflow'!$K$4:$K$49,0)*J$1</f>
        <v>2.6363713919805869E-11</v>
      </c>
      <c r="K42" s="6">
        <f>_xlfn.XLOOKUP($E42-K$3,'SI2.11 - Nickel_inflow'!$J$4:$J$49,'SI2.11 - Nickel_inflow'!$K$4:$K$49,0)*K$1</f>
        <v>1.4451591162001996E-10</v>
      </c>
      <c r="L42" s="6">
        <f>_xlfn.XLOOKUP($E42-L$3,'SI2.11 - Nickel_inflow'!$J$4:$J$49,'SI2.11 - Nickel_inflow'!$K$4:$K$49,0)*L$1</f>
        <v>6.4844506916547995E-10</v>
      </c>
      <c r="M42" s="6">
        <f>_xlfn.XLOOKUP($E42-M$3,'SI2.11 - Nickel_inflow'!$J$4:$J$49,'SI2.11 - Nickel_inflow'!$K$4:$K$49,0)*M$1</f>
        <v>2.5009937455565189E-9</v>
      </c>
      <c r="N42" s="6">
        <f>_xlfn.XLOOKUP($E42-N$3,'SI2.11 - Nickel_inflow'!$J$4:$J$49,'SI2.11 - Nickel_inflow'!$K$4:$K$49,0)*N$1</f>
        <v>8.3772417253665544E-9</v>
      </c>
      <c r="O42" s="6">
        <f>_xlfn.XLOOKUP($E42-O$3,'SI2.11 - Nickel_inflow'!$J$4:$J$49,'SI2.11 - Nickel_inflow'!$K$4:$K$49,0)*O$1</f>
        <v>2.3979255011863561E-8</v>
      </c>
      <c r="P42" s="6">
        <f>_xlfn.XLOOKUP($E42-P$3,'SI2.11 - Nickel_inflow'!$J$4:$J$49,'SI2.11 - Nickel_inflow'!$K$4:$K$49,0)*P$1</f>
        <v>5.4784209607170475E-8</v>
      </c>
      <c r="Q42" s="6">
        <f>_xlfn.XLOOKUP($E42-Q$3,'SI2.11 - Nickel_inflow'!$J$4:$J$49,'SI2.11 - Nickel_inflow'!$K$4:$K$49,0)*Q$1</f>
        <v>1.1231542061598046E-7</v>
      </c>
      <c r="R42" s="6">
        <f>_xlfn.XLOOKUP($E42-R$3,'SI2.11 - Nickel_inflow'!$J$4:$J$49,'SI2.11 - Nickel_inflow'!$K$4:$K$49,0)*R$1</f>
        <v>6.4460710455414217E-7</v>
      </c>
      <c r="S42" s="6">
        <f>_xlfn.XLOOKUP($E42-S$3,'SI2.11 - Nickel_inflow'!$J$4:$J$49,'SI2.11 - Nickel_inflow'!$K$4:$K$49,0)*S$1</f>
        <v>4.2545338043477713E-6</v>
      </c>
      <c r="T42" s="6">
        <f>_xlfn.XLOOKUP($E42-T$3,'SI2.11 - Nickel_inflow'!$J$4:$J$49,'SI2.11 - Nickel_inflow'!$K$4:$K$49,0)*T$1</f>
        <v>2.3097879393020317E-5</v>
      </c>
      <c r="U42" s="6">
        <f>_xlfn.XLOOKUP($E42-U$3,'SI2.11 - Nickel_inflow'!$J$4:$J$49,'SI2.11 - Nickel_inflow'!$K$4:$K$49,0)*U$1</f>
        <v>9.4955605675260625E-5</v>
      </c>
      <c r="V42" s="6">
        <f>_xlfn.XLOOKUP($E42-V$3,'SI2.11 - Nickel_inflow'!$J$4:$J$49,'SI2.11 - Nickel_inflow'!$K$4:$K$49,0)*V$1</f>
        <v>2.5415516351149985E-4</v>
      </c>
      <c r="W42" s="6">
        <f>_xlfn.XLOOKUP($E42-W$3,'SI2.11 - Nickel_inflow'!$J$4:$J$49,'SI2.11 - Nickel_inflow'!$K$4:$K$49,0)*W$1</f>
        <v>7.1464707746643832E-4</v>
      </c>
      <c r="X42" s="6">
        <f>_xlfn.XLOOKUP($E42-X$3,'SI2.11 - Nickel_inflow'!$J$4:$J$49,'SI2.11 - Nickel_inflow'!$K$4:$K$49,0)*X$1</f>
        <v>1.976819103361162E-3</v>
      </c>
      <c r="Y42" s="6">
        <f>_xlfn.XLOOKUP($E42-Y$3,'SI2.11 - Nickel_inflow'!$J$4:$J$49,'SI2.11 - Nickel_inflow'!$K$4:$K$49,0)*Y$1</f>
        <v>4.4346450575893891E-3</v>
      </c>
      <c r="Z42" s="6">
        <f>_xlfn.XLOOKUP($E42-Z$3,'SI2.11 - Nickel_inflow'!$J$4:$J$49,'SI2.11 - Nickel_inflow'!$K$4:$K$49,0)*Z$1</f>
        <v>1.0754548296527612E-2</v>
      </c>
      <c r="AA42" s="6">
        <f>_xlfn.XLOOKUP($E42-AA$3,'SI2.11 - Nickel_inflow'!$J$4:$J$49,'SI2.11 - Nickel_inflow'!$K$4:$K$49,0)*AA$1</f>
        <v>2.4296554728620651E-2</v>
      </c>
      <c r="AB42" s="6">
        <f>_xlfn.XLOOKUP($E42-AB$3,'SI2.11 - Nickel_inflow'!$J$4:$J$49,'SI2.11 - Nickel_inflow'!$K$4:$K$49,0)*AB$1</f>
        <v>5.0727956035587954E-2</v>
      </c>
      <c r="AC42" s="6">
        <f>_xlfn.XLOOKUP($E42-AC$3,'SI2.11 - Nickel_inflow'!$J$4:$J$49,'SI2.11 - Nickel_inflow'!$K$4:$K$49,0)*AC$1</f>
        <v>9.8676822958298743E-2</v>
      </c>
      <c r="AD42" s="6">
        <f>_xlfn.XLOOKUP($E42-AD$3,'SI2.11 - Nickel_inflow'!$J$4:$J$49,'SI2.11 - Nickel_inflow'!$K$4:$K$49,0)*AD$1</f>
        <v>0.18027997752036024</v>
      </c>
      <c r="AE42" s="6">
        <f>_xlfn.XLOOKUP($E42-AE$3,'SI2.11 - Nickel_inflow'!$J$4:$J$49,'SI2.11 - Nickel_inflow'!$K$4:$K$49,0)*AE$1</f>
        <v>0.31092649186351728</v>
      </c>
      <c r="AF42" s="6">
        <f>_xlfn.XLOOKUP($E42-AF$3,'SI2.11 - Nickel_inflow'!$J$4:$J$49,'SI2.11 - Nickel_inflow'!$K$4:$K$49,0)*AF$1</f>
        <v>0.50769824042483458</v>
      </c>
      <c r="AG42" s="6">
        <f>_xlfn.XLOOKUP($E42-AG$3,'SI2.11 - Nickel_inflow'!$J$4:$J$49,'SI2.11 - Nickel_inflow'!$K$4:$K$49,0)*AG$1</f>
        <v>0.78534812570559553</v>
      </c>
      <c r="AH42" s="6">
        <f>_xlfn.XLOOKUP($E42-AH$3,'SI2.11 - Nickel_inflow'!$J$4:$J$49,'SI2.11 - Nickel_inflow'!$K$4:$K$49,0)*AH$1</f>
        <v>1.1533853659387037</v>
      </c>
      <c r="AI42" s="6">
        <f>_xlfn.XLOOKUP($E42-AI$3,'SI2.11 - Nickel_inflow'!$J$4:$J$49,'SI2.11 - Nickel_inflow'!$K$4:$K$49,0)*AI$1</f>
        <v>1.6118584590377398</v>
      </c>
      <c r="AJ42" s="6">
        <f>_xlfn.XLOOKUP($E42-AJ$3,'SI2.11 - Nickel_inflow'!$J$4:$J$49,'SI2.11 - Nickel_inflow'!$K$4:$K$49,0)*AJ$1</f>
        <v>2.1475991162626888</v>
      </c>
      <c r="AK42" s="6">
        <f>_xlfn.XLOOKUP($E42-AK$3,'SI2.11 - Nickel_inflow'!$J$4:$J$49,'SI2.11 - Nickel_inflow'!$K$4:$K$49,0)*AK$1</f>
        <v>2.7342547874217638</v>
      </c>
      <c r="AL42" s="6">
        <f>_xlfn.XLOOKUP($E42-AL$3,'SI2.11 - Nickel_inflow'!$J$4:$J$49,'SI2.11 - Nickel_inflow'!$K$4:$K$49,0)*AL$1</f>
        <v>3.3387474263806785</v>
      </c>
      <c r="AM42" s="6">
        <f>_xlfn.XLOOKUP($E42-AM$3,'SI2.11 - Nickel_inflow'!$J$4:$J$49,'SI2.11 - Nickel_inflow'!$K$4:$K$49,0)*AM$1</f>
        <v>3.9171804262104626</v>
      </c>
      <c r="AN42" s="6">
        <f>_xlfn.XLOOKUP($E42-AN$3,'SI2.11 - Nickel_inflow'!$J$4:$J$49,'SI2.11 - Nickel_inflow'!$K$4:$K$49,0)*AN$1</f>
        <v>4.4223596756206742</v>
      </c>
      <c r="AO42" s="6">
        <f>_xlfn.XLOOKUP($E42-AO$3,'SI2.11 - Nickel_inflow'!$J$4:$J$49,'SI2.11 - Nickel_inflow'!$K$4:$K$49,0)*AO$1</f>
        <v>4.8129006356485773</v>
      </c>
      <c r="AP42" s="6">
        <f>_xlfn.XLOOKUP($E42-AP$3,'SI2.11 - Nickel_inflow'!$J$4:$J$49,'SI2.11 - Nickel_inflow'!$K$4:$K$49,0)*AP$1</f>
        <v>5.2581299194940838</v>
      </c>
      <c r="AQ42" s="6">
        <f>_xlfn.XLOOKUP($E42-AQ$3,'SI2.11 - Nickel_inflow'!$J$4:$J$49,'SI2.11 - Nickel_inflow'!$K$4:$K$49,0)*AQ$1</f>
        <v>5.5818647027588808</v>
      </c>
      <c r="AR42" s="6">
        <f>_xlfn.XLOOKUP($E42-AR$3,'SI2.11 - Nickel_inflow'!$J$4:$J$49,'SI2.11 - Nickel_inflow'!$K$4:$K$49,0)*AR$1</f>
        <v>5.7857691379691376</v>
      </c>
      <c r="AS42" s="6">
        <f>_xlfn.XLOOKUP($E42-AS$3,'SI2.11 - Nickel_inflow'!$J$4:$J$49,'SI2.11 - Nickel_inflow'!$K$4:$K$49,0)*AS$1</f>
        <v>0</v>
      </c>
      <c r="AT42" s="6">
        <f>_xlfn.XLOOKUP($E42-AT$3,'SI2.11 - Nickel_inflow'!$J$4:$J$49,'SI2.11 - Nickel_inflow'!$K$4:$K$49,0)*AT$1</f>
        <v>0</v>
      </c>
      <c r="AU42" s="6">
        <f>_xlfn.XLOOKUP($E42-AU$3,'SI2.11 - Nickel_inflow'!$J$4:$J$49,'SI2.11 - Nickel_inflow'!$K$4:$K$49,0)*AU$1</f>
        <v>0</v>
      </c>
      <c r="AV42" s="6">
        <f>_xlfn.XLOOKUP($E42-AV$3,'SI2.11 - Nickel_inflow'!$J$4:$J$49,'SI2.11 - Nickel_inflow'!$K$4:$K$49,0)*AV$1</f>
        <v>0</v>
      </c>
      <c r="AW42" s="6">
        <f>_xlfn.XLOOKUP($E42-AW$3,'SI2.11 - Nickel_inflow'!$J$4:$J$49,'SI2.11 - Nickel_inflow'!$K$4:$K$49,0)*AW$1</f>
        <v>0</v>
      </c>
      <c r="AX42" s="6">
        <f>_xlfn.XLOOKUP($E42-AX$3,'SI2.11 - Nickel_inflow'!$J$4:$J$49,'SI2.11 - Nickel_inflow'!$K$4:$K$49,0)*AX$1</f>
        <v>0</v>
      </c>
      <c r="AY42" s="6">
        <f>_xlfn.XLOOKUP($E42-AY$3,'SI2.11 - Nickel_inflow'!$J$4:$J$49,'SI2.11 - Nickel_inflow'!$K$4:$K$49,0)*AY$1</f>
        <v>0</v>
      </c>
    </row>
    <row r="43" spans="1:51">
      <c r="A43" s="15">
        <f>'SI2.11 - Nickel_inflow'!C43-B43</f>
        <v>4.7788628340163193</v>
      </c>
      <c r="B43" s="14">
        <f t="shared" si="2"/>
        <v>1.1548300323852985</v>
      </c>
      <c r="C43" s="13">
        <f t="shared" si="1"/>
        <v>43.895091824469645</v>
      </c>
      <c r="E43" s="9">
        <f>'SI2.11 - Nickel_inflow'!B43</f>
        <v>2044</v>
      </c>
      <c r="F43" s="6">
        <f>_xlfn.XLOOKUP($E43-F$3,'SI2.11 - Nickel_inflow'!$J$4:$J$49,'SI2.11 - Nickel_inflow'!$K$4:$K$49,0)*F$1</f>
        <v>4.849088344786191E-14</v>
      </c>
      <c r="G43" s="6">
        <f>_xlfn.XLOOKUP($E43-G$3,'SI2.11 - Nickel_inflow'!$J$4:$J$49,'SI2.11 - Nickel_inflow'!$K$4:$K$49,0)*G$1</f>
        <v>-3.9396274577354179E-14</v>
      </c>
      <c r="H43" s="6">
        <f>_xlfn.XLOOKUP($E43-H$3,'SI2.11 - Nickel_inflow'!$J$4:$J$49,'SI2.11 - Nickel_inflow'!$K$4:$K$49,0)*H$1</f>
        <v>-1.3224037685206299E-14</v>
      </c>
      <c r="I43" s="6">
        <f>_xlfn.XLOOKUP($E43-I$3,'SI2.11 - Nickel_inflow'!$J$4:$J$49,'SI2.11 - Nickel_inflow'!$K$4:$K$49,0)*I$1</f>
        <v>7.0298093409520407E-13</v>
      </c>
      <c r="J43" s="6">
        <f>_xlfn.XLOOKUP($E43-J$3,'SI2.11 - Nickel_inflow'!$J$4:$J$49,'SI2.11 - Nickel_inflow'!$K$4:$K$49,0)*J$1</f>
        <v>6.0005774158280695E-12</v>
      </c>
      <c r="K43" s="6">
        <f>_xlfn.XLOOKUP($E43-K$3,'SI2.11 - Nickel_inflow'!$J$4:$J$49,'SI2.11 - Nickel_inflow'!$K$4:$K$49,0)*K$1</f>
        <v>3.4726999678867237E-11</v>
      </c>
      <c r="L43" s="6">
        <f>_xlfn.XLOOKUP($E43-L$3,'SI2.11 - Nickel_inflow'!$J$4:$J$49,'SI2.11 - Nickel_inflow'!$K$4:$K$49,0)*L$1</f>
        <v>1.6443752762918336E-10</v>
      </c>
      <c r="M43" s="6">
        <f>_xlfn.XLOOKUP($E43-M$3,'SI2.11 - Nickel_inflow'!$J$4:$J$49,'SI2.11 - Nickel_inflow'!$K$4:$K$49,0)*M$1</f>
        <v>6.6899549642772476E-10</v>
      </c>
      <c r="N43" s="6">
        <f>_xlfn.XLOOKUP($E43-N$3,'SI2.11 - Nickel_inflow'!$J$4:$J$49,'SI2.11 - Nickel_inflow'!$K$4:$K$49,0)*N$1</f>
        <v>2.3626356204984788E-9</v>
      </c>
      <c r="O43" s="6">
        <f>_xlfn.XLOOKUP($E43-O$3,'SI2.11 - Nickel_inflow'!$J$4:$J$49,'SI2.11 - Nickel_inflow'!$K$4:$K$49,0)*O$1</f>
        <v>7.1271195360239216E-9</v>
      </c>
      <c r="P43" s="6">
        <f>_xlfn.XLOOKUP($E43-P$3,'SI2.11 - Nickel_inflow'!$J$4:$J$49,'SI2.11 - Nickel_inflow'!$K$4:$K$49,0)*P$1</f>
        <v>1.7151771068247605E-8</v>
      </c>
      <c r="Q43" s="6">
        <f>_xlfn.XLOOKUP($E43-Q$3,'SI2.11 - Nickel_inflow'!$J$4:$J$49,'SI2.11 - Nickel_inflow'!$K$4:$K$49,0)*Q$1</f>
        <v>3.7021621537791092E-8</v>
      </c>
      <c r="R43" s="6">
        <f>_xlfn.XLOOKUP($E43-R$3,'SI2.11 - Nickel_inflow'!$J$4:$J$49,'SI2.11 - Nickel_inflow'!$K$4:$K$49,0)*R$1</f>
        <v>2.2359148148426658E-7</v>
      </c>
      <c r="S43" s="6">
        <f>_xlfn.XLOOKUP($E43-S$3,'SI2.11 - Nickel_inflow'!$J$4:$J$49,'SI2.11 - Nickel_inflow'!$K$4:$K$49,0)*S$1</f>
        <v>1.5521436394823822E-6</v>
      </c>
      <c r="T43" s="6">
        <f>_xlfn.XLOOKUP($E43-T$3,'SI2.11 - Nickel_inflow'!$J$4:$J$49,'SI2.11 - Nickel_inflow'!$K$4:$K$49,0)*T$1</f>
        <v>8.8581097804430883E-6</v>
      </c>
      <c r="U43" s="6">
        <f>_xlfn.XLOOKUP($E43-U$3,'SI2.11 - Nickel_inflow'!$J$4:$J$49,'SI2.11 - Nickel_inflow'!$K$4:$K$49,0)*U$1</f>
        <v>3.8259649164061923E-5</v>
      </c>
      <c r="V43" s="6">
        <f>_xlfn.XLOOKUP($E43-V$3,'SI2.11 - Nickel_inflow'!$J$4:$J$49,'SI2.11 - Nickel_inflow'!$K$4:$K$49,0)*V$1</f>
        <v>1.0752904770485398E-4</v>
      </c>
      <c r="W43" s="6">
        <f>_xlfn.XLOOKUP($E43-W$3,'SI2.11 - Nickel_inflow'!$J$4:$J$49,'SI2.11 - Nickel_inflow'!$K$4:$K$49,0)*W$1</f>
        <v>3.1730149871949081E-4</v>
      </c>
      <c r="X43" s="6">
        <f>_xlfn.XLOOKUP($E43-X$3,'SI2.11 - Nickel_inflow'!$J$4:$J$49,'SI2.11 - Nickel_inflow'!$K$4:$K$49,0)*X$1</f>
        <v>9.2053367225821737E-4</v>
      </c>
      <c r="Y43" s="6">
        <f>_xlfn.XLOOKUP($E43-Y$3,'SI2.11 - Nickel_inflow'!$J$4:$J$49,'SI2.11 - Nickel_inflow'!$K$4:$K$49,0)*Y$1</f>
        <v>2.16447818382482E-3</v>
      </c>
      <c r="Z43" s="6">
        <f>_xlfn.XLOOKUP($E43-Z$3,'SI2.11 - Nickel_inflow'!$J$4:$J$49,'SI2.11 - Nickel_inflow'!$K$4:$K$49,0)*Z$1</f>
        <v>5.4982868159203918E-3</v>
      </c>
      <c r="AA43" s="6">
        <f>_xlfn.XLOOKUP($E43-AA$3,'SI2.11 - Nickel_inflow'!$J$4:$J$49,'SI2.11 - Nickel_inflow'!$K$4:$K$49,0)*AA$1</f>
        <v>1.3002565090762315E-2</v>
      </c>
      <c r="AB43" s="6">
        <f>_xlfn.XLOOKUP($E43-AB$3,'SI2.11 - Nickel_inflow'!$J$4:$J$49,'SI2.11 - Nickel_inflow'!$K$4:$K$49,0)*AB$1</f>
        <v>2.8397296006340216E-2</v>
      </c>
      <c r="AC43" s="6">
        <f>_xlfn.XLOOKUP($E43-AC$3,'SI2.11 - Nickel_inflow'!$J$4:$J$49,'SI2.11 - Nickel_inflow'!$K$4:$K$49,0)*AC$1</f>
        <v>5.773947930894735E-2</v>
      </c>
      <c r="AD43" s="6">
        <f>_xlfn.XLOOKUP($E43-AD$3,'SI2.11 - Nickel_inflow'!$J$4:$J$49,'SI2.11 - Nickel_inflow'!$K$4:$K$49,0)*AD$1</f>
        <v>0.11017961096900832</v>
      </c>
      <c r="AE43" s="6">
        <f>_xlfn.XLOOKUP($E43-AE$3,'SI2.11 - Nickel_inflow'!$J$4:$J$49,'SI2.11 - Nickel_inflow'!$K$4:$K$49,0)*AE$1</f>
        <v>0.1983165010542754</v>
      </c>
      <c r="AF43" s="6">
        <f>_xlfn.XLOOKUP($E43-AF$3,'SI2.11 - Nickel_inflow'!$J$4:$J$49,'SI2.11 - Nickel_inflow'!$K$4:$K$49,0)*AF$1</f>
        <v>0.33766558574581668</v>
      </c>
      <c r="AG43" s="6">
        <f>_xlfn.XLOOKUP($E43-AG$3,'SI2.11 - Nickel_inflow'!$J$4:$J$49,'SI2.11 - Nickel_inflow'!$K$4:$K$49,0)*AG$1</f>
        <v>0.54417014374431716</v>
      </c>
      <c r="AH43" s="6">
        <f>_xlfn.XLOOKUP($E43-AH$3,'SI2.11 - Nickel_inflow'!$J$4:$J$49,'SI2.11 - Nickel_inflow'!$K$4:$K$49,0)*AH$1</f>
        <v>0.83181194910132727</v>
      </c>
      <c r="AI43" s="6">
        <f>_xlfn.XLOOKUP($E43-AI$3,'SI2.11 - Nickel_inflow'!$J$4:$J$49,'SI2.11 - Nickel_inflow'!$K$4:$K$49,0)*AI$1</f>
        <v>1.2086880267271205</v>
      </c>
      <c r="AJ43" s="6">
        <f>_xlfn.XLOOKUP($E43-AJ$3,'SI2.11 - Nickel_inflow'!$J$4:$J$49,'SI2.11 - Nickel_inflow'!$K$4:$K$49,0)*AJ$1</f>
        <v>1.6726376835126853</v>
      </c>
      <c r="AK43" s="6">
        <f>_xlfn.XLOOKUP($E43-AK$3,'SI2.11 - Nickel_inflow'!$J$4:$J$49,'SI2.11 - Nickel_inflow'!$K$4:$K$49,0)*AK$1</f>
        <v>2.2091911253352827</v>
      </c>
      <c r="AL43" s="6">
        <f>_xlfn.XLOOKUP($E43-AL$3,'SI2.11 - Nickel_inflow'!$J$4:$J$49,'SI2.11 - Nickel_inflow'!$K$4:$K$49,0)*AL$1</f>
        <v>2.7948475116392579</v>
      </c>
      <c r="AM43" s="6">
        <f>_xlfn.XLOOKUP($E43-AM$3,'SI2.11 - Nickel_inflow'!$J$4:$J$49,'SI2.11 - Nickel_inflow'!$K$4:$K$49,0)*AM$1</f>
        <v>3.3923455804345397</v>
      </c>
      <c r="AN43" s="6">
        <f>_xlfn.XLOOKUP($E43-AN$3,'SI2.11 - Nickel_inflow'!$J$4:$J$49,'SI2.11 - Nickel_inflow'!$K$4:$K$49,0)*AN$1</f>
        <v>3.9556845993400471</v>
      </c>
      <c r="AO43" s="6">
        <f>_xlfn.XLOOKUP($E43-AO$3,'SI2.11 - Nickel_inflow'!$J$4:$J$49,'SI2.11 - Nickel_inflow'!$K$4:$K$49,0)*AO$1</f>
        <v>4.4380306425777531</v>
      </c>
      <c r="AP43" s="6">
        <f>_xlfn.XLOOKUP($E43-AP$3,'SI2.11 - Nickel_inflow'!$J$4:$J$49,'SI2.11 - Nickel_inflow'!$K$4:$K$49,0)*AP$1</f>
        <v>4.9869337222327283</v>
      </c>
      <c r="AQ43" s="6">
        <f>_xlfn.XLOOKUP($E43-AQ$3,'SI2.11 - Nickel_inflow'!$J$4:$J$49,'SI2.11 - Nickel_inflow'!$K$4:$K$49,0)*AQ$1</f>
        <v>5.4288500132189155</v>
      </c>
      <c r="AR43" s="6">
        <f>_xlfn.XLOOKUP($E43-AR$3,'SI2.11 - Nickel_inflow'!$J$4:$J$49,'SI2.11 - Nickel_inflow'!$K$4:$K$49,0)*AR$1</f>
        <v>5.7438498347784019</v>
      </c>
      <c r="AS43" s="6">
        <f>_xlfn.XLOOKUP($E43-AS$3,'SI2.11 - Nickel_inflow'!$J$4:$J$49,'SI2.11 - Nickel_inflow'!$K$4:$K$49,0)*AS$1</f>
        <v>5.9336928664016177</v>
      </c>
      <c r="AT43" s="6">
        <f>_xlfn.XLOOKUP($E43-AT$3,'SI2.11 - Nickel_inflow'!$J$4:$J$49,'SI2.11 - Nickel_inflow'!$K$4:$K$49,0)*AT$1</f>
        <v>0</v>
      </c>
      <c r="AU43" s="6">
        <f>_xlfn.XLOOKUP($E43-AU$3,'SI2.11 - Nickel_inflow'!$J$4:$J$49,'SI2.11 - Nickel_inflow'!$K$4:$K$49,0)*AU$1</f>
        <v>0</v>
      </c>
      <c r="AV43" s="6">
        <f>_xlfn.XLOOKUP($E43-AV$3,'SI2.11 - Nickel_inflow'!$J$4:$J$49,'SI2.11 - Nickel_inflow'!$K$4:$K$49,0)*AV$1</f>
        <v>0</v>
      </c>
      <c r="AW43" s="6">
        <f>_xlfn.XLOOKUP($E43-AW$3,'SI2.11 - Nickel_inflow'!$J$4:$J$49,'SI2.11 - Nickel_inflow'!$K$4:$K$49,0)*AW$1</f>
        <v>0</v>
      </c>
      <c r="AX43" s="6">
        <f>_xlfn.XLOOKUP($E43-AX$3,'SI2.11 - Nickel_inflow'!$J$4:$J$49,'SI2.11 - Nickel_inflow'!$K$4:$K$49,0)*AX$1</f>
        <v>0</v>
      </c>
      <c r="AY43" s="6">
        <f>_xlfn.XLOOKUP($E43-AY$3,'SI2.11 - Nickel_inflow'!$J$4:$J$49,'SI2.11 - Nickel_inflow'!$K$4:$K$49,0)*AY$1</f>
        <v>0</v>
      </c>
    </row>
    <row r="44" spans="1:51">
      <c r="A44" s="15">
        <f>'SI2.11 - Nickel_inflow'!C44-B44</f>
        <v>4.9330190308796222</v>
      </c>
      <c r="B44" s="14">
        <f t="shared" si="2"/>
        <v>1.1321635649583826</v>
      </c>
      <c r="C44" s="13">
        <f t="shared" si="1"/>
        <v>45.027255389428028</v>
      </c>
      <c r="E44" s="9">
        <f>'SI2.11 - Nickel_inflow'!B44</f>
        <v>2045</v>
      </c>
      <c r="F44" s="6">
        <f>_xlfn.XLOOKUP($E44-F$3,'SI2.11 - Nickel_inflow'!$J$4:$J$49,'SI2.11 - Nickel_inflow'!$K$4:$K$49,0)*F$1</f>
        <v>8.3560183084262043E-15</v>
      </c>
      <c r="G44" s="6">
        <f>_xlfn.XLOOKUP($E44-G$3,'SI2.11 - Nickel_inflow'!$J$4:$J$49,'SI2.11 - Nickel_inflow'!$K$4:$K$49,0)*G$1</f>
        <v>-7.1874617244887889E-15</v>
      </c>
      <c r="H44" s="6">
        <f>_xlfn.XLOOKUP($E44-H$3,'SI2.11 - Nickel_inflow'!$J$4:$J$49,'SI2.11 - Nickel_inflow'!$K$4:$K$49,0)*H$1</f>
        <v>-2.551460410757479E-15</v>
      </c>
      <c r="I44" s="6">
        <f>_xlfn.XLOOKUP($E44-I$3,'SI2.11 - Nickel_inflow'!$J$4:$J$49,'SI2.11 - Nickel_inflow'!$K$4:$K$49,0)*I$1</f>
        <v>1.4336544966921043E-13</v>
      </c>
      <c r="J44" s="6">
        <f>_xlfn.XLOOKUP($E44-J$3,'SI2.11 - Nickel_inflow'!$J$4:$J$49,'SI2.11 - Nickel_inflow'!$K$4:$K$49,0)*J$1</f>
        <v>1.2930937089053885E-12</v>
      </c>
      <c r="K44" s="6">
        <f>_xlfn.XLOOKUP($E44-K$3,'SI2.11 - Nickel_inflow'!$J$4:$J$49,'SI2.11 - Nickel_inflow'!$K$4:$K$49,0)*K$1</f>
        <v>7.9041234716149504E-12</v>
      </c>
      <c r="L44" s="6">
        <f>_xlfn.XLOOKUP($E44-L$3,'SI2.11 - Nickel_inflow'!$J$4:$J$49,'SI2.11 - Nickel_inflow'!$K$4:$K$49,0)*L$1</f>
        <v>3.9514140035921843E-11</v>
      </c>
      <c r="M44" s="6">
        <f>_xlfn.XLOOKUP($E44-M$3,'SI2.11 - Nickel_inflow'!$J$4:$J$49,'SI2.11 - Nickel_inflow'!$K$4:$K$49,0)*M$1</f>
        <v>1.696488579506181E-10</v>
      </c>
      <c r="N44" s="6">
        <f>_xlfn.XLOOKUP($E44-N$3,'SI2.11 - Nickel_inflow'!$J$4:$J$49,'SI2.11 - Nickel_inflow'!$K$4:$K$49,0)*N$1</f>
        <v>6.3198582268405209E-10</v>
      </c>
      <c r="O44" s="6">
        <f>_xlfn.XLOOKUP($E44-O$3,'SI2.11 - Nickel_inflow'!$J$4:$J$49,'SI2.11 - Nickel_inflow'!$K$4:$K$49,0)*O$1</f>
        <v>2.0100633405828947E-9</v>
      </c>
      <c r="P44" s="6">
        <f>_xlfn.XLOOKUP($E44-P$3,'SI2.11 - Nickel_inflow'!$J$4:$J$49,'SI2.11 - Nickel_inflow'!$K$4:$K$49,0)*P$1</f>
        <v>5.0978532317804999E-9</v>
      </c>
      <c r="Q44" s="6">
        <f>_xlfn.XLOOKUP($E44-Q$3,'SI2.11 - Nickel_inflow'!$J$4:$J$49,'SI2.11 - Nickel_inflow'!$K$4:$K$49,0)*Q$1</f>
        <v>1.1590682456581194E-8</v>
      </c>
      <c r="R44" s="6">
        <f>_xlfn.XLOOKUP($E44-R$3,'SI2.11 - Nickel_inflow'!$J$4:$J$49,'SI2.11 - Nickel_inflow'!$K$4:$K$49,0)*R$1</f>
        <v>7.3700647348212594E-8</v>
      </c>
      <c r="S44" s="6">
        <f>_xlfn.XLOOKUP($E44-S$3,'SI2.11 - Nickel_inflow'!$J$4:$J$49,'SI2.11 - Nickel_inflow'!$K$4:$K$49,0)*S$1</f>
        <v>5.3838391382342877E-7</v>
      </c>
      <c r="T44" s="6">
        <f>_xlfn.XLOOKUP($E44-T$3,'SI2.11 - Nickel_inflow'!$J$4:$J$49,'SI2.11 - Nickel_inflow'!$K$4:$K$49,0)*T$1</f>
        <v>3.2316252228389992E-6</v>
      </c>
      <c r="U44" s="6">
        <f>_xlfn.XLOOKUP($E44-U$3,'SI2.11 - Nickel_inflow'!$J$4:$J$49,'SI2.11 - Nickel_inflow'!$K$4:$K$49,0)*U$1</f>
        <v>1.467269642766032E-5</v>
      </c>
      <c r="V44" s="6">
        <f>_xlfn.XLOOKUP($E44-V$3,'SI2.11 - Nickel_inflow'!$J$4:$J$49,'SI2.11 - Nickel_inflow'!$K$4:$K$49,0)*V$1</f>
        <v>4.332575850448441E-5</v>
      </c>
      <c r="W44" s="6">
        <f>_xlfn.XLOOKUP($E44-W$3,'SI2.11 - Nickel_inflow'!$J$4:$J$49,'SI2.11 - Nickel_inflow'!$K$4:$K$49,0)*W$1</f>
        <v>1.3424526781682323E-4</v>
      </c>
      <c r="X44" s="6">
        <f>_xlfn.XLOOKUP($E44-X$3,'SI2.11 - Nickel_inflow'!$J$4:$J$49,'SI2.11 - Nickel_inflow'!$K$4:$K$49,0)*X$1</f>
        <v>4.0871462717624574E-4</v>
      </c>
      <c r="Y44" s="6">
        <f>_xlfn.XLOOKUP($E44-Y$3,'SI2.11 - Nickel_inflow'!$J$4:$J$49,'SI2.11 - Nickel_inflow'!$K$4:$K$49,0)*Y$1</f>
        <v>1.007919767515033E-3</v>
      </c>
      <c r="Z44" s="6">
        <f>_xlfn.XLOOKUP($E44-Z$3,'SI2.11 - Nickel_inflow'!$J$4:$J$49,'SI2.11 - Nickel_inflow'!$K$4:$K$49,0)*Z$1</f>
        <v>2.6836244404959205E-3</v>
      </c>
      <c r="AA44" s="6">
        <f>_xlfn.XLOOKUP($E44-AA$3,'SI2.11 - Nickel_inflow'!$J$4:$J$49,'SI2.11 - Nickel_inflow'!$K$4:$K$49,0)*AA$1</f>
        <v>6.6475904185365172E-3</v>
      </c>
      <c r="AB44" s="6">
        <f>_xlfn.XLOOKUP($E44-AB$3,'SI2.11 - Nickel_inflow'!$J$4:$J$49,'SI2.11 - Nickel_inflow'!$K$4:$K$49,0)*AB$1</f>
        <v>1.5197121314040952E-2</v>
      </c>
      <c r="AC44" s="6">
        <f>_xlfn.XLOOKUP($E44-AC$3,'SI2.11 - Nickel_inflow'!$J$4:$J$49,'SI2.11 - Nickel_inflow'!$K$4:$K$49,0)*AC$1</f>
        <v>3.2322317186165531E-2</v>
      </c>
      <c r="AD44" s="6">
        <f>_xlfn.XLOOKUP($E44-AD$3,'SI2.11 - Nickel_inflow'!$J$4:$J$49,'SI2.11 - Nickel_inflow'!$K$4:$K$49,0)*AD$1</f>
        <v>6.4470188409910714E-2</v>
      </c>
      <c r="AE44" s="6">
        <f>_xlfn.XLOOKUP($E44-AE$3,'SI2.11 - Nickel_inflow'!$J$4:$J$49,'SI2.11 - Nickel_inflow'!$K$4:$K$49,0)*AE$1</f>
        <v>0.12120278266857049</v>
      </c>
      <c r="AF44" s="6">
        <f>_xlfn.XLOOKUP($E44-AF$3,'SI2.11 - Nickel_inflow'!$J$4:$J$49,'SI2.11 - Nickel_inflow'!$K$4:$K$49,0)*AF$1</f>
        <v>0.21537134738891031</v>
      </c>
      <c r="AG44" s="6">
        <f>_xlfn.XLOOKUP($E44-AG$3,'SI2.11 - Nickel_inflow'!$J$4:$J$49,'SI2.11 - Nickel_inflow'!$K$4:$K$49,0)*AG$1</f>
        <v>0.36192272437078532</v>
      </c>
      <c r="AH44" s="6">
        <f>_xlfn.XLOOKUP($E44-AH$3,'SI2.11 - Nickel_inflow'!$J$4:$J$49,'SI2.11 - Nickel_inflow'!$K$4:$K$49,0)*AH$1</f>
        <v>0.57636507059086606</v>
      </c>
      <c r="AI44" s="6">
        <f>_xlfn.XLOOKUP($E44-AI$3,'SI2.11 - Nickel_inflow'!$J$4:$J$49,'SI2.11 - Nickel_inflow'!$K$4:$K$49,0)*AI$1</f>
        <v>0.87169576887171552</v>
      </c>
      <c r="AJ44" s="6">
        <f>_xlfn.XLOOKUP($E44-AJ$3,'SI2.11 - Nickel_inflow'!$J$4:$J$49,'SI2.11 - Nickel_inflow'!$K$4:$K$49,0)*AJ$1</f>
        <v>1.2542646842088718</v>
      </c>
      <c r="AK44" s="6">
        <f>_xlfn.XLOOKUP($E44-AK$3,'SI2.11 - Nickel_inflow'!$J$4:$J$49,'SI2.11 - Nickel_inflow'!$K$4:$K$49,0)*AK$1</f>
        <v>1.7206080493961262</v>
      </c>
      <c r="AL44" s="6">
        <f>_xlfn.XLOOKUP($E44-AL$3,'SI2.11 - Nickel_inflow'!$J$4:$J$49,'SI2.11 - Nickel_inflow'!$K$4:$K$49,0)*AL$1</f>
        <v>2.2581481242283519</v>
      </c>
      <c r="AM44" s="6">
        <f>_xlfn.XLOOKUP($E44-AM$3,'SI2.11 - Nickel_inflow'!$J$4:$J$49,'SI2.11 - Nickel_inflow'!$K$4:$K$49,0)*AM$1</f>
        <v>2.8397142380954965</v>
      </c>
      <c r="AN44" s="6">
        <f>_xlfn.XLOOKUP($E44-AN$3,'SI2.11 - Nickel_inflow'!$J$4:$J$49,'SI2.11 - Nickel_inflow'!$K$4:$K$49,0)*AN$1</f>
        <v>3.4256908562023951</v>
      </c>
      <c r="AO44" s="6">
        <f>_xlfn.XLOOKUP($E44-AO$3,'SI2.11 - Nickel_inflow'!$J$4:$J$49,'SI2.11 - Nickel_inflow'!$K$4:$K$49,0)*AO$1</f>
        <v>3.9697018677659099</v>
      </c>
      <c r="AP44" s="6">
        <f>_xlfn.XLOOKUP($E44-AP$3,'SI2.11 - Nickel_inflow'!$J$4:$J$49,'SI2.11 - Nickel_inflow'!$K$4:$K$49,0)*AP$1</f>
        <v>4.5985085392877005</v>
      </c>
      <c r="AQ44" s="6">
        <f>_xlfn.XLOOKUP($E44-AQ$3,'SI2.11 - Nickel_inflow'!$J$4:$J$49,'SI2.11 - Nickel_inflow'!$K$4:$K$49,0)*AQ$1</f>
        <v>5.1488486626191783</v>
      </c>
      <c r="AR44" s="6">
        <f>_xlfn.XLOOKUP($E44-AR$3,'SI2.11 - Nickel_inflow'!$J$4:$J$49,'SI2.11 - Nickel_inflow'!$K$4:$K$49,0)*AR$1</f>
        <v>5.586394674892782</v>
      </c>
      <c r="AS44" s="6">
        <f>_xlfn.XLOOKUP($E44-AS$3,'SI2.11 - Nickel_inflow'!$J$4:$J$49,'SI2.11 - Nickel_inflow'!$K$4:$K$49,0)*AS$1</f>
        <v>5.890701819856905</v>
      </c>
      <c r="AT44" s="6">
        <f>_xlfn.XLOOKUP($E44-AT$3,'SI2.11 - Nickel_inflow'!$J$4:$J$49,'SI2.11 - Nickel_inflow'!$K$4:$K$49,0)*AT$1</f>
        <v>6.0651825958380048</v>
      </c>
      <c r="AU44" s="6">
        <f>_xlfn.XLOOKUP($E44-AU$3,'SI2.11 - Nickel_inflow'!$J$4:$J$49,'SI2.11 - Nickel_inflow'!$K$4:$K$49,0)*AU$1</f>
        <v>0</v>
      </c>
      <c r="AV44" s="6">
        <f>_xlfn.XLOOKUP($E44-AV$3,'SI2.11 - Nickel_inflow'!$J$4:$J$49,'SI2.11 - Nickel_inflow'!$K$4:$K$49,0)*AV$1</f>
        <v>0</v>
      </c>
      <c r="AW44" s="6">
        <f>_xlfn.XLOOKUP($E44-AW$3,'SI2.11 - Nickel_inflow'!$J$4:$J$49,'SI2.11 - Nickel_inflow'!$K$4:$K$49,0)*AW$1</f>
        <v>0</v>
      </c>
      <c r="AX44" s="6">
        <f>_xlfn.XLOOKUP($E44-AX$3,'SI2.11 - Nickel_inflow'!$J$4:$J$49,'SI2.11 - Nickel_inflow'!$K$4:$K$49,0)*AX$1</f>
        <v>0</v>
      </c>
      <c r="AY44" s="6">
        <f>_xlfn.XLOOKUP($E44-AY$3,'SI2.11 - Nickel_inflow'!$J$4:$J$49,'SI2.11 - Nickel_inflow'!$K$4:$K$49,0)*AY$1</f>
        <v>0</v>
      </c>
    </row>
    <row r="45" spans="1:51">
      <c r="A45" s="15">
        <f>'SI2.11 - Nickel_inflow'!C45-B45</f>
        <v>5.0769998826533334</v>
      </c>
      <c r="B45" s="14">
        <f t="shared" si="2"/>
        <v>1.1021714086681413</v>
      </c>
      <c r="C45" s="13">
        <f t="shared" si="1"/>
        <v>46.129426798096169</v>
      </c>
      <c r="E45" s="9">
        <f>'SI2.11 - Nickel_inflow'!B45</f>
        <v>2046</v>
      </c>
      <c r="F45" s="6">
        <f>_xlfn.XLOOKUP($E45-F$3,'SI2.11 - Nickel_inflow'!$J$4:$J$49,'SI2.11 - Nickel_inflow'!$K$4:$K$49,0)*F$1</f>
        <v>1.3421583811461778E-15</v>
      </c>
      <c r="G45" s="6">
        <f>_xlfn.XLOOKUP($E45-G$3,'SI2.11 - Nickel_inflow'!$J$4:$J$49,'SI2.11 - Nickel_inflow'!$K$4:$K$49,0)*G$1</f>
        <v>-1.2385536721663717E-15</v>
      </c>
      <c r="H45" s="6">
        <f>_xlfn.XLOOKUP($E45-H$3,'SI2.11 - Nickel_inflow'!$J$4:$J$49,'SI2.11 - Nickel_inflow'!$K$4:$K$49,0)*H$1</f>
        <v>-4.6548878645518432E-16</v>
      </c>
      <c r="I45" s="6">
        <f>_xlfn.XLOOKUP($E45-I$3,'SI2.11 - Nickel_inflow'!$J$4:$J$49,'SI2.11 - Nickel_inflow'!$K$4:$K$49,0)*I$1</f>
        <v>2.7661087922537016E-14</v>
      </c>
      <c r="J45" s="6">
        <f>_xlfn.XLOOKUP($E45-J$3,'SI2.11 - Nickel_inflow'!$J$4:$J$49,'SI2.11 - Nickel_inflow'!$K$4:$K$49,0)*J$1</f>
        <v>2.6371264432691087E-13</v>
      </c>
      <c r="K45" s="6">
        <f>_xlfn.XLOOKUP($E45-K$3,'SI2.11 - Nickel_inflow'!$J$4:$J$49,'SI2.11 - Nickel_inflow'!$K$4:$K$49,0)*K$1</f>
        <v>1.7032981373753784E-12</v>
      </c>
      <c r="L45" s="6">
        <f>_xlfn.XLOOKUP($E45-L$3,'SI2.11 - Nickel_inflow'!$J$4:$J$49,'SI2.11 - Nickel_inflow'!$K$4:$K$49,0)*L$1</f>
        <v>8.9937122298725907E-12</v>
      </c>
      <c r="M45" s="6">
        <f>_xlfn.XLOOKUP($E45-M$3,'SI2.11 - Nickel_inflow'!$J$4:$J$49,'SI2.11 - Nickel_inflow'!$K$4:$K$49,0)*M$1</f>
        <v>4.0766416441822217E-11</v>
      </c>
      <c r="N45" s="6">
        <f>_xlfn.XLOOKUP($E45-N$3,'SI2.11 - Nickel_inflow'!$J$4:$J$49,'SI2.11 - Nickel_inflow'!$K$4:$K$49,0)*N$1</f>
        <v>1.6026366938467777E-10</v>
      </c>
      <c r="O45" s="6">
        <f>_xlfn.XLOOKUP($E45-O$3,'SI2.11 - Nickel_inflow'!$J$4:$J$49,'SI2.11 - Nickel_inflow'!$K$4:$K$49,0)*O$1</f>
        <v>5.376756038568972E-10</v>
      </c>
      <c r="P45" s="6">
        <f>_xlfn.XLOOKUP($E45-P$3,'SI2.11 - Nickel_inflow'!$J$4:$J$49,'SI2.11 - Nickel_inflow'!$K$4:$K$49,0)*P$1</f>
        <v>1.4377488472138942E-9</v>
      </c>
      <c r="Q45" s="6">
        <f>_xlfn.XLOOKUP($E45-Q$3,'SI2.11 - Nickel_inflow'!$J$4:$J$49,'SI2.11 - Nickel_inflow'!$K$4:$K$49,0)*Q$1</f>
        <v>3.4449852312459153E-9</v>
      </c>
      <c r="R45" s="6">
        <f>_xlfn.XLOOKUP($E45-R$3,'SI2.11 - Nickel_inflow'!$J$4:$J$49,'SI2.11 - Nickel_inflow'!$K$4:$K$49,0)*R$1</f>
        <v>2.3074105476055643E-8</v>
      </c>
      <c r="S45" s="6">
        <f>_xlfn.XLOOKUP($E45-S$3,'SI2.11 - Nickel_inflow'!$J$4:$J$49,'SI2.11 - Nickel_inflow'!$K$4:$K$49,0)*S$1</f>
        <v>1.7746312474539914E-7</v>
      </c>
      <c r="T45" s="6">
        <f>_xlfn.XLOOKUP($E45-T$3,'SI2.11 - Nickel_inflow'!$J$4:$J$49,'SI2.11 - Nickel_inflow'!$K$4:$K$49,0)*T$1</f>
        <v>1.120936871578965E-6</v>
      </c>
      <c r="U45" s="6">
        <f>_xlfn.XLOOKUP($E45-U$3,'SI2.11 - Nickel_inflow'!$J$4:$J$49,'SI2.11 - Nickel_inflow'!$K$4:$K$49,0)*U$1</f>
        <v>5.3529090334117479E-6</v>
      </c>
      <c r="V45" s="6">
        <f>_xlfn.XLOOKUP($E45-V$3,'SI2.11 - Nickel_inflow'!$J$4:$J$49,'SI2.11 - Nickel_inflow'!$K$4:$K$49,0)*V$1</f>
        <v>1.6615565378251129E-5</v>
      </c>
      <c r="W45" s="6">
        <f>_xlfn.XLOOKUP($E45-W$3,'SI2.11 - Nickel_inflow'!$J$4:$J$49,'SI2.11 - Nickel_inflow'!$K$4:$K$49,0)*W$1</f>
        <v>5.4090296324078412E-5</v>
      </c>
      <c r="X45" s="6">
        <f>_xlfn.XLOOKUP($E45-X$3,'SI2.11 - Nickel_inflow'!$J$4:$J$49,'SI2.11 - Nickel_inflow'!$K$4:$K$49,0)*X$1</f>
        <v>1.7292072305789521E-4</v>
      </c>
      <c r="Y45" s="6">
        <f>_xlfn.XLOOKUP($E45-Y$3,'SI2.11 - Nickel_inflow'!$J$4:$J$49,'SI2.11 - Nickel_inflow'!$K$4:$K$49,0)*Y$1</f>
        <v>4.4751383291921469E-4</v>
      </c>
      <c r="Z45" s="6">
        <f>_xlfn.XLOOKUP($E45-Z$3,'SI2.11 - Nickel_inflow'!$J$4:$J$49,'SI2.11 - Nickel_inflow'!$K$4:$K$49,0)*Z$1</f>
        <v>1.249667537596778E-3</v>
      </c>
      <c r="AA45" s="6">
        <f>_xlfn.XLOOKUP($E45-AA$3,'SI2.11 - Nickel_inflow'!$J$4:$J$49,'SI2.11 - Nickel_inflow'!$K$4:$K$49,0)*AA$1</f>
        <v>3.244580851245538E-3</v>
      </c>
      <c r="AB45" s="6">
        <f>_xlfn.XLOOKUP($E45-AB$3,'SI2.11 - Nickel_inflow'!$J$4:$J$49,'SI2.11 - Nickel_inflow'!$K$4:$K$49,0)*AB$1</f>
        <v>7.7695621849513744E-3</v>
      </c>
      <c r="AC45" s="6">
        <f>_xlfn.XLOOKUP($E45-AC$3,'SI2.11 - Nickel_inflow'!$J$4:$J$49,'SI2.11 - Nickel_inflow'!$K$4:$K$49,0)*AC$1</f>
        <v>1.7297639018848752E-2</v>
      </c>
      <c r="AD45" s="6">
        <f>_xlfn.XLOOKUP($E45-AD$3,'SI2.11 - Nickel_inflow'!$J$4:$J$49,'SI2.11 - Nickel_inflow'!$K$4:$K$49,0)*AD$1</f>
        <v>3.6090139775716269E-2</v>
      </c>
      <c r="AE45" s="6">
        <f>_xlfn.XLOOKUP($E45-AE$3,'SI2.11 - Nickel_inflow'!$J$4:$J$49,'SI2.11 - Nickel_inflow'!$K$4:$K$49,0)*AE$1</f>
        <v>7.0920256168322635E-2</v>
      </c>
      <c r="AF45" s="6">
        <f>_xlfn.XLOOKUP($E45-AF$3,'SI2.11 - Nickel_inflow'!$J$4:$J$49,'SI2.11 - Nickel_inflow'!$K$4:$K$49,0)*AF$1</f>
        <v>0.13162599416511103</v>
      </c>
      <c r="AG45" s="6">
        <f>_xlfn.XLOOKUP($E45-AG$3,'SI2.11 - Nickel_inflow'!$J$4:$J$49,'SI2.11 - Nickel_inflow'!$K$4:$K$49,0)*AG$1</f>
        <v>0.2308431421171766</v>
      </c>
      <c r="AH45" s="6">
        <f>_xlfn.XLOOKUP($E45-AH$3,'SI2.11 - Nickel_inflow'!$J$4:$J$49,'SI2.11 - Nickel_inflow'!$K$4:$K$49,0)*AH$1</f>
        <v>0.38333528397033567</v>
      </c>
      <c r="AI45" s="6">
        <f>_xlfn.XLOOKUP($E45-AI$3,'SI2.11 - Nickel_inflow'!$J$4:$J$49,'SI2.11 - Nickel_inflow'!$K$4:$K$49,0)*AI$1</f>
        <v>0.60400069258719413</v>
      </c>
      <c r="AJ45" s="6">
        <f>_xlfn.XLOOKUP($E45-AJ$3,'SI2.11 - Nickel_inflow'!$J$4:$J$49,'SI2.11 - Nickel_inflow'!$K$4:$K$49,0)*AJ$1</f>
        <v>0.90456527581449209</v>
      </c>
      <c r="AK45" s="6">
        <f>_xlfn.XLOOKUP($E45-AK$3,'SI2.11 - Nickel_inflow'!$J$4:$J$49,'SI2.11 - Nickel_inflow'!$K$4:$K$49,0)*AK$1</f>
        <v>1.2902363333049398</v>
      </c>
      <c r="AL45" s="6">
        <f>_xlfn.XLOOKUP($E45-AL$3,'SI2.11 - Nickel_inflow'!$J$4:$J$49,'SI2.11 - Nickel_inflow'!$K$4:$K$49,0)*AL$1</f>
        <v>1.7587377546097971</v>
      </c>
      <c r="AM45" s="6">
        <f>_xlfn.XLOOKUP($E45-AM$3,'SI2.11 - Nickel_inflow'!$J$4:$J$49,'SI2.11 - Nickel_inflow'!$K$4:$K$49,0)*AM$1</f>
        <v>2.2943990158299465</v>
      </c>
      <c r="AN45" s="6">
        <f>_xlfn.XLOOKUP($E45-AN$3,'SI2.11 - Nickel_inflow'!$J$4:$J$49,'SI2.11 - Nickel_inflow'!$K$4:$K$49,0)*AN$1</f>
        <v>2.8676273890779118</v>
      </c>
      <c r="AO45" s="6">
        <f>_xlfn.XLOOKUP($E45-AO$3,'SI2.11 - Nickel_inflow'!$J$4:$J$49,'SI2.11 - Nickel_inflow'!$K$4:$K$49,0)*AO$1</f>
        <v>3.4378300515981612</v>
      </c>
      <c r="AP45" s="6">
        <f>_xlfn.XLOOKUP($E45-AP$3,'SI2.11 - Nickel_inflow'!$J$4:$J$49,'SI2.11 - Nickel_inflow'!$K$4:$K$49,0)*AP$1</f>
        <v>4.1132451322474282</v>
      </c>
      <c r="AQ45" s="6">
        <f>_xlfn.XLOOKUP($E45-AQ$3,'SI2.11 - Nickel_inflow'!$J$4:$J$49,'SI2.11 - Nickel_inflow'!$K$4:$K$49,0)*AQ$1</f>
        <v>4.7478121549916592</v>
      </c>
      <c r="AR45" s="6">
        <f>_xlfn.XLOOKUP($E45-AR$3,'SI2.11 - Nickel_inflow'!$J$4:$J$49,'SI2.11 - Nickel_inflow'!$K$4:$K$49,0)*AR$1</f>
        <v>5.2982677142759975</v>
      </c>
      <c r="AS45" s="6">
        <f>_xlfn.XLOOKUP($E45-AS$3,'SI2.11 - Nickel_inflow'!$J$4:$J$49,'SI2.11 - Nickel_inflow'!$K$4:$K$49,0)*AS$1</f>
        <v>5.7292210319595549</v>
      </c>
      <c r="AT45" s="6">
        <f>_xlfn.XLOOKUP($E45-AT$3,'SI2.11 - Nickel_inflow'!$J$4:$J$49,'SI2.11 - Nickel_inflow'!$K$4:$K$49,0)*AT$1</f>
        <v>6.0212388742550607</v>
      </c>
      <c r="AU45" s="6">
        <f>_xlfn.XLOOKUP($E45-AU$3,'SI2.11 - Nickel_inflow'!$J$4:$J$49,'SI2.11 - Nickel_inflow'!$K$4:$K$49,0)*AU$1</f>
        <v>6.1791712913214747</v>
      </c>
      <c r="AV45" s="6">
        <f>_xlfn.XLOOKUP($E45-AV$3,'SI2.11 - Nickel_inflow'!$J$4:$J$49,'SI2.11 - Nickel_inflow'!$K$4:$K$49,0)*AV$1</f>
        <v>0</v>
      </c>
      <c r="AW45" s="6">
        <f>_xlfn.XLOOKUP($E45-AW$3,'SI2.11 - Nickel_inflow'!$J$4:$J$49,'SI2.11 - Nickel_inflow'!$K$4:$K$49,0)*AW$1</f>
        <v>0</v>
      </c>
      <c r="AX45" s="6">
        <f>_xlfn.XLOOKUP($E45-AX$3,'SI2.11 - Nickel_inflow'!$J$4:$J$49,'SI2.11 - Nickel_inflow'!$K$4:$K$49,0)*AX$1</f>
        <v>0</v>
      </c>
      <c r="AY45" s="6">
        <f>_xlfn.XLOOKUP($E45-AY$3,'SI2.11 - Nickel_inflow'!$J$4:$J$49,'SI2.11 - Nickel_inflow'!$K$4:$K$49,0)*AY$1</f>
        <v>0</v>
      </c>
    </row>
    <row r="46" spans="1:51">
      <c r="A46" s="15">
        <f>'SI2.11 - Nickel_inflow'!C46-B46</f>
        <v>5.2144439558523006</v>
      </c>
      <c r="B46" s="14">
        <f t="shared" si="2"/>
        <v>1.0603626684233447</v>
      </c>
      <c r="C46" s="13">
        <f t="shared" si="1"/>
        <v>47.189789466519514</v>
      </c>
      <c r="E46" s="9">
        <f>'SI2.11 - Nickel_inflow'!B46</f>
        <v>2047</v>
      </c>
      <c r="F46" s="6">
        <f>_xlfn.XLOOKUP($E46-F$3,'SI2.11 - Nickel_inflow'!$J$4:$J$49,'SI2.11 - Nickel_inflow'!$K$4:$K$49,0)*F$1</f>
        <v>0</v>
      </c>
      <c r="G46" s="6">
        <f>_xlfn.XLOOKUP($E46-G$3,'SI2.11 - Nickel_inflow'!$J$4:$J$49,'SI2.11 - Nickel_inflow'!$K$4:$K$49,0)*G$1</f>
        <v>-1.9893867273138614E-16</v>
      </c>
      <c r="H46" s="6">
        <f>_xlfn.XLOOKUP($E46-H$3,'SI2.11 - Nickel_inflow'!$J$4:$J$49,'SI2.11 - Nickel_inflow'!$K$4:$K$49,0)*H$1</f>
        <v>-8.0213692665938015E-17</v>
      </c>
      <c r="I46" s="6">
        <f>_xlfn.XLOOKUP($E46-I$3,'SI2.11 - Nickel_inflow'!$J$4:$J$49,'SI2.11 - Nickel_inflow'!$K$4:$K$49,0)*I$1</f>
        <v>5.0464926654571528E-15</v>
      </c>
      <c r="J46" s="6">
        <f>_xlfn.XLOOKUP($E46-J$3,'SI2.11 - Nickel_inflow'!$J$4:$J$49,'SI2.11 - Nickel_inflow'!$K$4:$K$49,0)*J$1</f>
        <v>5.0881008345053296E-14</v>
      </c>
      <c r="K46" s="6">
        <f>_xlfn.XLOOKUP($E46-K$3,'SI2.11 - Nickel_inflow'!$J$4:$J$49,'SI2.11 - Nickel_inflow'!$K$4:$K$49,0)*K$1</f>
        <v>3.4736945419415694E-13</v>
      </c>
      <c r="L46" s="6">
        <f>_xlfn.XLOOKUP($E46-L$3,'SI2.11 - Nickel_inflow'!$J$4:$J$49,'SI2.11 - Nickel_inflow'!$K$4:$K$49,0)*L$1</f>
        <v>1.9380989358586287E-12</v>
      </c>
      <c r="M46" s="6">
        <f>_xlfn.XLOOKUP($E46-M$3,'SI2.11 - Nickel_inflow'!$J$4:$J$49,'SI2.11 - Nickel_inflow'!$K$4:$K$49,0)*M$1</f>
        <v>9.2787396559202903E-12</v>
      </c>
      <c r="N46" s="6">
        <f>_xlfn.XLOOKUP($E46-N$3,'SI2.11 - Nickel_inflow'!$J$4:$J$49,'SI2.11 - Nickel_inflow'!$K$4:$K$49,0)*N$1</f>
        <v>3.851116692180765E-11</v>
      </c>
      <c r="O46" s="6">
        <f>_xlfn.XLOOKUP($E46-O$3,'SI2.11 - Nickel_inflow'!$J$4:$J$49,'SI2.11 - Nickel_inflow'!$K$4:$K$49,0)*O$1</f>
        <v>1.3634778205429389E-10</v>
      </c>
      <c r="P46" s="6">
        <f>_xlfn.XLOOKUP($E46-P$3,'SI2.11 - Nickel_inflow'!$J$4:$J$49,'SI2.11 - Nickel_inflow'!$K$4:$K$49,0)*P$1</f>
        <v>3.8458612920929902E-10</v>
      </c>
      <c r="Q46" s="6">
        <f>_xlfn.XLOOKUP($E46-Q$3,'SI2.11 - Nickel_inflow'!$J$4:$J$49,'SI2.11 - Nickel_inflow'!$K$4:$K$49,0)*Q$1</f>
        <v>9.7159006344378203E-10</v>
      </c>
      <c r="R46" s="6">
        <f>_xlfn.XLOOKUP($E46-R$3,'SI2.11 - Nickel_inflow'!$J$4:$J$49,'SI2.11 - Nickel_inflow'!$K$4:$K$49,0)*R$1</f>
        <v>6.85809078861338E-9</v>
      </c>
      <c r="S46" s="6">
        <f>_xlfn.XLOOKUP($E46-S$3,'SI2.11 - Nickel_inflow'!$J$4:$J$49,'SI2.11 - Nickel_inflow'!$K$4:$K$49,0)*S$1</f>
        <v>5.5559930690148383E-8</v>
      </c>
      <c r="T46" s="6">
        <f>_xlfn.XLOOKUP($E46-T$3,'SI2.11 - Nickel_inflow'!$J$4:$J$49,'SI2.11 - Nickel_inflow'!$K$4:$K$49,0)*T$1</f>
        <v>3.6948533335633016E-7</v>
      </c>
      <c r="U46" s="6">
        <f>_xlfn.XLOOKUP($E46-U$3,'SI2.11 - Nickel_inflow'!$J$4:$J$49,'SI2.11 - Nickel_inflow'!$K$4:$K$49,0)*U$1</f>
        <v>1.8567354479576926E-6</v>
      </c>
      <c r="V46" s="6">
        <f>_xlfn.XLOOKUP($E46-V$3,'SI2.11 - Nickel_inflow'!$J$4:$J$49,'SI2.11 - Nickel_inflow'!$K$4:$K$49,0)*V$1</f>
        <v>6.0617085923494728E-6</v>
      </c>
      <c r="W46" s="6">
        <f>_xlfn.XLOOKUP($E46-W$3,'SI2.11 - Nickel_inflow'!$J$4:$J$49,'SI2.11 - Nickel_inflow'!$K$4:$K$49,0)*W$1</f>
        <v>2.0743799668473848E-5</v>
      </c>
      <c r="X46" s="6">
        <f>_xlfn.XLOOKUP($E46-X$3,'SI2.11 - Nickel_inflow'!$J$4:$J$49,'SI2.11 - Nickel_inflow'!$K$4:$K$49,0)*X$1</f>
        <v>6.9673466356654095E-5</v>
      </c>
      <c r="Y46" s="6">
        <f>_xlfn.XLOOKUP($E46-Y$3,'SI2.11 - Nickel_inflow'!$J$4:$J$49,'SI2.11 - Nickel_inflow'!$K$4:$K$49,0)*Y$1</f>
        <v>1.8933605606787115E-4</v>
      </c>
      <c r="Z46" s="6">
        <f>_xlfn.XLOOKUP($E46-Z$3,'SI2.11 - Nickel_inflow'!$J$4:$J$49,'SI2.11 - Nickel_inflow'!$K$4:$K$49,0)*Z$1</f>
        <v>5.5484923269580571E-4</v>
      </c>
      <c r="AA46" s="6">
        <f>_xlfn.XLOOKUP($E46-AA$3,'SI2.11 - Nickel_inflow'!$J$4:$J$49,'SI2.11 - Nickel_inflow'!$K$4:$K$49,0)*AA$1</f>
        <v>1.5108847951021008E-3</v>
      </c>
      <c r="AB46" s="6">
        <f>_xlfn.XLOOKUP($E46-AB$3,'SI2.11 - Nickel_inflow'!$J$4:$J$49,'SI2.11 - Nickel_inflow'!$K$4:$K$49,0)*AB$1</f>
        <v>3.7921970369234159E-3</v>
      </c>
      <c r="AC46" s="6">
        <f>_xlfn.XLOOKUP($E46-AC$3,'SI2.11 - Nickel_inflow'!$J$4:$J$49,'SI2.11 - Nickel_inflow'!$K$4:$K$49,0)*AC$1</f>
        <v>8.8434565489462873E-3</v>
      </c>
      <c r="AD46" s="6">
        <f>_xlfn.XLOOKUP($E46-AD$3,'SI2.11 - Nickel_inflow'!$J$4:$J$49,'SI2.11 - Nickel_inflow'!$K$4:$K$49,0)*AD$1</f>
        <v>1.9314030191106918E-2</v>
      </c>
      <c r="AE46" s="6">
        <f>_xlfn.XLOOKUP($E46-AE$3,'SI2.11 - Nickel_inflow'!$J$4:$J$49,'SI2.11 - Nickel_inflow'!$K$4:$K$49,0)*AE$1</f>
        <v>3.9700860524411054E-2</v>
      </c>
      <c r="AF46" s="6">
        <f>_xlfn.XLOOKUP($E46-AF$3,'SI2.11 - Nickel_inflow'!$J$4:$J$49,'SI2.11 - Nickel_inflow'!$K$4:$K$49,0)*AF$1</f>
        <v>7.7019264896964229E-2</v>
      </c>
      <c r="AG46" s="6">
        <f>_xlfn.XLOOKUP($E46-AG$3,'SI2.11 - Nickel_inflow'!$J$4:$J$49,'SI2.11 - Nickel_inflow'!$K$4:$K$49,0)*AG$1</f>
        <v>0.14108171047703599</v>
      </c>
      <c r="AH46" s="6">
        <f>_xlfn.XLOOKUP($E46-AH$3,'SI2.11 - Nickel_inflow'!$J$4:$J$49,'SI2.11 - Nickel_inflow'!$K$4:$K$49,0)*AH$1</f>
        <v>0.24450059495417376</v>
      </c>
      <c r="AI46" s="6">
        <f>_xlfn.XLOOKUP($E46-AI$3,'SI2.11 - Nickel_inflow'!$J$4:$J$49,'SI2.11 - Nickel_inflow'!$K$4:$K$49,0)*AI$1</f>
        <v>0.40171549045092453</v>
      </c>
      <c r="AJ46" s="6">
        <f>_xlfn.XLOOKUP($E46-AJ$3,'SI2.11 - Nickel_inflow'!$J$4:$J$49,'SI2.11 - Nickel_inflow'!$K$4:$K$49,0)*AJ$1</f>
        <v>0.62677607554463788</v>
      </c>
      <c r="AK46" s="6">
        <f>_xlfn.XLOOKUP($E46-AK$3,'SI2.11 - Nickel_inflow'!$J$4:$J$49,'SI2.11 - Nickel_inflow'!$K$4:$K$49,0)*AK$1</f>
        <v>0.93050773046202184</v>
      </c>
      <c r="AL46" s="6">
        <f>_xlfn.XLOOKUP($E46-AL$3,'SI2.11 - Nickel_inflow'!$J$4:$J$49,'SI2.11 - Nickel_inflow'!$K$4:$K$49,0)*AL$1</f>
        <v>1.3188287434486392</v>
      </c>
      <c r="AM46" s="6">
        <f>_xlfn.XLOOKUP($E46-AM$3,'SI2.11 - Nickel_inflow'!$J$4:$J$49,'SI2.11 - Nickel_inflow'!$K$4:$K$49,0)*AM$1</f>
        <v>1.7869714258264622</v>
      </c>
      <c r="AN46" s="6">
        <f>_xlfn.XLOOKUP($E46-AN$3,'SI2.11 - Nickel_inflow'!$J$4:$J$49,'SI2.11 - Nickel_inflow'!$K$4:$K$49,0)*AN$1</f>
        <v>2.3169519562926175</v>
      </c>
      <c r="AO46" s="6">
        <f>_xlfn.XLOOKUP($E46-AO$3,'SI2.11 - Nickel_inflow'!$J$4:$J$49,'SI2.11 - Nickel_inflow'!$K$4:$K$49,0)*AO$1</f>
        <v>2.8777890442474789</v>
      </c>
      <c r="AP46" s="6">
        <f>_xlfn.XLOOKUP($E46-AP$3,'SI2.11 - Nickel_inflow'!$J$4:$J$49,'SI2.11 - Nickel_inflow'!$K$4:$K$49,0)*AP$1</f>
        <v>3.5621409859648239</v>
      </c>
      <c r="AQ46" s="6">
        <f>_xlfn.XLOOKUP($E46-AQ$3,'SI2.11 - Nickel_inflow'!$J$4:$J$49,'SI2.11 - Nickel_inflow'!$K$4:$K$49,0)*AQ$1</f>
        <v>4.2467932958040358</v>
      </c>
      <c r="AR46" s="6">
        <f>_xlfn.XLOOKUP($E46-AR$3,'SI2.11 - Nickel_inflow'!$J$4:$J$49,'SI2.11 - Nickel_inflow'!$K$4:$K$49,0)*AR$1</f>
        <v>4.8855931689868735</v>
      </c>
      <c r="AS46" s="6">
        <f>_xlfn.XLOOKUP($E46-AS$3,'SI2.11 - Nickel_inflow'!$J$4:$J$49,'SI2.11 - Nickel_inflow'!$K$4:$K$49,0)*AS$1</f>
        <v>5.4337275806895819</v>
      </c>
      <c r="AT46" s="6">
        <f>_xlfn.XLOOKUP($E46-AT$3,'SI2.11 - Nickel_inflow'!$J$4:$J$49,'SI2.11 - Nickel_inflow'!$K$4:$K$49,0)*AT$1</f>
        <v>5.8561796967127009</v>
      </c>
      <c r="AU46" s="6">
        <f>_xlfn.XLOOKUP($E46-AU$3,'SI2.11 - Nickel_inflow'!$J$4:$J$49,'SI2.11 - Nickel_inflow'!$K$4:$K$49,0)*AU$1</f>
        <v>6.1344016939435688</v>
      </c>
      <c r="AV46" s="6">
        <f>_xlfn.XLOOKUP($E46-AV$3,'SI2.11 - Nickel_inflow'!$J$4:$J$49,'SI2.11 - Nickel_inflow'!$K$4:$K$49,0)*AV$1</f>
        <v>6.2748066242756453</v>
      </c>
      <c r="AW46" s="6">
        <f>_xlfn.XLOOKUP($E46-AW$3,'SI2.11 - Nickel_inflow'!$J$4:$J$49,'SI2.11 - Nickel_inflow'!$K$4:$K$49,0)*AW$1</f>
        <v>0</v>
      </c>
      <c r="AX46" s="6">
        <f>_xlfn.XLOOKUP($E46-AX$3,'SI2.11 - Nickel_inflow'!$J$4:$J$49,'SI2.11 - Nickel_inflow'!$K$4:$K$49,0)*AX$1</f>
        <v>0</v>
      </c>
      <c r="AY46" s="6">
        <f>_xlfn.XLOOKUP($E46-AY$3,'SI2.11 - Nickel_inflow'!$J$4:$J$49,'SI2.11 - Nickel_inflow'!$K$4:$K$49,0)*AY$1</f>
        <v>0</v>
      </c>
    </row>
    <row r="47" spans="1:51">
      <c r="A47" s="15">
        <f>'SI2.11 - Nickel_inflow'!C47-B47</f>
        <v>5.3479005852755304</v>
      </c>
      <c r="B47" s="14">
        <f t="shared" si="2"/>
        <v>1.0034906413781286</v>
      </c>
      <c r="C47" s="13">
        <f t="shared" si="1"/>
        <v>48.193280107897642</v>
      </c>
      <c r="E47" s="9">
        <f>'SI2.11 - Nickel_inflow'!B47</f>
        <v>2048</v>
      </c>
      <c r="F47" s="6">
        <f>_xlfn.XLOOKUP($E47-F$3,'SI2.11 - Nickel_inflow'!$J$4:$J$49,'SI2.11 - Nickel_inflow'!$K$4:$K$49,0)*F$1</f>
        <v>0</v>
      </c>
      <c r="G47" s="6">
        <f>_xlfn.XLOOKUP($E47-G$3,'SI2.11 - Nickel_inflow'!$J$4:$J$49,'SI2.11 - Nickel_inflow'!$K$4:$K$49,0)*G$1</f>
        <v>0</v>
      </c>
      <c r="H47" s="6">
        <f>_xlfn.XLOOKUP($E47-H$3,'SI2.11 - Nickel_inflow'!$J$4:$J$49,'SI2.11 - Nickel_inflow'!$K$4:$K$49,0)*H$1</f>
        <v>-1.2884064625098852E-17</v>
      </c>
      <c r="I47" s="6">
        <f>_xlfn.XLOOKUP($E47-I$3,'SI2.11 - Nickel_inflow'!$J$4:$J$49,'SI2.11 - Nickel_inflow'!$K$4:$K$49,0)*I$1</f>
        <v>8.6961882538681285E-16</v>
      </c>
      <c r="J47" s="6">
        <f>_xlfn.XLOOKUP($E47-J$3,'SI2.11 - Nickel_inflow'!$J$4:$J$49,'SI2.11 - Nickel_inflow'!$K$4:$K$49,0)*J$1</f>
        <v>9.2827381245251162E-15</v>
      </c>
      <c r="K47" s="6">
        <f>_xlfn.XLOOKUP($E47-K$3,'SI2.11 - Nickel_inflow'!$J$4:$J$49,'SI2.11 - Nickel_inflow'!$K$4:$K$49,0)*K$1</f>
        <v>6.7021845474194782E-14</v>
      </c>
      <c r="L47" s="6">
        <f>_xlfn.XLOOKUP($E47-L$3,'SI2.11 - Nickel_inflow'!$J$4:$J$49,'SI2.11 - Nickel_inflow'!$K$4:$K$49,0)*L$1</f>
        <v>3.9525456803521318E-13</v>
      </c>
      <c r="M47" s="6">
        <f>_xlfn.XLOOKUP($E47-M$3,'SI2.11 - Nickel_inflow'!$J$4:$J$49,'SI2.11 - Nickel_inflow'!$K$4:$K$49,0)*M$1</f>
        <v>1.9995208867721498E-12</v>
      </c>
      <c r="N47" s="6">
        <f>_xlfn.XLOOKUP($E47-N$3,'SI2.11 - Nickel_inflow'!$J$4:$J$49,'SI2.11 - Nickel_inflow'!$K$4:$K$49,0)*N$1</f>
        <v>8.7654280876783837E-12</v>
      </c>
      <c r="O47" s="6">
        <f>_xlfn.XLOOKUP($E47-O$3,'SI2.11 - Nickel_inflow'!$J$4:$J$49,'SI2.11 - Nickel_inflow'!$K$4:$K$49,0)*O$1</f>
        <v>3.2764207972222943E-11</v>
      </c>
      <c r="P47" s="6">
        <f>_xlfn.XLOOKUP($E47-P$3,'SI2.11 - Nickel_inflow'!$J$4:$J$49,'SI2.11 - Nickel_inflow'!$K$4:$K$49,0)*P$1</f>
        <v>9.7526213483344667E-11</v>
      </c>
      <c r="Q47" s="6">
        <f>_xlfn.XLOOKUP($E47-Q$3,'SI2.11 - Nickel_inflow'!$J$4:$J$49,'SI2.11 - Nickel_inflow'!$K$4:$K$49,0)*Q$1</f>
        <v>2.5989244394259073E-10</v>
      </c>
      <c r="R47" s="6">
        <f>_xlfn.XLOOKUP($E47-R$3,'SI2.11 - Nickel_inflow'!$J$4:$J$49,'SI2.11 - Nickel_inflow'!$K$4:$K$49,0)*R$1</f>
        <v>1.9341890943324178E-9</v>
      </c>
      <c r="S47" s="6">
        <f>_xlfn.XLOOKUP($E47-S$3,'SI2.11 - Nickel_inflow'!$J$4:$J$49,'SI2.11 - Nickel_inflow'!$K$4:$K$49,0)*S$1</f>
        <v>1.6513535022083974E-8</v>
      </c>
      <c r="T47" s="6">
        <f>_xlfn.XLOOKUP($E47-T$3,'SI2.11 - Nickel_inflow'!$J$4:$J$49,'SI2.11 - Nickel_inflow'!$K$4:$K$49,0)*T$1</f>
        <v>1.1567800094670818E-7</v>
      </c>
      <c r="U47" s="6">
        <f>_xlfn.XLOOKUP($E47-U$3,'SI2.11 - Nickel_inflow'!$J$4:$J$49,'SI2.11 - Nickel_inflow'!$K$4:$K$49,0)*U$1</f>
        <v>6.1202065284622486E-7</v>
      </c>
      <c r="V47" s="6">
        <f>_xlfn.XLOOKUP($E47-V$3,'SI2.11 - Nickel_inflow'!$J$4:$J$49,'SI2.11 - Nickel_inflow'!$K$4:$K$49,0)*V$1</f>
        <v>2.1025930290153787E-6</v>
      </c>
      <c r="W47" s="6">
        <f>_xlfn.XLOOKUP($E47-W$3,'SI2.11 - Nickel_inflow'!$J$4:$J$49,'SI2.11 - Nickel_inflow'!$K$4:$K$49,0)*W$1</f>
        <v>7.5677755060297034E-6</v>
      </c>
      <c r="X47" s="6">
        <f>_xlfn.XLOOKUP($E47-X$3,'SI2.11 - Nickel_inflow'!$J$4:$J$49,'SI2.11 - Nickel_inflow'!$K$4:$K$49,0)*X$1</f>
        <v>2.6719994648415524E-5</v>
      </c>
      <c r="Y47" s="6">
        <f>_xlfn.XLOOKUP($E47-Y$3,'SI2.11 - Nickel_inflow'!$J$4:$J$49,'SI2.11 - Nickel_inflow'!$K$4:$K$49,0)*Y$1</f>
        <v>7.6287555934691006E-5</v>
      </c>
      <c r="Z47" s="6">
        <f>_xlfn.XLOOKUP($E47-Z$3,'SI2.11 - Nickel_inflow'!$J$4:$J$49,'SI2.11 - Nickel_inflow'!$K$4:$K$49,0)*Z$1</f>
        <v>2.3474797358917068E-4</v>
      </c>
      <c r="AA47" s="6">
        <f>_xlfn.XLOOKUP($E47-AA$3,'SI2.11 - Nickel_inflow'!$J$4:$J$49,'SI2.11 - Nickel_inflow'!$K$4:$K$49,0)*AA$1</f>
        <v>6.7082903575002941E-4</v>
      </c>
      <c r="AB47" s="6">
        <f>_xlfn.XLOOKUP($E47-AB$3,'SI2.11 - Nickel_inflow'!$J$4:$J$49,'SI2.11 - Nickel_inflow'!$K$4:$K$49,0)*AB$1</f>
        <v>1.7658899888160736E-3</v>
      </c>
      <c r="AC47" s="6">
        <f>_xlfn.XLOOKUP($E47-AC$3,'SI2.11 - Nickel_inflow'!$J$4:$J$49,'SI2.11 - Nickel_inflow'!$K$4:$K$49,0)*AC$1</f>
        <v>4.3163474238008138E-3</v>
      </c>
      <c r="AD47" s="6">
        <f>_xlfn.XLOOKUP($E47-AD$3,'SI2.11 - Nickel_inflow'!$J$4:$J$49,'SI2.11 - Nickel_inflow'!$K$4:$K$49,0)*AD$1</f>
        <v>9.874341035442569E-3</v>
      </c>
      <c r="AE47" s="6">
        <f>_xlfn.XLOOKUP($E47-AE$3,'SI2.11 - Nickel_inflow'!$J$4:$J$49,'SI2.11 - Nickel_inflow'!$K$4:$K$49,0)*AE$1</f>
        <v>2.1246346607317397E-2</v>
      </c>
      <c r="AF47" s="6">
        <f>_xlfn.XLOOKUP($E47-AF$3,'SI2.11 - Nickel_inflow'!$J$4:$J$49,'SI2.11 - Nickel_inflow'!$K$4:$K$49,0)*AF$1</f>
        <v>4.3115059907705422E-2</v>
      </c>
      <c r="AG47" s="6">
        <f>_xlfn.XLOOKUP($E47-AG$3,'SI2.11 - Nickel_inflow'!$J$4:$J$49,'SI2.11 - Nickel_inflow'!$K$4:$K$49,0)*AG$1</f>
        <v>8.2552156207970406E-2</v>
      </c>
      <c r="AH47" s="6">
        <f>_xlfn.XLOOKUP($E47-AH$3,'SI2.11 - Nickel_inflow'!$J$4:$J$49,'SI2.11 - Nickel_inflow'!$K$4:$K$49,0)*AH$1</f>
        <v>0.14942857661882913</v>
      </c>
      <c r="AI47" s="6">
        <f>_xlfn.XLOOKUP($E47-AI$3,'SI2.11 - Nickel_inflow'!$J$4:$J$49,'SI2.11 - Nickel_inflow'!$K$4:$K$49,0)*AI$1</f>
        <v>0.25622393900259771</v>
      </c>
      <c r="AJ47" s="6">
        <f>_xlfn.XLOOKUP($E47-AJ$3,'SI2.11 - Nickel_inflow'!$J$4:$J$49,'SI2.11 - Nickel_inflow'!$K$4:$K$49,0)*AJ$1</f>
        <v>0.41686319515928683</v>
      </c>
      <c r="AK47" s="6">
        <f>_xlfn.XLOOKUP($E47-AK$3,'SI2.11 - Nickel_inflow'!$J$4:$J$49,'SI2.11 - Nickel_inflow'!$K$4:$K$49,0)*AK$1</f>
        <v>0.64475168255578741</v>
      </c>
      <c r="AL47" s="6">
        <f>_xlfn.XLOOKUP($E47-AL$3,'SI2.11 - Nickel_inflow'!$J$4:$J$49,'SI2.11 - Nickel_inflow'!$K$4:$K$49,0)*AL$1</f>
        <v>0.95112833924855578</v>
      </c>
      <c r="AM47" s="6">
        <f>_xlfn.XLOOKUP($E47-AM$3,'SI2.11 - Nickel_inflow'!$J$4:$J$49,'SI2.11 - Nickel_inflow'!$K$4:$K$49,0)*AM$1</f>
        <v>1.3400003917151413</v>
      </c>
      <c r="AN47" s="6">
        <f>_xlfn.XLOOKUP($E47-AN$3,'SI2.11 - Nickel_inflow'!$J$4:$J$49,'SI2.11 - Nickel_inflow'!$K$4:$K$49,0)*AN$1</f>
        <v>1.8045365746506654</v>
      </c>
      <c r="AO47" s="6">
        <f>_xlfn.XLOOKUP($E47-AO$3,'SI2.11 - Nickel_inflow'!$J$4:$J$49,'SI2.11 - Nickel_inflow'!$K$4:$K$49,0)*AO$1</f>
        <v>2.3251622512960668</v>
      </c>
      <c r="AP47" s="6">
        <f>_xlfn.XLOOKUP($E47-AP$3,'SI2.11 - Nickel_inflow'!$J$4:$J$49,'SI2.11 - Nickel_inflow'!$K$4:$K$49,0)*AP$1</f>
        <v>2.9818490587424495</v>
      </c>
      <c r="AQ47" s="6">
        <f>_xlfn.XLOOKUP($E47-AQ$3,'SI2.11 - Nickel_inflow'!$J$4:$J$49,'SI2.11 - Nickel_inflow'!$K$4:$K$49,0)*AQ$1</f>
        <v>3.6777959911274754</v>
      </c>
      <c r="AR47" s="6">
        <f>_xlfn.XLOOKUP($E47-AR$3,'SI2.11 - Nickel_inflow'!$J$4:$J$49,'SI2.11 - Nickel_inflow'!$K$4:$K$49,0)*AR$1</f>
        <v>4.3700347947139662</v>
      </c>
      <c r="AS47" s="6">
        <f>_xlfn.XLOOKUP($E47-AS$3,'SI2.11 - Nickel_inflow'!$J$4:$J$49,'SI2.11 - Nickel_inflow'!$K$4:$K$49,0)*AS$1</f>
        <v>5.0105022588463539</v>
      </c>
      <c r="AT47" s="6">
        <f>_xlfn.XLOOKUP($E47-AT$3,'SI2.11 - Nickel_inflow'!$J$4:$J$49,'SI2.11 - Nickel_inflow'!$K$4:$K$49,0)*AT$1</f>
        <v>5.5541381556051643</v>
      </c>
      <c r="AU47" s="6">
        <f>_xlfn.XLOOKUP($E47-AU$3,'SI2.11 - Nickel_inflow'!$J$4:$J$49,'SI2.11 - Nickel_inflow'!$K$4:$K$49,0)*AU$1</f>
        <v>5.9662404036406569</v>
      </c>
      <c r="AV47" s="6">
        <f>_xlfn.XLOOKUP($E47-AV$3,'SI2.11 - Nickel_inflow'!$J$4:$J$49,'SI2.11 - Nickel_inflow'!$K$4:$K$49,0)*AV$1</f>
        <v>6.2293441256736743</v>
      </c>
      <c r="AW47" s="6">
        <f>_xlfn.XLOOKUP($E47-AW$3,'SI2.11 - Nickel_inflow'!$J$4:$J$49,'SI2.11 - Nickel_inflow'!$K$4:$K$49,0)*AW$1</f>
        <v>6.351391226653659</v>
      </c>
      <c r="AX47" s="6">
        <f>_xlfn.XLOOKUP($E47-AX$3,'SI2.11 - Nickel_inflow'!$J$4:$J$49,'SI2.11 - Nickel_inflow'!$K$4:$K$49,0)*AX$1</f>
        <v>0</v>
      </c>
      <c r="AY47" s="6">
        <f>_xlfn.XLOOKUP($E47-AY$3,'SI2.11 - Nickel_inflow'!$J$4:$J$49,'SI2.11 - Nickel_inflow'!$K$4:$K$49,0)*AY$1</f>
        <v>0</v>
      </c>
    </row>
    <row r="48" spans="1:51">
      <c r="A48" s="15">
        <f>'SI2.11 - Nickel_inflow'!C48-B48</f>
        <v>5.478622572753638</v>
      </c>
      <c r="B48" s="14">
        <f t="shared" si="2"/>
        <v>0.92955497121943864</v>
      </c>
      <c r="C48" s="13">
        <f t="shared" si="1"/>
        <v>49.122835079117081</v>
      </c>
      <c r="E48" s="9">
        <f>'SI2.11 - Nickel_inflow'!B48</f>
        <v>2049</v>
      </c>
      <c r="F48" s="6">
        <f>_xlfn.XLOOKUP($E48-F$3,'SI2.11 - Nickel_inflow'!$J$4:$J$49,'SI2.11 - Nickel_inflow'!$K$4:$K$49,0)*F$1</f>
        <v>0</v>
      </c>
      <c r="G48" s="6">
        <f>_xlfn.XLOOKUP($E48-G$3,'SI2.11 - Nickel_inflow'!$J$4:$J$49,'SI2.11 - Nickel_inflow'!$K$4:$K$49,0)*G$1</f>
        <v>0</v>
      </c>
      <c r="H48" s="6">
        <f>_xlfn.XLOOKUP($E48-H$3,'SI2.11 - Nickel_inflow'!$J$4:$J$49,'SI2.11 - Nickel_inflow'!$K$4:$K$49,0)*H$1</f>
        <v>0</v>
      </c>
      <c r="I48" s="6">
        <f>_xlfn.XLOOKUP($E48-I$3,'SI2.11 - Nickel_inflow'!$J$4:$J$49,'SI2.11 - Nickel_inflow'!$K$4:$K$49,0)*I$1</f>
        <v>1.3967970770461761E-16</v>
      </c>
      <c r="J48" s="6">
        <f>_xlfn.XLOOKUP($E48-J$3,'SI2.11 - Nickel_inflow'!$J$4:$J$49,'SI2.11 - Nickel_inflow'!$K$4:$K$49,0)*J$1</f>
        <v>1.5996146946726317E-15</v>
      </c>
      <c r="K48" s="6">
        <f>_xlfn.XLOOKUP($E48-K$3,'SI2.11 - Nickel_inflow'!$J$4:$J$49,'SI2.11 - Nickel_inflow'!$K$4:$K$49,0)*K$1</f>
        <v>1.2227474658918091E-14</v>
      </c>
      <c r="L48" s="6">
        <f>_xlfn.XLOOKUP($E48-L$3,'SI2.11 - Nickel_inflow'!$J$4:$J$49,'SI2.11 - Nickel_inflow'!$K$4:$K$49,0)*L$1</f>
        <v>7.6260852133011926E-14</v>
      </c>
      <c r="M48" s="6">
        <f>_xlfn.XLOOKUP($E48-M$3,'SI2.11 - Nickel_inflow'!$J$4:$J$49,'SI2.11 - Nickel_inflow'!$K$4:$K$49,0)*M$1</f>
        <v>4.0778091858782224E-13</v>
      </c>
      <c r="N48" s="6">
        <f>_xlfn.XLOOKUP($E48-N$3,'SI2.11 - Nickel_inflow'!$J$4:$J$49,'SI2.11 - Nickel_inflow'!$K$4:$K$49,0)*N$1</f>
        <v>1.888904872078109E-12</v>
      </c>
      <c r="O48" s="6">
        <f>_xlfn.XLOOKUP($E48-O$3,'SI2.11 - Nickel_inflow'!$J$4:$J$49,'SI2.11 - Nickel_inflow'!$K$4:$K$49,0)*O$1</f>
        <v>7.4573774773786742E-12</v>
      </c>
      <c r="P48" s="6">
        <f>_xlfn.XLOOKUP($E48-P$3,'SI2.11 - Nickel_inflow'!$J$4:$J$49,'SI2.11 - Nickel_inflow'!$K$4:$K$49,0)*P$1</f>
        <v>2.3435431755239824E-11</v>
      </c>
      <c r="Q48" s="6">
        <f>_xlfn.XLOOKUP($E48-Q$3,'SI2.11 - Nickel_inflow'!$J$4:$J$49,'SI2.11 - Nickel_inflow'!$K$4:$K$49,0)*Q$1</f>
        <v>6.5905460560329625E-11</v>
      </c>
      <c r="R48" s="6">
        <f>_xlfn.XLOOKUP($E48-R$3,'SI2.11 - Nickel_inflow'!$J$4:$J$49,'SI2.11 - Nickel_inflow'!$K$4:$K$49,0)*R$1</f>
        <v>5.1737985976453345E-10</v>
      </c>
      <c r="S48" s="6">
        <f>_xlfn.XLOOKUP($E48-S$3,'SI2.11 - Nickel_inflow'!$J$4:$J$49,'SI2.11 - Nickel_inflow'!$K$4:$K$49,0)*S$1</f>
        <v>4.6573164942089068E-9</v>
      </c>
      <c r="T48" s="6">
        <f>_xlfn.XLOOKUP($E48-T$3,'SI2.11 - Nickel_inflow'!$J$4:$J$49,'SI2.11 - Nickel_inflow'!$K$4:$K$49,0)*T$1</f>
        <v>3.4381841305227643E-8</v>
      </c>
      <c r="U48" s="6">
        <f>_xlfn.XLOOKUP($E48-U$3,'SI2.11 - Nickel_inflow'!$J$4:$J$49,'SI2.11 - Nickel_inflow'!$K$4:$K$49,0)*U$1</f>
        <v>1.9161065208256561E-7</v>
      </c>
      <c r="V48" s="6">
        <f>_xlfn.XLOOKUP($E48-V$3,'SI2.11 - Nickel_inflow'!$J$4:$J$49,'SI2.11 - Nickel_inflow'!$K$4:$K$49,0)*V$1</f>
        <v>6.9306069408183949E-7</v>
      </c>
      <c r="W48" s="6">
        <f>_xlfn.XLOOKUP($E48-W$3,'SI2.11 - Nickel_inflow'!$J$4:$J$49,'SI2.11 - Nickel_inflow'!$K$4:$K$49,0)*W$1</f>
        <v>2.6249945509115991E-6</v>
      </c>
      <c r="X48" s="6">
        <f>_xlfn.XLOOKUP($E48-X$3,'SI2.11 - Nickel_inflow'!$J$4:$J$49,'SI2.11 - Nickel_inflow'!$K$4:$K$49,0)*X$1</f>
        <v>9.7480174439228326E-6</v>
      </c>
      <c r="Y48" s="6">
        <f>_xlfn.XLOOKUP($E48-Y$3,'SI2.11 - Nickel_inflow'!$J$4:$J$49,'SI2.11 - Nickel_inflow'!$K$4:$K$49,0)*Y$1</f>
        <v>2.9256518914692519E-5</v>
      </c>
      <c r="Z48" s="6">
        <f>_xlfn.XLOOKUP($E48-Z$3,'SI2.11 - Nickel_inflow'!$J$4:$J$49,'SI2.11 - Nickel_inflow'!$K$4:$K$49,0)*Z$1</f>
        <v>9.4584991034774862E-5</v>
      </c>
      <c r="AA48" s="6">
        <f>_xlfn.XLOOKUP($E48-AA$3,'SI2.11 - Nickel_inflow'!$J$4:$J$49,'SI2.11 - Nickel_inflow'!$K$4:$K$49,0)*AA$1</f>
        <v>2.8381720202077366E-4</v>
      </c>
      <c r="AB48" s="6">
        <f>_xlfn.XLOOKUP($E48-AB$3,'SI2.11 - Nickel_inflow'!$J$4:$J$49,'SI2.11 - Nickel_inflow'!$K$4:$K$49,0)*AB$1</f>
        <v>7.8405069815932896E-4</v>
      </c>
      <c r="AC48" s="6">
        <f>_xlfn.XLOOKUP($E48-AC$3,'SI2.11 - Nickel_inflow'!$J$4:$J$49,'SI2.11 - Nickel_inflow'!$K$4:$K$49,0)*AC$1</f>
        <v>2.0099680026451744E-3</v>
      </c>
      <c r="AD48" s="6">
        <f>_xlfn.XLOOKUP($E48-AD$3,'SI2.11 - Nickel_inflow'!$J$4:$J$49,'SI2.11 - Nickel_inflow'!$K$4:$K$49,0)*AD$1</f>
        <v>4.8195053884379146E-3</v>
      </c>
      <c r="AE48" s="6">
        <f>_xlfn.XLOOKUP($E48-AE$3,'SI2.11 - Nickel_inflow'!$J$4:$J$49,'SI2.11 - Nickel_inflow'!$K$4:$K$49,0)*AE$1</f>
        <v>1.0862242115292384E-2</v>
      </c>
      <c r="AF48" s="6">
        <f>_xlfn.XLOOKUP($E48-AF$3,'SI2.11 - Nickel_inflow'!$J$4:$J$49,'SI2.11 - Nickel_inflow'!$K$4:$K$49,0)*AF$1</f>
        <v>2.3073492480877464E-2</v>
      </c>
      <c r="AG48" s="6">
        <f>_xlfn.XLOOKUP($E48-AG$3,'SI2.11 - Nickel_inflow'!$J$4:$J$49,'SI2.11 - Nickel_inflow'!$K$4:$K$49,0)*AG$1</f>
        <v>4.621234914639117E-2</v>
      </c>
      <c r="AH48" s="6">
        <f>_xlfn.XLOOKUP($E48-AH$3,'SI2.11 - Nickel_inflow'!$J$4:$J$49,'SI2.11 - Nickel_inflow'!$K$4:$K$49,0)*AH$1</f>
        <v>8.7436218041743591E-2</v>
      </c>
      <c r="AI48" s="6">
        <f>_xlfn.XLOOKUP($E48-AI$3,'SI2.11 - Nickel_inflow'!$J$4:$J$49,'SI2.11 - Nickel_inflow'!$K$4:$K$49,0)*AI$1</f>
        <v>0.15659339605289699</v>
      </c>
      <c r="AJ48" s="6">
        <f>_xlfn.XLOOKUP($E48-AJ$3,'SI2.11 - Nickel_inflow'!$J$4:$J$49,'SI2.11 - Nickel_inflow'!$K$4:$K$49,0)*AJ$1</f>
        <v>0.26588551456909659</v>
      </c>
      <c r="AK48" s="6">
        <f>_xlfn.XLOOKUP($E48-AK$3,'SI2.11 - Nickel_inflow'!$J$4:$J$49,'SI2.11 - Nickel_inflow'!$K$4:$K$49,0)*AK$1</f>
        <v>0.42881861156072509</v>
      </c>
      <c r="AL48" s="6">
        <f>_xlfn.XLOOKUP($E48-AL$3,'SI2.11 - Nickel_inflow'!$J$4:$J$49,'SI2.11 - Nickel_inflow'!$K$4:$K$49,0)*AL$1</f>
        <v>0.6590397661204892</v>
      </c>
      <c r="AM48" s="6">
        <f>_xlfn.XLOOKUP($E48-AM$3,'SI2.11 - Nickel_inflow'!$J$4:$J$49,'SI2.11 - Nickel_inflow'!$K$4:$K$49,0)*AM$1</f>
        <v>0.96639715618548128</v>
      </c>
      <c r="AN48" s="6">
        <f>_xlfn.XLOOKUP($E48-AN$3,'SI2.11 - Nickel_inflow'!$J$4:$J$49,'SI2.11 - Nickel_inflow'!$K$4:$K$49,0)*AN$1</f>
        <v>1.3531720104465832</v>
      </c>
      <c r="AO48" s="6">
        <f>_xlfn.XLOOKUP($E48-AO$3,'SI2.11 - Nickel_inflow'!$J$4:$J$49,'SI2.11 - Nickel_inflow'!$K$4:$K$49,0)*AO$1</f>
        <v>1.8109310868813384</v>
      </c>
      <c r="AP48" s="6">
        <f>_xlfn.XLOOKUP($E48-AP$3,'SI2.11 - Nickel_inflow'!$J$4:$J$49,'SI2.11 - Nickel_inflow'!$K$4:$K$49,0)*AP$1</f>
        <v>2.4092394417547216</v>
      </c>
      <c r="AQ48" s="6">
        <f>_xlfn.XLOOKUP($E48-AQ$3,'SI2.11 - Nickel_inflow'!$J$4:$J$49,'SI2.11 - Nickel_inflow'!$K$4:$K$49,0)*AQ$1</f>
        <v>3.0786632414606263</v>
      </c>
      <c r="AR48" s="6">
        <f>_xlfn.XLOOKUP($E48-AR$3,'SI2.11 - Nickel_inflow'!$J$4:$J$49,'SI2.11 - Nickel_inflow'!$K$4:$K$49,0)*AR$1</f>
        <v>3.7845252475476814</v>
      </c>
      <c r="AS48" s="6">
        <f>_xlfn.XLOOKUP($E48-AS$3,'SI2.11 - Nickel_inflow'!$J$4:$J$49,'SI2.11 - Nickel_inflow'!$K$4:$K$49,0)*AS$1</f>
        <v>4.481762695499282</v>
      </c>
      <c r="AT48" s="6">
        <f>_xlfn.XLOOKUP($E48-AT$3,'SI2.11 - Nickel_inflow'!$J$4:$J$49,'SI2.11 - Nickel_inflow'!$K$4:$K$49,0)*AT$1</f>
        <v>5.1215342251428586</v>
      </c>
      <c r="AU48" s="6">
        <f>_xlfn.XLOOKUP($E48-AU$3,'SI2.11 - Nickel_inflow'!$J$4:$J$49,'SI2.11 - Nickel_inflow'!$K$4:$K$49,0)*AU$1</f>
        <v>5.6585223110511755</v>
      </c>
      <c r="AV48" s="6">
        <f>_xlfn.XLOOKUP($E48-AV$3,'SI2.11 - Nickel_inflow'!$J$4:$J$49,'SI2.11 - Nickel_inflow'!$K$4:$K$49,0)*AV$1</f>
        <v>6.0585801949470044</v>
      </c>
      <c r="AW48" s="6">
        <f>_xlfn.XLOOKUP($E48-AW$3,'SI2.11 - Nickel_inflow'!$J$4:$J$49,'SI2.11 - Nickel_inflow'!$K$4:$K$49,0)*AW$1</f>
        <v>6.3053738539994626</v>
      </c>
      <c r="AX48" s="6">
        <f>_xlfn.XLOOKUP($E48-AX$3,'SI2.11 - Nickel_inflow'!$J$4:$J$49,'SI2.11 - Nickel_inflow'!$K$4:$K$49,0)*AX$1</f>
        <v>6.4081775439730766</v>
      </c>
      <c r="AY48" s="6">
        <f>_xlfn.XLOOKUP($E48-AY$3,'SI2.11 - Nickel_inflow'!$J$4:$J$49,'SI2.11 - Nickel_inflow'!$K$4:$K$49,0)*AY$1</f>
        <v>0</v>
      </c>
    </row>
    <row r="49" spans="1:51">
      <c r="A49" s="15">
        <f>'SI2.11 - Nickel_inflow'!C49-B49</f>
        <v>5.6065777615318133</v>
      </c>
      <c r="B49" s="14">
        <f t="shared" si="2"/>
        <v>0.83797408832440112</v>
      </c>
      <c r="C49" s="13">
        <f t="shared" si="1"/>
        <v>49.960809167441482</v>
      </c>
      <c r="E49" s="9">
        <f>'SI2.11 - Nickel_inflow'!B49</f>
        <v>2050</v>
      </c>
      <c r="F49" s="6">
        <f>_xlfn.XLOOKUP($E49-F$3,'SI2.11 - Nickel_inflow'!$J$4:$J$49,'SI2.11 - Nickel_inflow'!$K$4:$K$49,0)*F$1</f>
        <v>0</v>
      </c>
      <c r="G49" s="6">
        <f>_xlfn.XLOOKUP($E49-G$3,'SI2.11 - Nickel_inflow'!$J$4:$J$49,'SI2.11 - Nickel_inflow'!$K$4:$K$49,0)*G$1</f>
        <v>0</v>
      </c>
      <c r="H49" s="6">
        <f>_xlfn.XLOOKUP($E49-H$3,'SI2.11 - Nickel_inflow'!$J$4:$J$49,'SI2.11 - Nickel_inflow'!$K$4:$K$49,0)*H$1</f>
        <v>0</v>
      </c>
      <c r="I49" s="6">
        <f>_xlfn.XLOOKUP($E49-I$3,'SI2.11 - Nickel_inflow'!$J$4:$J$49,'SI2.11 - Nickel_inflow'!$K$4:$K$49,0)*I$1</f>
        <v>0</v>
      </c>
      <c r="J49" s="6">
        <f>_xlfn.XLOOKUP($E49-J$3,'SI2.11 - Nickel_inflow'!$J$4:$J$49,'SI2.11 - Nickel_inflow'!$K$4:$K$49,0)*J$1</f>
        <v>2.5693293023239165E-16</v>
      </c>
      <c r="K49" s="6">
        <f>_xlfn.XLOOKUP($E49-K$3,'SI2.11 - Nickel_inflow'!$J$4:$J$49,'SI2.11 - Nickel_inflow'!$K$4:$K$49,0)*K$1</f>
        <v>2.1070559010457068E-15</v>
      </c>
      <c r="L49" s="6">
        <f>_xlfn.XLOOKUP($E49-L$3,'SI2.11 - Nickel_inflow'!$J$4:$J$49,'SI2.11 - Nickel_inflow'!$K$4:$K$49,0)*L$1</f>
        <v>1.391304029792692E-14</v>
      </c>
      <c r="M49" s="6">
        <f>_xlfn.XLOOKUP($E49-M$3,'SI2.11 - Nickel_inflow'!$J$4:$J$49,'SI2.11 - Nickel_inflow'!$K$4:$K$49,0)*M$1</f>
        <v>7.867770001919167E-14</v>
      </c>
      <c r="N49" s="6">
        <f>_xlfn.XLOOKUP($E49-N$3,'SI2.11 - Nickel_inflow'!$J$4:$J$49,'SI2.11 - Nickel_inflow'!$K$4:$K$49,0)*N$1</f>
        <v>3.8522196439991327E-13</v>
      </c>
      <c r="O49" s="6">
        <f>_xlfn.XLOOKUP($E49-O$3,'SI2.11 - Nickel_inflow'!$J$4:$J$49,'SI2.11 - Nickel_inflow'!$K$4:$K$49,0)*O$1</f>
        <v>1.6070266630499545E-12</v>
      </c>
      <c r="P49" s="6">
        <f>_xlfn.XLOOKUP($E49-P$3,'SI2.11 - Nickel_inflow'!$J$4:$J$49,'SI2.11 - Nickel_inflow'!$K$4:$K$49,0)*P$1</f>
        <v>5.3340786107918577E-12</v>
      </c>
      <c r="Q49" s="6">
        <f>_xlfn.XLOOKUP($E49-Q$3,'SI2.11 - Nickel_inflow'!$J$4:$J$49,'SI2.11 - Nickel_inflow'!$K$4:$K$49,0)*Q$1</f>
        <v>1.5837002874340294E-11</v>
      </c>
      <c r="R49" s="6">
        <f>_xlfn.XLOOKUP($E49-R$3,'SI2.11 - Nickel_inflow'!$J$4:$J$49,'SI2.11 - Nickel_inflow'!$K$4:$K$49,0)*R$1</f>
        <v>1.3120103618692542E-10</v>
      </c>
      <c r="S49" s="6">
        <f>_xlfn.XLOOKUP($E49-S$3,'SI2.11 - Nickel_inflow'!$J$4:$J$49,'SI2.11 - Nickel_inflow'!$K$4:$K$49,0)*S$1</f>
        <v>1.2457943030045483E-9</v>
      </c>
      <c r="T49" s="6">
        <f>_xlfn.XLOOKUP($E49-T$3,'SI2.11 - Nickel_inflow'!$J$4:$J$49,'SI2.11 - Nickel_inflow'!$K$4:$K$49,0)*T$1</f>
        <v>9.6967194727214783E-9</v>
      </c>
      <c r="U49" s="6">
        <f>_xlfn.XLOOKUP($E49-U$3,'SI2.11 - Nickel_inflow'!$J$4:$J$49,'SI2.11 - Nickel_inflow'!$K$4:$K$49,0)*U$1</f>
        <v>5.6950560853216649E-8</v>
      </c>
      <c r="V49" s="6">
        <f>_xlfn.XLOOKUP($E49-V$3,'SI2.11 - Nickel_inflow'!$J$4:$J$49,'SI2.11 - Nickel_inflow'!$K$4:$K$49,0)*V$1</f>
        <v>2.1698256571610062E-7</v>
      </c>
      <c r="W49" s="6">
        <f>_xlfn.XLOOKUP($E49-W$3,'SI2.11 - Nickel_inflow'!$J$4:$J$49,'SI2.11 - Nickel_inflow'!$K$4:$K$49,0)*W$1</f>
        <v>8.6525567254819086E-7</v>
      </c>
      <c r="X49" s="6">
        <f>_xlfn.XLOOKUP($E49-X$3,'SI2.11 - Nickel_inflow'!$J$4:$J$49,'SI2.11 - Nickel_inflow'!$K$4:$K$49,0)*X$1</f>
        <v>3.3812436233211139E-6</v>
      </c>
      <c r="Y49" s="6">
        <f>_xlfn.XLOOKUP($E49-Y$3,'SI2.11 - Nickel_inflow'!$J$4:$J$49,'SI2.11 - Nickel_inflow'!$K$4:$K$49,0)*Y$1</f>
        <v>1.0673394979358378E-5</v>
      </c>
      <c r="Z49" s="6">
        <f>_xlfn.XLOOKUP($E49-Z$3,'SI2.11 - Nickel_inflow'!$J$4:$J$49,'SI2.11 - Nickel_inflow'!$K$4:$K$49,0)*Z$1</f>
        <v>3.6273643130262407E-5</v>
      </c>
      <c r="AA49" s="6">
        <f>_xlfn.XLOOKUP($E49-AA$3,'SI2.11 - Nickel_inflow'!$J$4:$J$49,'SI2.11 - Nickel_inflow'!$K$4:$K$49,0)*AA$1</f>
        <v>1.1435603510525112E-4</v>
      </c>
      <c r="AB49" s="6">
        <f>_xlfn.XLOOKUP($E49-AB$3,'SI2.11 - Nickel_inflow'!$J$4:$J$49,'SI2.11 - Nickel_inflow'!$K$4:$K$49,0)*AB$1</f>
        <v>3.3171950457573071E-4</v>
      </c>
      <c r="AC49" s="6">
        <f>_xlfn.XLOOKUP($E49-AC$3,'SI2.11 - Nickel_inflow'!$J$4:$J$49,'SI2.11 - Nickel_inflow'!$K$4:$K$49,0)*AC$1</f>
        <v>8.9242072027851608E-4</v>
      </c>
      <c r="AD49" s="6">
        <f>_xlfn.XLOOKUP($E49-AD$3,'SI2.11 - Nickel_inflow'!$J$4:$J$49,'SI2.11 - Nickel_inflow'!$K$4:$K$49,0)*AD$1</f>
        <v>2.2442705992387784E-3</v>
      </c>
      <c r="AE49" s="6">
        <f>_xlfn.XLOOKUP($E49-AE$3,'SI2.11 - Nickel_inflow'!$J$4:$J$49,'SI2.11 - Nickel_inflow'!$K$4:$K$49,0)*AE$1</f>
        <v>5.3016838508274733E-3</v>
      </c>
      <c r="AF49" s="6">
        <f>_xlfn.XLOOKUP($E49-AF$3,'SI2.11 - Nickel_inflow'!$J$4:$J$49,'SI2.11 - Nickel_inflow'!$K$4:$K$49,0)*AF$1</f>
        <v>1.1796374520518769E-2</v>
      </c>
      <c r="AG49" s="6">
        <f>_xlfn.XLOOKUP($E49-AG$3,'SI2.11 - Nickel_inflow'!$J$4:$J$49,'SI2.11 - Nickel_inflow'!$K$4:$K$49,0)*AG$1</f>
        <v>2.4731040449334447E-2</v>
      </c>
      <c r="AH49" s="6">
        <f>_xlfn.XLOOKUP($E49-AH$3,'SI2.11 - Nickel_inflow'!$J$4:$J$49,'SI2.11 - Nickel_inflow'!$K$4:$K$49,0)*AH$1</f>
        <v>4.8946426378078278E-2</v>
      </c>
      <c r="AI49" s="6">
        <f>_xlfn.XLOOKUP($E49-AI$3,'SI2.11 - Nickel_inflow'!$J$4:$J$49,'SI2.11 - Nickel_inflow'!$K$4:$K$49,0)*AI$1</f>
        <v>9.1628620381658116E-2</v>
      </c>
      <c r="AJ49" s="6">
        <f>_xlfn.XLOOKUP($E49-AJ$3,'SI2.11 - Nickel_inflow'!$J$4:$J$49,'SI2.11 - Nickel_inflow'!$K$4:$K$49,0)*AJ$1</f>
        <v>0.16249814849355171</v>
      </c>
      <c r="AK49" s="6">
        <f>_xlfn.XLOOKUP($E49-AK$3,'SI2.11 - Nickel_inflow'!$J$4:$J$49,'SI2.11 - Nickel_inflow'!$K$4:$K$49,0)*AK$1</f>
        <v>0.27351097078278225</v>
      </c>
      <c r="AL49" s="6">
        <f>_xlfn.XLOOKUP($E49-AL$3,'SI2.11 - Nickel_inflow'!$J$4:$J$49,'SI2.11 - Nickel_inflow'!$K$4:$K$49,0)*AL$1</f>
        <v>0.43832148890381589</v>
      </c>
      <c r="AM49" s="6">
        <f>_xlfn.XLOOKUP($E49-AM$3,'SI2.11 - Nickel_inflow'!$J$4:$J$49,'SI2.11 - Nickel_inflow'!$K$4:$K$49,0)*AM$1</f>
        <v>0.66961957657067306</v>
      </c>
      <c r="AN49" s="6">
        <f>_xlfn.XLOOKUP($E49-AN$3,'SI2.11 - Nickel_inflow'!$J$4:$J$49,'SI2.11 - Nickel_inflow'!$K$4:$K$49,0)*AN$1</f>
        <v>0.97589641824773499</v>
      </c>
      <c r="AO49" s="6">
        <f>_xlfn.XLOOKUP($E49-AO$3,'SI2.11 - Nickel_inflow'!$J$4:$J$49,'SI2.11 - Nickel_inflow'!$K$4:$K$49,0)*AO$1</f>
        <v>1.3579670781069215</v>
      </c>
      <c r="AP49" s="6">
        <f>_xlfn.XLOOKUP($E49-AP$3,'SI2.11 - Nickel_inflow'!$J$4:$J$49,'SI2.11 - Nickel_inflow'!$K$4:$K$49,0)*AP$1</f>
        <v>1.8764138280596592</v>
      </c>
      <c r="AQ49" s="6">
        <f>_xlfn.XLOOKUP($E49-AQ$3,'SI2.11 - Nickel_inflow'!$J$4:$J$49,'SI2.11 - Nickel_inflow'!$K$4:$K$49,0)*AQ$1</f>
        <v>2.4874622300082119</v>
      </c>
      <c r="AR49" s="6">
        <f>_xlfn.XLOOKUP($E49-AR$3,'SI2.11 - Nickel_inflow'!$J$4:$J$49,'SI2.11 - Nickel_inflow'!$K$4:$K$49,0)*AR$1</f>
        <v>3.1680057279177349</v>
      </c>
      <c r="AS49" s="6">
        <f>_xlfn.XLOOKUP($E49-AS$3,'SI2.11 - Nickel_inflow'!$J$4:$J$49,'SI2.11 - Nickel_inflow'!$K$4:$K$49,0)*AS$1</f>
        <v>3.8812835300879023</v>
      </c>
      <c r="AT49" s="6">
        <f>_xlfn.XLOOKUP($E49-AT$3,'SI2.11 - Nickel_inflow'!$J$4:$J$49,'SI2.11 - Nickel_inflow'!$K$4:$K$49,0)*AT$1</f>
        <v>4.5810778736687015</v>
      </c>
      <c r="AU49" s="6">
        <f>_xlfn.XLOOKUP($E49-AU$3,'SI2.11 - Nickel_inflow'!$J$4:$J$49,'SI2.11 - Nickel_inflow'!$K$4:$K$49,0)*AU$1</f>
        <v>5.2177880470143689</v>
      </c>
      <c r="AV49" s="6">
        <f>_xlfn.XLOOKUP($E49-AV$3,'SI2.11 - Nickel_inflow'!$J$4:$J$49,'SI2.11 - Nickel_inflow'!$K$4:$K$49,0)*AV$1</f>
        <v>5.7460995345545971</v>
      </c>
      <c r="AW49" s="6">
        <f>_xlfn.XLOOKUP($E49-AW$3,'SI2.11 - Nickel_inflow'!$J$4:$J$49,'SI2.11 - Nickel_inflow'!$K$4:$K$49,0)*AW$1</f>
        <v>6.1325257335091408</v>
      </c>
      <c r="AX49" s="6">
        <f>_xlfn.XLOOKUP($E49-AX$3,'SI2.11 - Nickel_inflow'!$J$4:$J$49,'SI2.11 - Nickel_inflow'!$K$4:$K$49,0)*AX$1</f>
        <v>6.361748740652355</v>
      </c>
      <c r="AY49" s="6">
        <f>_xlfn.XLOOKUP($E49-AY$3,'SI2.11 - Nickel_inflow'!$J$4:$J$49,'SI2.11 - Nickel_inflow'!$K$4:$K$49,0)*AY$1</f>
        <v>6.4445518498562144</v>
      </c>
    </row>
  </sheetData>
  <conditionalFormatting sqref="F4:AY49">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3C7F6-D246-49C4-BC21-10B1D3C2B41B}">
  <sheetPr>
    <tabColor theme="4" tint="0.79998168889431442"/>
  </sheetPr>
  <dimension ref="A1:AY49"/>
  <sheetViews>
    <sheetView topLeftCell="A10" zoomScale="104" zoomScaleNormal="70" workbookViewId="0">
      <selection activeCell="C2" sqref="C2"/>
    </sheetView>
  </sheetViews>
  <sheetFormatPr defaultColWidth="5.33203125" defaultRowHeight="14.4"/>
  <cols>
    <col min="1" max="1" width="7.44140625" customWidth="1"/>
    <col min="2" max="2" width="10.33203125" customWidth="1"/>
    <col min="3" max="3" width="9.33203125" customWidth="1"/>
    <col min="4" max="4" width="7.44140625" customWidth="1"/>
    <col min="5" max="5" width="5.33203125" customWidth="1"/>
    <col min="6" max="6" width="6.6640625" bestFit="1" customWidth="1"/>
    <col min="7" max="13" width="5.109375" customWidth="1"/>
    <col min="14" max="14" width="6.33203125" bestFit="1" customWidth="1"/>
    <col min="15" max="51" width="5.109375" customWidth="1"/>
  </cols>
  <sheetData>
    <row r="1" spans="1:51">
      <c r="E1" s="7" t="s">
        <v>263</v>
      </c>
      <c r="F1" s="12">
        <f>_xlfn.XLOOKUP(F3,'SI2.11 - Nickel_inflow'!$B$4:$B$49,'SI2.11 - Nickel_inflow'!$D$4:$D$49)</f>
        <v>0.38997057969045901</v>
      </c>
      <c r="G1" s="12">
        <f>_xlfn.XLOOKUP(G3,'SI2.11 - Nickel_inflow'!$B$4:$B$49,'SI2.11 - Nickel_inflow'!$D$4:$D$49)</f>
        <v>-5.7802589185977526E-2</v>
      </c>
      <c r="H1" s="12">
        <f>_xlfn.XLOOKUP(H3,'SI2.11 - Nickel_inflow'!$B$4:$B$49,'SI2.11 - Nickel_inflow'!$D$4:$D$49)</f>
        <v>-3.7435270093298437E-3</v>
      </c>
      <c r="I1" s="12">
        <f>_xlfn.XLOOKUP(I3,'SI2.11 - Nickel_inflow'!$B$4:$B$49,'SI2.11 - Nickel_inflow'!$D$4:$D$49)</f>
        <v>4.0584611585144238E-2</v>
      </c>
      <c r="J1" s="12">
        <f>_xlfn.XLOOKUP(J3,'SI2.11 - Nickel_inflow'!$B$4:$B$49,'SI2.11 - Nickel_inflow'!$D$4:$D$49)</f>
        <v>7.4653099926052166E-2</v>
      </c>
      <c r="K1" s="12">
        <f>_xlfn.XLOOKUP(K3,'SI2.11 - Nickel_inflow'!$B$4:$B$49,'SI2.11 - Nickel_inflow'!$D$4:$D$49)</f>
        <v>9.8335089852831598E-2</v>
      </c>
      <c r="L1" s="12">
        <f>_xlfn.XLOOKUP(L3,'SI2.11 - Nickel_inflow'!$B$4:$B$49,'SI2.11 - Nickel_inflow'!$D$4:$D$49)</f>
        <v>0.11189064839523995</v>
      </c>
      <c r="M1" s="12">
        <f>_xlfn.XLOOKUP(M3,'SI2.11 - Nickel_inflow'!$B$4:$B$49,'SI2.11 - Nickel_inflow'!$D$4:$D$49)</f>
        <v>0.1154366706267468</v>
      </c>
      <c r="N1" s="12">
        <f>_xlfn.XLOOKUP(N3,'SI2.11 - Nickel_inflow'!$B$4:$B$49,'SI2.11 - Nickel_inflow'!$D$4:$D$49)</f>
        <v>0.1090505685666214</v>
      </c>
      <c r="O1" s="12">
        <f>_xlfn.XLOOKUP(O3,'SI2.11 - Nickel_inflow'!$B$4:$B$49,'SI2.11 - Nickel_inflow'!$D$4:$D$49)</f>
        <v>9.2777129170362543E-2</v>
      </c>
      <c r="P1" s="12">
        <f>_xlfn.XLOOKUP(P3,'SI2.11 - Nickel_inflow'!$B$4:$B$49,'SI2.11 - Nickel_inflow'!$D$4:$D$49)</f>
        <v>6.6361197589834012E-2</v>
      </c>
      <c r="Q1" s="12">
        <f>_xlfn.XLOOKUP(Q3,'SI2.11 - Nickel_inflow'!$B$4:$B$49,'SI2.11 - Nickel_inflow'!$D$4:$D$49)</f>
        <v>4.4845023038241463E-2</v>
      </c>
      <c r="R1" s="12">
        <f>_xlfn.XLOOKUP(R3,'SI2.11 - Nickel_inflow'!$B$4:$B$49,'SI2.11 - Nickel_inflow'!$D$4:$D$49)</f>
        <v>8.9275053089992326E-2</v>
      </c>
      <c r="S1" s="12">
        <f>_xlfn.XLOOKUP(S3,'SI2.11 - Nickel_inflow'!$B$4:$B$49,'SI2.11 - Nickel_inflow'!$D$4:$D$49)</f>
        <v>0.21496459601376444</v>
      </c>
      <c r="T1" s="12">
        <f>_xlfn.XLOOKUP(T3,'SI2.11 - Nickel_inflow'!$B$4:$B$49,'SI2.11 - Nickel_inflow'!$D$4:$D$49)</f>
        <v>0.44756489852134074</v>
      </c>
      <c r="U1" s="12">
        <f>_xlfn.XLOOKUP(U3,'SI2.11 - Nickel_inflow'!$B$4:$B$49,'SI2.11 - Nickel_inflow'!$D$4:$D$49)</f>
        <v>0.74135273217981557</v>
      </c>
      <c r="V1" s="12">
        <f>_xlfn.XLOOKUP(V3,'SI2.11 - Nickel_inflow'!$B$4:$B$49,'SI2.11 - Nickel_inflow'!$D$4:$D$49)</f>
        <v>0.83951813837417688</v>
      </c>
      <c r="W1" s="12">
        <f>_xlfn.XLOOKUP(W3,'SI2.11 - Nickel_inflow'!$B$4:$B$49,'SI2.11 - Nickel_inflow'!$D$4:$D$49)</f>
        <v>1.0481013245134019</v>
      </c>
      <c r="X1" s="12">
        <f>_xlfn.XLOOKUP(X3,'SI2.11 - Nickel_inflow'!$B$4:$B$49,'SI2.11 - Nickel_inflow'!$D$4:$D$49)</f>
        <v>1.350054581589377</v>
      </c>
      <c r="Y1" s="12">
        <f>_xlfn.XLOOKUP(Y3,'SI2.11 - Nickel_inflow'!$B$4:$B$49,'SI2.11 - Nickel_inflow'!$D$4:$D$49)</f>
        <v>1.4782150191964616</v>
      </c>
      <c r="Z1" s="12">
        <f>_xlfn.XLOOKUP(Z3,'SI2.11 - Nickel_inflow'!$B$4:$B$49,'SI2.11 - Nickel_inflow'!$D$4:$D$49)</f>
        <v>1.8863960741990868</v>
      </c>
      <c r="AA1" s="12">
        <f>_xlfn.XLOOKUP(AA3,'SI2.11 - Nickel_inflow'!$B$4:$B$49,'SI2.11 - Nickel_inflow'!$D$4:$D$49)</f>
        <v>4.9711815953906813</v>
      </c>
      <c r="AB1" s="12">
        <f>_xlfn.XLOOKUP(AB3,'SI2.11 - Nickel_inflow'!$B$4:$B$49,'SI2.11 - Nickel_inflow'!$D$4:$D$49)</f>
        <v>6.4496097575029401</v>
      </c>
      <c r="AC1" s="12">
        <f>_xlfn.XLOOKUP(AC3,'SI2.11 - Nickel_inflow'!$B$4:$B$49,'SI2.11 - Nickel_inflow'!$D$4:$D$49)</f>
        <v>7.5947963327763004</v>
      </c>
      <c r="AD1" s="12">
        <f>_xlfn.XLOOKUP(AD3,'SI2.11 - Nickel_inflow'!$B$4:$B$49,'SI2.11 - Nickel_inflow'!$D$4:$D$49)</f>
        <v>8.4318291456825882</v>
      </c>
      <c r="AE1" s="12">
        <f>_xlfn.XLOOKUP(AE3,'SI2.11 - Nickel_inflow'!$B$4:$B$49,'SI2.11 - Nickel_inflow'!$D$4:$D$49)</f>
        <v>8.9706522973352598</v>
      </c>
      <c r="AF1" s="12">
        <f>_xlfn.XLOOKUP(AF3,'SI2.11 - Nickel_inflow'!$B$4:$B$49,'SI2.11 - Nickel_inflow'!$D$4:$D$49)</f>
        <v>9.2863716190611232</v>
      </c>
      <c r="AG1" s="12">
        <f>_xlfn.XLOOKUP(AG3,'SI2.11 - Nickel_inflow'!$B$4:$B$49,'SI2.11 - Nickel_inflow'!$D$4:$D$49)</f>
        <v>9.6849541574360565</v>
      </c>
      <c r="AH1" s="12">
        <f>_xlfn.XLOOKUP(AH3,'SI2.11 - Nickel_inflow'!$B$4:$B$49,'SI2.11 - Nickel_inflow'!$D$4:$D$49)</f>
        <v>10.216192633763722</v>
      </c>
      <c r="AI1" s="12">
        <f>_xlfn.XLOOKUP(AI3,'SI2.11 - Nickel_inflow'!$B$4:$B$49,'SI2.11 - Nickel_inflow'!$D$4:$D$49)</f>
        <v>10.84494188006501</v>
      </c>
      <c r="AJ1" s="12">
        <f>_xlfn.XLOOKUP(AJ3,'SI2.11 - Nickel_inflow'!$B$4:$B$49,'SI2.11 - Nickel_inflow'!$D$4:$D$49)</f>
        <v>11.538915613825974</v>
      </c>
      <c r="AK1" s="12">
        <f>_xlfn.XLOOKUP(AK3,'SI2.11 - Nickel_inflow'!$B$4:$B$49,'SI2.11 - Nickel_inflow'!$D$4:$D$49)</f>
        <v>12.25646017358638</v>
      </c>
      <c r="AL1" s="12">
        <f>_xlfn.XLOOKUP(AL3,'SI2.11 - Nickel_inflow'!$B$4:$B$49,'SI2.11 - Nickel_inflow'!$D$4:$D$49)</f>
        <v>12.91530521456877</v>
      </c>
      <c r="AM1" s="12">
        <f>_xlfn.XLOOKUP(AM3,'SI2.11 - Nickel_inflow'!$B$4:$B$49,'SI2.11 - Nickel_inflow'!$D$4:$D$49)</f>
        <v>13.490990240652081</v>
      </c>
      <c r="AN1" s="12">
        <f>_xlfn.XLOOKUP(AN3,'SI2.11 - Nickel_inflow'!$B$4:$B$49,'SI2.11 - Nickel_inflow'!$D$4:$D$49)</f>
        <v>13.982004840598169</v>
      </c>
      <c r="AO1" s="12">
        <f>_xlfn.XLOOKUP(AO3,'SI2.11 - Nickel_inflow'!$B$4:$B$49,'SI2.11 - Nickel_inflow'!$D$4:$D$49)</f>
        <v>14.411024160705812</v>
      </c>
      <c r="AP1" s="12">
        <f>_xlfn.XLOOKUP(AP3,'SI2.11 - Nickel_inflow'!$B$4:$B$49,'SI2.11 - Nickel_inflow'!$D$4:$D$49)</f>
        <v>14.718025631463469</v>
      </c>
      <c r="AQ1" s="12">
        <f>_xlfn.XLOOKUP(AQ3,'SI2.11 - Nickel_inflow'!$B$4:$B$49,'SI2.11 - Nickel_inflow'!$D$4:$D$49)</f>
        <v>15.021563672773972</v>
      </c>
      <c r="AR1" s="12">
        <f>_xlfn.XLOOKUP(AR3,'SI2.11 - Nickel_inflow'!$B$4:$B$49,'SI2.11 - Nickel_inflow'!$D$4:$D$49)</f>
        <v>15.280050303935846</v>
      </c>
      <c r="AS1" s="12">
        <f>_xlfn.XLOOKUP(AS3,'SI2.11 - Nickel_inflow'!$B$4:$B$49,'SI2.11 - Nickel_inflow'!$D$4:$D$49)</f>
        <v>15.52617852696876</v>
      </c>
      <c r="AT1" s="12">
        <f>_xlfn.XLOOKUP(AT3,'SI2.11 - Nickel_inflow'!$B$4:$B$49,'SI2.11 - Nickel_inflow'!$D$4:$D$49)</f>
        <v>15.758845850572548</v>
      </c>
      <c r="AU1" s="12">
        <f>_xlfn.XLOOKUP(AU3,'SI2.11 - Nickel_inflow'!$B$4:$B$49,'SI2.11 - Nickel_inflow'!$D$4:$D$49)</f>
        <v>15.976735362013864</v>
      </c>
      <c r="AV1" s="12">
        <f>_xlfn.XLOOKUP(AV3,'SI2.11 - Nickel_inflow'!$B$4:$B$49,'SI2.11 - Nickel_inflow'!$D$4:$D$49)</f>
        <v>16.179179318790013</v>
      </c>
      <c r="AW1" s="12">
        <f>_xlfn.XLOOKUP(AW3,'SI2.11 - Nickel_inflow'!$B$4:$B$49,'SI2.11 - Nickel_inflow'!$D$4:$D$49)</f>
        <v>16.366274646732265</v>
      </c>
      <c r="AX1" s="12">
        <f>_xlfn.XLOOKUP(AX3,'SI2.11 - Nickel_inflow'!$B$4:$B$49,'SI2.11 - Nickel_inflow'!$D$4:$D$49)</f>
        <v>16.539309790388234</v>
      </c>
      <c r="AY1" s="12">
        <f>_xlfn.XLOOKUP(AY3,'SI2.11 - Nickel_inflow'!$B$4:$B$49,'SI2.11 - Nickel_inflow'!$D$4:$D$49)</f>
        <v>16.724942766644617</v>
      </c>
    </row>
    <row r="2" spans="1:51">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3" t="s">
        <v>264</v>
      </c>
      <c r="B3" s="4" t="s">
        <v>265</v>
      </c>
      <c r="C3" s="5" t="s">
        <v>266</v>
      </c>
      <c r="F3" s="9">
        <f>E4</f>
        <v>2005</v>
      </c>
      <c r="G3" s="9">
        <f t="shared" ref="G3:AY3" si="0">F3+1</f>
        <v>2006</v>
      </c>
      <c r="H3" s="9">
        <f t="shared" si="0"/>
        <v>2007</v>
      </c>
      <c r="I3" s="9">
        <f t="shared" si="0"/>
        <v>2008</v>
      </c>
      <c r="J3" s="9">
        <f t="shared" si="0"/>
        <v>2009</v>
      </c>
      <c r="K3" s="9">
        <f t="shared" si="0"/>
        <v>2010</v>
      </c>
      <c r="L3" s="9">
        <f t="shared" si="0"/>
        <v>2011</v>
      </c>
      <c r="M3" s="9">
        <f t="shared" si="0"/>
        <v>2012</v>
      </c>
      <c r="N3" s="9">
        <f t="shared" si="0"/>
        <v>2013</v>
      </c>
      <c r="O3" s="9">
        <f t="shared" si="0"/>
        <v>2014</v>
      </c>
      <c r="P3" s="9">
        <f t="shared" si="0"/>
        <v>2015</v>
      </c>
      <c r="Q3" s="9">
        <f t="shared" si="0"/>
        <v>2016</v>
      </c>
      <c r="R3" s="9">
        <f t="shared" si="0"/>
        <v>2017</v>
      </c>
      <c r="S3" s="9">
        <f t="shared" si="0"/>
        <v>2018</v>
      </c>
      <c r="T3" s="9">
        <f t="shared" si="0"/>
        <v>2019</v>
      </c>
      <c r="U3" s="9">
        <f t="shared" si="0"/>
        <v>2020</v>
      </c>
      <c r="V3" s="9">
        <f t="shared" si="0"/>
        <v>2021</v>
      </c>
      <c r="W3" s="9">
        <f t="shared" si="0"/>
        <v>2022</v>
      </c>
      <c r="X3" s="9">
        <f t="shared" si="0"/>
        <v>2023</v>
      </c>
      <c r="Y3" s="9">
        <f t="shared" si="0"/>
        <v>2024</v>
      </c>
      <c r="Z3" s="9">
        <f t="shared" si="0"/>
        <v>2025</v>
      </c>
      <c r="AA3" s="9">
        <f t="shared" si="0"/>
        <v>2026</v>
      </c>
      <c r="AB3" s="9">
        <f t="shared" si="0"/>
        <v>2027</v>
      </c>
      <c r="AC3" s="9">
        <f t="shared" si="0"/>
        <v>2028</v>
      </c>
      <c r="AD3" s="9">
        <f t="shared" si="0"/>
        <v>2029</v>
      </c>
      <c r="AE3" s="9">
        <f t="shared" si="0"/>
        <v>2030</v>
      </c>
      <c r="AF3" s="9">
        <f t="shared" si="0"/>
        <v>2031</v>
      </c>
      <c r="AG3" s="9">
        <f t="shared" si="0"/>
        <v>2032</v>
      </c>
      <c r="AH3" s="9">
        <f t="shared" si="0"/>
        <v>2033</v>
      </c>
      <c r="AI3" s="9">
        <f t="shared" si="0"/>
        <v>2034</v>
      </c>
      <c r="AJ3" s="9">
        <f t="shared" si="0"/>
        <v>2035</v>
      </c>
      <c r="AK3" s="9">
        <f t="shared" si="0"/>
        <v>2036</v>
      </c>
      <c r="AL3" s="9">
        <f t="shared" si="0"/>
        <v>2037</v>
      </c>
      <c r="AM3" s="9">
        <f t="shared" si="0"/>
        <v>2038</v>
      </c>
      <c r="AN3" s="9">
        <f t="shared" si="0"/>
        <v>2039</v>
      </c>
      <c r="AO3" s="9">
        <f t="shared" si="0"/>
        <v>2040</v>
      </c>
      <c r="AP3" s="9">
        <f t="shared" si="0"/>
        <v>2041</v>
      </c>
      <c r="AQ3" s="9">
        <f t="shared" si="0"/>
        <v>2042</v>
      </c>
      <c r="AR3" s="9">
        <f t="shared" si="0"/>
        <v>2043</v>
      </c>
      <c r="AS3" s="9">
        <f t="shared" si="0"/>
        <v>2044</v>
      </c>
      <c r="AT3" s="9">
        <f t="shared" si="0"/>
        <v>2045</v>
      </c>
      <c r="AU3" s="9">
        <f t="shared" si="0"/>
        <v>2046</v>
      </c>
      <c r="AV3" s="9">
        <f t="shared" si="0"/>
        <v>2047</v>
      </c>
      <c r="AW3" s="9">
        <f t="shared" si="0"/>
        <v>2048</v>
      </c>
      <c r="AX3" s="9">
        <f t="shared" si="0"/>
        <v>2049</v>
      </c>
      <c r="AY3" s="9">
        <f t="shared" si="0"/>
        <v>2050</v>
      </c>
    </row>
    <row r="4" spans="1:51">
      <c r="A4" s="15">
        <f>'SI2.11 - Nickel_inflow'!D4-B4</f>
        <v>0</v>
      </c>
      <c r="B4" s="14">
        <f>C4</f>
        <v>0.38997057969045901</v>
      </c>
      <c r="C4" s="13">
        <f t="shared" ref="C4:C49" si="1">SUM(F4:AY4)</f>
        <v>0.38997057969045901</v>
      </c>
      <c r="E4" s="9">
        <f>'SI2.11 - Nickel_inflow'!B4</f>
        <v>2005</v>
      </c>
      <c r="F4" s="6">
        <f>_xlfn.XLOOKUP($E4-F$3,'SI2.11 - Nickel_inflow'!$J$4:$J$49,'SI2.11 - Nickel_inflow'!$K$4:$K$49,0)*F$1</f>
        <v>0.38997057969045901</v>
      </c>
      <c r="G4" s="6">
        <f>_xlfn.XLOOKUP($E4-G$3,'SI2.11 - Nickel_inflow'!$J$4:$J$49,'SI2.11 - Nickel_inflow'!$K$4:$K$49,0)*G$1</f>
        <v>0</v>
      </c>
      <c r="H4" s="6">
        <f>_xlfn.XLOOKUP($E4-H$3,'SI2.11 - Nickel_inflow'!$J$4:$J$49,'SI2.11 - Nickel_inflow'!$K$4:$K$49,0)*H$1</f>
        <v>0</v>
      </c>
      <c r="I4" s="6">
        <f>_xlfn.XLOOKUP($E4-I$3,'SI2.11 - Nickel_inflow'!$J$4:$J$49,'SI2.11 - Nickel_inflow'!$K$4:$K$49,0)*I$1</f>
        <v>0</v>
      </c>
      <c r="J4" s="6">
        <f>_xlfn.XLOOKUP($E4-J$3,'SI2.11 - Nickel_inflow'!$J$4:$J$49,'SI2.11 - Nickel_inflow'!$K$4:$K$49,0)*J$1</f>
        <v>0</v>
      </c>
      <c r="K4" s="6">
        <f>_xlfn.XLOOKUP($E4-K$3,'SI2.11 - Nickel_inflow'!$J$4:$J$49,'SI2.11 - Nickel_inflow'!$K$4:$K$49,0)*K$1</f>
        <v>0</v>
      </c>
      <c r="L4" s="6">
        <f>_xlfn.XLOOKUP($E4-L$3,'SI2.11 - Nickel_inflow'!$J$4:$J$49,'SI2.11 - Nickel_inflow'!$K$4:$K$49,0)*L$1</f>
        <v>0</v>
      </c>
      <c r="M4" s="6">
        <f>_xlfn.XLOOKUP($E4-M$3,'SI2.11 - Nickel_inflow'!$J$4:$J$49,'SI2.11 - Nickel_inflow'!$K$4:$K$49,0)*M$1</f>
        <v>0</v>
      </c>
      <c r="N4" s="6">
        <f>_xlfn.XLOOKUP($E4-N$3,'SI2.11 - Nickel_inflow'!$J$4:$J$49,'SI2.11 - Nickel_inflow'!$K$4:$K$49,0)*N$1</f>
        <v>0</v>
      </c>
      <c r="O4" s="6">
        <f>_xlfn.XLOOKUP($E4-O$3,'SI2.11 - Nickel_inflow'!$J$4:$J$49,'SI2.11 - Nickel_inflow'!$K$4:$K$49,0)*O$1</f>
        <v>0</v>
      </c>
      <c r="P4" s="6">
        <f>_xlfn.XLOOKUP($E4-P$3,'SI2.11 - Nickel_inflow'!$J$4:$J$49,'SI2.11 - Nickel_inflow'!$K$4:$K$49,0)*P$1</f>
        <v>0</v>
      </c>
      <c r="Q4" s="6">
        <f>_xlfn.XLOOKUP($E4-Q$3,'SI2.11 - Nickel_inflow'!$J$4:$J$49,'SI2.11 - Nickel_inflow'!$K$4:$K$49,0)*Q$1</f>
        <v>0</v>
      </c>
      <c r="R4" s="6">
        <f>_xlfn.XLOOKUP($E4-R$3,'SI2.11 - Nickel_inflow'!$J$4:$J$49,'SI2.11 - Nickel_inflow'!$K$4:$K$49,0)*R$1</f>
        <v>0</v>
      </c>
      <c r="S4" s="6">
        <f>_xlfn.XLOOKUP($E4-S$3,'SI2.11 - Nickel_inflow'!$J$4:$J$49,'SI2.11 - Nickel_inflow'!$K$4:$K$49,0)*S$1</f>
        <v>0</v>
      </c>
      <c r="T4" s="6">
        <f>_xlfn.XLOOKUP($E4-T$3,'SI2.11 - Nickel_inflow'!$J$4:$J$49,'SI2.11 - Nickel_inflow'!$K$4:$K$49,0)*T$1</f>
        <v>0</v>
      </c>
      <c r="U4" s="6">
        <f>_xlfn.XLOOKUP($E4-U$3,'SI2.11 - Nickel_inflow'!$J$4:$J$49,'SI2.11 - Nickel_inflow'!$K$4:$K$49,0)*U$1</f>
        <v>0</v>
      </c>
      <c r="V4" s="6">
        <f>_xlfn.XLOOKUP($E4-V$3,'SI2.11 - Nickel_inflow'!$J$4:$J$49,'SI2.11 - Nickel_inflow'!$K$4:$K$49,0)*V$1</f>
        <v>0</v>
      </c>
      <c r="W4" s="6">
        <f>_xlfn.XLOOKUP($E4-W$3,'SI2.11 - Nickel_inflow'!$J$4:$J$49,'SI2.11 - Nickel_inflow'!$K$4:$K$49,0)*W$1</f>
        <v>0</v>
      </c>
      <c r="X4" s="6">
        <f>_xlfn.XLOOKUP($E4-X$3,'SI2.11 - Nickel_inflow'!$J$4:$J$49,'SI2.11 - Nickel_inflow'!$K$4:$K$49,0)*X$1</f>
        <v>0</v>
      </c>
      <c r="Y4" s="6">
        <f>_xlfn.XLOOKUP($E4-Y$3,'SI2.11 - Nickel_inflow'!$J$4:$J$49,'SI2.11 - Nickel_inflow'!$K$4:$K$49,0)*Y$1</f>
        <v>0</v>
      </c>
      <c r="Z4" s="6">
        <f>_xlfn.XLOOKUP($E4-Z$3,'SI2.11 - Nickel_inflow'!$J$4:$J$49,'SI2.11 - Nickel_inflow'!$K$4:$K$49,0)*Z$1</f>
        <v>0</v>
      </c>
      <c r="AA4" s="6">
        <f>_xlfn.XLOOKUP($E4-AA$3,'SI2.11 - Nickel_inflow'!$J$4:$J$49,'SI2.11 - Nickel_inflow'!$K$4:$K$49,0)*AA$1</f>
        <v>0</v>
      </c>
      <c r="AB4" s="6">
        <f>_xlfn.XLOOKUP($E4-AB$3,'SI2.11 - Nickel_inflow'!$J$4:$J$49,'SI2.11 - Nickel_inflow'!$K$4:$K$49,0)*AB$1</f>
        <v>0</v>
      </c>
      <c r="AC4" s="6">
        <f>_xlfn.XLOOKUP($E4-AC$3,'SI2.11 - Nickel_inflow'!$J$4:$J$49,'SI2.11 - Nickel_inflow'!$K$4:$K$49,0)*AC$1</f>
        <v>0</v>
      </c>
      <c r="AD4" s="6">
        <f>_xlfn.XLOOKUP($E4-AD$3,'SI2.11 - Nickel_inflow'!$J$4:$J$49,'SI2.11 - Nickel_inflow'!$K$4:$K$49,0)*AD$1</f>
        <v>0</v>
      </c>
      <c r="AE4" s="6">
        <f>_xlfn.XLOOKUP($E4-AE$3,'SI2.11 - Nickel_inflow'!$J$4:$J$49,'SI2.11 - Nickel_inflow'!$K$4:$K$49,0)*AE$1</f>
        <v>0</v>
      </c>
      <c r="AF4" s="6">
        <f>_xlfn.XLOOKUP($E4-AF$3,'SI2.11 - Nickel_inflow'!$J$4:$J$49,'SI2.11 - Nickel_inflow'!$K$4:$K$49,0)*AF$1</f>
        <v>0</v>
      </c>
      <c r="AG4" s="6">
        <f>_xlfn.XLOOKUP($E4-AG$3,'SI2.11 - Nickel_inflow'!$J$4:$J$49,'SI2.11 - Nickel_inflow'!$K$4:$K$49,0)*AG$1</f>
        <v>0</v>
      </c>
      <c r="AH4" s="6">
        <f>_xlfn.XLOOKUP($E4-AH$3,'SI2.11 - Nickel_inflow'!$J$4:$J$49,'SI2.11 - Nickel_inflow'!$K$4:$K$49,0)*AH$1</f>
        <v>0</v>
      </c>
      <c r="AI4" s="6">
        <f>_xlfn.XLOOKUP($E4-AI$3,'SI2.11 - Nickel_inflow'!$J$4:$J$49,'SI2.11 - Nickel_inflow'!$K$4:$K$49,0)*AI$1</f>
        <v>0</v>
      </c>
      <c r="AJ4" s="6">
        <f>_xlfn.XLOOKUP($E4-AJ$3,'SI2.11 - Nickel_inflow'!$J$4:$J$49,'SI2.11 - Nickel_inflow'!$K$4:$K$49,0)*AJ$1</f>
        <v>0</v>
      </c>
      <c r="AK4" s="6">
        <f>_xlfn.XLOOKUP($E4-AK$3,'SI2.11 - Nickel_inflow'!$J$4:$J$49,'SI2.11 - Nickel_inflow'!$K$4:$K$49,0)*AK$1</f>
        <v>0</v>
      </c>
      <c r="AL4" s="6">
        <f>_xlfn.XLOOKUP($E4-AL$3,'SI2.11 - Nickel_inflow'!$J$4:$J$49,'SI2.11 - Nickel_inflow'!$K$4:$K$49,0)*AL$1</f>
        <v>0</v>
      </c>
      <c r="AM4" s="6">
        <f>_xlfn.XLOOKUP($E4-AM$3,'SI2.11 - Nickel_inflow'!$J$4:$J$49,'SI2.11 - Nickel_inflow'!$K$4:$K$49,0)*AM$1</f>
        <v>0</v>
      </c>
      <c r="AN4" s="6">
        <f>_xlfn.XLOOKUP($E4-AN$3,'SI2.11 - Nickel_inflow'!$J$4:$J$49,'SI2.11 - Nickel_inflow'!$K$4:$K$49,0)*AN$1</f>
        <v>0</v>
      </c>
      <c r="AO4" s="6">
        <f>_xlfn.XLOOKUP($E4-AO$3,'SI2.11 - Nickel_inflow'!$J$4:$J$49,'SI2.11 - Nickel_inflow'!$K$4:$K$49,0)*AO$1</f>
        <v>0</v>
      </c>
      <c r="AP4" s="6">
        <f>_xlfn.XLOOKUP($E4-AP$3,'SI2.11 - Nickel_inflow'!$J$4:$J$49,'SI2.11 - Nickel_inflow'!$K$4:$K$49,0)*AP$1</f>
        <v>0</v>
      </c>
      <c r="AQ4" s="6">
        <f>_xlfn.XLOOKUP($E4-AQ$3,'SI2.11 - Nickel_inflow'!$J$4:$J$49,'SI2.11 - Nickel_inflow'!$K$4:$K$49,0)*AQ$1</f>
        <v>0</v>
      </c>
      <c r="AR4" s="6">
        <f>_xlfn.XLOOKUP($E4-AR$3,'SI2.11 - Nickel_inflow'!$J$4:$J$49,'SI2.11 - Nickel_inflow'!$K$4:$K$49,0)*AR$1</f>
        <v>0</v>
      </c>
      <c r="AS4" s="6">
        <f>_xlfn.XLOOKUP($E4-AS$3,'SI2.11 - Nickel_inflow'!$J$4:$J$49,'SI2.11 - Nickel_inflow'!$K$4:$K$49,0)*AS$1</f>
        <v>0</v>
      </c>
      <c r="AT4" s="6">
        <f>_xlfn.XLOOKUP($E4-AT$3,'SI2.11 - Nickel_inflow'!$J$4:$J$49,'SI2.11 - Nickel_inflow'!$K$4:$K$49,0)*AT$1</f>
        <v>0</v>
      </c>
      <c r="AU4" s="6">
        <f>_xlfn.XLOOKUP($E4-AU$3,'SI2.11 - Nickel_inflow'!$J$4:$J$49,'SI2.11 - Nickel_inflow'!$K$4:$K$49,0)*AU$1</f>
        <v>0</v>
      </c>
      <c r="AV4" s="6">
        <f>_xlfn.XLOOKUP($E4-AV$3,'SI2.11 - Nickel_inflow'!$J$4:$J$49,'SI2.11 - Nickel_inflow'!$K$4:$K$49,0)*AV$1</f>
        <v>0</v>
      </c>
      <c r="AW4" s="6">
        <f>_xlfn.XLOOKUP($E4-AW$3,'SI2.11 - Nickel_inflow'!$J$4:$J$49,'SI2.11 - Nickel_inflow'!$K$4:$K$49,0)*AW$1</f>
        <v>0</v>
      </c>
      <c r="AX4" s="6">
        <f>_xlfn.XLOOKUP($E4-AX$3,'SI2.11 - Nickel_inflow'!$J$4:$J$49,'SI2.11 - Nickel_inflow'!$K$4:$K$49,0)*AX$1</f>
        <v>0</v>
      </c>
      <c r="AY4" s="6">
        <f>_xlfn.XLOOKUP($E4-AY$3,'SI2.11 - Nickel_inflow'!$J$4:$J$49,'SI2.11 - Nickel_inflow'!$K$4:$K$49,0)*AY$1</f>
        <v>0</v>
      </c>
    </row>
    <row r="5" spans="1:51">
      <c r="A5" s="15">
        <f>'SI2.11 - Nickel_inflow'!D5-B5</f>
        <v>2.8254316022103265E-3</v>
      </c>
      <c r="B5" s="14">
        <f t="shared" ref="B5:B49" si="2">C5-C4</f>
        <v>-6.0628020788187853E-2</v>
      </c>
      <c r="C5" s="13">
        <f t="shared" si="1"/>
        <v>0.32934255890227115</v>
      </c>
      <c r="E5" s="9">
        <f>'SI2.11 - Nickel_inflow'!B5</f>
        <v>2006</v>
      </c>
      <c r="F5" s="6">
        <f>_xlfn.XLOOKUP($E5-F$3,'SI2.11 - Nickel_inflow'!$J$4:$J$49,'SI2.11 - Nickel_inflow'!$K$4:$K$49,0)*F$1</f>
        <v>0.38714514808824868</v>
      </c>
      <c r="G5" s="6">
        <f>_xlfn.XLOOKUP($E5-G$3,'SI2.11 - Nickel_inflow'!$J$4:$J$49,'SI2.11 - Nickel_inflow'!$K$4:$K$49,0)*G$1</f>
        <v>-5.7802589185977526E-2</v>
      </c>
      <c r="H5" s="6">
        <f>_xlfn.XLOOKUP($E5-H$3,'SI2.11 - Nickel_inflow'!$J$4:$J$49,'SI2.11 - Nickel_inflow'!$K$4:$K$49,0)*H$1</f>
        <v>0</v>
      </c>
      <c r="I5" s="6">
        <f>_xlfn.XLOOKUP($E5-I$3,'SI2.11 - Nickel_inflow'!$J$4:$J$49,'SI2.11 - Nickel_inflow'!$K$4:$K$49,0)*I$1</f>
        <v>0</v>
      </c>
      <c r="J5" s="6">
        <f>_xlfn.XLOOKUP($E5-J$3,'SI2.11 - Nickel_inflow'!$J$4:$J$49,'SI2.11 - Nickel_inflow'!$K$4:$K$49,0)*J$1</f>
        <v>0</v>
      </c>
      <c r="K5" s="6">
        <f>_xlfn.XLOOKUP($E5-K$3,'SI2.11 - Nickel_inflow'!$J$4:$J$49,'SI2.11 - Nickel_inflow'!$K$4:$K$49,0)*K$1</f>
        <v>0</v>
      </c>
      <c r="L5" s="6">
        <f>_xlfn.XLOOKUP($E5-L$3,'SI2.11 - Nickel_inflow'!$J$4:$J$49,'SI2.11 - Nickel_inflow'!$K$4:$K$49,0)*L$1</f>
        <v>0</v>
      </c>
      <c r="M5" s="6">
        <f>_xlfn.XLOOKUP($E5-M$3,'SI2.11 - Nickel_inflow'!$J$4:$J$49,'SI2.11 - Nickel_inflow'!$K$4:$K$49,0)*M$1</f>
        <v>0</v>
      </c>
      <c r="N5" s="6">
        <f>_xlfn.XLOOKUP($E5-N$3,'SI2.11 - Nickel_inflow'!$J$4:$J$49,'SI2.11 - Nickel_inflow'!$K$4:$K$49,0)*N$1</f>
        <v>0</v>
      </c>
      <c r="O5" s="6">
        <f>_xlfn.XLOOKUP($E5-O$3,'SI2.11 - Nickel_inflow'!$J$4:$J$49,'SI2.11 - Nickel_inflow'!$K$4:$K$49,0)*O$1</f>
        <v>0</v>
      </c>
      <c r="P5" s="6">
        <f>_xlfn.XLOOKUP($E5-P$3,'SI2.11 - Nickel_inflow'!$J$4:$J$49,'SI2.11 - Nickel_inflow'!$K$4:$K$49,0)*P$1</f>
        <v>0</v>
      </c>
      <c r="Q5" s="6">
        <f>_xlfn.XLOOKUP($E5-Q$3,'SI2.11 - Nickel_inflow'!$J$4:$J$49,'SI2.11 - Nickel_inflow'!$K$4:$K$49,0)*Q$1</f>
        <v>0</v>
      </c>
      <c r="R5" s="6">
        <f>_xlfn.XLOOKUP($E5-R$3,'SI2.11 - Nickel_inflow'!$J$4:$J$49,'SI2.11 - Nickel_inflow'!$K$4:$K$49,0)*R$1</f>
        <v>0</v>
      </c>
      <c r="S5" s="6">
        <f>_xlfn.XLOOKUP($E5-S$3,'SI2.11 - Nickel_inflow'!$J$4:$J$49,'SI2.11 - Nickel_inflow'!$K$4:$K$49,0)*S$1</f>
        <v>0</v>
      </c>
      <c r="T5" s="6">
        <f>_xlfn.XLOOKUP($E5-T$3,'SI2.11 - Nickel_inflow'!$J$4:$J$49,'SI2.11 - Nickel_inflow'!$K$4:$K$49,0)*T$1</f>
        <v>0</v>
      </c>
      <c r="U5" s="6">
        <f>_xlfn.XLOOKUP($E5-U$3,'SI2.11 - Nickel_inflow'!$J$4:$J$49,'SI2.11 - Nickel_inflow'!$K$4:$K$49,0)*U$1</f>
        <v>0</v>
      </c>
      <c r="V5" s="6">
        <f>_xlfn.XLOOKUP($E5-V$3,'SI2.11 - Nickel_inflow'!$J$4:$J$49,'SI2.11 - Nickel_inflow'!$K$4:$K$49,0)*V$1</f>
        <v>0</v>
      </c>
      <c r="W5" s="6">
        <f>_xlfn.XLOOKUP($E5-W$3,'SI2.11 - Nickel_inflow'!$J$4:$J$49,'SI2.11 - Nickel_inflow'!$K$4:$K$49,0)*W$1</f>
        <v>0</v>
      </c>
      <c r="X5" s="6">
        <f>_xlfn.XLOOKUP($E5-X$3,'SI2.11 - Nickel_inflow'!$J$4:$J$49,'SI2.11 - Nickel_inflow'!$K$4:$K$49,0)*X$1</f>
        <v>0</v>
      </c>
      <c r="Y5" s="6">
        <f>_xlfn.XLOOKUP($E5-Y$3,'SI2.11 - Nickel_inflow'!$J$4:$J$49,'SI2.11 - Nickel_inflow'!$K$4:$K$49,0)*Y$1</f>
        <v>0</v>
      </c>
      <c r="Z5" s="6">
        <f>_xlfn.XLOOKUP($E5-Z$3,'SI2.11 - Nickel_inflow'!$J$4:$J$49,'SI2.11 - Nickel_inflow'!$K$4:$K$49,0)*Z$1</f>
        <v>0</v>
      </c>
      <c r="AA5" s="6">
        <f>_xlfn.XLOOKUP($E5-AA$3,'SI2.11 - Nickel_inflow'!$J$4:$J$49,'SI2.11 - Nickel_inflow'!$K$4:$K$49,0)*AA$1</f>
        <v>0</v>
      </c>
      <c r="AB5" s="6">
        <f>_xlfn.XLOOKUP($E5-AB$3,'SI2.11 - Nickel_inflow'!$J$4:$J$49,'SI2.11 - Nickel_inflow'!$K$4:$K$49,0)*AB$1</f>
        <v>0</v>
      </c>
      <c r="AC5" s="6">
        <f>_xlfn.XLOOKUP($E5-AC$3,'SI2.11 - Nickel_inflow'!$J$4:$J$49,'SI2.11 - Nickel_inflow'!$K$4:$K$49,0)*AC$1</f>
        <v>0</v>
      </c>
      <c r="AD5" s="6">
        <f>_xlfn.XLOOKUP($E5-AD$3,'SI2.11 - Nickel_inflow'!$J$4:$J$49,'SI2.11 - Nickel_inflow'!$K$4:$K$49,0)*AD$1</f>
        <v>0</v>
      </c>
      <c r="AE5" s="6">
        <f>_xlfn.XLOOKUP($E5-AE$3,'SI2.11 - Nickel_inflow'!$J$4:$J$49,'SI2.11 - Nickel_inflow'!$K$4:$K$49,0)*AE$1</f>
        <v>0</v>
      </c>
      <c r="AF5" s="6">
        <f>_xlfn.XLOOKUP($E5-AF$3,'SI2.11 - Nickel_inflow'!$J$4:$J$49,'SI2.11 - Nickel_inflow'!$K$4:$K$49,0)*AF$1</f>
        <v>0</v>
      </c>
      <c r="AG5" s="6">
        <f>_xlfn.XLOOKUP($E5-AG$3,'SI2.11 - Nickel_inflow'!$J$4:$J$49,'SI2.11 - Nickel_inflow'!$K$4:$K$49,0)*AG$1</f>
        <v>0</v>
      </c>
      <c r="AH5" s="6">
        <f>_xlfn.XLOOKUP($E5-AH$3,'SI2.11 - Nickel_inflow'!$J$4:$J$49,'SI2.11 - Nickel_inflow'!$K$4:$K$49,0)*AH$1</f>
        <v>0</v>
      </c>
      <c r="AI5" s="6">
        <f>_xlfn.XLOOKUP($E5-AI$3,'SI2.11 - Nickel_inflow'!$J$4:$J$49,'SI2.11 - Nickel_inflow'!$K$4:$K$49,0)*AI$1</f>
        <v>0</v>
      </c>
      <c r="AJ5" s="6">
        <f>_xlfn.XLOOKUP($E5-AJ$3,'SI2.11 - Nickel_inflow'!$J$4:$J$49,'SI2.11 - Nickel_inflow'!$K$4:$K$49,0)*AJ$1</f>
        <v>0</v>
      </c>
      <c r="AK5" s="6">
        <f>_xlfn.XLOOKUP($E5-AK$3,'SI2.11 - Nickel_inflow'!$J$4:$J$49,'SI2.11 - Nickel_inflow'!$K$4:$K$49,0)*AK$1</f>
        <v>0</v>
      </c>
      <c r="AL5" s="6">
        <f>_xlfn.XLOOKUP($E5-AL$3,'SI2.11 - Nickel_inflow'!$J$4:$J$49,'SI2.11 - Nickel_inflow'!$K$4:$K$49,0)*AL$1</f>
        <v>0</v>
      </c>
      <c r="AM5" s="6">
        <f>_xlfn.XLOOKUP($E5-AM$3,'SI2.11 - Nickel_inflow'!$J$4:$J$49,'SI2.11 - Nickel_inflow'!$K$4:$K$49,0)*AM$1</f>
        <v>0</v>
      </c>
      <c r="AN5" s="6">
        <f>_xlfn.XLOOKUP($E5-AN$3,'SI2.11 - Nickel_inflow'!$J$4:$J$49,'SI2.11 - Nickel_inflow'!$K$4:$K$49,0)*AN$1</f>
        <v>0</v>
      </c>
      <c r="AO5" s="6">
        <f>_xlfn.XLOOKUP($E5-AO$3,'SI2.11 - Nickel_inflow'!$J$4:$J$49,'SI2.11 - Nickel_inflow'!$K$4:$K$49,0)*AO$1</f>
        <v>0</v>
      </c>
      <c r="AP5" s="6">
        <f>_xlfn.XLOOKUP($E5-AP$3,'SI2.11 - Nickel_inflow'!$J$4:$J$49,'SI2.11 - Nickel_inflow'!$K$4:$K$49,0)*AP$1</f>
        <v>0</v>
      </c>
      <c r="AQ5" s="6">
        <f>_xlfn.XLOOKUP($E5-AQ$3,'SI2.11 - Nickel_inflow'!$J$4:$J$49,'SI2.11 - Nickel_inflow'!$K$4:$K$49,0)*AQ$1</f>
        <v>0</v>
      </c>
      <c r="AR5" s="6">
        <f>_xlfn.XLOOKUP($E5-AR$3,'SI2.11 - Nickel_inflow'!$J$4:$J$49,'SI2.11 - Nickel_inflow'!$K$4:$K$49,0)*AR$1</f>
        <v>0</v>
      </c>
      <c r="AS5" s="6">
        <f>_xlfn.XLOOKUP($E5-AS$3,'SI2.11 - Nickel_inflow'!$J$4:$J$49,'SI2.11 - Nickel_inflow'!$K$4:$K$49,0)*AS$1</f>
        <v>0</v>
      </c>
      <c r="AT5" s="6">
        <f>_xlfn.XLOOKUP($E5-AT$3,'SI2.11 - Nickel_inflow'!$J$4:$J$49,'SI2.11 - Nickel_inflow'!$K$4:$K$49,0)*AT$1</f>
        <v>0</v>
      </c>
      <c r="AU5" s="6">
        <f>_xlfn.XLOOKUP($E5-AU$3,'SI2.11 - Nickel_inflow'!$J$4:$J$49,'SI2.11 - Nickel_inflow'!$K$4:$K$49,0)*AU$1</f>
        <v>0</v>
      </c>
      <c r="AV5" s="6">
        <f>_xlfn.XLOOKUP($E5-AV$3,'SI2.11 - Nickel_inflow'!$J$4:$J$49,'SI2.11 - Nickel_inflow'!$K$4:$K$49,0)*AV$1</f>
        <v>0</v>
      </c>
      <c r="AW5" s="6">
        <f>_xlfn.XLOOKUP($E5-AW$3,'SI2.11 - Nickel_inflow'!$J$4:$J$49,'SI2.11 - Nickel_inflow'!$K$4:$K$49,0)*AW$1</f>
        <v>0</v>
      </c>
      <c r="AX5" s="6">
        <f>_xlfn.XLOOKUP($E5-AX$3,'SI2.11 - Nickel_inflow'!$J$4:$J$49,'SI2.11 - Nickel_inflow'!$K$4:$K$49,0)*AX$1</f>
        <v>0</v>
      </c>
      <c r="AY5" s="6">
        <f>_xlfn.XLOOKUP($E5-AY$3,'SI2.11 - Nickel_inflow'!$J$4:$J$49,'SI2.11 - Nickel_inflow'!$K$4:$K$49,0)*AY$1</f>
        <v>0</v>
      </c>
    </row>
    <row r="6" spans="1:51">
      <c r="A6" s="15">
        <f>'SI2.11 - Nickel_inflow'!D6-B6</f>
        <v>1.0193949033931777E-2</v>
      </c>
      <c r="B6" s="14">
        <f t="shared" si="2"/>
        <v>-1.3937476043261621E-2</v>
      </c>
      <c r="C6" s="13">
        <f t="shared" si="1"/>
        <v>0.31540508285900953</v>
      </c>
      <c r="E6" s="9">
        <f>'SI2.11 - Nickel_inflow'!B6</f>
        <v>2007</v>
      </c>
      <c r="F6" s="6">
        <f>_xlfn.XLOOKUP($E6-F$3,'SI2.11 - Nickel_inflow'!$J$4:$J$49,'SI2.11 - Nickel_inflow'!$K$4:$K$49,0)*F$1</f>
        <v>0.37653240525119136</v>
      </c>
      <c r="G6" s="6">
        <f>_xlfn.XLOOKUP($E6-G$3,'SI2.11 - Nickel_inflow'!$J$4:$J$49,'SI2.11 - Nickel_inflow'!$K$4:$K$49,0)*G$1</f>
        <v>-5.7383795382851981E-2</v>
      </c>
      <c r="H6" s="6">
        <f>_xlfn.XLOOKUP($E6-H$3,'SI2.11 - Nickel_inflow'!$J$4:$J$49,'SI2.11 - Nickel_inflow'!$K$4:$K$49,0)*H$1</f>
        <v>-3.7435270093298437E-3</v>
      </c>
      <c r="I6" s="6">
        <f>_xlfn.XLOOKUP($E6-I$3,'SI2.11 - Nickel_inflow'!$J$4:$J$49,'SI2.11 - Nickel_inflow'!$K$4:$K$49,0)*I$1</f>
        <v>0</v>
      </c>
      <c r="J6" s="6">
        <f>_xlfn.XLOOKUP($E6-J$3,'SI2.11 - Nickel_inflow'!$J$4:$J$49,'SI2.11 - Nickel_inflow'!$K$4:$K$49,0)*J$1</f>
        <v>0</v>
      </c>
      <c r="K6" s="6">
        <f>_xlfn.XLOOKUP($E6-K$3,'SI2.11 - Nickel_inflow'!$J$4:$J$49,'SI2.11 - Nickel_inflow'!$K$4:$K$49,0)*K$1</f>
        <v>0</v>
      </c>
      <c r="L6" s="6">
        <f>_xlfn.XLOOKUP($E6-L$3,'SI2.11 - Nickel_inflow'!$J$4:$J$49,'SI2.11 - Nickel_inflow'!$K$4:$K$49,0)*L$1</f>
        <v>0</v>
      </c>
      <c r="M6" s="6">
        <f>_xlfn.XLOOKUP($E6-M$3,'SI2.11 - Nickel_inflow'!$J$4:$J$49,'SI2.11 - Nickel_inflow'!$K$4:$K$49,0)*M$1</f>
        <v>0</v>
      </c>
      <c r="N6" s="6">
        <f>_xlfn.XLOOKUP($E6-N$3,'SI2.11 - Nickel_inflow'!$J$4:$J$49,'SI2.11 - Nickel_inflow'!$K$4:$K$49,0)*N$1</f>
        <v>0</v>
      </c>
      <c r="O6" s="6">
        <f>_xlfn.XLOOKUP($E6-O$3,'SI2.11 - Nickel_inflow'!$J$4:$J$49,'SI2.11 - Nickel_inflow'!$K$4:$K$49,0)*O$1</f>
        <v>0</v>
      </c>
      <c r="P6" s="6">
        <f>_xlfn.XLOOKUP($E6-P$3,'SI2.11 - Nickel_inflow'!$J$4:$J$49,'SI2.11 - Nickel_inflow'!$K$4:$K$49,0)*P$1</f>
        <v>0</v>
      </c>
      <c r="Q6" s="6">
        <f>_xlfn.XLOOKUP($E6-Q$3,'SI2.11 - Nickel_inflow'!$J$4:$J$49,'SI2.11 - Nickel_inflow'!$K$4:$K$49,0)*Q$1</f>
        <v>0</v>
      </c>
      <c r="R6" s="6">
        <f>_xlfn.XLOOKUP($E6-R$3,'SI2.11 - Nickel_inflow'!$J$4:$J$49,'SI2.11 - Nickel_inflow'!$K$4:$K$49,0)*R$1</f>
        <v>0</v>
      </c>
      <c r="S6" s="6">
        <f>_xlfn.XLOOKUP($E6-S$3,'SI2.11 - Nickel_inflow'!$J$4:$J$49,'SI2.11 - Nickel_inflow'!$K$4:$K$49,0)*S$1</f>
        <v>0</v>
      </c>
      <c r="T6" s="6">
        <f>_xlfn.XLOOKUP($E6-T$3,'SI2.11 - Nickel_inflow'!$J$4:$J$49,'SI2.11 - Nickel_inflow'!$K$4:$K$49,0)*T$1</f>
        <v>0</v>
      </c>
      <c r="U6" s="6">
        <f>_xlfn.XLOOKUP($E6-U$3,'SI2.11 - Nickel_inflow'!$J$4:$J$49,'SI2.11 - Nickel_inflow'!$K$4:$K$49,0)*U$1</f>
        <v>0</v>
      </c>
      <c r="V6" s="6">
        <f>_xlfn.XLOOKUP($E6-V$3,'SI2.11 - Nickel_inflow'!$J$4:$J$49,'SI2.11 - Nickel_inflow'!$K$4:$K$49,0)*V$1</f>
        <v>0</v>
      </c>
      <c r="W6" s="6">
        <f>_xlfn.XLOOKUP($E6-W$3,'SI2.11 - Nickel_inflow'!$J$4:$J$49,'SI2.11 - Nickel_inflow'!$K$4:$K$49,0)*W$1</f>
        <v>0</v>
      </c>
      <c r="X6" s="6">
        <f>_xlfn.XLOOKUP($E6-X$3,'SI2.11 - Nickel_inflow'!$J$4:$J$49,'SI2.11 - Nickel_inflow'!$K$4:$K$49,0)*X$1</f>
        <v>0</v>
      </c>
      <c r="Y6" s="6">
        <f>_xlfn.XLOOKUP($E6-Y$3,'SI2.11 - Nickel_inflow'!$J$4:$J$49,'SI2.11 - Nickel_inflow'!$K$4:$K$49,0)*Y$1</f>
        <v>0</v>
      </c>
      <c r="Z6" s="6">
        <f>_xlfn.XLOOKUP($E6-Z$3,'SI2.11 - Nickel_inflow'!$J$4:$J$49,'SI2.11 - Nickel_inflow'!$K$4:$K$49,0)*Z$1</f>
        <v>0</v>
      </c>
      <c r="AA6" s="6">
        <f>_xlfn.XLOOKUP($E6-AA$3,'SI2.11 - Nickel_inflow'!$J$4:$J$49,'SI2.11 - Nickel_inflow'!$K$4:$K$49,0)*AA$1</f>
        <v>0</v>
      </c>
      <c r="AB6" s="6">
        <f>_xlfn.XLOOKUP($E6-AB$3,'SI2.11 - Nickel_inflow'!$J$4:$J$49,'SI2.11 - Nickel_inflow'!$K$4:$K$49,0)*AB$1</f>
        <v>0</v>
      </c>
      <c r="AC6" s="6">
        <f>_xlfn.XLOOKUP($E6-AC$3,'SI2.11 - Nickel_inflow'!$J$4:$J$49,'SI2.11 - Nickel_inflow'!$K$4:$K$49,0)*AC$1</f>
        <v>0</v>
      </c>
      <c r="AD6" s="6">
        <f>_xlfn.XLOOKUP($E6-AD$3,'SI2.11 - Nickel_inflow'!$J$4:$J$49,'SI2.11 - Nickel_inflow'!$K$4:$K$49,0)*AD$1</f>
        <v>0</v>
      </c>
      <c r="AE6" s="6">
        <f>_xlfn.XLOOKUP($E6-AE$3,'SI2.11 - Nickel_inflow'!$J$4:$J$49,'SI2.11 - Nickel_inflow'!$K$4:$K$49,0)*AE$1</f>
        <v>0</v>
      </c>
      <c r="AF6" s="6">
        <f>_xlfn.XLOOKUP($E6-AF$3,'SI2.11 - Nickel_inflow'!$J$4:$J$49,'SI2.11 - Nickel_inflow'!$K$4:$K$49,0)*AF$1</f>
        <v>0</v>
      </c>
      <c r="AG6" s="6">
        <f>_xlfn.XLOOKUP($E6-AG$3,'SI2.11 - Nickel_inflow'!$J$4:$J$49,'SI2.11 - Nickel_inflow'!$K$4:$K$49,0)*AG$1</f>
        <v>0</v>
      </c>
      <c r="AH6" s="6">
        <f>_xlfn.XLOOKUP($E6-AH$3,'SI2.11 - Nickel_inflow'!$J$4:$J$49,'SI2.11 - Nickel_inflow'!$K$4:$K$49,0)*AH$1</f>
        <v>0</v>
      </c>
      <c r="AI6" s="6">
        <f>_xlfn.XLOOKUP($E6-AI$3,'SI2.11 - Nickel_inflow'!$J$4:$J$49,'SI2.11 - Nickel_inflow'!$K$4:$K$49,0)*AI$1</f>
        <v>0</v>
      </c>
      <c r="AJ6" s="6">
        <f>_xlfn.XLOOKUP($E6-AJ$3,'SI2.11 - Nickel_inflow'!$J$4:$J$49,'SI2.11 - Nickel_inflow'!$K$4:$K$49,0)*AJ$1</f>
        <v>0</v>
      </c>
      <c r="AK6" s="6">
        <f>_xlfn.XLOOKUP($E6-AK$3,'SI2.11 - Nickel_inflow'!$J$4:$J$49,'SI2.11 - Nickel_inflow'!$K$4:$K$49,0)*AK$1</f>
        <v>0</v>
      </c>
      <c r="AL6" s="6">
        <f>_xlfn.XLOOKUP($E6-AL$3,'SI2.11 - Nickel_inflow'!$J$4:$J$49,'SI2.11 - Nickel_inflow'!$K$4:$K$49,0)*AL$1</f>
        <v>0</v>
      </c>
      <c r="AM6" s="6">
        <f>_xlfn.XLOOKUP($E6-AM$3,'SI2.11 - Nickel_inflow'!$J$4:$J$49,'SI2.11 - Nickel_inflow'!$K$4:$K$49,0)*AM$1</f>
        <v>0</v>
      </c>
      <c r="AN6" s="6">
        <f>_xlfn.XLOOKUP($E6-AN$3,'SI2.11 - Nickel_inflow'!$J$4:$J$49,'SI2.11 - Nickel_inflow'!$K$4:$K$49,0)*AN$1</f>
        <v>0</v>
      </c>
      <c r="AO6" s="6">
        <f>_xlfn.XLOOKUP($E6-AO$3,'SI2.11 - Nickel_inflow'!$J$4:$J$49,'SI2.11 - Nickel_inflow'!$K$4:$K$49,0)*AO$1</f>
        <v>0</v>
      </c>
      <c r="AP6" s="6">
        <f>_xlfn.XLOOKUP($E6-AP$3,'SI2.11 - Nickel_inflow'!$J$4:$J$49,'SI2.11 - Nickel_inflow'!$K$4:$K$49,0)*AP$1</f>
        <v>0</v>
      </c>
      <c r="AQ6" s="6">
        <f>_xlfn.XLOOKUP($E6-AQ$3,'SI2.11 - Nickel_inflow'!$J$4:$J$49,'SI2.11 - Nickel_inflow'!$K$4:$K$49,0)*AQ$1</f>
        <v>0</v>
      </c>
      <c r="AR6" s="6">
        <f>_xlfn.XLOOKUP($E6-AR$3,'SI2.11 - Nickel_inflow'!$J$4:$J$49,'SI2.11 - Nickel_inflow'!$K$4:$K$49,0)*AR$1</f>
        <v>0</v>
      </c>
      <c r="AS6" s="6">
        <f>_xlfn.XLOOKUP($E6-AS$3,'SI2.11 - Nickel_inflow'!$J$4:$J$49,'SI2.11 - Nickel_inflow'!$K$4:$K$49,0)*AS$1</f>
        <v>0</v>
      </c>
      <c r="AT6" s="6">
        <f>_xlfn.XLOOKUP($E6-AT$3,'SI2.11 - Nickel_inflow'!$J$4:$J$49,'SI2.11 - Nickel_inflow'!$K$4:$K$49,0)*AT$1</f>
        <v>0</v>
      </c>
      <c r="AU6" s="6">
        <f>_xlfn.XLOOKUP($E6-AU$3,'SI2.11 - Nickel_inflow'!$J$4:$J$49,'SI2.11 - Nickel_inflow'!$K$4:$K$49,0)*AU$1</f>
        <v>0</v>
      </c>
      <c r="AV6" s="6">
        <f>_xlfn.XLOOKUP($E6-AV$3,'SI2.11 - Nickel_inflow'!$J$4:$J$49,'SI2.11 - Nickel_inflow'!$K$4:$K$49,0)*AV$1</f>
        <v>0</v>
      </c>
      <c r="AW6" s="6">
        <f>_xlfn.XLOOKUP($E6-AW$3,'SI2.11 - Nickel_inflow'!$J$4:$J$49,'SI2.11 - Nickel_inflow'!$K$4:$K$49,0)*AW$1</f>
        <v>0</v>
      </c>
      <c r="AX6" s="6">
        <f>_xlfn.XLOOKUP($E6-AX$3,'SI2.11 - Nickel_inflow'!$J$4:$J$49,'SI2.11 - Nickel_inflow'!$K$4:$K$49,0)*AX$1</f>
        <v>0</v>
      </c>
      <c r="AY6" s="6">
        <f>_xlfn.XLOOKUP($E6-AY$3,'SI2.11 - Nickel_inflow'!$J$4:$J$49,'SI2.11 - Nickel_inflow'!$K$4:$K$49,0)*AY$1</f>
        <v>0</v>
      </c>
    </row>
    <row r="7" spans="1:51">
      <c r="A7" s="15">
        <f>'SI2.11 - Nickel_inflow'!D7-B7</f>
        <v>1.7820067381150197E-2</v>
      </c>
      <c r="B7" s="14">
        <f t="shared" si="2"/>
        <v>2.2764544203994042E-2</v>
      </c>
      <c r="C7" s="13">
        <f t="shared" si="1"/>
        <v>0.33816962706300357</v>
      </c>
      <c r="E7" s="9">
        <f>'SI2.11 - Nickel_inflow'!B7</f>
        <v>2008</v>
      </c>
      <c r="F7" s="6">
        <f>_xlfn.XLOOKUP($E7-F$3,'SI2.11 - Nickel_inflow'!$J$4:$J$49,'SI2.11 - Nickel_inflow'!$K$4:$K$49,0)*F$1</f>
        <v>0.35711216307132154</v>
      </c>
      <c r="G7" s="6">
        <f>_xlfn.XLOOKUP($E7-G$3,'SI2.11 - Nickel_inflow'!$J$4:$J$49,'SI2.11 - Nickel_inflow'!$K$4:$K$49,0)*G$1</f>
        <v>-5.5810743346891283E-2</v>
      </c>
      <c r="H7" s="6">
        <f>_xlfn.XLOOKUP($E7-H$3,'SI2.11 - Nickel_inflow'!$J$4:$J$49,'SI2.11 - Nickel_inflow'!$K$4:$K$49,0)*H$1</f>
        <v>-3.7164042465709607E-3</v>
      </c>
      <c r="I7" s="6">
        <f>_xlfn.XLOOKUP($E7-I$3,'SI2.11 - Nickel_inflow'!$J$4:$J$49,'SI2.11 - Nickel_inflow'!$K$4:$K$49,0)*I$1</f>
        <v>4.0584611585144238E-2</v>
      </c>
      <c r="J7" s="6">
        <f>_xlfn.XLOOKUP($E7-J$3,'SI2.11 - Nickel_inflow'!$J$4:$J$49,'SI2.11 - Nickel_inflow'!$K$4:$K$49,0)*J$1</f>
        <v>0</v>
      </c>
      <c r="K7" s="6">
        <f>_xlfn.XLOOKUP($E7-K$3,'SI2.11 - Nickel_inflow'!$J$4:$J$49,'SI2.11 - Nickel_inflow'!$K$4:$K$49,0)*K$1</f>
        <v>0</v>
      </c>
      <c r="L7" s="6">
        <f>_xlfn.XLOOKUP($E7-L$3,'SI2.11 - Nickel_inflow'!$J$4:$J$49,'SI2.11 - Nickel_inflow'!$K$4:$K$49,0)*L$1</f>
        <v>0</v>
      </c>
      <c r="M7" s="6">
        <f>_xlfn.XLOOKUP($E7-M$3,'SI2.11 - Nickel_inflow'!$J$4:$J$49,'SI2.11 - Nickel_inflow'!$K$4:$K$49,0)*M$1</f>
        <v>0</v>
      </c>
      <c r="N7" s="6">
        <f>_xlfn.XLOOKUP($E7-N$3,'SI2.11 - Nickel_inflow'!$J$4:$J$49,'SI2.11 - Nickel_inflow'!$K$4:$K$49,0)*N$1</f>
        <v>0</v>
      </c>
      <c r="O7" s="6">
        <f>_xlfn.XLOOKUP($E7-O$3,'SI2.11 - Nickel_inflow'!$J$4:$J$49,'SI2.11 - Nickel_inflow'!$K$4:$K$49,0)*O$1</f>
        <v>0</v>
      </c>
      <c r="P7" s="6">
        <f>_xlfn.XLOOKUP($E7-P$3,'SI2.11 - Nickel_inflow'!$J$4:$J$49,'SI2.11 - Nickel_inflow'!$K$4:$K$49,0)*P$1</f>
        <v>0</v>
      </c>
      <c r="Q7" s="6">
        <f>_xlfn.XLOOKUP($E7-Q$3,'SI2.11 - Nickel_inflow'!$J$4:$J$49,'SI2.11 - Nickel_inflow'!$K$4:$K$49,0)*Q$1</f>
        <v>0</v>
      </c>
      <c r="R7" s="6">
        <f>_xlfn.XLOOKUP($E7-R$3,'SI2.11 - Nickel_inflow'!$J$4:$J$49,'SI2.11 - Nickel_inflow'!$K$4:$K$49,0)*R$1</f>
        <v>0</v>
      </c>
      <c r="S7" s="6">
        <f>_xlfn.XLOOKUP($E7-S$3,'SI2.11 - Nickel_inflow'!$J$4:$J$49,'SI2.11 - Nickel_inflow'!$K$4:$K$49,0)*S$1</f>
        <v>0</v>
      </c>
      <c r="T7" s="6">
        <f>_xlfn.XLOOKUP($E7-T$3,'SI2.11 - Nickel_inflow'!$J$4:$J$49,'SI2.11 - Nickel_inflow'!$K$4:$K$49,0)*T$1</f>
        <v>0</v>
      </c>
      <c r="U7" s="6">
        <f>_xlfn.XLOOKUP($E7-U$3,'SI2.11 - Nickel_inflow'!$J$4:$J$49,'SI2.11 - Nickel_inflow'!$K$4:$K$49,0)*U$1</f>
        <v>0</v>
      </c>
      <c r="V7" s="6">
        <f>_xlfn.XLOOKUP($E7-V$3,'SI2.11 - Nickel_inflow'!$J$4:$J$49,'SI2.11 - Nickel_inflow'!$K$4:$K$49,0)*V$1</f>
        <v>0</v>
      </c>
      <c r="W7" s="6">
        <f>_xlfn.XLOOKUP($E7-W$3,'SI2.11 - Nickel_inflow'!$J$4:$J$49,'SI2.11 - Nickel_inflow'!$K$4:$K$49,0)*W$1</f>
        <v>0</v>
      </c>
      <c r="X7" s="6">
        <f>_xlfn.XLOOKUP($E7-X$3,'SI2.11 - Nickel_inflow'!$J$4:$J$49,'SI2.11 - Nickel_inflow'!$K$4:$K$49,0)*X$1</f>
        <v>0</v>
      </c>
      <c r="Y7" s="6">
        <f>_xlfn.XLOOKUP($E7-Y$3,'SI2.11 - Nickel_inflow'!$J$4:$J$49,'SI2.11 - Nickel_inflow'!$K$4:$K$49,0)*Y$1</f>
        <v>0</v>
      </c>
      <c r="Z7" s="6">
        <f>_xlfn.XLOOKUP($E7-Z$3,'SI2.11 - Nickel_inflow'!$J$4:$J$49,'SI2.11 - Nickel_inflow'!$K$4:$K$49,0)*Z$1</f>
        <v>0</v>
      </c>
      <c r="AA7" s="6">
        <f>_xlfn.XLOOKUP($E7-AA$3,'SI2.11 - Nickel_inflow'!$J$4:$J$49,'SI2.11 - Nickel_inflow'!$K$4:$K$49,0)*AA$1</f>
        <v>0</v>
      </c>
      <c r="AB7" s="6">
        <f>_xlfn.XLOOKUP($E7-AB$3,'SI2.11 - Nickel_inflow'!$J$4:$J$49,'SI2.11 - Nickel_inflow'!$K$4:$K$49,0)*AB$1</f>
        <v>0</v>
      </c>
      <c r="AC7" s="6">
        <f>_xlfn.XLOOKUP($E7-AC$3,'SI2.11 - Nickel_inflow'!$J$4:$J$49,'SI2.11 - Nickel_inflow'!$K$4:$K$49,0)*AC$1</f>
        <v>0</v>
      </c>
      <c r="AD7" s="6">
        <f>_xlfn.XLOOKUP($E7-AD$3,'SI2.11 - Nickel_inflow'!$J$4:$J$49,'SI2.11 - Nickel_inflow'!$K$4:$K$49,0)*AD$1</f>
        <v>0</v>
      </c>
      <c r="AE7" s="6">
        <f>_xlfn.XLOOKUP($E7-AE$3,'SI2.11 - Nickel_inflow'!$J$4:$J$49,'SI2.11 - Nickel_inflow'!$K$4:$K$49,0)*AE$1</f>
        <v>0</v>
      </c>
      <c r="AF7" s="6">
        <f>_xlfn.XLOOKUP($E7-AF$3,'SI2.11 - Nickel_inflow'!$J$4:$J$49,'SI2.11 - Nickel_inflow'!$K$4:$K$49,0)*AF$1</f>
        <v>0</v>
      </c>
      <c r="AG7" s="6">
        <f>_xlfn.XLOOKUP($E7-AG$3,'SI2.11 - Nickel_inflow'!$J$4:$J$49,'SI2.11 - Nickel_inflow'!$K$4:$K$49,0)*AG$1</f>
        <v>0</v>
      </c>
      <c r="AH7" s="6">
        <f>_xlfn.XLOOKUP($E7-AH$3,'SI2.11 - Nickel_inflow'!$J$4:$J$49,'SI2.11 - Nickel_inflow'!$K$4:$K$49,0)*AH$1</f>
        <v>0</v>
      </c>
      <c r="AI7" s="6">
        <f>_xlfn.XLOOKUP($E7-AI$3,'SI2.11 - Nickel_inflow'!$J$4:$J$49,'SI2.11 - Nickel_inflow'!$K$4:$K$49,0)*AI$1</f>
        <v>0</v>
      </c>
      <c r="AJ7" s="6">
        <f>_xlfn.XLOOKUP($E7-AJ$3,'SI2.11 - Nickel_inflow'!$J$4:$J$49,'SI2.11 - Nickel_inflow'!$K$4:$K$49,0)*AJ$1</f>
        <v>0</v>
      </c>
      <c r="AK7" s="6">
        <f>_xlfn.XLOOKUP($E7-AK$3,'SI2.11 - Nickel_inflow'!$J$4:$J$49,'SI2.11 - Nickel_inflow'!$K$4:$K$49,0)*AK$1</f>
        <v>0</v>
      </c>
      <c r="AL7" s="6">
        <f>_xlfn.XLOOKUP($E7-AL$3,'SI2.11 - Nickel_inflow'!$J$4:$J$49,'SI2.11 - Nickel_inflow'!$K$4:$K$49,0)*AL$1</f>
        <v>0</v>
      </c>
      <c r="AM7" s="6">
        <f>_xlfn.XLOOKUP($E7-AM$3,'SI2.11 - Nickel_inflow'!$J$4:$J$49,'SI2.11 - Nickel_inflow'!$K$4:$K$49,0)*AM$1</f>
        <v>0</v>
      </c>
      <c r="AN7" s="6">
        <f>_xlfn.XLOOKUP($E7-AN$3,'SI2.11 - Nickel_inflow'!$J$4:$J$49,'SI2.11 - Nickel_inflow'!$K$4:$K$49,0)*AN$1</f>
        <v>0</v>
      </c>
      <c r="AO7" s="6">
        <f>_xlfn.XLOOKUP($E7-AO$3,'SI2.11 - Nickel_inflow'!$J$4:$J$49,'SI2.11 - Nickel_inflow'!$K$4:$K$49,0)*AO$1</f>
        <v>0</v>
      </c>
      <c r="AP7" s="6">
        <f>_xlfn.XLOOKUP($E7-AP$3,'SI2.11 - Nickel_inflow'!$J$4:$J$49,'SI2.11 - Nickel_inflow'!$K$4:$K$49,0)*AP$1</f>
        <v>0</v>
      </c>
      <c r="AQ7" s="6">
        <f>_xlfn.XLOOKUP($E7-AQ$3,'SI2.11 - Nickel_inflow'!$J$4:$J$49,'SI2.11 - Nickel_inflow'!$K$4:$K$49,0)*AQ$1</f>
        <v>0</v>
      </c>
      <c r="AR7" s="6">
        <f>_xlfn.XLOOKUP($E7-AR$3,'SI2.11 - Nickel_inflow'!$J$4:$J$49,'SI2.11 - Nickel_inflow'!$K$4:$K$49,0)*AR$1</f>
        <v>0</v>
      </c>
      <c r="AS7" s="6">
        <f>_xlfn.XLOOKUP($E7-AS$3,'SI2.11 - Nickel_inflow'!$J$4:$J$49,'SI2.11 - Nickel_inflow'!$K$4:$K$49,0)*AS$1</f>
        <v>0</v>
      </c>
      <c r="AT7" s="6">
        <f>_xlfn.XLOOKUP($E7-AT$3,'SI2.11 - Nickel_inflow'!$J$4:$J$49,'SI2.11 - Nickel_inflow'!$K$4:$K$49,0)*AT$1</f>
        <v>0</v>
      </c>
      <c r="AU7" s="6">
        <f>_xlfn.XLOOKUP($E7-AU$3,'SI2.11 - Nickel_inflow'!$J$4:$J$49,'SI2.11 - Nickel_inflow'!$K$4:$K$49,0)*AU$1</f>
        <v>0</v>
      </c>
      <c r="AV7" s="6">
        <f>_xlfn.XLOOKUP($E7-AV$3,'SI2.11 - Nickel_inflow'!$J$4:$J$49,'SI2.11 - Nickel_inflow'!$K$4:$K$49,0)*AV$1</f>
        <v>0</v>
      </c>
      <c r="AW7" s="6">
        <f>_xlfn.XLOOKUP($E7-AW$3,'SI2.11 - Nickel_inflow'!$J$4:$J$49,'SI2.11 - Nickel_inflow'!$K$4:$K$49,0)*AW$1</f>
        <v>0</v>
      </c>
      <c r="AX7" s="6">
        <f>_xlfn.XLOOKUP($E7-AX$3,'SI2.11 - Nickel_inflow'!$J$4:$J$49,'SI2.11 - Nickel_inflow'!$K$4:$K$49,0)*AX$1</f>
        <v>0</v>
      </c>
      <c r="AY7" s="6">
        <f>_xlfn.XLOOKUP($E7-AY$3,'SI2.11 - Nickel_inflow'!$J$4:$J$49,'SI2.11 - Nickel_inflow'!$K$4:$K$49,0)*AY$1</f>
        <v>0</v>
      </c>
    </row>
    <row r="8" spans="1:51">
      <c r="A8" s="15">
        <f>'SI2.11 - Nickel_inflow'!D8-B8</f>
        <v>2.5128601718996099E-2</v>
      </c>
      <c r="B8" s="14">
        <f t="shared" si="2"/>
        <v>4.9524498207056067E-2</v>
      </c>
      <c r="C8" s="13">
        <f t="shared" si="1"/>
        <v>0.38769412527005964</v>
      </c>
      <c r="E8" s="9">
        <f>'SI2.11 - Nickel_inflow'!B8</f>
        <v>2009</v>
      </c>
      <c r="F8" s="6">
        <f>_xlfn.XLOOKUP($E8-F$3,'SI2.11 - Nickel_inflow'!$J$4:$J$49,'SI2.11 - Nickel_inflow'!$K$4:$K$49,0)*F$1</f>
        <v>0.32929720402053841</v>
      </c>
      <c r="G8" s="6">
        <f>_xlfn.XLOOKUP($E8-G$3,'SI2.11 - Nickel_inflow'!$J$4:$J$49,'SI2.11 - Nickel_inflow'!$K$4:$K$49,0)*G$1</f>
        <v>-5.2932217788613962E-2</v>
      </c>
      <c r="H8" s="6">
        <f>_xlfn.XLOOKUP($E8-H$3,'SI2.11 - Nickel_inflow'!$J$4:$J$49,'SI2.11 - Nickel_inflow'!$K$4:$K$49,0)*H$1</f>
        <v>-3.6145271011587838E-3</v>
      </c>
      <c r="I8" s="6">
        <f>_xlfn.XLOOKUP($E8-I$3,'SI2.11 - Nickel_inflow'!$J$4:$J$49,'SI2.11 - Nickel_inflow'!$K$4:$K$49,0)*I$1</f>
        <v>4.0290566213241778E-2</v>
      </c>
      <c r="J8" s="6">
        <f>_xlfn.XLOOKUP($E8-J$3,'SI2.11 - Nickel_inflow'!$J$4:$J$49,'SI2.11 - Nickel_inflow'!$K$4:$K$49,0)*J$1</f>
        <v>7.4653099926052166E-2</v>
      </c>
      <c r="K8" s="6">
        <f>_xlfn.XLOOKUP($E8-K$3,'SI2.11 - Nickel_inflow'!$J$4:$J$49,'SI2.11 - Nickel_inflow'!$K$4:$K$49,0)*K$1</f>
        <v>0</v>
      </c>
      <c r="L8" s="6">
        <f>_xlfn.XLOOKUP($E8-L$3,'SI2.11 - Nickel_inflow'!$J$4:$J$49,'SI2.11 - Nickel_inflow'!$K$4:$K$49,0)*L$1</f>
        <v>0</v>
      </c>
      <c r="M8" s="6">
        <f>_xlfn.XLOOKUP($E8-M$3,'SI2.11 - Nickel_inflow'!$J$4:$J$49,'SI2.11 - Nickel_inflow'!$K$4:$K$49,0)*M$1</f>
        <v>0</v>
      </c>
      <c r="N8" s="6">
        <f>_xlfn.XLOOKUP($E8-N$3,'SI2.11 - Nickel_inflow'!$J$4:$J$49,'SI2.11 - Nickel_inflow'!$K$4:$K$49,0)*N$1</f>
        <v>0</v>
      </c>
      <c r="O8" s="6">
        <f>_xlfn.XLOOKUP($E8-O$3,'SI2.11 - Nickel_inflow'!$J$4:$J$49,'SI2.11 - Nickel_inflow'!$K$4:$K$49,0)*O$1</f>
        <v>0</v>
      </c>
      <c r="P8" s="6">
        <f>_xlfn.XLOOKUP($E8-P$3,'SI2.11 - Nickel_inflow'!$J$4:$J$49,'SI2.11 - Nickel_inflow'!$K$4:$K$49,0)*P$1</f>
        <v>0</v>
      </c>
      <c r="Q8" s="6">
        <f>_xlfn.XLOOKUP($E8-Q$3,'SI2.11 - Nickel_inflow'!$J$4:$J$49,'SI2.11 - Nickel_inflow'!$K$4:$K$49,0)*Q$1</f>
        <v>0</v>
      </c>
      <c r="R8" s="6">
        <f>_xlfn.XLOOKUP($E8-R$3,'SI2.11 - Nickel_inflow'!$J$4:$J$49,'SI2.11 - Nickel_inflow'!$K$4:$K$49,0)*R$1</f>
        <v>0</v>
      </c>
      <c r="S8" s="6">
        <f>_xlfn.XLOOKUP($E8-S$3,'SI2.11 - Nickel_inflow'!$J$4:$J$49,'SI2.11 - Nickel_inflow'!$K$4:$K$49,0)*S$1</f>
        <v>0</v>
      </c>
      <c r="T8" s="6">
        <f>_xlfn.XLOOKUP($E8-T$3,'SI2.11 - Nickel_inflow'!$J$4:$J$49,'SI2.11 - Nickel_inflow'!$K$4:$K$49,0)*T$1</f>
        <v>0</v>
      </c>
      <c r="U8" s="6">
        <f>_xlfn.XLOOKUP($E8-U$3,'SI2.11 - Nickel_inflow'!$J$4:$J$49,'SI2.11 - Nickel_inflow'!$K$4:$K$49,0)*U$1</f>
        <v>0</v>
      </c>
      <c r="V8" s="6">
        <f>_xlfn.XLOOKUP($E8-V$3,'SI2.11 - Nickel_inflow'!$J$4:$J$49,'SI2.11 - Nickel_inflow'!$K$4:$K$49,0)*V$1</f>
        <v>0</v>
      </c>
      <c r="W8" s="6">
        <f>_xlfn.XLOOKUP($E8-W$3,'SI2.11 - Nickel_inflow'!$J$4:$J$49,'SI2.11 - Nickel_inflow'!$K$4:$K$49,0)*W$1</f>
        <v>0</v>
      </c>
      <c r="X8" s="6">
        <f>_xlfn.XLOOKUP($E8-X$3,'SI2.11 - Nickel_inflow'!$J$4:$J$49,'SI2.11 - Nickel_inflow'!$K$4:$K$49,0)*X$1</f>
        <v>0</v>
      </c>
      <c r="Y8" s="6">
        <f>_xlfn.XLOOKUP($E8-Y$3,'SI2.11 - Nickel_inflow'!$J$4:$J$49,'SI2.11 - Nickel_inflow'!$K$4:$K$49,0)*Y$1</f>
        <v>0</v>
      </c>
      <c r="Z8" s="6">
        <f>_xlfn.XLOOKUP($E8-Z$3,'SI2.11 - Nickel_inflow'!$J$4:$J$49,'SI2.11 - Nickel_inflow'!$K$4:$K$49,0)*Z$1</f>
        <v>0</v>
      </c>
      <c r="AA8" s="6">
        <f>_xlfn.XLOOKUP($E8-AA$3,'SI2.11 - Nickel_inflow'!$J$4:$J$49,'SI2.11 - Nickel_inflow'!$K$4:$K$49,0)*AA$1</f>
        <v>0</v>
      </c>
      <c r="AB8" s="6">
        <f>_xlfn.XLOOKUP($E8-AB$3,'SI2.11 - Nickel_inflow'!$J$4:$J$49,'SI2.11 - Nickel_inflow'!$K$4:$K$49,0)*AB$1</f>
        <v>0</v>
      </c>
      <c r="AC8" s="6">
        <f>_xlfn.XLOOKUP($E8-AC$3,'SI2.11 - Nickel_inflow'!$J$4:$J$49,'SI2.11 - Nickel_inflow'!$K$4:$K$49,0)*AC$1</f>
        <v>0</v>
      </c>
      <c r="AD8" s="6">
        <f>_xlfn.XLOOKUP($E8-AD$3,'SI2.11 - Nickel_inflow'!$J$4:$J$49,'SI2.11 - Nickel_inflow'!$K$4:$K$49,0)*AD$1</f>
        <v>0</v>
      </c>
      <c r="AE8" s="6">
        <f>_xlfn.XLOOKUP($E8-AE$3,'SI2.11 - Nickel_inflow'!$J$4:$J$49,'SI2.11 - Nickel_inflow'!$K$4:$K$49,0)*AE$1</f>
        <v>0</v>
      </c>
      <c r="AF8" s="6">
        <f>_xlfn.XLOOKUP($E8-AF$3,'SI2.11 - Nickel_inflow'!$J$4:$J$49,'SI2.11 - Nickel_inflow'!$K$4:$K$49,0)*AF$1</f>
        <v>0</v>
      </c>
      <c r="AG8" s="6">
        <f>_xlfn.XLOOKUP($E8-AG$3,'SI2.11 - Nickel_inflow'!$J$4:$J$49,'SI2.11 - Nickel_inflow'!$K$4:$K$49,0)*AG$1</f>
        <v>0</v>
      </c>
      <c r="AH8" s="6">
        <f>_xlfn.XLOOKUP($E8-AH$3,'SI2.11 - Nickel_inflow'!$J$4:$J$49,'SI2.11 - Nickel_inflow'!$K$4:$K$49,0)*AH$1</f>
        <v>0</v>
      </c>
      <c r="AI8" s="6">
        <f>_xlfn.XLOOKUP($E8-AI$3,'SI2.11 - Nickel_inflow'!$J$4:$J$49,'SI2.11 - Nickel_inflow'!$K$4:$K$49,0)*AI$1</f>
        <v>0</v>
      </c>
      <c r="AJ8" s="6">
        <f>_xlfn.XLOOKUP($E8-AJ$3,'SI2.11 - Nickel_inflow'!$J$4:$J$49,'SI2.11 - Nickel_inflow'!$K$4:$K$49,0)*AJ$1</f>
        <v>0</v>
      </c>
      <c r="AK8" s="6">
        <f>_xlfn.XLOOKUP($E8-AK$3,'SI2.11 - Nickel_inflow'!$J$4:$J$49,'SI2.11 - Nickel_inflow'!$K$4:$K$49,0)*AK$1</f>
        <v>0</v>
      </c>
      <c r="AL8" s="6">
        <f>_xlfn.XLOOKUP($E8-AL$3,'SI2.11 - Nickel_inflow'!$J$4:$J$49,'SI2.11 - Nickel_inflow'!$K$4:$K$49,0)*AL$1</f>
        <v>0</v>
      </c>
      <c r="AM8" s="6">
        <f>_xlfn.XLOOKUP($E8-AM$3,'SI2.11 - Nickel_inflow'!$J$4:$J$49,'SI2.11 - Nickel_inflow'!$K$4:$K$49,0)*AM$1</f>
        <v>0</v>
      </c>
      <c r="AN8" s="6">
        <f>_xlfn.XLOOKUP($E8-AN$3,'SI2.11 - Nickel_inflow'!$J$4:$J$49,'SI2.11 - Nickel_inflow'!$K$4:$K$49,0)*AN$1</f>
        <v>0</v>
      </c>
      <c r="AO8" s="6">
        <f>_xlfn.XLOOKUP($E8-AO$3,'SI2.11 - Nickel_inflow'!$J$4:$J$49,'SI2.11 - Nickel_inflow'!$K$4:$K$49,0)*AO$1</f>
        <v>0</v>
      </c>
      <c r="AP8" s="6">
        <f>_xlfn.XLOOKUP($E8-AP$3,'SI2.11 - Nickel_inflow'!$J$4:$J$49,'SI2.11 - Nickel_inflow'!$K$4:$K$49,0)*AP$1</f>
        <v>0</v>
      </c>
      <c r="AQ8" s="6">
        <f>_xlfn.XLOOKUP($E8-AQ$3,'SI2.11 - Nickel_inflow'!$J$4:$J$49,'SI2.11 - Nickel_inflow'!$K$4:$K$49,0)*AQ$1</f>
        <v>0</v>
      </c>
      <c r="AR8" s="6">
        <f>_xlfn.XLOOKUP($E8-AR$3,'SI2.11 - Nickel_inflow'!$J$4:$J$49,'SI2.11 - Nickel_inflow'!$K$4:$K$49,0)*AR$1</f>
        <v>0</v>
      </c>
      <c r="AS8" s="6">
        <f>_xlfn.XLOOKUP($E8-AS$3,'SI2.11 - Nickel_inflow'!$J$4:$J$49,'SI2.11 - Nickel_inflow'!$K$4:$K$49,0)*AS$1</f>
        <v>0</v>
      </c>
      <c r="AT8" s="6">
        <f>_xlfn.XLOOKUP($E8-AT$3,'SI2.11 - Nickel_inflow'!$J$4:$J$49,'SI2.11 - Nickel_inflow'!$K$4:$K$49,0)*AT$1</f>
        <v>0</v>
      </c>
      <c r="AU8" s="6">
        <f>_xlfn.XLOOKUP($E8-AU$3,'SI2.11 - Nickel_inflow'!$J$4:$J$49,'SI2.11 - Nickel_inflow'!$K$4:$K$49,0)*AU$1</f>
        <v>0</v>
      </c>
      <c r="AV8" s="6">
        <f>_xlfn.XLOOKUP($E8-AV$3,'SI2.11 - Nickel_inflow'!$J$4:$J$49,'SI2.11 - Nickel_inflow'!$K$4:$K$49,0)*AV$1</f>
        <v>0</v>
      </c>
      <c r="AW8" s="6">
        <f>_xlfn.XLOOKUP($E8-AW$3,'SI2.11 - Nickel_inflow'!$J$4:$J$49,'SI2.11 - Nickel_inflow'!$K$4:$K$49,0)*AW$1</f>
        <v>0</v>
      </c>
      <c r="AX8" s="6">
        <f>_xlfn.XLOOKUP($E8-AX$3,'SI2.11 - Nickel_inflow'!$J$4:$J$49,'SI2.11 - Nickel_inflow'!$K$4:$K$49,0)*AX$1</f>
        <v>0</v>
      </c>
      <c r="AY8" s="6">
        <f>_xlfn.XLOOKUP($E8-AY$3,'SI2.11 - Nickel_inflow'!$J$4:$J$49,'SI2.11 - Nickel_inflow'!$K$4:$K$49,0)*AY$1</f>
        <v>0</v>
      </c>
    </row>
    <row r="9" spans="1:51">
      <c r="A9" s="15">
        <f>'SI2.11 - Nickel_inflow'!D9-B9</f>
        <v>3.2085620393861564E-2</v>
      </c>
      <c r="B9" s="14">
        <f t="shared" si="2"/>
        <v>6.6249469458970034E-2</v>
      </c>
      <c r="C9" s="13">
        <f t="shared" si="1"/>
        <v>0.45394359472902968</v>
      </c>
      <c r="E9" s="9">
        <f>'SI2.11 - Nickel_inflow'!B9</f>
        <v>2010</v>
      </c>
      <c r="F9" s="6">
        <f>_xlfn.XLOOKUP($E9-F$3,'SI2.11 - Nickel_inflow'!$J$4:$J$49,'SI2.11 - Nickel_inflow'!$K$4:$K$49,0)*F$1</f>
        <v>0.29454770170112027</v>
      </c>
      <c r="G9" s="6">
        <f>_xlfn.XLOOKUP($E9-G$3,'SI2.11 - Nickel_inflow'!$J$4:$J$49,'SI2.11 - Nickel_inflow'!$K$4:$K$49,0)*G$1</f>
        <v>-4.8809402543132152E-2</v>
      </c>
      <c r="H9" s="6">
        <f>_xlfn.XLOOKUP($E9-H$3,'SI2.11 - Nickel_inflow'!$J$4:$J$49,'SI2.11 - Nickel_inflow'!$K$4:$K$49,0)*H$1</f>
        <v>-3.4281022657628017E-3</v>
      </c>
      <c r="I9" s="6">
        <f>_xlfn.XLOOKUP($E9-I$3,'SI2.11 - Nickel_inflow'!$J$4:$J$49,'SI2.11 - Nickel_inflow'!$K$4:$K$49,0)*I$1</f>
        <v>3.9186087905578489E-2</v>
      </c>
      <c r="J9" s="6">
        <f>_xlfn.XLOOKUP($E9-J$3,'SI2.11 - Nickel_inflow'!$J$4:$J$49,'SI2.11 - Nickel_inflow'!$K$4:$K$49,0)*J$1</f>
        <v>7.4112220078394284E-2</v>
      </c>
      <c r="K9" s="6">
        <f>_xlfn.XLOOKUP($E9-K$3,'SI2.11 - Nickel_inflow'!$J$4:$J$49,'SI2.11 - Nickel_inflow'!$K$4:$K$49,0)*K$1</f>
        <v>9.8335089852831598E-2</v>
      </c>
      <c r="L9" s="6">
        <f>_xlfn.XLOOKUP($E9-L$3,'SI2.11 - Nickel_inflow'!$J$4:$J$49,'SI2.11 - Nickel_inflow'!$K$4:$K$49,0)*L$1</f>
        <v>0</v>
      </c>
      <c r="M9" s="6">
        <f>_xlfn.XLOOKUP($E9-M$3,'SI2.11 - Nickel_inflow'!$J$4:$J$49,'SI2.11 - Nickel_inflow'!$K$4:$K$49,0)*M$1</f>
        <v>0</v>
      </c>
      <c r="N9" s="6">
        <f>_xlfn.XLOOKUP($E9-N$3,'SI2.11 - Nickel_inflow'!$J$4:$J$49,'SI2.11 - Nickel_inflow'!$K$4:$K$49,0)*N$1</f>
        <v>0</v>
      </c>
      <c r="O9" s="6">
        <f>_xlfn.XLOOKUP($E9-O$3,'SI2.11 - Nickel_inflow'!$J$4:$J$49,'SI2.11 - Nickel_inflow'!$K$4:$K$49,0)*O$1</f>
        <v>0</v>
      </c>
      <c r="P9" s="6">
        <f>_xlfn.XLOOKUP($E9-P$3,'SI2.11 - Nickel_inflow'!$J$4:$J$49,'SI2.11 - Nickel_inflow'!$K$4:$K$49,0)*P$1</f>
        <v>0</v>
      </c>
      <c r="Q9" s="6">
        <f>_xlfn.XLOOKUP($E9-Q$3,'SI2.11 - Nickel_inflow'!$J$4:$J$49,'SI2.11 - Nickel_inflow'!$K$4:$K$49,0)*Q$1</f>
        <v>0</v>
      </c>
      <c r="R9" s="6">
        <f>_xlfn.XLOOKUP($E9-R$3,'SI2.11 - Nickel_inflow'!$J$4:$J$49,'SI2.11 - Nickel_inflow'!$K$4:$K$49,0)*R$1</f>
        <v>0</v>
      </c>
      <c r="S9" s="6">
        <f>_xlfn.XLOOKUP($E9-S$3,'SI2.11 - Nickel_inflow'!$J$4:$J$49,'SI2.11 - Nickel_inflow'!$K$4:$K$49,0)*S$1</f>
        <v>0</v>
      </c>
      <c r="T9" s="6">
        <f>_xlfn.XLOOKUP($E9-T$3,'SI2.11 - Nickel_inflow'!$J$4:$J$49,'SI2.11 - Nickel_inflow'!$K$4:$K$49,0)*T$1</f>
        <v>0</v>
      </c>
      <c r="U9" s="6">
        <f>_xlfn.XLOOKUP($E9-U$3,'SI2.11 - Nickel_inflow'!$J$4:$J$49,'SI2.11 - Nickel_inflow'!$K$4:$K$49,0)*U$1</f>
        <v>0</v>
      </c>
      <c r="V9" s="6">
        <f>_xlfn.XLOOKUP($E9-V$3,'SI2.11 - Nickel_inflow'!$J$4:$J$49,'SI2.11 - Nickel_inflow'!$K$4:$K$49,0)*V$1</f>
        <v>0</v>
      </c>
      <c r="W9" s="6">
        <f>_xlfn.XLOOKUP($E9-W$3,'SI2.11 - Nickel_inflow'!$J$4:$J$49,'SI2.11 - Nickel_inflow'!$K$4:$K$49,0)*W$1</f>
        <v>0</v>
      </c>
      <c r="X9" s="6">
        <f>_xlfn.XLOOKUP($E9-X$3,'SI2.11 - Nickel_inflow'!$J$4:$J$49,'SI2.11 - Nickel_inflow'!$K$4:$K$49,0)*X$1</f>
        <v>0</v>
      </c>
      <c r="Y9" s="6">
        <f>_xlfn.XLOOKUP($E9-Y$3,'SI2.11 - Nickel_inflow'!$J$4:$J$49,'SI2.11 - Nickel_inflow'!$K$4:$K$49,0)*Y$1</f>
        <v>0</v>
      </c>
      <c r="Z9" s="6">
        <f>_xlfn.XLOOKUP($E9-Z$3,'SI2.11 - Nickel_inflow'!$J$4:$J$49,'SI2.11 - Nickel_inflow'!$K$4:$K$49,0)*Z$1</f>
        <v>0</v>
      </c>
      <c r="AA9" s="6">
        <f>_xlfn.XLOOKUP($E9-AA$3,'SI2.11 - Nickel_inflow'!$J$4:$J$49,'SI2.11 - Nickel_inflow'!$K$4:$K$49,0)*AA$1</f>
        <v>0</v>
      </c>
      <c r="AB9" s="6">
        <f>_xlfn.XLOOKUP($E9-AB$3,'SI2.11 - Nickel_inflow'!$J$4:$J$49,'SI2.11 - Nickel_inflow'!$K$4:$K$49,0)*AB$1</f>
        <v>0</v>
      </c>
      <c r="AC9" s="6">
        <f>_xlfn.XLOOKUP($E9-AC$3,'SI2.11 - Nickel_inflow'!$J$4:$J$49,'SI2.11 - Nickel_inflow'!$K$4:$K$49,0)*AC$1</f>
        <v>0</v>
      </c>
      <c r="AD9" s="6">
        <f>_xlfn.XLOOKUP($E9-AD$3,'SI2.11 - Nickel_inflow'!$J$4:$J$49,'SI2.11 - Nickel_inflow'!$K$4:$K$49,0)*AD$1</f>
        <v>0</v>
      </c>
      <c r="AE9" s="6">
        <f>_xlfn.XLOOKUP($E9-AE$3,'SI2.11 - Nickel_inflow'!$J$4:$J$49,'SI2.11 - Nickel_inflow'!$K$4:$K$49,0)*AE$1</f>
        <v>0</v>
      </c>
      <c r="AF9" s="6">
        <f>_xlfn.XLOOKUP($E9-AF$3,'SI2.11 - Nickel_inflow'!$J$4:$J$49,'SI2.11 - Nickel_inflow'!$K$4:$K$49,0)*AF$1</f>
        <v>0</v>
      </c>
      <c r="AG9" s="6">
        <f>_xlfn.XLOOKUP($E9-AG$3,'SI2.11 - Nickel_inflow'!$J$4:$J$49,'SI2.11 - Nickel_inflow'!$K$4:$K$49,0)*AG$1</f>
        <v>0</v>
      </c>
      <c r="AH9" s="6">
        <f>_xlfn.XLOOKUP($E9-AH$3,'SI2.11 - Nickel_inflow'!$J$4:$J$49,'SI2.11 - Nickel_inflow'!$K$4:$K$49,0)*AH$1</f>
        <v>0</v>
      </c>
      <c r="AI9" s="6">
        <f>_xlfn.XLOOKUP($E9-AI$3,'SI2.11 - Nickel_inflow'!$J$4:$J$49,'SI2.11 - Nickel_inflow'!$K$4:$K$49,0)*AI$1</f>
        <v>0</v>
      </c>
      <c r="AJ9" s="6">
        <f>_xlfn.XLOOKUP($E9-AJ$3,'SI2.11 - Nickel_inflow'!$J$4:$J$49,'SI2.11 - Nickel_inflow'!$K$4:$K$49,0)*AJ$1</f>
        <v>0</v>
      </c>
      <c r="AK9" s="6">
        <f>_xlfn.XLOOKUP($E9-AK$3,'SI2.11 - Nickel_inflow'!$J$4:$J$49,'SI2.11 - Nickel_inflow'!$K$4:$K$49,0)*AK$1</f>
        <v>0</v>
      </c>
      <c r="AL9" s="6">
        <f>_xlfn.XLOOKUP($E9-AL$3,'SI2.11 - Nickel_inflow'!$J$4:$J$49,'SI2.11 - Nickel_inflow'!$K$4:$K$49,0)*AL$1</f>
        <v>0</v>
      </c>
      <c r="AM9" s="6">
        <f>_xlfn.XLOOKUP($E9-AM$3,'SI2.11 - Nickel_inflow'!$J$4:$J$49,'SI2.11 - Nickel_inflow'!$K$4:$K$49,0)*AM$1</f>
        <v>0</v>
      </c>
      <c r="AN9" s="6">
        <f>_xlfn.XLOOKUP($E9-AN$3,'SI2.11 - Nickel_inflow'!$J$4:$J$49,'SI2.11 - Nickel_inflow'!$K$4:$K$49,0)*AN$1</f>
        <v>0</v>
      </c>
      <c r="AO9" s="6">
        <f>_xlfn.XLOOKUP($E9-AO$3,'SI2.11 - Nickel_inflow'!$J$4:$J$49,'SI2.11 - Nickel_inflow'!$K$4:$K$49,0)*AO$1</f>
        <v>0</v>
      </c>
      <c r="AP9" s="6">
        <f>_xlfn.XLOOKUP($E9-AP$3,'SI2.11 - Nickel_inflow'!$J$4:$J$49,'SI2.11 - Nickel_inflow'!$K$4:$K$49,0)*AP$1</f>
        <v>0</v>
      </c>
      <c r="AQ9" s="6">
        <f>_xlfn.XLOOKUP($E9-AQ$3,'SI2.11 - Nickel_inflow'!$J$4:$J$49,'SI2.11 - Nickel_inflow'!$K$4:$K$49,0)*AQ$1</f>
        <v>0</v>
      </c>
      <c r="AR9" s="6">
        <f>_xlfn.XLOOKUP($E9-AR$3,'SI2.11 - Nickel_inflow'!$J$4:$J$49,'SI2.11 - Nickel_inflow'!$K$4:$K$49,0)*AR$1</f>
        <v>0</v>
      </c>
      <c r="AS9" s="6">
        <f>_xlfn.XLOOKUP($E9-AS$3,'SI2.11 - Nickel_inflow'!$J$4:$J$49,'SI2.11 - Nickel_inflow'!$K$4:$K$49,0)*AS$1</f>
        <v>0</v>
      </c>
      <c r="AT9" s="6">
        <f>_xlfn.XLOOKUP($E9-AT$3,'SI2.11 - Nickel_inflow'!$J$4:$J$49,'SI2.11 - Nickel_inflow'!$K$4:$K$49,0)*AT$1</f>
        <v>0</v>
      </c>
      <c r="AU9" s="6">
        <f>_xlfn.XLOOKUP($E9-AU$3,'SI2.11 - Nickel_inflow'!$J$4:$J$49,'SI2.11 - Nickel_inflow'!$K$4:$K$49,0)*AU$1</f>
        <v>0</v>
      </c>
      <c r="AV9" s="6">
        <f>_xlfn.XLOOKUP($E9-AV$3,'SI2.11 - Nickel_inflow'!$J$4:$J$49,'SI2.11 - Nickel_inflow'!$K$4:$K$49,0)*AV$1</f>
        <v>0</v>
      </c>
      <c r="AW9" s="6">
        <f>_xlfn.XLOOKUP($E9-AW$3,'SI2.11 - Nickel_inflow'!$J$4:$J$49,'SI2.11 - Nickel_inflow'!$K$4:$K$49,0)*AW$1</f>
        <v>0</v>
      </c>
      <c r="AX9" s="6">
        <f>_xlfn.XLOOKUP($E9-AX$3,'SI2.11 - Nickel_inflow'!$J$4:$J$49,'SI2.11 - Nickel_inflow'!$K$4:$K$49,0)*AX$1</f>
        <v>0</v>
      </c>
      <c r="AY9" s="6">
        <f>_xlfn.XLOOKUP($E9-AY$3,'SI2.11 - Nickel_inflow'!$J$4:$J$49,'SI2.11 - Nickel_inflow'!$K$4:$K$49,0)*AY$1</f>
        <v>0</v>
      </c>
    </row>
    <row r="10" spans="1:51">
      <c r="A10" s="15">
        <f>'SI2.11 - Nickel_inflow'!D10-B10</f>
        <v>3.8811815675071817E-2</v>
      </c>
      <c r="B10" s="14">
        <f t="shared" si="2"/>
        <v>7.307883272016813E-2</v>
      </c>
      <c r="C10" s="13">
        <f t="shared" si="1"/>
        <v>0.52702242744919781</v>
      </c>
      <c r="E10" s="9">
        <f>'SI2.11 - Nickel_inflow'!B10</f>
        <v>2011</v>
      </c>
      <c r="F10" s="6">
        <f>_xlfn.XLOOKUP($E10-F$3,'SI2.11 - Nickel_inflow'!$J$4:$J$49,'SI2.11 - Nickel_inflow'!$K$4:$K$49,0)*F$1</f>
        <v>0.25508337257255076</v>
      </c>
      <c r="G10" s="6">
        <f>_xlfn.XLOOKUP($E10-G$3,'SI2.11 - Nickel_inflow'!$J$4:$J$49,'SI2.11 - Nickel_inflow'!$K$4:$K$49,0)*G$1</f>
        <v>-4.3658728847232209E-2</v>
      </c>
      <c r="H10" s="6">
        <f>_xlfn.XLOOKUP($E10-H$3,'SI2.11 - Nickel_inflow'!$J$4:$J$49,'SI2.11 - Nickel_inflow'!$K$4:$K$49,0)*H$1</f>
        <v>-3.1610922504107185E-3</v>
      </c>
      <c r="I10" s="6">
        <f>_xlfn.XLOOKUP($E10-I$3,'SI2.11 - Nickel_inflow'!$J$4:$J$49,'SI2.11 - Nickel_inflow'!$K$4:$K$49,0)*I$1</f>
        <v>3.7165004709033091E-2</v>
      </c>
      <c r="J10" s="6">
        <f>_xlfn.XLOOKUP($E10-J$3,'SI2.11 - Nickel_inflow'!$J$4:$J$49,'SI2.11 - Nickel_inflow'!$K$4:$K$49,0)*J$1</f>
        <v>7.2080594635948847E-2</v>
      </c>
      <c r="K10" s="6">
        <f>_xlfn.XLOOKUP($E10-K$3,'SI2.11 - Nickel_inflow'!$J$4:$J$49,'SI2.11 - Nickel_inflow'!$K$4:$K$49,0)*K$1</f>
        <v>9.7622628234068157E-2</v>
      </c>
      <c r="L10" s="6">
        <f>_xlfn.XLOOKUP($E10-L$3,'SI2.11 - Nickel_inflow'!$J$4:$J$49,'SI2.11 - Nickel_inflow'!$K$4:$K$49,0)*L$1</f>
        <v>0.11189064839523995</v>
      </c>
      <c r="M10" s="6">
        <f>_xlfn.XLOOKUP($E10-M$3,'SI2.11 - Nickel_inflow'!$J$4:$J$49,'SI2.11 - Nickel_inflow'!$K$4:$K$49,0)*M$1</f>
        <v>0</v>
      </c>
      <c r="N10" s="6">
        <f>_xlfn.XLOOKUP($E10-N$3,'SI2.11 - Nickel_inflow'!$J$4:$J$49,'SI2.11 - Nickel_inflow'!$K$4:$K$49,0)*N$1</f>
        <v>0</v>
      </c>
      <c r="O10" s="6">
        <f>_xlfn.XLOOKUP($E10-O$3,'SI2.11 - Nickel_inflow'!$J$4:$J$49,'SI2.11 - Nickel_inflow'!$K$4:$K$49,0)*O$1</f>
        <v>0</v>
      </c>
      <c r="P10" s="6">
        <f>_xlfn.XLOOKUP($E10-P$3,'SI2.11 - Nickel_inflow'!$J$4:$J$49,'SI2.11 - Nickel_inflow'!$K$4:$K$49,0)*P$1</f>
        <v>0</v>
      </c>
      <c r="Q10" s="6">
        <f>_xlfn.XLOOKUP($E10-Q$3,'SI2.11 - Nickel_inflow'!$J$4:$J$49,'SI2.11 - Nickel_inflow'!$K$4:$K$49,0)*Q$1</f>
        <v>0</v>
      </c>
      <c r="R10" s="6">
        <f>_xlfn.XLOOKUP($E10-R$3,'SI2.11 - Nickel_inflow'!$J$4:$J$49,'SI2.11 - Nickel_inflow'!$K$4:$K$49,0)*R$1</f>
        <v>0</v>
      </c>
      <c r="S10" s="6">
        <f>_xlfn.XLOOKUP($E10-S$3,'SI2.11 - Nickel_inflow'!$J$4:$J$49,'SI2.11 - Nickel_inflow'!$K$4:$K$49,0)*S$1</f>
        <v>0</v>
      </c>
      <c r="T10" s="6">
        <f>_xlfn.XLOOKUP($E10-T$3,'SI2.11 - Nickel_inflow'!$J$4:$J$49,'SI2.11 - Nickel_inflow'!$K$4:$K$49,0)*T$1</f>
        <v>0</v>
      </c>
      <c r="U10" s="6">
        <f>_xlfn.XLOOKUP($E10-U$3,'SI2.11 - Nickel_inflow'!$J$4:$J$49,'SI2.11 - Nickel_inflow'!$K$4:$K$49,0)*U$1</f>
        <v>0</v>
      </c>
      <c r="V10" s="6">
        <f>_xlfn.XLOOKUP($E10-V$3,'SI2.11 - Nickel_inflow'!$J$4:$J$49,'SI2.11 - Nickel_inflow'!$K$4:$K$49,0)*V$1</f>
        <v>0</v>
      </c>
      <c r="W10" s="6">
        <f>_xlfn.XLOOKUP($E10-W$3,'SI2.11 - Nickel_inflow'!$J$4:$J$49,'SI2.11 - Nickel_inflow'!$K$4:$K$49,0)*W$1</f>
        <v>0</v>
      </c>
      <c r="X10" s="6">
        <f>_xlfn.XLOOKUP($E10-X$3,'SI2.11 - Nickel_inflow'!$J$4:$J$49,'SI2.11 - Nickel_inflow'!$K$4:$K$49,0)*X$1</f>
        <v>0</v>
      </c>
      <c r="Y10" s="6">
        <f>_xlfn.XLOOKUP($E10-Y$3,'SI2.11 - Nickel_inflow'!$J$4:$J$49,'SI2.11 - Nickel_inflow'!$K$4:$K$49,0)*Y$1</f>
        <v>0</v>
      </c>
      <c r="Z10" s="6">
        <f>_xlfn.XLOOKUP($E10-Z$3,'SI2.11 - Nickel_inflow'!$J$4:$J$49,'SI2.11 - Nickel_inflow'!$K$4:$K$49,0)*Z$1</f>
        <v>0</v>
      </c>
      <c r="AA10" s="6">
        <f>_xlfn.XLOOKUP($E10-AA$3,'SI2.11 - Nickel_inflow'!$J$4:$J$49,'SI2.11 - Nickel_inflow'!$K$4:$K$49,0)*AA$1</f>
        <v>0</v>
      </c>
      <c r="AB10" s="6">
        <f>_xlfn.XLOOKUP($E10-AB$3,'SI2.11 - Nickel_inflow'!$J$4:$J$49,'SI2.11 - Nickel_inflow'!$K$4:$K$49,0)*AB$1</f>
        <v>0</v>
      </c>
      <c r="AC10" s="6">
        <f>_xlfn.XLOOKUP($E10-AC$3,'SI2.11 - Nickel_inflow'!$J$4:$J$49,'SI2.11 - Nickel_inflow'!$K$4:$K$49,0)*AC$1</f>
        <v>0</v>
      </c>
      <c r="AD10" s="6">
        <f>_xlfn.XLOOKUP($E10-AD$3,'SI2.11 - Nickel_inflow'!$J$4:$J$49,'SI2.11 - Nickel_inflow'!$K$4:$K$49,0)*AD$1</f>
        <v>0</v>
      </c>
      <c r="AE10" s="6">
        <f>_xlfn.XLOOKUP($E10-AE$3,'SI2.11 - Nickel_inflow'!$J$4:$J$49,'SI2.11 - Nickel_inflow'!$K$4:$K$49,0)*AE$1</f>
        <v>0</v>
      </c>
      <c r="AF10" s="6">
        <f>_xlfn.XLOOKUP($E10-AF$3,'SI2.11 - Nickel_inflow'!$J$4:$J$49,'SI2.11 - Nickel_inflow'!$K$4:$K$49,0)*AF$1</f>
        <v>0</v>
      </c>
      <c r="AG10" s="6">
        <f>_xlfn.XLOOKUP($E10-AG$3,'SI2.11 - Nickel_inflow'!$J$4:$J$49,'SI2.11 - Nickel_inflow'!$K$4:$K$49,0)*AG$1</f>
        <v>0</v>
      </c>
      <c r="AH10" s="6">
        <f>_xlfn.XLOOKUP($E10-AH$3,'SI2.11 - Nickel_inflow'!$J$4:$J$49,'SI2.11 - Nickel_inflow'!$K$4:$K$49,0)*AH$1</f>
        <v>0</v>
      </c>
      <c r="AI10" s="6">
        <f>_xlfn.XLOOKUP($E10-AI$3,'SI2.11 - Nickel_inflow'!$J$4:$J$49,'SI2.11 - Nickel_inflow'!$K$4:$K$49,0)*AI$1</f>
        <v>0</v>
      </c>
      <c r="AJ10" s="6">
        <f>_xlfn.XLOOKUP($E10-AJ$3,'SI2.11 - Nickel_inflow'!$J$4:$J$49,'SI2.11 - Nickel_inflow'!$K$4:$K$49,0)*AJ$1</f>
        <v>0</v>
      </c>
      <c r="AK10" s="6">
        <f>_xlfn.XLOOKUP($E10-AK$3,'SI2.11 - Nickel_inflow'!$J$4:$J$49,'SI2.11 - Nickel_inflow'!$K$4:$K$49,0)*AK$1</f>
        <v>0</v>
      </c>
      <c r="AL10" s="6">
        <f>_xlfn.XLOOKUP($E10-AL$3,'SI2.11 - Nickel_inflow'!$J$4:$J$49,'SI2.11 - Nickel_inflow'!$K$4:$K$49,0)*AL$1</f>
        <v>0</v>
      </c>
      <c r="AM10" s="6">
        <f>_xlfn.XLOOKUP($E10-AM$3,'SI2.11 - Nickel_inflow'!$J$4:$J$49,'SI2.11 - Nickel_inflow'!$K$4:$K$49,0)*AM$1</f>
        <v>0</v>
      </c>
      <c r="AN10" s="6">
        <f>_xlfn.XLOOKUP($E10-AN$3,'SI2.11 - Nickel_inflow'!$J$4:$J$49,'SI2.11 - Nickel_inflow'!$K$4:$K$49,0)*AN$1</f>
        <v>0</v>
      </c>
      <c r="AO10" s="6">
        <f>_xlfn.XLOOKUP($E10-AO$3,'SI2.11 - Nickel_inflow'!$J$4:$J$49,'SI2.11 - Nickel_inflow'!$K$4:$K$49,0)*AO$1</f>
        <v>0</v>
      </c>
      <c r="AP10" s="6">
        <f>_xlfn.XLOOKUP($E10-AP$3,'SI2.11 - Nickel_inflow'!$J$4:$J$49,'SI2.11 - Nickel_inflow'!$K$4:$K$49,0)*AP$1</f>
        <v>0</v>
      </c>
      <c r="AQ10" s="6">
        <f>_xlfn.XLOOKUP($E10-AQ$3,'SI2.11 - Nickel_inflow'!$J$4:$J$49,'SI2.11 - Nickel_inflow'!$K$4:$K$49,0)*AQ$1</f>
        <v>0</v>
      </c>
      <c r="AR10" s="6">
        <f>_xlfn.XLOOKUP($E10-AR$3,'SI2.11 - Nickel_inflow'!$J$4:$J$49,'SI2.11 - Nickel_inflow'!$K$4:$K$49,0)*AR$1</f>
        <v>0</v>
      </c>
      <c r="AS10" s="6">
        <f>_xlfn.XLOOKUP($E10-AS$3,'SI2.11 - Nickel_inflow'!$J$4:$J$49,'SI2.11 - Nickel_inflow'!$K$4:$K$49,0)*AS$1</f>
        <v>0</v>
      </c>
      <c r="AT10" s="6">
        <f>_xlfn.XLOOKUP($E10-AT$3,'SI2.11 - Nickel_inflow'!$J$4:$J$49,'SI2.11 - Nickel_inflow'!$K$4:$K$49,0)*AT$1</f>
        <v>0</v>
      </c>
      <c r="AU10" s="6">
        <f>_xlfn.XLOOKUP($E10-AU$3,'SI2.11 - Nickel_inflow'!$J$4:$J$49,'SI2.11 - Nickel_inflow'!$K$4:$K$49,0)*AU$1</f>
        <v>0</v>
      </c>
      <c r="AV10" s="6">
        <f>_xlfn.XLOOKUP($E10-AV$3,'SI2.11 - Nickel_inflow'!$J$4:$J$49,'SI2.11 - Nickel_inflow'!$K$4:$K$49,0)*AV$1</f>
        <v>0</v>
      </c>
      <c r="AW10" s="6">
        <f>_xlfn.XLOOKUP($E10-AW$3,'SI2.11 - Nickel_inflow'!$J$4:$J$49,'SI2.11 - Nickel_inflow'!$K$4:$K$49,0)*AW$1</f>
        <v>0</v>
      </c>
      <c r="AX10" s="6">
        <f>_xlfn.XLOOKUP($E10-AX$3,'SI2.11 - Nickel_inflow'!$J$4:$J$49,'SI2.11 - Nickel_inflow'!$K$4:$K$49,0)*AX$1</f>
        <v>0</v>
      </c>
      <c r="AY10" s="6">
        <f>_xlfn.XLOOKUP($E10-AY$3,'SI2.11 - Nickel_inflow'!$J$4:$J$49,'SI2.11 - Nickel_inflow'!$K$4:$K$49,0)*AY$1</f>
        <v>0</v>
      </c>
    </row>
    <row r="11" spans="1:51">
      <c r="A11" s="15">
        <f>'SI2.11 - Nickel_inflow'!D11-B11</f>
        <v>4.5470540889573599E-2</v>
      </c>
      <c r="B11" s="14">
        <f t="shared" si="2"/>
        <v>6.9966129737173199E-2</v>
      </c>
      <c r="C11" s="13">
        <f t="shared" si="1"/>
        <v>0.596988557186371</v>
      </c>
      <c r="E11" s="9">
        <f>'SI2.11 - Nickel_inflow'!B11</f>
        <v>2012</v>
      </c>
      <c r="F11" s="6">
        <f>_xlfn.XLOOKUP($E11-F$3,'SI2.11 - Nickel_inflow'!$J$4:$J$49,'SI2.11 - Nickel_inflow'!$K$4:$K$49,0)*F$1</f>
        <v>0.21352891909759494</v>
      </c>
      <c r="G11" s="6">
        <f>_xlfn.XLOOKUP($E11-G$3,'SI2.11 - Nickel_inflow'!$J$4:$J$49,'SI2.11 - Nickel_inflow'!$K$4:$K$49,0)*G$1</f>
        <v>-3.7809209619577705E-2</v>
      </c>
      <c r="H11" s="6">
        <f>_xlfn.XLOOKUP($E11-H$3,'SI2.11 - Nickel_inflow'!$J$4:$J$49,'SI2.11 - Nickel_inflow'!$K$4:$K$49,0)*H$1</f>
        <v>-2.8275140081833999E-3</v>
      </c>
      <c r="I11" s="6">
        <f>_xlfn.XLOOKUP($E11-I$3,'SI2.11 - Nickel_inflow'!$J$4:$J$49,'SI2.11 - Nickel_inflow'!$K$4:$K$49,0)*I$1</f>
        <v>3.4270275290652963E-2</v>
      </c>
      <c r="J11" s="6">
        <f>_xlfn.XLOOKUP($E11-J$3,'SI2.11 - Nickel_inflow'!$J$4:$J$49,'SI2.11 - Nickel_inflow'!$K$4:$K$49,0)*J$1</f>
        <v>6.83629262898066E-2</v>
      </c>
      <c r="K11" s="6">
        <f>_xlfn.XLOOKUP($E11-K$3,'SI2.11 - Nickel_inflow'!$J$4:$J$49,'SI2.11 - Nickel_inflow'!$K$4:$K$49,0)*K$1</f>
        <v>9.4946516048129953E-2</v>
      </c>
      <c r="L11" s="6">
        <f>_xlfn.XLOOKUP($E11-L$3,'SI2.11 - Nickel_inflow'!$J$4:$J$49,'SI2.11 - Nickel_inflow'!$K$4:$K$49,0)*L$1</f>
        <v>0.11107997346120094</v>
      </c>
      <c r="M11" s="6">
        <f>_xlfn.XLOOKUP($E11-M$3,'SI2.11 - Nickel_inflow'!$J$4:$J$49,'SI2.11 - Nickel_inflow'!$K$4:$K$49,0)*M$1</f>
        <v>0.1154366706267468</v>
      </c>
      <c r="N11" s="6">
        <f>_xlfn.XLOOKUP($E11-N$3,'SI2.11 - Nickel_inflow'!$J$4:$J$49,'SI2.11 - Nickel_inflow'!$K$4:$K$49,0)*N$1</f>
        <v>0</v>
      </c>
      <c r="O11" s="6">
        <f>_xlfn.XLOOKUP($E11-O$3,'SI2.11 - Nickel_inflow'!$J$4:$J$49,'SI2.11 - Nickel_inflow'!$K$4:$K$49,0)*O$1</f>
        <v>0</v>
      </c>
      <c r="P11" s="6">
        <f>_xlfn.XLOOKUP($E11-P$3,'SI2.11 - Nickel_inflow'!$J$4:$J$49,'SI2.11 - Nickel_inflow'!$K$4:$K$49,0)*P$1</f>
        <v>0</v>
      </c>
      <c r="Q11" s="6">
        <f>_xlfn.XLOOKUP($E11-Q$3,'SI2.11 - Nickel_inflow'!$J$4:$J$49,'SI2.11 - Nickel_inflow'!$K$4:$K$49,0)*Q$1</f>
        <v>0</v>
      </c>
      <c r="R11" s="6">
        <f>_xlfn.XLOOKUP($E11-R$3,'SI2.11 - Nickel_inflow'!$J$4:$J$49,'SI2.11 - Nickel_inflow'!$K$4:$K$49,0)*R$1</f>
        <v>0</v>
      </c>
      <c r="S11" s="6">
        <f>_xlfn.XLOOKUP($E11-S$3,'SI2.11 - Nickel_inflow'!$J$4:$J$49,'SI2.11 - Nickel_inflow'!$K$4:$K$49,0)*S$1</f>
        <v>0</v>
      </c>
      <c r="T11" s="6">
        <f>_xlfn.XLOOKUP($E11-T$3,'SI2.11 - Nickel_inflow'!$J$4:$J$49,'SI2.11 - Nickel_inflow'!$K$4:$K$49,0)*T$1</f>
        <v>0</v>
      </c>
      <c r="U11" s="6">
        <f>_xlfn.XLOOKUP($E11-U$3,'SI2.11 - Nickel_inflow'!$J$4:$J$49,'SI2.11 - Nickel_inflow'!$K$4:$K$49,0)*U$1</f>
        <v>0</v>
      </c>
      <c r="V11" s="6">
        <f>_xlfn.XLOOKUP($E11-V$3,'SI2.11 - Nickel_inflow'!$J$4:$J$49,'SI2.11 - Nickel_inflow'!$K$4:$K$49,0)*V$1</f>
        <v>0</v>
      </c>
      <c r="W11" s="6">
        <f>_xlfn.XLOOKUP($E11-W$3,'SI2.11 - Nickel_inflow'!$J$4:$J$49,'SI2.11 - Nickel_inflow'!$K$4:$K$49,0)*W$1</f>
        <v>0</v>
      </c>
      <c r="X11" s="6">
        <f>_xlfn.XLOOKUP($E11-X$3,'SI2.11 - Nickel_inflow'!$J$4:$J$49,'SI2.11 - Nickel_inflow'!$K$4:$K$49,0)*X$1</f>
        <v>0</v>
      </c>
      <c r="Y11" s="6">
        <f>_xlfn.XLOOKUP($E11-Y$3,'SI2.11 - Nickel_inflow'!$J$4:$J$49,'SI2.11 - Nickel_inflow'!$K$4:$K$49,0)*Y$1</f>
        <v>0</v>
      </c>
      <c r="Z11" s="6">
        <f>_xlfn.XLOOKUP($E11-Z$3,'SI2.11 - Nickel_inflow'!$J$4:$J$49,'SI2.11 - Nickel_inflow'!$K$4:$K$49,0)*Z$1</f>
        <v>0</v>
      </c>
      <c r="AA11" s="6">
        <f>_xlfn.XLOOKUP($E11-AA$3,'SI2.11 - Nickel_inflow'!$J$4:$J$49,'SI2.11 - Nickel_inflow'!$K$4:$K$49,0)*AA$1</f>
        <v>0</v>
      </c>
      <c r="AB11" s="6">
        <f>_xlfn.XLOOKUP($E11-AB$3,'SI2.11 - Nickel_inflow'!$J$4:$J$49,'SI2.11 - Nickel_inflow'!$K$4:$K$49,0)*AB$1</f>
        <v>0</v>
      </c>
      <c r="AC11" s="6">
        <f>_xlfn.XLOOKUP($E11-AC$3,'SI2.11 - Nickel_inflow'!$J$4:$J$49,'SI2.11 - Nickel_inflow'!$K$4:$K$49,0)*AC$1</f>
        <v>0</v>
      </c>
      <c r="AD11" s="6">
        <f>_xlfn.XLOOKUP($E11-AD$3,'SI2.11 - Nickel_inflow'!$J$4:$J$49,'SI2.11 - Nickel_inflow'!$K$4:$K$49,0)*AD$1</f>
        <v>0</v>
      </c>
      <c r="AE11" s="6">
        <f>_xlfn.XLOOKUP($E11-AE$3,'SI2.11 - Nickel_inflow'!$J$4:$J$49,'SI2.11 - Nickel_inflow'!$K$4:$K$49,0)*AE$1</f>
        <v>0</v>
      </c>
      <c r="AF11" s="6">
        <f>_xlfn.XLOOKUP($E11-AF$3,'SI2.11 - Nickel_inflow'!$J$4:$J$49,'SI2.11 - Nickel_inflow'!$K$4:$K$49,0)*AF$1</f>
        <v>0</v>
      </c>
      <c r="AG11" s="6">
        <f>_xlfn.XLOOKUP($E11-AG$3,'SI2.11 - Nickel_inflow'!$J$4:$J$49,'SI2.11 - Nickel_inflow'!$K$4:$K$49,0)*AG$1</f>
        <v>0</v>
      </c>
      <c r="AH11" s="6">
        <f>_xlfn.XLOOKUP($E11-AH$3,'SI2.11 - Nickel_inflow'!$J$4:$J$49,'SI2.11 - Nickel_inflow'!$K$4:$K$49,0)*AH$1</f>
        <v>0</v>
      </c>
      <c r="AI11" s="6">
        <f>_xlfn.XLOOKUP($E11-AI$3,'SI2.11 - Nickel_inflow'!$J$4:$J$49,'SI2.11 - Nickel_inflow'!$K$4:$K$49,0)*AI$1</f>
        <v>0</v>
      </c>
      <c r="AJ11" s="6">
        <f>_xlfn.XLOOKUP($E11-AJ$3,'SI2.11 - Nickel_inflow'!$J$4:$J$49,'SI2.11 - Nickel_inflow'!$K$4:$K$49,0)*AJ$1</f>
        <v>0</v>
      </c>
      <c r="AK11" s="6">
        <f>_xlfn.XLOOKUP($E11-AK$3,'SI2.11 - Nickel_inflow'!$J$4:$J$49,'SI2.11 - Nickel_inflow'!$K$4:$K$49,0)*AK$1</f>
        <v>0</v>
      </c>
      <c r="AL11" s="6">
        <f>_xlfn.XLOOKUP($E11-AL$3,'SI2.11 - Nickel_inflow'!$J$4:$J$49,'SI2.11 - Nickel_inflow'!$K$4:$K$49,0)*AL$1</f>
        <v>0</v>
      </c>
      <c r="AM11" s="6">
        <f>_xlfn.XLOOKUP($E11-AM$3,'SI2.11 - Nickel_inflow'!$J$4:$J$49,'SI2.11 - Nickel_inflow'!$K$4:$K$49,0)*AM$1</f>
        <v>0</v>
      </c>
      <c r="AN11" s="6">
        <f>_xlfn.XLOOKUP($E11-AN$3,'SI2.11 - Nickel_inflow'!$J$4:$J$49,'SI2.11 - Nickel_inflow'!$K$4:$K$49,0)*AN$1</f>
        <v>0</v>
      </c>
      <c r="AO11" s="6">
        <f>_xlfn.XLOOKUP($E11-AO$3,'SI2.11 - Nickel_inflow'!$J$4:$J$49,'SI2.11 - Nickel_inflow'!$K$4:$K$49,0)*AO$1</f>
        <v>0</v>
      </c>
      <c r="AP11" s="6">
        <f>_xlfn.XLOOKUP($E11-AP$3,'SI2.11 - Nickel_inflow'!$J$4:$J$49,'SI2.11 - Nickel_inflow'!$K$4:$K$49,0)*AP$1</f>
        <v>0</v>
      </c>
      <c r="AQ11" s="6">
        <f>_xlfn.XLOOKUP($E11-AQ$3,'SI2.11 - Nickel_inflow'!$J$4:$J$49,'SI2.11 - Nickel_inflow'!$K$4:$K$49,0)*AQ$1</f>
        <v>0</v>
      </c>
      <c r="AR11" s="6">
        <f>_xlfn.XLOOKUP($E11-AR$3,'SI2.11 - Nickel_inflow'!$J$4:$J$49,'SI2.11 - Nickel_inflow'!$K$4:$K$49,0)*AR$1</f>
        <v>0</v>
      </c>
      <c r="AS11" s="6">
        <f>_xlfn.XLOOKUP($E11-AS$3,'SI2.11 - Nickel_inflow'!$J$4:$J$49,'SI2.11 - Nickel_inflow'!$K$4:$K$49,0)*AS$1</f>
        <v>0</v>
      </c>
      <c r="AT11" s="6">
        <f>_xlfn.XLOOKUP($E11-AT$3,'SI2.11 - Nickel_inflow'!$J$4:$J$49,'SI2.11 - Nickel_inflow'!$K$4:$K$49,0)*AT$1</f>
        <v>0</v>
      </c>
      <c r="AU11" s="6">
        <f>_xlfn.XLOOKUP($E11-AU$3,'SI2.11 - Nickel_inflow'!$J$4:$J$49,'SI2.11 - Nickel_inflow'!$K$4:$K$49,0)*AU$1</f>
        <v>0</v>
      </c>
      <c r="AV11" s="6">
        <f>_xlfn.XLOOKUP($E11-AV$3,'SI2.11 - Nickel_inflow'!$J$4:$J$49,'SI2.11 - Nickel_inflow'!$K$4:$K$49,0)*AV$1</f>
        <v>0</v>
      </c>
      <c r="AW11" s="6">
        <f>_xlfn.XLOOKUP($E11-AW$3,'SI2.11 - Nickel_inflow'!$J$4:$J$49,'SI2.11 - Nickel_inflow'!$K$4:$K$49,0)*AW$1</f>
        <v>0</v>
      </c>
      <c r="AX11" s="6">
        <f>_xlfn.XLOOKUP($E11-AX$3,'SI2.11 - Nickel_inflow'!$J$4:$J$49,'SI2.11 - Nickel_inflow'!$K$4:$K$49,0)*AX$1</f>
        <v>0</v>
      </c>
      <c r="AY11" s="6">
        <f>_xlfn.XLOOKUP($E11-AY$3,'SI2.11 - Nickel_inflow'!$J$4:$J$49,'SI2.11 - Nickel_inflow'!$K$4:$K$49,0)*AY$1</f>
        <v>0</v>
      </c>
    </row>
    <row r="12" spans="1:51">
      <c r="A12" s="15">
        <f>'SI2.11 - Nickel_inflow'!D12-B12</f>
        <v>5.2185666310114093E-2</v>
      </c>
      <c r="B12" s="14">
        <f t="shared" si="2"/>
        <v>5.686490225650731E-2</v>
      </c>
      <c r="C12" s="13">
        <f t="shared" si="1"/>
        <v>0.65385345944287832</v>
      </c>
      <c r="E12" s="9">
        <f>'SI2.11 - Nickel_inflow'!B12</f>
        <v>2013</v>
      </c>
      <c r="F12" s="6">
        <f>_xlfn.XLOOKUP($E12-F$3,'SI2.11 - Nickel_inflow'!$J$4:$J$49,'SI2.11 - Nickel_inflow'!$K$4:$K$49,0)*F$1</f>
        <v>0.17252459252989055</v>
      </c>
      <c r="G12" s="6">
        <f>_xlfn.XLOOKUP($E12-G$3,'SI2.11 - Nickel_inflow'!$J$4:$J$49,'SI2.11 - Nickel_inflow'!$K$4:$K$49,0)*G$1</f>
        <v>-3.1649885998377231E-2</v>
      </c>
      <c r="H12" s="6">
        <f>_xlfn.XLOOKUP($E12-H$3,'SI2.11 - Nickel_inflow'!$J$4:$J$49,'SI2.11 - Nickel_inflow'!$K$4:$K$49,0)*H$1</f>
        <v>-2.4486757324469364E-3</v>
      </c>
      <c r="I12" s="6">
        <f>_xlfn.XLOOKUP($E12-I$3,'SI2.11 - Nickel_inflow'!$J$4:$J$49,'SI2.11 - Nickel_inflow'!$K$4:$K$49,0)*I$1</f>
        <v>3.0653861315193372E-2</v>
      </c>
      <c r="J12" s="6">
        <f>_xlfn.XLOOKUP($E12-J$3,'SI2.11 - Nickel_inflow'!$J$4:$J$49,'SI2.11 - Nickel_inflow'!$K$4:$K$49,0)*J$1</f>
        <v>6.3038235080779062E-2</v>
      </c>
      <c r="K12" s="6">
        <f>_xlfn.XLOOKUP($E12-K$3,'SI2.11 - Nickel_inflow'!$J$4:$J$49,'SI2.11 - Nickel_inflow'!$K$4:$K$49,0)*K$1</f>
        <v>9.0049502377926721E-2</v>
      </c>
      <c r="L12" s="6">
        <f>_xlfn.XLOOKUP($E12-L$3,'SI2.11 - Nickel_inflow'!$J$4:$J$49,'SI2.11 - Nickel_inflow'!$K$4:$K$49,0)*L$1</f>
        <v>0.10803495740323873</v>
      </c>
      <c r="M12" s="6">
        <f>_xlfn.XLOOKUP($E12-M$3,'SI2.11 - Nickel_inflow'!$J$4:$J$49,'SI2.11 - Nickel_inflow'!$K$4:$K$49,0)*M$1</f>
        <v>0.11460030390005257</v>
      </c>
      <c r="N12" s="6">
        <f>_xlfn.XLOOKUP($E12-N$3,'SI2.11 - Nickel_inflow'!$J$4:$J$49,'SI2.11 - Nickel_inflow'!$K$4:$K$49,0)*N$1</f>
        <v>0.1090505685666214</v>
      </c>
      <c r="O12" s="6">
        <f>_xlfn.XLOOKUP($E12-O$3,'SI2.11 - Nickel_inflow'!$J$4:$J$49,'SI2.11 - Nickel_inflow'!$K$4:$K$49,0)*O$1</f>
        <v>0</v>
      </c>
      <c r="P12" s="6">
        <f>_xlfn.XLOOKUP($E12-P$3,'SI2.11 - Nickel_inflow'!$J$4:$J$49,'SI2.11 - Nickel_inflow'!$K$4:$K$49,0)*P$1</f>
        <v>0</v>
      </c>
      <c r="Q12" s="6">
        <f>_xlfn.XLOOKUP($E12-Q$3,'SI2.11 - Nickel_inflow'!$J$4:$J$49,'SI2.11 - Nickel_inflow'!$K$4:$K$49,0)*Q$1</f>
        <v>0</v>
      </c>
      <c r="R12" s="6">
        <f>_xlfn.XLOOKUP($E12-R$3,'SI2.11 - Nickel_inflow'!$J$4:$J$49,'SI2.11 - Nickel_inflow'!$K$4:$K$49,0)*R$1</f>
        <v>0</v>
      </c>
      <c r="S12" s="6">
        <f>_xlfn.XLOOKUP($E12-S$3,'SI2.11 - Nickel_inflow'!$J$4:$J$49,'SI2.11 - Nickel_inflow'!$K$4:$K$49,0)*S$1</f>
        <v>0</v>
      </c>
      <c r="T12" s="6">
        <f>_xlfn.XLOOKUP($E12-T$3,'SI2.11 - Nickel_inflow'!$J$4:$J$49,'SI2.11 - Nickel_inflow'!$K$4:$K$49,0)*T$1</f>
        <v>0</v>
      </c>
      <c r="U12" s="6">
        <f>_xlfn.XLOOKUP($E12-U$3,'SI2.11 - Nickel_inflow'!$J$4:$J$49,'SI2.11 - Nickel_inflow'!$K$4:$K$49,0)*U$1</f>
        <v>0</v>
      </c>
      <c r="V12" s="6">
        <f>_xlfn.XLOOKUP($E12-V$3,'SI2.11 - Nickel_inflow'!$J$4:$J$49,'SI2.11 - Nickel_inflow'!$K$4:$K$49,0)*V$1</f>
        <v>0</v>
      </c>
      <c r="W12" s="6">
        <f>_xlfn.XLOOKUP($E12-W$3,'SI2.11 - Nickel_inflow'!$J$4:$J$49,'SI2.11 - Nickel_inflow'!$K$4:$K$49,0)*W$1</f>
        <v>0</v>
      </c>
      <c r="X12" s="6">
        <f>_xlfn.XLOOKUP($E12-X$3,'SI2.11 - Nickel_inflow'!$J$4:$J$49,'SI2.11 - Nickel_inflow'!$K$4:$K$49,0)*X$1</f>
        <v>0</v>
      </c>
      <c r="Y12" s="6">
        <f>_xlfn.XLOOKUP($E12-Y$3,'SI2.11 - Nickel_inflow'!$J$4:$J$49,'SI2.11 - Nickel_inflow'!$K$4:$K$49,0)*Y$1</f>
        <v>0</v>
      </c>
      <c r="Z12" s="6">
        <f>_xlfn.XLOOKUP($E12-Z$3,'SI2.11 - Nickel_inflow'!$J$4:$J$49,'SI2.11 - Nickel_inflow'!$K$4:$K$49,0)*Z$1</f>
        <v>0</v>
      </c>
      <c r="AA12" s="6">
        <f>_xlfn.XLOOKUP($E12-AA$3,'SI2.11 - Nickel_inflow'!$J$4:$J$49,'SI2.11 - Nickel_inflow'!$K$4:$K$49,0)*AA$1</f>
        <v>0</v>
      </c>
      <c r="AB12" s="6">
        <f>_xlfn.XLOOKUP($E12-AB$3,'SI2.11 - Nickel_inflow'!$J$4:$J$49,'SI2.11 - Nickel_inflow'!$K$4:$K$49,0)*AB$1</f>
        <v>0</v>
      </c>
      <c r="AC12" s="6">
        <f>_xlfn.XLOOKUP($E12-AC$3,'SI2.11 - Nickel_inflow'!$J$4:$J$49,'SI2.11 - Nickel_inflow'!$K$4:$K$49,0)*AC$1</f>
        <v>0</v>
      </c>
      <c r="AD12" s="6">
        <f>_xlfn.XLOOKUP($E12-AD$3,'SI2.11 - Nickel_inflow'!$J$4:$J$49,'SI2.11 - Nickel_inflow'!$K$4:$K$49,0)*AD$1</f>
        <v>0</v>
      </c>
      <c r="AE12" s="6">
        <f>_xlfn.XLOOKUP($E12-AE$3,'SI2.11 - Nickel_inflow'!$J$4:$J$49,'SI2.11 - Nickel_inflow'!$K$4:$K$49,0)*AE$1</f>
        <v>0</v>
      </c>
      <c r="AF12" s="6">
        <f>_xlfn.XLOOKUP($E12-AF$3,'SI2.11 - Nickel_inflow'!$J$4:$J$49,'SI2.11 - Nickel_inflow'!$K$4:$K$49,0)*AF$1</f>
        <v>0</v>
      </c>
      <c r="AG12" s="6">
        <f>_xlfn.XLOOKUP($E12-AG$3,'SI2.11 - Nickel_inflow'!$J$4:$J$49,'SI2.11 - Nickel_inflow'!$K$4:$K$49,0)*AG$1</f>
        <v>0</v>
      </c>
      <c r="AH12" s="6">
        <f>_xlfn.XLOOKUP($E12-AH$3,'SI2.11 - Nickel_inflow'!$J$4:$J$49,'SI2.11 - Nickel_inflow'!$K$4:$K$49,0)*AH$1</f>
        <v>0</v>
      </c>
      <c r="AI12" s="6">
        <f>_xlfn.XLOOKUP($E12-AI$3,'SI2.11 - Nickel_inflow'!$J$4:$J$49,'SI2.11 - Nickel_inflow'!$K$4:$K$49,0)*AI$1</f>
        <v>0</v>
      </c>
      <c r="AJ12" s="6">
        <f>_xlfn.XLOOKUP($E12-AJ$3,'SI2.11 - Nickel_inflow'!$J$4:$J$49,'SI2.11 - Nickel_inflow'!$K$4:$K$49,0)*AJ$1</f>
        <v>0</v>
      </c>
      <c r="AK12" s="6">
        <f>_xlfn.XLOOKUP($E12-AK$3,'SI2.11 - Nickel_inflow'!$J$4:$J$49,'SI2.11 - Nickel_inflow'!$K$4:$K$49,0)*AK$1</f>
        <v>0</v>
      </c>
      <c r="AL12" s="6">
        <f>_xlfn.XLOOKUP($E12-AL$3,'SI2.11 - Nickel_inflow'!$J$4:$J$49,'SI2.11 - Nickel_inflow'!$K$4:$K$49,0)*AL$1</f>
        <v>0</v>
      </c>
      <c r="AM12" s="6">
        <f>_xlfn.XLOOKUP($E12-AM$3,'SI2.11 - Nickel_inflow'!$J$4:$J$49,'SI2.11 - Nickel_inflow'!$K$4:$K$49,0)*AM$1</f>
        <v>0</v>
      </c>
      <c r="AN12" s="6">
        <f>_xlfn.XLOOKUP($E12-AN$3,'SI2.11 - Nickel_inflow'!$J$4:$J$49,'SI2.11 - Nickel_inflow'!$K$4:$K$49,0)*AN$1</f>
        <v>0</v>
      </c>
      <c r="AO12" s="6">
        <f>_xlfn.XLOOKUP($E12-AO$3,'SI2.11 - Nickel_inflow'!$J$4:$J$49,'SI2.11 - Nickel_inflow'!$K$4:$K$49,0)*AO$1</f>
        <v>0</v>
      </c>
      <c r="AP12" s="6">
        <f>_xlfn.XLOOKUP($E12-AP$3,'SI2.11 - Nickel_inflow'!$J$4:$J$49,'SI2.11 - Nickel_inflow'!$K$4:$K$49,0)*AP$1</f>
        <v>0</v>
      </c>
      <c r="AQ12" s="6">
        <f>_xlfn.XLOOKUP($E12-AQ$3,'SI2.11 - Nickel_inflow'!$J$4:$J$49,'SI2.11 - Nickel_inflow'!$K$4:$K$49,0)*AQ$1</f>
        <v>0</v>
      </c>
      <c r="AR12" s="6">
        <f>_xlfn.XLOOKUP($E12-AR$3,'SI2.11 - Nickel_inflow'!$J$4:$J$49,'SI2.11 - Nickel_inflow'!$K$4:$K$49,0)*AR$1</f>
        <v>0</v>
      </c>
      <c r="AS12" s="6">
        <f>_xlfn.XLOOKUP($E12-AS$3,'SI2.11 - Nickel_inflow'!$J$4:$J$49,'SI2.11 - Nickel_inflow'!$K$4:$K$49,0)*AS$1</f>
        <v>0</v>
      </c>
      <c r="AT12" s="6">
        <f>_xlfn.XLOOKUP($E12-AT$3,'SI2.11 - Nickel_inflow'!$J$4:$J$49,'SI2.11 - Nickel_inflow'!$K$4:$K$49,0)*AT$1</f>
        <v>0</v>
      </c>
      <c r="AU12" s="6">
        <f>_xlfn.XLOOKUP($E12-AU$3,'SI2.11 - Nickel_inflow'!$J$4:$J$49,'SI2.11 - Nickel_inflow'!$K$4:$K$49,0)*AU$1</f>
        <v>0</v>
      </c>
      <c r="AV12" s="6">
        <f>_xlfn.XLOOKUP($E12-AV$3,'SI2.11 - Nickel_inflow'!$J$4:$J$49,'SI2.11 - Nickel_inflow'!$K$4:$K$49,0)*AV$1</f>
        <v>0</v>
      </c>
      <c r="AW12" s="6">
        <f>_xlfn.XLOOKUP($E12-AW$3,'SI2.11 - Nickel_inflow'!$J$4:$J$49,'SI2.11 - Nickel_inflow'!$K$4:$K$49,0)*AW$1</f>
        <v>0</v>
      </c>
      <c r="AX12" s="6">
        <f>_xlfn.XLOOKUP($E12-AX$3,'SI2.11 - Nickel_inflow'!$J$4:$J$49,'SI2.11 - Nickel_inflow'!$K$4:$K$49,0)*AX$1</f>
        <v>0</v>
      </c>
      <c r="AY12" s="6">
        <f>_xlfn.XLOOKUP($E12-AY$3,'SI2.11 - Nickel_inflow'!$J$4:$J$49,'SI2.11 - Nickel_inflow'!$K$4:$K$49,0)*AY$1</f>
        <v>0</v>
      </c>
    </row>
    <row r="13" spans="1:51">
      <c r="A13" s="15">
        <f>'SI2.11 - Nickel_inflow'!D13-B13</f>
        <v>5.895552063871437E-2</v>
      </c>
      <c r="B13" s="14">
        <f t="shared" si="2"/>
        <v>3.3821608531648173E-2</v>
      </c>
      <c r="C13" s="13">
        <f t="shared" si="1"/>
        <v>0.68767506797452649</v>
      </c>
      <c r="E13" s="9">
        <f>'SI2.11 - Nickel_inflow'!B13</f>
        <v>2014</v>
      </c>
      <c r="F13" s="6">
        <f>_xlfn.XLOOKUP($E13-F$3,'SI2.11 - Nickel_inflow'!$J$4:$J$49,'SI2.11 - Nickel_inflow'!$K$4:$K$49,0)*F$1</f>
        <v>0.13436918120004887</v>
      </c>
      <c r="G13" s="6">
        <f>_xlfn.XLOOKUP($E13-G$3,'SI2.11 - Nickel_inflow'!$J$4:$J$49,'SI2.11 - Nickel_inflow'!$K$4:$K$49,0)*G$1</f>
        <v>-2.5572103809469539E-2</v>
      </c>
      <c r="H13" s="6">
        <f>_xlfn.XLOOKUP($E13-H$3,'SI2.11 - Nickel_inflow'!$J$4:$J$49,'SI2.11 - Nickel_inflow'!$K$4:$K$49,0)*H$1</f>
        <v>-2.0497732843060691E-3</v>
      </c>
      <c r="I13" s="6">
        <f>_xlfn.XLOOKUP($E13-I$3,'SI2.11 - Nickel_inflow'!$J$4:$J$49,'SI2.11 - Nickel_inflow'!$K$4:$K$49,0)*I$1</f>
        <v>2.6546770799743203E-2</v>
      </c>
      <c r="J13" s="6">
        <f>_xlfn.XLOOKUP($E13-J$3,'SI2.11 - Nickel_inflow'!$J$4:$J$49,'SI2.11 - Nickel_inflow'!$K$4:$K$49,0)*J$1</f>
        <v>5.6386045905146308E-2</v>
      </c>
      <c r="K13" s="6">
        <f>_xlfn.XLOOKUP($E13-K$3,'SI2.11 - Nickel_inflow'!$J$4:$J$49,'SI2.11 - Nickel_inflow'!$K$4:$K$49,0)*K$1</f>
        <v>8.3035674566396281E-2</v>
      </c>
      <c r="L13" s="6">
        <f>_xlfn.XLOOKUP($E13-L$3,'SI2.11 - Nickel_inflow'!$J$4:$J$49,'SI2.11 - Nickel_inflow'!$K$4:$K$49,0)*L$1</f>
        <v>0.1024628870916193</v>
      </c>
      <c r="M13" s="6">
        <f>_xlfn.XLOOKUP($E13-M$3,'SI2.11 - Nickel_inflow'!$J$4:$J$49,'SI2.11 - Nickel_inflow'!$K$4:$K$49,0)*M$1</f>
        <v>0.1114587856339819</v>
      </c>
      <c r="N13" s="6">
        <f>_xlfn.XLOOKUP($E13-N$3,'SI2.11 - Nickel_inflow'!$J$4:$J$49,'SI2.11 - Nickel_inflow'!$K$4:$K$49,0)*N$1</f>
        <v>0.10826047070100368</v>
      </c>
      <c r="O13" s="6">
        <f>_xlfn.XLOOKUP($E13-O$3,'SI2.11 - Nickel_inflow'!$J$4:$J$49,'SI2.11 - Nickel_inflow'!$K$4:$K$49,0)*O$1</f>
        <v>9.2777129170362543E-2</v>
      </c>
      <c r="P13" s="6">
        <f>_xlfn.XLOOKUP($E13-P$3,'SI2.11 - Nickel_inflow'!$J$4:$J$49,'SI2.11 - Nickel_inflow'!$K$4:$K$49,0)*P$1</f>
        <v>0</v>
      </c>
      <c r="Q13" s="6">
        <f>_xlfn.XLOOKUP($E13-Q$3,'SI2.11 - Nickel_inflow'!$J$4:$J$49,'SI2.11 - Nickel_inflow'!$K$4:$K$49,0)*Q$1</f>
        <v>0</v>
      </c>
      <c r="R13" s="6">
        <f>_xlfn.XLOOKUP($E13-R$3,'SI2.11 - Nickel_inflow'!$J$4:$J$49,'SI2.11 - Nickel_inflow'!$K$4:$K$49,0)*R$1</f>
        <v>0</v>
      </c>
      <c r="S13" s="6">
        <f>_xlfn.XLOOKUP($E13-S$3,'SI2.11 - Nickel_inflow'!$J$4:$J$49,'SI2.11 - Nickel_inflow'!$K$4:$K$49,0)*S$1</f>
        <v>0</v>
      </c>
      <c r="T13" s="6">
        <f>_xlfn.XLOOKUP($E13-T$3,'SI2.11 - Nickel_inflow'!$J$4:$J$49,'SI2.11 - Nickel_inflow'!$K$4:$K$49,0)*T$1</f>
        <v>0</v>
      </c>
      <c r="U13" s="6">
        <f>_xlfn.XLOOKUP($E13-U$3,'SI2.11 - Nickel_inflow'!$J$4:$J$49,'SI2.11 - Nickel_inflow'!$K$4:$K$49,0)*U$1</f>
        <v>0</v>
      </c>
      <c r="V13" s="6">
        <f>_xlfn.XLOOKUP($E13-V$3,'SI2.11 - Nickel_inflow'!$J$4:$J$49,'SI2.11 - Nickel_inflow'!$K$4:$K$49,0)*V$1</f>
        <v>0</v>
      </c>
      <c r="W13" s="6">
        <f>_xlfn.XLOOKUP($E13-W$3,'SI2.11 - Nickel_inflow'!$J$4:$J$49,'SI2.11 - Nickel_inflow'!$K$4:$K$49,0)*W$1</f>
        <v>0</v>
      </c>
      <c r="X13" s="6">
        <f>_xlfn.XLOOKUP($E13-X$3,'SI2.11 - Nickel_inflow'!$J$4:$J$49,'SI2.11 - Nickel_inflow'!$K$4:$K$49,0)*X$1</f>
        <v>0</v>
      </c>
      <c r="Y13" s="6">
        <f>_xlfn.XLOOKUP($E13-Y$3,'SI2.11 - Nickel_inflow'!$J$4:$J$49,'SI2.11 - Nickel_inflow'!$K$4:$K$49,0)*Y$1</f>
        <v>0</v>
      </c>
      <c r="Z13" s="6">
        <f>_xlfn.XLOOKUP($E13-Z$3,'SI2.11 - Nickel_inflow'!$J$4:$J$49,'SI2.11 - Nickel_inflow'!$K$4:$K$49,0)*Z$1</f>
        <v>0</v>
      </c>
      <c r="AA13" s="6">
        <f>_xlfn.XLOOKUP($E13-AA$3,'SI2.11 - Nickel_inflow'!$J$4:$J$49,'SI2.11 - Nickel_inflow'!$K$4:$K$49,0)*AA$1</f>
        <v>0</v>
      </c>
      <c r="AB13" s="6">
        <f>_xlfn.XLOOKUP($E13-AB$3,'SI2.11 - Nickel_inflow'!$J$4:$J$49,'SI2.11 - Nickel_inflow'!$K$4:$K$49,0)*AB$1</f>
        <v>0</v>
      </c>
      <c r="AC13" s="6">
        <f>_xlfn.XLOOKUP($E13-AC$3,'SI2.11 - Nickel_inflow'!$J$4:$J$49,'SI2.11 - Nickel_inflow'!$K$4:$K$49,0)*AC$1</f>
        <v>0</v>
      </c>
      <c r="AD13" s="6">
        <f>_xlfn.XLOOKUP($E13-AD$3,'SI2.11 - Nickel_inflow'!$J$4:$J$49,'SI2.11 - Nickel_inflow'!$K$4:$K$49,0)*AD$1</f>
        <v>0</v>
      </c>
      <c r="AE13" s="6">
        <f>_xlfn.XLOOKUP($E13-AE$3,'SI2.11 - Nickel_inflow'!$J$4:$J$49,'SI2.11 - Nickel_inflow'!$K$4:$K$49,0)*AE$1</f>
        <v>0</v>
      </c>
      <c r="AF13" s="6">
        <f>_xlfn.XLOOKUP($E13-AF$3,'SI2.11 - Nickel_inflow'!$J$4:$J$49,'SI2.11 - Nickel_inflow'!$K$4:$K$49,0)*AF$1</f>
        <v>0</v>
      </c>
      <c r="AG13" s="6">
        <f>_xlfn.XLOOKUP($E13-AG$3,'SI2.11 - Nickel_inflow'!$J$4:$J$49,'SI2.11 - Nickel_inflow'!$K$4:$K$49,0)*AG$1</f>
        <v>0</v>
      </c>
      <c r="AH13" s="6">
        <f>_xlfn.XLOOKUP($E13-AH$3,'SI2.11 - Nickel_inflow'!$J$4:$J$49,'SI2.11 - Nickel_inflow'!$K$4:$K$49,0)*AH$1</f>
        <v>0</v>
      </c>
      <c r="AI13" s="6">
        <f>_xlfn.XLOOKUP($E13-AI$3,'SI2.11 - Nickel_inflow'!$J$4:$J$49,'SI2.11 - Nickel_inflow'!$K$4:$K$49,0)*AI$1</f>
        <v>0</v>
      </c>
      <c r="AJ13" s="6">
        <f>_xlfn.XLOOKUP($E13-AJ$3,'SI2.11 - Nickel_inflow'!$J$4:$J$49,'SI2.11 - Nickel_inflow'!$K$4:$K$49,0)*AJ$1</f>
        <v>0</v>
      </c>
      <c r="AK13" s="6">
        <f>_xlfn.XLOOKUP($E13-AK$3,'SI2.11 - Nickel_inflow'!$J$4:$J$49,'SI2.11 - Nickel_inflow'!$K$4:$K$49,0)*AK$1</f>
        <v>0</v>
      </c>
      <c r="AL13" s="6">
        <f>_xlfn.XLOOKUP($E13-AL$3,'SI2.11 - Nickel_inflow'!$J$4:$J$49,'SI2.11 - Nickel_inflow'!$K$4:$K$49,0)*AL$1</f>
        <v>0</v>
      </c>
      <c r="AM13" s="6">
        <f>_xlfn.XLOOKUP($E13-AM$3,'SI2.11 - Nickel_inflow'!$J$4:$J$49,'SI2.11 - Nickel_inflow'!$K$4:$K$49,0)*AM$1</f>
        <v>0</v>
      </c>
      <c r="AN13" s="6">
        <f>_xlfn.XLOOKUP($E13-AN$3,'SI2.11 - Nickel_inflow'!$J$4:$J$49,'SI2.11 - Nickel_inflow'!$K$4:$K$49,0)*AN$1</f>
        <v>0</v>
      </c>
      <c r="AO13" s="6">
        <f>_xlfn.XLOOKUP($E13-AO$3,'SI2.11 - Nickel_inflow'!$J$4:$J$49,'SI2.11 - Nickel_inflow'!$K$4:$K$49,0)*AO$1</f>
        <v>0</v>
      </c>
      <c r="AP13" s="6">
        <f>_xlfn.XLOOKUP($E13-AP$3,'SI2.11 - Nickel_inflow'!$J$4:$J$49,'SI2.11 - Nickel_inflow'!$K$4:$K$49,0)*AP$1</f>
        <v>0</v>
      </c>
      <c r="AQ13" s="6">
        <f>_xlfn.XLOOKUP($E13-AQ$3,'SI2.11 - Nickel_inflow'!$J$4:$J$49,'SI2.11 - Nickel_inflow'!$K$4:$K$49,0)*AQ$1</f>
        <v>0</v>
      </c>
      <c r="AR13" s="6">
        <f>_xlfn.XLOOKUP($E13-AR$3,'SI2.11 - Nickel_inflow'!$J$4:$J$49,'SI2.11 - Nickel_inflow'!$K$4:$K$49,0)*AR$1</f>
        <v>0</v>
      </c>
      <c r="AS13" s="6">
        <f>_xlfn.XLOOKUP($E13-AS$3,'SI2.11 - Nickel_inflow'!$J$4:$J$49,'SI2.11 - Nickel_inflow'!$K$4:$K$49,0)*AS$1</f>
        <v>0</v>
      </c>
      <c r="AT13" s="6">
        <f>_xlfn.XLOOKUP($E13-AT$3,'SI2.11 - Nickel_inflow'!$J$4:$J$49,'SI2.11 - Nickel_inflow'!$K$4:$K$49,0)*AT$1</f>
        <v>0</v>
      </c>
      <c r="AU13" s="6">
        <f>_xlfn.XLOOKUP($E13-AU$3,'SI2.11 - Nickel_inflow'!$J$4:$J$49,'SI2.11 - Nickel_inflow'!$K$4:$K$49,0)*AU$1</f>
        <v>0</v>
      </c>
      <c r="AV13" s="6">
        <f>_xlfn.XLOOKUP($E13-AV$3,'SI2.11 - Nickel_inflow'!$J$4:$J$49,'SI2.11 - Nickel_inflow'!$K$4:$K$49,0)*AV$1</f>
        <v>0</v>
      </c>
      <c r="AW13" s="6">
        <f>_xlfn.XLOOKUP($E13-AW$3,'SI2.11 - Nickel_inflow'!$J$4:$J$49,'SI2.11 - Nickel_inflow'!$K$4:$K$49,0)*AW$1</f>
        <v>0</v>
      </c>
      <c r="AX13" s="6">
        <f>_xlfn.XLOOKUP($E13-AX$3,'SI2.11 - Nickel_inflow'!$J$4:$J$49,'SI2.11 - Nickel_inflow'!$K$4:$K$49,0)*AX$1</f>
        <v>0</v>
      </c>
      <c r="AY13" s="6">
        <f>_xlfn.XLOOKUP($E13-AY$3,'SI2.11 - Nickel_inflow'!$J$4:$J$49,'SI2.11 - Nickel_inflow'!$K$4:$K$49,0)*AY$1</f>
        <v>0</v>
      </c>
    </row>
    <row r="14" spans="1:51">
      <c r="A14" s="15">
        <f>'SI2.11 - Nickel_inflow'!D14-B14</f>
        <v>6.5571407280715935E-2</v>
      </c>
      <c r="B14" s="14">
        <f t="shared" si="2"/>
        <v>7.8979030911807691E-4</v>
      </c>
      <c r="C14" s="13">
        <f t="shared" si="1"/>
        <v>0.68846485828364457</v>
      </c>
      <c r="E14" s="9">
        <f>'SI2.11 - Nickel_inflow'!B14</f>
        <v>2015</v>
      </c>
      <c r="F14" s="6">
        <f>_xlfn.XLOOKUP($E14-F$3,'SI2.11 - Nickel_inflow'!$J$4:$J$49,'SI2.11 - Nickel_inflow'!$K$4:$K$49,0)*F$1</f>
        <v>0.10075972835392945</v>
      </c>
      <c r="G14" s="6">
        <f>_xlfn.XLOOKUP($E14-G$3,'SI2.11 - Nickel_inflow'!$J$4:$J$49,'SI2.11 - Nickel_inflow'!$K$4:$K$49,0)*G$1</f>
        <v>-1.9916596237407453E-2</v>
      </c>
      <c r="H14" s="6">
        <f>_xlfn.XLOOKUP($E14-H$3,'SI2.11 - Nickel_inflow'!$J$4:$J$49,'SI2.11 - Nickel_inflow'!$K$4:$K$49,0)*H$1</f>
        <v>-1.6561517856601335E-3</v>
      </c>
      <c r="I14" s="6">
        <f>_xlfn.XLOOKUP($E14-I$3,'SI2.11 - Nickel_inflow'!$J$4:$J$49,'SI2.11 - Nickel_inflow'!$K$4:$K$49,0)*I$1</f>
        <v>2.2222159042485326E-2</v>
      </c>
      <c r="J14" s="6">
        <f>_xlfn.XLOOKUP($E14-J$3,'SI2.11 - Nickel_inflow'!$J$4:$J$49,'SI2.11 - Nickel_inflow'!$K$4:$K$49,0)*J$1</f>
        <v>4.8831284958081478E-2</v>
      </c>
      <c r="K14" s="6">
        <f>_xlfn.XLOOKUP($E14-K$3,'SI2.11 - Nickel_inflow'!$J$4:$J$49,'SI2.11 - Nickel_inflow'!$K$4:$K$49,0)*K$1</f>
        <v>7.4273230395265483E-2</v>
      </c>
      <c r="L14" s="6">
        <f>_xlfn.XLOOKUP($E14-L$3,'SI2.11 - Nickel_inflow'!$J$4:$J$49,'SI2.11 - Nickel_inflow'!$K$4:$K$49,0)*L$1</f>
        <v>9.4482198379795143E-2</v>
      </c>
      <c r="M14" s="6">
        <f>_xlfn.XLOOKUP($E14-M$3,'SI2.11 - Nickel_inflow'!$J$4:$J$49,'SI2.11 - Nickel_inflow'!$K$4:$K$49,0)*M$1</f>
        <v>0.10571012607666673</v>
      </c>
      <c r="N14" s="6">
        <f>_xlfn.XLOOKUP($E14-N$3,'SI2.11 - Nickel_inflow'!$J$4:$J$49,'SI2.11 - Nickel_inflow'!$K$4:$K$49,0)*N$1</f>
        <v>0.10529274518347601</v>
      </c>
      <c r="O14" s="6">
        <f>_xlfn.XLOOKUP($E14-O$3,'SI2.11 - Nickel_inflow'!$J$4:$J$49,'SI2.11 - Nickel_inflow'!$K$4:$K$49,0)*O$1</f>
        <v>9.2104936327178408E-2</v>
      </c>
      <c r="P14" s="6">
        <f>_xlfn.XLOOKUP($E14-P$3,'SI2.11 - Nickel_inflow'!$J$4:$J$49,'SI2.11 - Nickel_inflow'!$K$4:$K$49,0)*P$1</f>
        <v>6.6361197589834012E-2</v>
      </c>
      <c r="Q14" s="6">
        <f>_xlfn.XLOOKUP($E14-Q$3,'SI2.11 - Nickel_inflow'!$J$4:$J$49,'SI2.11 - Nickel_inflow'!$K$4:$K$49,0)*Q$1</f>
        <v>0</v>
      </c>
      <c r="R14" s="6">
        <f>_xlfn.XLOOKUP($E14-R$3,'SI2.11 - Nickel_inflow'!$J$4:$J$49,'SI2.11 - Nickel_inflow'!$K$4:$K$49,0)*R$1</f>
        <v>0</v>
      </c>
      <c r="S14" s="6">
        <f>_xlfn.XLOOKUP($E14-S$3,'SI2.11 - Nickel_inflow'!$J$4:$J$49,'SI2.11 - Nickel_inflow'!$K$4:$K$49,0)*S$1</f>
        <v>0</v>
      </c>
      <c r="T14" s="6">
        <f>_xlfn.XLOOKUP($E14-T$3,'SI2.11 - Nickel_inflow'!$J$4:$J$49,'SI2.11 - Nickel_inflow'!$K$4:$K$49,0)*T$1</f>
        <v>0</v>
      </c>
      <c r="U14" s="6">
        <f>_xlfn.XLOOKUP($E14-U$3,'SI2.11 - Nickel_inflow'!$J$4:$J$49,'SI2.11 - Nickel_inflow'!$K$4:$K$49,0)*U$1</f>
        <v>0</v>
      </c>
      <c r="V14" s="6">
        <f>_xlfn.XLOOKUP($E14-V$3,'SI2.11 - Nickel_inflow'!$J$4:$J$49,'SI2.11 - Nickel_inflow'!$K$4:$K$49,0)*V$1</f>
        <v>0</v>
      </c>
      <c r="W14" s="6">
        <f>_xlfn.XLOOKUP($E14-W$3,'SI2.11 - Nickel_inflow'!$J$4:$J$49,'SI2.11 - Nickel_inflow'!$K$4:$K$49,0)*W$1</f>
        <v>0</v>
      </c>
      <c r="X14" s="6">
        <f>_xlfn.XLOOKUP($E14-X$3,'SI2.11 - Nickel_inflow'!$J$4:$J$49,'SI2.11 - Nickel_inflow'!$K$4:$K$49,0)*X$1</f>
        <v>0</v>
      </c>
      <c r="Y14" s="6">
        <f>_xlfn.XLOOKUP($E14-Y$3,'SI2.11 - Nickel_inflow'!$J$4:$J$49,'SI2.11 - Nickel_inflow'!$K$4:$K$49,0)*Y$1</f>
        <v>0</v>
      </c>
      <c r="Z14" s="6">
        <f>_xlfn.XLOOKUP($E14-Z$3,'SI2.11 - Nickel_inflow'!$J$4:$J$49,'SI2.11 - Nickel_inflow'!$K$4:$K$49,0)*Z$1</f>
        <v>0</v>
      </c>
      <c r="AA14" s="6">
        <f>_xlfn.XLOOKUP($E14-AA$3,'SI2.11 - Nickel_inflow'!$J$4:$J$49,'SI2.11 - Nickel_inflow'!$K$4:$K$49,0)*AA$1</f>
        <v>0</v>
      </c>
      <c r="AB14" s="6">
        <f>_xlfn.XLOOKUP($E14-AB$3,'SI2.11 - Nickel_inflow'!$J$4:$J$49,'SI2.11 - Nickel_inflow'!$K$4:$K$49,0)*AB$1</f>
        <v>0</v>
      </c>
      <c r="AC14" s="6">
        <f>_xlfn.XLOOKUP($E14-AC$3,'SI2.11 - Nickel_inflow'!$J$4:$J$49,'SI2.11 - Nickel_inflow'!$K$4:$K$49,0)*AC$1</f>
        <v>0</v>
      </c>
      <c r="AD14" s="6">
        <f>_xlfn.XLOOKUP($E14-AD$3,'SI2.11 - Nickel_inflow'!$J$4:$J$49,'SI2.11 - Nickel_inflow'!$K$4:$K$49,0)*AD$1</f>
        <v>0</v>
      </c>
      <c r="AE14" s="6">
        <f>_xlfn.XLOOKUP($E14-AE$3,'SI2.11 - Nickel_inflow'!$J$4:$J$49,'SI2.11 - Nickel_inflow'!$K$4:$K$49,0)*AE$1</f>
        <v>0</v>
      </c>
      <c r="AF14" s="6">
        <f>_xlfn.XLOOKUP($E14-AF$3,'SI2.11 - Nickel_inflow'!$J$4:$J$49,'SI2.11 - Nickel_inflow'!$K$4:$K$49,0)*AF$1</f>
        <v>0</v>
      </c>
      <c r="AG14" s="6">
        <f>_xlfn.XLOOKUP($E14-AG$3,'SI2.11 - Nickel_inflow'!$J$4:$J$49,'SI2.11 - Nickel_inflow'!$K$4:$K$49,0)*AG$1</f>
        <v>0</v>
      </c>
      <c r="AH14" s="6">
        <f>_xlfn.XLOOKUP($E14-AH$3,'SI2.11 - Nickel_inflow'!$J$4:$J$49,'SI2.11 - Nickel_inflow'!$K$4:$K$49,0)*AH$1</f>
        <v>0</v>
      </c>
      <c r="AI14" s="6">
        <f>_xlfn.XLOOKUP($E14-AI$3,'SI2.11 - Nickel_inflow'!$J$4:$J$49,'SI2.11 - Nickel_inflow'!$K$4:$K$49,0)*AI$1</f>
        <v>0</v>
      </c>
      <c r="AJ14" s="6">
        <f>_xlfn.XLOOKUP($E14-AJ$3,'SI2.11 - Nickel_inflow'!$J$4:$J$49,'SI2.11 - Nickel_inflow'!$K$4:$K$49,0)*AJ$1</f>
        <v>0</v>
      </c>
      <c r="AK14" s="6">
        <f>_xlfn.XLOOKUP($E14-AK$3,'SI2.11 - Nickel_inflow'!$J$4:$J$49,'SI2.11 - Nickel_inflow'!$K$4:$K$49,0)*AK$1</f>
        <v>0</v>
      </c>
      <c r="AL14" s="6">
        <f>_xlfn.XLOOKUP($E14-AL$3,'SI2.11 - Nickel_inflow'!$J$4:$J$49,'SI2.11 - Nickel_inflow'!$K$4:$K$49,0)*AL$1</f>
        <v>0</v>
      </c>
      <c r="AM14" s="6">
        <f>_xlfn.XLOOKUP($E14-AM$3,'SI2.11 - Nickel_inflow'!$J$4:$J$49,'SI2.11 - Nickel_inflow'!$K$4:$K$49,0)*AM$1</f>
        <v>0</v>
      </c>
      <c r="AN14" s="6">
        <f>_xlfn.XLOOKUP($E14-AN$3,'SI2.11 - Nickel_inflow'!$J$4:$J$49,'SI2.11 - Nickel_inflow'!$K$4:$K$49,0)*AN$1</f>
        <v>0</v>
      </c>
      <c r="AO14" s="6">
        <f>_xlfn.XLOOKUP($E14-AO$3,'SI2.11 - Nickel_inflow'!$J$4:$J$49,'SI2.11 - Nickel_inflow'!$K$4:$K$49,0)*AO$1</f>
        <v>0</v>
      </c>
      <c r="AP14" s="6">
        <f>_xlfn.XLOOKUP($E14-AP$3,'SI2.11 - Nickel_inflow'!$J$4:$J$49,'SI2.11 - Nickel_inflow'!$K$4:$K$49,0)*AP$1</f>
        <v>0</v>
      </c>
      <c r="AQ14" s="6">
        <f>_xlfn.XLOOKUP($E14-AQ$3,'SI2.11 - Nickel_inflow'!$J$4:$J$49,'SI2.11 - Nickel_inflow'!$K$4:$K$49,0)*AQ$1</f>
        <v>0</v>
      </c>
      <c r="AR14" s="6">
        <f>_xlfn.XLOOKUP($E14-AR$3,'SI2.11 - Nickel_inflow'!$J$4:$J$49,'SI2.11 - Nickel_inflow'!$K$4:$K$49,0)*AR$1</f>
        <v>0</v>
      </c>
      <c r="AS14" s="6">
        <f>_xlfn.XLOOKUP($E14-AS$3,'SI2.11 - Nickel_inflow'!$J$4:$J$49,'SI2.11 - Nickel_inflow'!$K$4:$K$49,0)*AS$1</f>
        <v>0</v>
      </c>
      <c r="AT14" s="6">
        <f>_xlfn.XLOOKUP($E14-AT$3,'SI2.11 - Nickel_inflow'!$J$4:$J$49,'SI2.11 - Nickel_inflow'!$K$4:$K$49,0)*AT$1</f>
        <v>0</v>
      </c>
      <c r="AU14" s="6">
        <f>_xlfn.XLOOKUP($E14-AU$3,'SI2.11 - Nickel_inflow'!$J$4:$J$49,'SI2.11 - Nickel_inflow'!$K$4:$K$49,0)*AU$1</f>
        <v>0</v>
      </c>
      <c r="AV14" s="6">
        <f>_xlfn.XLOOKUP($E14-AV$3,'SI2.11 - Nickel_inflow'!$J$4:$J$49,'SI2.11 - Nickel_inflow'!$K$4:$K$49,0)*AV$1</f>
        <v>0</v>
      </c>
      <c r="AW14" s="6">
        <f>_xlfn.XLOOKUP($E14-AW$3,'SI2.11 - Nickel_inflow'!$J$4:$J$49,'SI2.11 - Nickel_inflow'!$K$4:$K$49,0)*AW$1</f>
        <v>0</v>
      </c>
      <c r="AX14" s="6">
        <f>_xlfn.XLOOKUP($E14-AX$3,'SI2.11 - Nickel_inflow'!$J$4:$J$49,'SI2.11 - Nickel_inflow'!$K$4:$K$49,0)*AX$1</f>
        <v>0</v>
      </c>
      <c r="AY14" s="6">
        <f>_xlfn.XLOOKUP($E14-AY$3,'SI2.11 - Nickel_inflow'!$J$4:$J$49,'SI2.11 - Nickel_inflow'!$K$4:$K$49,0)*AY$1</f>
        <v>0</v>
      </c>
    </row>
    <row r="15" spans="1:51">
      <c r="A15" s="15">
        <f>'SI2.11 - Nickel_inflow'!D15-B15</f>
        <v>7.1558518787826389E-2</v>
      </c>
      <c r="B15" s="14">
        <f t="shared" si="2"/>
        <v>-2.6713495749584926E-2</v>
      </c>
      <c r="C15" s="13">
        <f t="shared" si="1"/>
        <v>0.66175136253405964</v>
      </c>
      <c r="E15" s="9">
        <f>'SI2.11 - Nickel_inflow'!B15</f>
        <v>2016</v>
      </c>
      <c r="F15" s="6">
        <f>_xlfn.XLOOKUP($E15-F$3,'SI2.11 - Nickel_inflow'!$J$4:$J$49,'SI2.11 - Nickel_inflow'!$K$4:$K$49,0)*F$1</f>
        <v>7.2667079458555009E-2</v>
      </c>
      <c r="G15" s="6">
        <f>_xlfn.XLOOKUP($E15-G$3,'SI2.11 - Nickel_inflow'!$J$4:$J$49,'SI2.11 - Nickel_inflow'!$K$4:$K$49,0)*G$1</f>
        <v>-1.4934904035980971E-2</v>
      </c>
      <c r="H15" s="6">
        <f>_xlfn.XLOOKUP($E15-H$3,'SI2.11 - Nickel_inflow'!$J$4:$J$49,'SI2.11 - Nickel_inflow'!$K$4:$K$49,0)*H$1</f>
        <v>-1.2898784812002718E-3</v>
      </c>
      <c r="I15" s="6">
        <f>_xlfn.XLOOKUP($E15-I$3,'SI2.11 - Nickel_inflow'!$J$4:$J$49,'SI2.11 - Nickel_inflow'!$K$4:$K$49,0)*I$1</f>
        <v>1.7954799519155091E-2</v>
      </c>
      <c r="J15" s="6">
        <f>_xlfn.XLOOKUP($E15-J$3,'SI2.11 - Nickel_inflow'!$J$4:$J$49,'SI2.11 - Nickel_inflow'!$K$4:$K$49,0)*J$1</f>
        <v>4.0876405976952385E-2</v>
      </c>
      <c r="K15" s="6">
        <f>_xlfn.XLOOKUP($E15-K$3,'SI2.11 - Nickel_inflow'!$J$4:$J$49,'SI2.11 - Nickel_inflow'!$K$4:$K$49,0)*K$1</f>
        <v>6.432189418441607E-2</v>
      </c>
      <c r="L15" s="6">
        <f>_xlfn.XLOOKUP($E15-L$3,'SI2.11 - Nickel_inflow'!$J$4:$J$49,'SI2.11 - Nickel_inflow'!$K$4:$K$49,0)*L$1</f>
        <v>8.4511845362350027E-2</v>
      </c>
      <c r="M15" s="6">
        <f>_xlfn.XLOOKUP($E15-M$3,'SI2.11 - Nickel_inflow'!$J$4:$J$49,'SI2.11 - Nickel_inflow'!$K$4:$K$49,0)*M$1</f>
        <v>9.7476514533482272E-2</v>
      </c>
      <c r="N15" s="6">
        <f>_xlfn.XLOOKUP($E15-N$3,'SI2.11 - Nickel_inflow'!$J$4:$J$49,'SI2.11 - Nickel_inflow'!$K$4:$K$49,0)*N$1</f>
        <v>9.986210871572683E-2</v>
      </c>
      <c r="O15" s="6">
        <f>_xlfn.XLOOKUP($E15-O$3,'SI2.11 - Nickel_inflow'!$J$4:$J$49,'SI2.11 - Nickel_inflow'!$K$4:$K$49,0)*O$1</f>
        <v>8.9580079673050678E-2</v>
      </c>
      <c r="P15" s="6">
        <f>_xlfn.XLOOKUP($E15-P$3,'SI2.11 - Nickel_inflow'!$J$4:$J$49,'SI2.11 - Nickel_inflow'!$K$4:$K$49,0)*P$1</f>
        <v>6.5880394589311081E-2</v>
      </c>
      <c r="Q15" s="6">
        <f>_xlfn.XLOOKUP($E15-Q$3,'SI2.11 - Nickel_inflow'!$J$4:$J$49,'SI2.11 - Nickel_inflow'!$K$4:$K$49,0)*Q$1</f>
        <v>4.4845023038241463E-2</v>
      </c>
      <c r="R15" s="6">
        <f>_xlfn.XLOOKUP($E15-R$3,'SI2.11 - Nickel_inflow'!$J$4:$J$49,'SI2.11 - Nickel_inflow'!$K$4:$K$49,0)*R$1</f>
        <v>0</v>
      </c>
      <c r="S15" s="6">
        <f>_xlfn.XLOOKUP($E15-S$3,'SI2.11 - Nickel_inflow'!$J$4:$J$49,'SI2.11 - Nickel_inflow'!$K$4:$K$49,0)*S$1</f>
        <v>0</v>
      </c>
      <c r="T15" s="6">
        <f>_xlfn.XLOOKUP($E15-T$3,'SI2.11 - Nickel_inflow'!$J$4:$J$49,'SI2.11 - Nickel_inflow'!$K$4:$K$49,0)*T$1</f>
        <v>0</v>
      </c>
      <c r="U15" s="6">
        <f>_xlfn.XLOOKUP($E15-U$3,'SI2.11 - Nickel_inflow'!$J$4:$J$49,'SI2.11 - Nickel_inflow'!$K$4:$K$49,0)*U$1</f>
        <v>0</v>
      </c>
      <c r="V15" s="6">
        <f>_xlfn.XLOOKUP($E15-V$3,'SI2.11 - Nickel_inflow'!$J$4:$J$49,'SI2.11 - Nickel_inflow'!$K$4:$K$49,0)*V$1</f>
        <v>0</v>
      </c>
      <c r="W15" s="6">
        <f>_xlfn.XLOOKUP($E15-W$3,'SI2.11 - Nickel_inflow'!$J$4:$J$49,'SI2.11 - Nickel_inflow'!$K$4:$K$49,0)*W$1</f>
        <v>0</v>
      </c>
      <c r="X15" s="6">
        <f>_xlfn.XLOOKUP($E15-X$3,'SI2.11 - Nickel_inflow'!$J$4:$J$49,'SI2.11 - Nickel_inflow'!$K$4:$K$49,0)*X$1</f>
        <v>0</v>
      </c>
      <c r="Y15" s="6">
        <f>_xlfn.XLOOKUP($E15-Y$3,'SI2.11 - Nickel_inflow'!$J$4:$J$49,'SI2.11 - Nickel_inflow'!$K$4:$K$49,0)*Y$1</f>
        <v>0</v>
      </c>
      <c r="Z15" s="6">
        <f>_xlfn.XLOOKUP($E15-Z$3,'SI2.11 - Nickel_inflow'!$J$4:$J$49,'SI2.11 - Nickel_inflow'!$K$4:$K$49,0)*Z$1</f>
        <v>0</v>
      </c>
      <c r="AA15" s="6">
        <f>_xlfn.XLOOKUP($E15-AA$3,'SI2.11 - Nickel_inflow'!$J$4:$J$49,'SI2.11 - Nickel_inflow'!$K$4:$K$49,0)*AA$1</f>
        <v>0</v>
      </c>
      <c r="AB15" s="6">
        <f>_xlfn.XLOOKUP($E15-AB$3,'SI2.11 - Nickel_inflow'!$J$4:$J$49,'SI2.11 - Nickel_inflow'!$K$4:$K$49,0)*AB$1</f>
        <v>0</v>
      </c>
      <c r="AC15" s="6">
        <f>_xlfn.XLOOKUP($E15-AC$3,'SI2.11 - Nickel_inflow'!$J$4:$J$49,'SI2.11 - Nickel_inflow'!$K$4:$K$49,0)*AC$1</f>
        <v>0</v>
      </c>
      <c r="AD15" s="6">
        <f>_xlfn.XLOOKUP($E15-AD$3,'SI2.11 - Nickel_inflow'!$J$4:$J$49,'SI2.11 - Nickel_inflow'!$K$4:$K$49,0)*AD$1</f>
        <v>0</v>
      </c>
      <c r="AE15" s="6">
        <f>_xlfn.XLOOKUP($E15-AE$3,'SI2.11 - Nickel_inflow'!$J$4:$J$49,'SI2.11 - Nickel_inflow'!$K$4:$K$49,0)*AE$1</f>
        <v>0</v>
      </c>
      <c r="AF15" s="6">
        <f>_xlfn.XLOOKUP($E15-AF$3,'SI2.11 - Nickel_inflow'!$J$4:$J$49,'SI2.11 - Nickel_inflow'!$K$4:$K$49,0)*AF$1</f>
        <v>0</v>
      </c>
      <c r="AG15" s="6">
        <f>_xlfn.XLOOKUP($E15-AG$3,'SI2.11 - Nickel_inflow'!$J$4:$J$49,'SI2.11 - Nickel_inflow'!$K$4:$K$49,0)*AG$1</f>
        <v>0</v>
      </c>
      <c r="AH15" s="6">
        <f>_xlfn.XLOOKUP($E15-AH$3,'SI2.11 - Nickel_inflow'!$J$4:$J$49,'SI2.11 - Nickel_inflow'!$K$4:$K$49,0)*AH$1</f>
        <v>0</v>
      </c>
      <c r="AI15" s="6">
        <f>_xlfn.XLOOKUP($E15-AI$3,'SI2.11 - Nickel_inflow'!$J$4:$J$49,'SI2.11 - Nickel_inflow'!$K$4:$K$49,0)*AI$1</f>
        <v>0</v>
      </c>
      <c r="AJ15" s="6">
        <f>_xlfn.XLOOKUP($E15-AJ$3,'SI2.11 - Nickel_inflow'!$J$4:$J$49,'SI2.11 - Nickel_inflow'!$K$4:$K$49,0)*AJ$1</f>
        <v>0</v>
      </c>
      <c r="AK15" s="6">
        <f>_xlfn.XLOOKUP($E15-AK$3,'SI2.11 - Nickel_inflow'!$J$4:$J$49,'SI2.11 - Nickel_inflow'!$K$4:$K$49,0)*AK$1</f>
        <v>0</v>
      </c>
      <c r="AL15" s="6">
        <f>_xlfn.XLOOKUP($E15-AL$3,'SI2.11 - Nickel_inflow'!$J$4:$J$49,'SI2.11 - Nickel_inflow'!$K$4:$K$49,0)*AL$1</f>
        <v>0</v>
      </c>
      <c r="AM15" s="6">
        <f>_xlfn.XLOOKUP($E15-AM$3,'SI2.11 - Nickel_inflow'!$J$4:$J$49,'SI2.11 - Nickel_inflow'!$K$4:$K$49,0)*AM$1</f>
        <v>0</v>
      </c>
      <c r="AN15" s="6">
        <f>_xlfn.XLOOKUP($E15-AN$3,'SI2.11 - Nickel_inflow'!$J$4:$J$49,'SI2.11 - Nickel_inflow'!$K$4:$K$49,0)*AN$1</f>
        <v>0</v>
      </c>
      <c r="AO15" s="6">
        <f>_xlfn.XLOOKUP($E15-AO$3,'SI2.11 - Nickel_inflow'!$J$4:$J$49,'SI2.11 - Nickel_inflow'!$K$4:$K$49,0)*AO$1</f>
        <v>0</v>
      </c>
      <c r="AP15" s="6">
        <f>_xlfn.XLOOKUP($E15-AP$3,'SI2.11 - Nickel_inflow'!$J$4:$J$49,'SI2.11 - Nickel_inflow'!$K$4:$K$49,0)*AP$1</f>
        <v>0</v>
      </c>
      <c r="AQ15" s="6">
        <f>_xlfn.XLOOKUP($E15-AQ$3,'SI2.11 - Nickel_inflow'!$J$4:$J$49,'SI2.11 - Nickel_inflow'!$K$4:$K$49,0)*AQ$1</f>
        <v>0</v>
      </c>
      <c r="AR15" s="6">
        <f>_xlfn.XLOOKUP($E15-AR$3,'SI2.11 - Nickel_inflow'!$J$4:$J$49,'SI2.11 - Nickel_inflow'!$K$4:$K$49,0)*AR$1</f>
        <v>0</v>
      </c>
      <c r="AS15" s="6">
        <f>_xlfn.XLOOKUP($E15-AS$3,'SI2.11 - Nickel_inflow'!$J$4:$J$49,'SI2.11 - Nickel_inflow'!$K$4:$K$49,0)*AS$1</f>
        <v>0</v>
      </c>
      <c r="AT15" s="6">
        <f>_xlfn.XLOOKUP($E15-AT$3,'SI2.11 - Nickel_inflow'!$J$4:$J$49,'SI2.11 - Nickel_inflow'!$K$4:$K$49,0)*AT$1</f>
        <v>0</v>
      </c>
      <c r="AU15" s="6">
        <f>_xlfn.XLOOKUP($E15-AU$3,'SI2.11 - Nickel_inflow'!$J$4:$J$49,'SI2.11 - Nickel_inflow'!$K$4:$K$49,0)*AU$1</f>
        <v>0</v>
      </c>
      <c r="AV15" s="6">
        <f>_xlfn.XLOOKUP($E15-AV$3,'SI2.11 - Nickel_inflow'!$J$4:$J$49,'SI2.11 - Nickel_inflow'!$K$4:$K$49,0)*AV$1</f>
        <v>0</v>
      </c>
      <c r="AW15" s="6">
        <f>_xlfn.XLOOKUP($E15-AW$3,'SI2.11 - Nickel_inflow'!$J$4:$J$49,'SI2.11 - Nickel_inflow'!$K$4:$K$49,0)*AW$1</f>
        <v>0</v>
      </c>
      <c r="AX15" s="6">
        <f>_xlfn.XLOOKUP($E15-AX$3,'SI2.11 - Nickel_inflow'!$J$4:$J$49,'SI2.11 - Nickel_inflow'!$K$4:$K$49,0)*AX$1</f>
        <v>0</v>
      </c>
      <c r="AY15" s="6">
        <f>_xlfn.XLOOKUP($E15-AY$3,'SI2.11 - Nickel_inflow'!$J$4:$J$49,'SI2.11 - Nickel_inflow'!$K$4:$K$49,0)*AY$1</f>
        <v>0</v>
      </c>
    </row>
    <row r="16" spans="1:51">
      <c r="A16" s="15">
        <f>'SI2.11 - Nickel_inflow'!D16-B16</f>
        <v>7.6266742116281303E-2</v>
      </c>
      <c r="B16" s="14">
        <f t="shared" si="2"/>
        <v>1.3008310973711024E-2</v>
      </c>
      <c r="C16" s="13">
        <f t="shared" si="1"/>
        <v>0.67475967350777066</v>
      </c>
      <c r="E16" s="9">
        <f>'SI2.11 - Nickel_inflow'!B16</f>
        <v>2017</v>
      </c>
      <c r="F16" s="6">
        <f>_xlfn.XLOOKUP($E16-F$3,'SI2.11 - Nickel_inflow'!$J$4:$J$49,'SI2.11 - Nickel_inflow'!$K$4:$K$49,0)*F$1</f>
        <v>5.0351243964469876E-2</v>
      </c>
      <c r="G16" s="6">
        <f>_xlfn.XLOOKUP($E16-G$3,'SI2.11 - Nickel_inflow'!$J$4:$J$49,'SI2.11 - Nickel_inflow'!$K$4:$K$49,0)*G$1</f>
        <v>-1.0770928782939691E-2</v>
      </c>
      <c r="H16" s="6">
        <f>_xlfn.XLOOKUP($E16-H$3,'SI2.11 - Nickel_inflow'!$J$4:$J$49,'SI2.11 - Nickel_inflow'!$K$4:$K$49,0)*H$1</f>
        <v>-9.6724415684145879E-4</v>
      </c>
      <c r="I16" s="6">
        <f>_xlfn.XLOOKUP($E16-I$3,'SI2.11 - Nickel_inflow'!$J$4:$J$49,'SI2.11 - Nickel_inflow'!$K$4:$K$49,0)*I$1</f>
        <v>1.3983929332172823E-2</v>
      </c>
      <c r="J16" s="6">
        <f>_xlfn.XLOOKUP($E16-J$3,'SI2.11 - Nickel_inflow'!$J$4:$J$49,'SI2.11 - Nickel_inflow'!$K$4:$K$49,0)*J$1</f>
        <v>3.302683924530541E-2</v>
      </c>
      <c r="K16" s="6">
        <f>_xlfn.XLOOKUP($E16-K$3,'SI2.11 - Nickel_inflow'!$J$4:$J$49,'SI2.11 - Nickel_inflow'!$K$4:$K$49,0)*K$1</f>
        <v>5.3843511636972159E-2</v>
      </c>
      <c r="L16" s="6">
        <f>_xlfn.XLOOKUP($E16-L$3,'SI2.11 - Nickel_inflow'!$J$4:$J$49,'SI2.11 - Nickel_inflow'!$K$4:$K$49,0)*L$1</f>
        <v>7.3188710734646126E-2</v>
      </c>
      <c r="M16" s="6">
        <f>_xlfn.XLOOKUP($E16-M$3,'SI2.11 - Nickel_inflow'!$J$4:$J$49,'SI2.11 - Nickel_inflow'!$K$4:$K$49,0)*M$1</f>
        <v>8.7190182531529492E-2</v>
      </c>
      <c r="N16" s="6">
        <f>_xlfn.XLOOKUP($E16-N$3,'SI2.11 - Nickel_inflow'!$J$4:$J$49,'SI2.11 - Nickel_inflow'!$K$4:$K$49,0)*N$1</f>
        <v>9.2083990936809162E-2</v>
      </c>
      <c r="O16" s="6">
        <f>_xlfn.XLOOKUP($E16-O$3,'SI2.11 - Nickel_inflow'!$J$4:$J$49,'SI2.11 - Nickel_inflow'!$K$4:$K$49,0)*O$1</f>
        <v>8.4959848273359811E-2</v>
      </c>
      <c r="P16" s="6">
        <f>_xlfn.XLOOKUP($E16-P$3,'SI2.11 - Nickel_inflow'!$J$4:$J$49,'SI2.11 - Nickel_inflow'!$K$4:$K$49,0)*P$1</f>
        <v>6.4074426752098651E-2</v>
      </c>
      <c r="Q16" s="6">
        <f>_xlfn.XLOOKUP($E16-Q$3,'SI2.11 - Nickel_inflow'!$J$4:$J$49,'SI2.11 - Nickel_inflow'!$K$4:$K$49,0)*Q$1</f>
        <v>4.4520109950196021E-2</v>
      </c>
      <c r="R16" s="6">
        <f>_xlfn.XLOOKUP($E16-R$3,'SI2.11 - Nickel_inflow'!$J$4:$J$49,'SI2.11 - Nickel_inflow'!$K$4:$K$49,0)*R$1</f>
        <v>8.9275053089992326E-2</v>
      </c>
      <c r="S16" s="6">
        <f>_xlfn.XLOOKUP($E16-S$3,'SI2.11 - Nickel_inflow'!$J$4:$J$49,'SI2.11 - Nickel_inflow'!$K$4:$K$49,0)*S$1</f>
        <v>0</v>
      </c>
      <c r="T16" s="6">
        <f>_xlfn.XLOOKUP($E16-T$3,'SI2.11 - Nickel_inflow'!$J$4:$J$49,'SI2.11 - Nickel_inflow'!$K$4:$K$49,0)*T$1</f>
        <v>0</v>
      </c>
      <c r="U16" s="6">
        <f>_xlfn.XLOOKUP($E16-U$3,'SI2.11 - Nickel_inflow'!$J$4:$J$49,'SI2.11 - Nickel_inflow'!$K$4:$K$49,0)*U$1</f>
        <v>0</v>
      </c>
      <c r="V16" s="6">
        <f>_xlfn.XLOOKUP($E16-V$3,'SI2.11 - Nickel_inflow'!$J$4:$J$49,'SI2.11 - Nickel_inflow'!$K$4:$K$49,0)*V$1</f>
        <v>0</v>
      </c>
      <c r="W16" s="6">
        <f>_xlfn.XLOOKUP($E16-W$3,'SI2.11 - Nickel_inflow'!$J$4:$J$49,'SI2.11 - Nickel_inflow'!$K$4:$K$49,0)*W$1</f>
        <v>0</v>
      </c>
      <c r="X16" s="6">
        <f>_xlfn.XLOOKUP($E16-X$3,'SI2.11 - Nickel_inflow'!$J$4:$J$49,'SI2.11 - Nickel_inflow'!$K$4:$K$49,0)*X$1</f>
        <v>0</v>
      </c>
      <c r="Y16" s="6">
        <f>_xlfn.XLOOKUP($E16-Y$3,'SI2.11 - Nickel_inflow'!$J$4:$J$49,'SI2.11 - Nickel_inflow'!$K$4:$K$49,0)*Y$1</f>
        <v>0</v>
      </c>
      <c r="Z16" s="6">
        <f>_xlfn.XLOOKUP($E16-Z$3,'SI2.11 - Nickel_inflow'!$J$4:$J$49,'SI2.11 - Nickel_inflow'!$K$4:$K$49,0)*Z$1</f>
        <v>0</v>
      </c>
      <c r="AA16" s="6">
        <f>_xlfn.XLOOKUP($E16-AA$3,'SI2.11 - Nickel_inflow'!$J$4:$J$49,'SI2.11 - Nickel_inflow'!$K$4:$K$49,0)*AA$1</f>
        <v>0</v>
      </c>
      <c r="AB16" s="6">
        <f>_xlfn.XLOOKUP($E16-AB$3,'SI2.11 - Nickel_inflow'!$J$4:$J$49,'SI2.11 - Nickel_inflow'!$K$4:$K$49,0)*AB$1</f>
        <v>0</v>
      </c>
      <c r="AC16" s="6">
        <f>_xlfn.XLOOKUP($E16-AC$3,'SI2.11 - Nickel_inflow'!$J$4:$J$49,'SI2.11 - Nickel_inflow'!$K$4:$K$49,0)*AC$1</f>
        <v>0</v>
      </c>
      <c r="AD16" s="6">
        <f>_xlfn.XLOOKUP($E16-AD$3,'SI2.11 - Nickel_inflow'!$J$4:$J$49,'SI2.11 - Nickel_inflow'!$K$4:$K$49,0)*AD$1</f>
        <v>0</v>
      </c>
      <c r="AE16" s="6">
        <f>_xlfn.XLOOKUP($E16-AE$3,'SI2.11 - Nickel_inflow'!$J$4:$J$49,'SI2.11 - Nickel_inflow'!$K$4:$K$49,0)*AE$1</f>
        <v>0</v>
      </c>
      <c r="AF16" s="6">
        <f>_xlfn.XLOOKUP($E16-AF$3,'SI2.11 - Nickel_inflow'!$J$4:$J$49,'SI2.11 - Nickel_inflow'!$K$4:$K$49,0)*AF$1</f>
        <v>0</v>
      </c>
      <c r="AG16" s="6">
        <f>_xlfn.XLOOKUP($E16-AG$3,'SI2.11 - Nickel_inflow'!$J$4:$J$49,'SI2.11 - Nickel_inflow'!$K$4:$K$49,0)*AG$1</f>
        <v>0</v>
      </c>
      <c r="AH16" s="6">
        <f>_xlfn.XLOOKUP($E16-AH$3,'SI2.11 - Nickel_inflow'!$J$4:$J$49,'SI2.11 - Nickel_inflow'!$K$4:$K$49,0)*AH$1</f>
        <v>0</v>
      </c>
      <c r="AI16" s="6">
        <f>_xlfn.XLOOKUP($E16-AI$3,'SI2.11 - Nickel_inflow'!$J$4:$J$49,'SI2.11 - Nickel_inflow'!$K$4:$K$49,0)*AI$1</f>
        <v>0</v>
      </c>
      <c r="AJ16" s="6">
        <f>_xlfn.XLOOKUP($E16-AJ$3,'SI2.11 - Nickel_inflow'!$J$4:$J$49,'SI2.11 - Nickel_inflow'!$K$4:$K$49,0)*AJ$1</f>
        <v>0</v>
      </c>
      <c r="AK16" s="6">
        <f>_xlfn.XLOOKUP($E16-AK$3,'SI2.11 - Nickel_inflow'!$J$4:$J$49,'SI2.11 - Nickel_inflow'!$K$4:$K$49,0)*AK$1</f>
        <v>0</v>
      </c>
      <c r="AL16" s="6">
        <f>_xlfn.XLOOKUP($E16-AL$3,'SI2.11 - Nickel_inflow'!$J$4:$J$49,'SI2.11 - Nickel_inflow'!$K$4:$K$49,0)*AL$1</f>
        <v>0</v>
      </c>
      <c r="AM16" s="6">
        <f>_xlfn.XLOOKUP($E16-AM$3,'SI2.11 - Nickel_inflow'!$J$4:$J$49,'SI2.11 - Nickel_inflow'!$K$4:$K$49,0)*AM$1</f>
        <v>0</v>
      </c>
      <c r="AN16" s="6">
        <f>_xlfn.XLOOKUP($E16-AN$3,'SI2.11 - Nickel_inflow'!$J$4:$J$49,'SI2.11 - Nickel_inflow'!$K$4:$K$49,0)*AN$1</f>
        <v>0</v>
      </c>
      <c r="AO16" s="6">
        <f>_xlfn.XLOOKUP($E16-AO$3,'SI2.11 - Nickel_inflow'!$J$4:$J$49,'SI2.11 - Nickel_inflow'!$K$4:$K$49,0)*AO$1</f>
        <v>0</v>
      </c>
      <c r="AP16" s="6">
        <f>_xlfn.XLOOKUP($E16-AP$3,'SI2.11 - Nickel_inflow'!$J$4:$J$49,'SI2.11 - Nickel_inflow'!$K$4:$K$49,0)*AP$1</f>
        <v>0</v>
      </c>
      <c r="AQ16" s="6">
        <f>_xlfn.XLOOKUP($E16-AQ$3,'SI2.11 - Nickel_inflow'!$J$4:$J$49,'SI2.11 - Nickel_inflow'!$K$4:$K$49,0)*AQ$1</f>
        <v>0</v>
      </c>
      <c r="AR16" s="6">
        <f>_xlfn.XLOOKUP($E16-AR$3,'SI2.11 - Nickel_inflow'!$J$4:$J$49,'SI2.11 - Nickel_inflow'!$K$4:$K$49,0)*AR$1</f>
        <v>0</v>
      </c>
      <c r="AS16" s="6">
        <f>_xlfn.XLOOKUP($E16-AS$3,'SI2.11 - Nickel_inflow'!$J$4:$J$49,'SI2.11 - Nickel_inflow'!$K$4:$K$49,0)*AS$1</f>
        <v>0</v>
      </c>
      <c r="AT16" s="6">
        <f>_xlfn.XLOOKUP($E16-AT$3,'SI2.11 - Nickel_inflow'!$J$4:$J$49,'SI2.11 - Nickel_inflow'!$K$4:$K$49,0)*AT$1</f>
        <v>0</v>
      </c>
      <c r="AU16" s="6">
        <f>_xlfn.XLOOKUP($E16-AU$3,'SI2.11 - Nickel_inflow'!$J$4:$J$49,'SI2.11 - Nickel_inflow'!$K$4:$K$49,0)*AU$1</f>
        <v>0</v>
      </c>
      <c r="AV16" s="6">
        <f>_xlfn.XLOOKUP($E16-AV$3,'SI2.11 - Nickel_inflow'!$J$4:$J$49,'SI2.11 - Nickel_inflow'!$K$4:$K$49,0)*AV$1</f>
        <v>0</v>
      </c>
      <c r="AW16" s="6">
        <f>_xlfn.XLOOKUP($E16-AW$3,'SI2.11 - Nickel_inflow'!$J$4:$J$49,'SI2.11 - Nickel_inflow'!$K$4:$K$49,0)*AW$1</f>
        <v>0</v>
      </c>
      <c r="AX16" s="6">
        <f>_xlfn.XLOOKUP($E16-AX$3,'SI2.11 - Nickel_inflow'!$J$4:$J$49,'SI2.11 - Nickel_inflow'!$K$4:$K$49,0)*AX$1</f>
        <v>0</v>
      </c>
      <c r="AY16" s="6">
        <f>_xlfn.XLOOKUP($E16-AY$3,'SI2.11 - Nickel_inflow'!$J$4:$J$49,'SI2.11 - Nickel_inflow'!$K$4:$K$49,0)*AY$1</f>
        <v>0</v>
      </c>
    </row>
    <row r="17" spans="1:51">
      <c r="A17" s="15">
        <f>'SI2.11 - Nickel_inflow'!D17-B17</f>
        <v>7.9538787126739507E-2</v>
      </c>
      <c r="B17" s="14">
        <f t="shared" si="2"/>
        <v>0.13542580888702493</v>
      </c>
      <c r="C17" s="13">
        <f t="shared" si="1"/>
        <v>0.8101854823947956</v>
      </c>
      <c r="E17" s="9">
        <f>'SI2.11 - Nickel_inflow'!B17</f>
        <v>2018</v>
      </c>
      <c r="F17" s="6">
        <f>_xlfn.XLOOKUP($E17-F$3,'SI2.11 - Nickel_inflow'!$J$4:$J$49,'SI2.11 - Nickel_inflow'!$K$4:$K$49,0)*F$1</f>
        <v>3.3488164686303237E-2</v>
      </c>
      <c r="G17" s="6">
        <f>_xlfn.XLOOKUP($E17-G$3,'SI2.11 - Nickel_inflow'!$J$4:$J$49,'SI2.11 - Nickel_inflow'!$K$4:$K$49,0)*G$1</f>
        <v>-7.4632098457051606E-3</v>
      </c>
      <c r="H17" s="6">
        <f>_xlfn.XLOOKUP($E17-H$3,'SI2.11 - Nickel_inflow'!$J$4:$J$49,'SI2.11 - Nickel_inflow'!$K$4:$K$49,0)*H$1</f>
        <v>-6.975684546720026E-4</v>
      </c>
      <c r="I17" s="6">
        <f>_xlfn.XLOOKUP($E17-I$3,'SI2.11 - Nickel_inflow'!$J$4:$J$49,'SI2.11 - Nickel_inflow'!$K$4:$K$49,0)*I$1</f>
        <v>1.0486161396879651E-2</v>
      </c>
      <c r="J17" s="6">
        <f>_xlfn.XLOOKUP($E17-J$3,'SI2.11 - Nickel_inflow'!$J$4:$J$49,'SI2.11 - Nickel_inflow'!$K$4:$K$49,0)*J$1</f>
        <v>2.5722647895826584E-2</v>
      </c>
      <c r="K17" s="6">
        <f>_xlfn.XLOOKUP($E17-K$3,'SI2.11 - Nickel_inflow'!$J$4:$J$49,'SI2.11 - Nickel_inflow'!$K$4:$K$49,0)*K$1</f>
        <v>4.3503849243489524E-2</v>
      </c>
      <c r="L17" s="6">
        <f>_xlfn.XLOOKUP($E17-L$3,'SI2.11 - Nickel_inflow'!$J$4:$J$49,'SI2.11 - Nickel_inflow'!$K$4:$K$49,0)*L$1</f>
        <v>6.1265876076931063E-2</v>
      </c>
      <c r="M17" s="6">
        <f>_xlfn.XLOOKUP($E17-M$3,'SI2.11 - Nickel_inflow'!$J$4:$J$49,'SI2.11 - Nickel_inflow'!$K$4:$K$49,0)*M$1</f>
        <v>7.5508196760356028E-2</v>
      </c>
      <c r="N17" s="6">
        <f>_xlfn.XLOOKUP($E17-N$3,'SI2.11 - Nickel_inflow'!$J$4:$J$49,'SI2.11 - Nickel_inflow'!$K$4:$K$49,0)*N$1</f>
        <v>8.2366711781167279E-2</v>
      </c>
      <c r="O17" s="6">
        <f>_xlfn.XLOOKUP($E17-O$3,'SI2.11 - Nickel_inflow'!$J$4:$J$49,'SI2.11 - Nickel_inflow'!$K$4:$K$49,0)*O$1</f>
        <v>7.8342446389424863E-2</v>
      </c>
      <c r="P17" s="6">
        <f>_xlfn.XLOOKUP($E17-P$3,'SI2.11 - Nickel_inflow'!$J$4:$J$49,'SI2.11 - Nickel_inflow'!$K$4:$K$49,0)*P$1</f>
        <v>6.0769688918891528E-2</v>
      </c>
      <c r="Q17" s="6">
        <f>_xlfn.XLOOKUP($E17-Q$3,'SI2.11 - Nickel_inflow'!$J$4:$J$49,'SI2.11 - Nickel_inflow'!$K$4:$K$49,0)*Q$1</f>
        <v>4.3299687893217934E-2</v>
      </c>
      <c r="R17" s="6">
        <f>_xlfn.XLOOKUP($E17-R$3,'SI2.11 - Nickel_inflow'!$J$4:$J$49,'SI2.11 - Nickel_inflow'!$K$4:$K$49,0)*R$1</f>
        <v>8.8628233638920695E-2</v>
      </c>
      <c r="S17" s="6">
        <f>_xlfn.XLOOKUP($E17-S$3,'SI2.11 - Nickel_inflow'!$J$4:$J$49,'SI2.11 - Nickel_inflow'!$K$4:$K$49,0)*S$1</f>
        <v>0.21496459601376444</v>
      </c>
      <c r="T17" s="6">
        <f>_xlfn.XLOOKUP($E17-T$3,'SI2.11 - Nickel_inflow'!$J$4:$J$49,'SI2.11 - Nickel_inflow'!$K$4:$K$49,0)*T$1</f>
        <v>0</v>
      </c>
      <c r="U17" s="6">
        <f>_xlfn.XLOOKUP($E17-U$3,'SI2.11 - Nickel_inflow'!$J$4:$J$49,'SI2.11 - Nickel_inflow'!$K$4:$K$49,0)*U$1</f>
        <v>0</v>
      </c>
      <c r="V17" s="6">
        <f>_xlfn.XLOOKUP($E17-V$3,'SI2.11 - Nickel_inflow'!$J$4:$J$49,'SI2.11 - Nickel_inflow'!$K$4:$K$49,0)*V$1</f>
        <v>0</v>
      </c>
      <c r="W17" s="6">
        <f>_xlfn.XLOOKUP($E17-W$3,'SI2.11 - Nickel_inflow'!$J$4:$J$49,'SI2.11 - Nickel_inflow'!$K$4:$K$49,0)*W$1</f>
        <v>0</v>
      </c>
      <c r="X17" s="6">
        <f>_xlfn.XLOOKUP($E17-X$3,'SI2.11 - Nickel_inflow'!$J$4:$J$49,'SI2.11 - Nickel_inflow'!$K$4:$K$49,0)*X$1</f>
        <v>0</v>
      </c>
      <c r="Y17" s="6">
        <f>_xlfn.XLOOKUP($E17-Y$3,'SI2.11 - Nickel_inflow'!$J$4:$J$49,'SI2.11 - Nickel_inflow'!$K$4:$K$49,0)*Y$1</f>
        <v>0</v>
      </c>
      <c r="Z17" s="6">
        <f>_xlfn.XLOOKUP($E17-Z$3,'SI2.11 - Nickel_inflow'!$J$4:$J$49,'SI2.11 - Nickel_inflow'!$K$4:$K$49,0)*Z$1</f>
        <v>0</v>
      </c>
      <c r="AA17" s="6">
        <f>_xlfn.XLOOKUP($E17-AA$3,'SI2.11 - Nickel_inflow'!$J$4:$J$49,'SI2.11 - Nickel_inflow'!$K$4:$K$49,0)*AA$1</f>
        <v>0</v>
      </c>
      <c r="AB17" s="6">
        <f>_xlfn.XLOOKUP($E17-AB$3,'SI2.11 - Nickel_inflow'!$J$4:$J$49,'SI2.11 - Nickel_inflow'!$K$4:$K$49,0)*AB$1</f>
        <v>0</v>
      </c>
      <c r="AC17" s="6">
        <f>_xlfn.XLOOKUP($E17-AC$3,'SI2.11 - Nickel_inflow'!$J$4:$J$49,'SI2.11 - Nickel_inflow'!$K$4:$K$49,0)*AC$1</f>
        <v>0</v>
      </c>
      <c r="AD17" s="6">
        <f>_xlfn.XLOOKUP($E17-AD$3,'SI2.11 - Nickel_inflow'!$J$4:$J$49,'SI2.11 - Nickel_inflow'!$K$4:$K$49,0)*AD$1</f>
        <v>0</v>
      </c>
      <c r="AE17" s="6">
        <f>_xlfn.XLOOKUP($E17-AE$3,'SI2.11 - Nickel_inflow'!$J$4:$J$49,'SI2.11 - Nickel_inflow'!$K$4:$K$49,0)*AE$1</f>
        <v>0</v>
      </c>
      <c r="AF17" s="6">
        <f>_xlfn.XLOOKUP($E17-AF$3,'SI2.11 - Nickel_inflow'!$J$4:$J$49,'SI2.11 - Nickel_inflow'!$K$4:$K$49,0)*AF$1</f>
        <v>0</v>
      </c>
      <c r="AG17" s="6">
        <f>_xlfn.XLOOKUP($E17-AG$3,'SI2.11 - Nickel_inflow'!$J$4:$J$49,'SI2.11 - Nickel_inflow'!$K$4:$K$49,0)*AG$1</f>
        <v>0</v>
      </c>
      <c r="AH17" s="6">
        <f>_xlfn.XLOOKUP($E17-AH$3,'SI2.11 - Nickel_inflow'!$J$4:$J$49,'SI2.11 - Nickel_inflow'!$K$4:$K$49,0)*AH$1</f>
        <v>0</v>
      </c>
      <c r="AI17" s="6">
        <f>_xlfn.XLOOKUP($E17-AI$3,'SI2.11 - Nickel_inflow'!$J$4:$J$49,'SI2.11 - Nickel_inflow'!$K$4:$K$49,0)*AI$1</f>
        <v>0</v>
      </c>
      <c r="AJ17" s="6">
        <f>_xlfn.XLOOKUP($E17-AJ$3,'SI2.11 - Nickel_inflow'!$J$4:$J$49,'SI2.11 - Nickel_inflow'!$K$4:$K$49,0)*AJ$1</f>
        <v>0</v>
      </c>
      <c r="AK17" s="6">
        <f>_xlfn.XLOOKUP($E17-AK$3,'SI2.11 - Nickel_inflow'!$J$4:$J$49,'SI2.11 - Nickel_inflow'!$K$4:$K$49,0)*AK$1</f>
        <v>0</v>
      </c>
      <c r="AL17" s="6">
        <f>_xlfn.XLOOKUP($E17-AL$3,'SI2.11 - Nickel_inflow'!$J$4:$J$49,'SI2.11 - Nickel_inflow'!$K$4:$K$49,0)*AL$1</f>
        <v>0</v>
      </c>
      <c r="AM17" s="6">
        <f>_xlfn.XLOOKUP($E17-AM$3,'SI2.11 - Nickel_inflow'!$J$4:$J$49,'SI2.11 - Nickel_inflow'!$K$4:$K$49,0)*AM$1</f>
        <v>0</v>
      </c>
      <c r="AN17" s="6">
        <f>_xlfn.XLOOKUP($E17-AN$3,'SI2.11 - Nickel_inflow'!$J$4:$J$49,'SI2.11 - Nickel_inflow'!$K$4:$K$49,0)*AN$1</f>
        <v>0</v>
      </c>
      <c r="AO17" s="6">
        <f>_xlfn.XLOOKUP($E17-AO$3,'SI2.11 - Nickel_inflow'!$J$4:$J$49,'SI2.11 - Nickel_inflow'!$K$4:$K$49,0)*AO$1</f>
        <v>0</v>
      </c>
      <c r="AP17" s="6">
        <f>_xlfn.XLOOKUP($E17-AP$3,'SI2.11 - Nickel_inflow'!$J$4:$J$49,'SI2.11 - Nickel_inflow'!$K$4:$K$49,0)*AP$1</f>
        <v>0</v>
      </c>
      <c r="AQ17" s="6">
        <f>_xlfn.XLOOKUP($E17-AQ$3,'SI2.11 - Nickel_inflow'!$J$4:$J$49,'SI2.11 - Nickel_inflow'!$K$4:$K$49,0)*AQ$1</f>
        <v>0</v>
      </c>
      <c r="AR17" s="6">
        <f>_xlfn.XLOOKUP($E17-AR$3,'SI2.11 - Nickel_inflow'!$J$4:$J$49,'SI2.11 - Nickel_inflow'!$K$4:$K$49,0)*AR$1</f>
        <v>0</v>
      </c>
      <c r="AS17" s="6">
        <f>_xlfn.XLOOKUP($E17-AS$3,'SI2.11 - Nickel_inflow'!$J$4:$J$49,'SI2.11 - Nickel_inflow'!$K$4:$K$49,0)*AS$1</f>
        <v>0</v>
      </c>
      <c r="AT17" s="6">
        <f>_xlfn.XLOOKUP($E17-AT$3,'SI2.11 - Nickel_inflow'!$J$4:$J$49,'SI2.11 - Nickel_inflow'!$K$4:$K$49,0)*AT$1</f>
        <v>0</v>
      </c>
      <c r="AU17" s="6">
        <f>_xlfn.XLOOKUP($E17-AU$3,'SI2.11 - Nickel_inflow'!$J$4:$J$49,'SI2.11 - Nickel_inflow'!$K$4:$K$49,0)*AU$1</f>
        <v>0</v>
      </c>
      <c r="AV17" s="6">
        <f>_xlfn.XLOOKUP($E17-AV$3,'SI2.11 - Nickel_inflow'!$J$4:$J$49,'SI2.11 - Nickel_inflow'!$K$4:$K$49,0)*AV$1</f>
        <v>0</v>
      </c>
      <c r="AW17" s="6">
        <f>_xlfn.XLOOKUP($E17-AW$3,'SI2.11 - Nickel_inflow'!$J$4:$J$49,'SI2.11 - Nickel_inflow'!$K$4:$K$49,0)*AW$1</f>
        <v>0</v>
      </c>
      <c r="AX17" s="6">
        <f>_xlfn.XLOOKUP($E17-AX$3,'SI2.11 - Nickel_inflow'!$J$4:$J$49,'SI2.11 - Nickel_inflow'!$K$4:$K$49,0)*AX$1</f>
        <v>0</v>
      </c>
      <c r="AY17" s="6">
        <f>_xlfn.XLOOKUP($E17-AY$3,'SI2.11 - Nickel_inflow'!$J$4:$J$49,'SI2.11 - Nickel_inflow'!$K$4:$K$49,0)*AY$1</f>
        <v>0</v>
      </c>
    </row>
    <row r="18" spans="1:51">
      <c r="A18" s="15">
        <f>'SI2.11 - Nickel_inflow'!D18-B18</f>
        <v>8.271586096149286E-2</v>
      </c>
      <c r="B18" s="14">
        <f t="shared" si="2"/>
        <v>0.36484903755984788</v>
      </c>
      <c r="C18" s="13">
        <f t="shared" si="1"/>
        <v>1.1750345199546435</v>
      </c>
      <c r="E18" s="9">
        <f>'SI2.11 - Nickel_inflow'!B18</f>
        <v>2019</v>
      </c>
      <c r="F18" s="6">
        <f>_xlfn.XLOOKUP($E18-F$3,'SI2.11 - Nickel_inflow'!$J$4:$J$49,'SI2.11 - Nickel_inflow'!$K$4:$K$49,0)*F$1</f>
        <v>2.1359568325983031E-2</v>
      </c>
      <c r="G18" s="6">
        <f>_xlfn.XLOOKUP($E18-G$3,'SI2.11 - Nickel_inflow'!$J$4:$J$49,'SI2.11 - Nickel_inflow'!$K$4:$K$49,0)*G$1</f>
        <v>-4.9637145127491896E-3</v>
      </c>
      <c r="H18" s="6">
        <f>_xlfn.XLOOKUP($E18-H$3,'SI2.11 - Nickel_inflow'!$J$4:$J$49,'SI2.11 - Nickel_inflow'!$K$4:$K$49,0)*H$1</f>
        <v>-4.8334733836579433E-4</v>
      </c>
      <c r="I18" s="6">
        <f>_xlfn.XLOOKUP($E18-I$3,'SI2.11 - Nickel_inflow'!$J$4:$J$49,'SI2.11 - Nickel_inflow'!$K$4:$K$49,0)*I$1</f>
        <v>7.5625325305134104E-3</v>
      </c>
      <c r="J18" s="6">
        <f>_xlfn.XLOOKUP($E18-J$3,'SI2.11 - Nickel_inflow'!$J$4:$J$49,'SI2.11 - Nickel_inflow'!$K$4:$K$49,0)*J$1</f>
        <v>1.9288701407420044E-2</v>
      </c>
      <c r="K18" s="6">
        <f>_xlfn.XLOOKUP($E18-K$3,'SI2.11 - Nickel_inflow'!$J$4:$J$49,'SI2.11 - Nickel_inflow'!$K$4:$K$49,0)*K$1</f>
        <v>3.388257010886888E-2</v>
      </c>
      <c r="L18" s="6">
        <f>_xlfn.XLOOKUP($E18-L$3,'SI2.11 - Nickel_inflow'!$J$4:$J$49,'SI2.11 - Nickel_inflow'!$K$4:$K$49,0)*L$1</f>
        <v>4.9500884240079285E-2</v>
      </c>
      <c r="M18" s="6">
        <f>_xlfn.XLOOKUP($E18-M$3,'SI2.11 - Nickel_inflow'!$J$4:$J$49,'SI2.11 - Nickel_inflow'!$K$4:$K$49,0)*M$1</f>
        <v>6.3207505352633642E-2</v>
      </c>
      <c r="N18" s="6">
        <f>_xlfn.XLOOKUP($E18-N$3,'SI2.11 - Nickel_inflow'!$J$4:$J$49,'SI2.11 - Nickel_inflow'!$K$4:$K$49,0)*N$1</f>
        <v>7.1330988181231111E-2</v>
      </c>
      <c r="O18" s="6">
        <f>_xlfn.XLOOKUP($E18-O$3,'SI2.11 - Nickel_inflow'!$J$4:$J$49,'SI2.11 - Nickel_inflow'!$K$4:$K$49,0)*O$1</f>
        <v>7.0075261034433456E-2</v>
      </c>
      <c r="P18" s="6">
        <f>_xlfn.XLOOKUP($E18-P$3,'SI2.11 - Nickel_inflow'!$J$4:$J$49,'SI2.11 - Nickel_inflow'!$K$4:$K$49,0)*P$1</f>
        <v>5.6036424181363634E-2</v>
      </c>
      <c r="Q18" s="6">
        <f>_xlfn.XLOOKUP($E18-Q$3,'SI2.11 - Nickel_inflow'!$J$4:$J$49,'SI2.11 - Nickel_inflow'!$K$4:$K$49,0)*Q$1</f>
        <v>4.1066439403919658E-2</v>
      </c>
      <c r="R18" s="6">
        <f>_xlfn.XLOOKUP($E18-R$3,'SI2.11 - Nickel_inflow'!$J$4:$J$49,'SI2.11 - Nickel_inflow'!$K$4:$K$49,0)*R$1</f>
        <v>8.6198683232936807E-2</v>
      </c>
      <c r="S18" s="6">
        <f>_xlfn.XLOOKUP($E18-S$3,'SI2.11 - Nickel_inflow'!$J$4:$J$49,'SI2.11 - Nickel_inflow'!$K$4:$K$49,0)*S$1</f>
        <v>0.21340712528503467</v>
      </c>
      <c r="T18" s="6">
        <f>_xlfn.XLOOKUP($E18-T$3,'SI2.11 - Nickel_inflow'!$J$4:$J$49,'SI2.11 - Nickel_inflow'!$K$4:$K$49,0)*T$1</f>
        <v>0.44756489852134074</v>
      </c>
      <c r="U18" s="6">
        <f>_xlfn.XLOOKUP($E18-U$3,'SI2.11 - Nickel_inflow'!$J$4:$J$49,'SI2.11 - Nickel_inflow'!$K$4:$K$49,0)*U$1</f>
        <v>0</v>
      </c>
      <c r="V18" s="6">
        <f>_xlfn.XLOOKUP($E18-V$3,'SI2.11 - Nickel_inflow'!$J$4:$J$49,'SI2.11 - Nickel_inflow'!$K$4:$K$49,0)*V$1</f>
        <v>0</v>
      </c>
      <c r="W18" s="6">
        <f>_xlfn.XLOOKUP($E18-W$3,'SI2.11 - Nickel_inflow'!$J$4:$J$49,'SI2.11 - Nickel_inflow'!$K$4:$K$49,0)*W$1</f>
        <v>0</v>
      </c>
      <c r="X18" s="6">
        <f>_xlfn.XLOOKUP($E18-X$3,'SI2.11 - Nickel_inflow'!$J$4:$J$49,'SI2.11 - Nickel_inflow'!$K$4:$K$49,0)*X$1</f>
        <v>0</v>
      </c>
      <c r="Y18" s="6">
        <f>_xlfn.XLOOKUP($E18-Y$3,'SI2.11 - Nickel_inflow'!$J$4:$J$49,'SI2.11 - Nickel_inflow'!$K$4:$K$49,0)*Y$1</f>
        <v>0</v>
      </c>
      <c r="Z18" s="6">
        <f>_xlfn.XLOOKUP($E18-Z$3,'SI2.11 - Nickel_inflow'!$J$4:$J$49,'SI2.11 - Nickel_inflow'!$K$4:$K$49,0)*Z$1</f>
        <v>0</v>
      </c>
      <c r="AA18" s="6">
        <f>_xlfn.XLOOKUP($E18-AA$3,'SI2.11 - Nickel_inflow'!$J$4:$J$49,'SI2.11 - Nickel_inflow'!$K$4:$K$49,0)*AA$1</f>
        <v>0</v>
      </c>
      <c r="AB18" s="6">
        <f>_xlfn.XLOOKUP($E18-AB$3,'SI2.11 - Nickel_inflow'!$J$4:$J$49,'SI2.11 - Nickel_inflow'!$K$4:$K$49,0)*AB$1</f>
        <v>0</v>
      </c>
      <c r="AC18" s="6">
        <f>_xlfn.XLOOKUP($E18-AC$3,'SI2.11 - Nickel_inflow'!$J$4:$J$49,'SI2.11 - Nickel_inflow'!$K$4:$K$49,0)*AC$1</f>
        <v>0</v>
      </c>
      <c r="AD18" s="6">
        <f>_xlfn.XLOOKUP($E18-AD$3,'SI2.11 - Nickel_inflow'!$J$4:$J$49,'SI2.11 - Nickel_inflow'!$K$4:$K$49,0)*AD$1</f>
        <v>0</v>
      </c>
      <c r="AE18" s="6">
        <f>_xlfn.XLOOKUP($E18-AE$3,'SI2.11 - Nickel_inflow'!$J$4:$J$49,'SI2.11 - Nickel_inflow'!$K$4:$K$49,0)*AE$1</f>
        <v>0</v>
      </c>
      <c r="AF18" s="6">
        <f>_xlfn.XLOOKUP($E18-AF$3,'SI2.11 - Nickel_inflow'!$J$4:$J$49,'SI2.11 - Nickel_inflow'!$K$4:$K$49,0)*AF$1</f>
        <v>0</v>
      </c>
      <c r="AG18" s="6">
        <f>_xlfn.XLOOKUP($E18-AG$3,'SI2.11 - Nickel_inflow'!$J$4:$J$49,'SI2.11 - Nickel_inflow'!$K$4:$K$49,0)*AG$1</f>
        <v>0</v>
      </c>
      <c r="AH18" s="6">
        <f>_xlfn.XLOOKUP($E18-AH$3,'SI2.11 - Nickel_inflow'!$J$4:$J$49,'SI2.11 - Nickel_inflow'!$K$4:$K$49,0)*AH$1</f>
        <v>0</v>
      </c>
      <c r="AI18" s="6">
        <f>_xlfn.XLOOKUP($E18-AI$3,'SI2.11 - Nickel_inflow'!$J$4:$J$49,'SI2.11 - Nickel_inflow'!$K$4:$K$49,0)*AI$1</f>
        <v>0</v>
      </c>
      <c r="AJ18" s="6">
        <f>_xlfn.XLOOKUP($E18-AJ$3,'SI2.11 - Nickel_inflow'!$J$4:$J$49,'SI2.11 - Nickel_inflow'!$K$4:$K$49,0)*AJ$1</f>
        <v>0</v>
      </c>
      <c r="AK18" s="6">
        <f>_xlfn.XLOOKUP($E18-AK$3,'SI2.11 - Nickel_inflow'!$J$4:$J$49,'SI2.11 - Nickel_inflow'!$K$4:$K$49,0)*AK$1</f>
        <v>0</v>
      </c>
      <c r="AL18" s="6">
        <f>_xlfn.XLOOKUP($E18-AL$3,'SI2.11 - Nickel_inflow'!$J$4:$J$49,'SI2.11 - Nickel_inflow'!$K$4:$K$49,0)*AL$1</f>
        <v>0</v>
      </c>
      <c r="AM18" s="6">
        <f>_xlfn.XLOOKUP($E18-AM$3,'SI2.11 - Nickel_inflow'!$J$4:$J$49,'SI2.11 - Nickel_inflow'!$K$4:$K$49,0)*AM$1</f>
        <v>0</v>
      </c>
      <c r="AN18" s="6">
        <f>_xlfn.XLOOKUP($E18-AN$3,'SI2.11 - Nickel_inflow'!$J$4:$J$49,'SI2.11 - Nickel_inflow'!$K$4:$K$49,0)*AN$1</f>
        <v>0</v>
      </c>
      <c r="AO18" s="6">
        <f>_xlfn.XLOOKUP($E18-AO$3,'SI2.11 - Nickel_inflow'!$J$4:$J$49,'SI2.11 - Nickel_inflow'!$K$4:$K$49,0)*AO$1</f>
        <v>0</v>
      </c>
      <c r="AP18" s="6">
        <f>_xlfn.XLOOKUP($E18-AP$3,'SI2.11 - Nickel_inflow'!$J$4:$J$49,'SI2.11 - Nickel_inflow'!$K$4:$K$49,0)*AP$1</f>
        <v>0</v>
      </c>
      <c r="AQ18" s="6">
        <f>_xlfn.XLOOKUP($E18-AQ$3,'SI2.11 - Nickel_inflow'!$J$4:$J$49,'SI2.11 - Nickel_inflow'!$K$4:$K$49,0)*AQ$1</f>
        <v>0</v>
      </c>
      <c r="AR18" s="6">
        <f>_xlfn.XLOOKUP($E18-AR$3,'SI2.11 - Nickel_inflow'!$J$4:$J$49,'SI2.11 - Nickel_inflow'!$K$4:$K$49,0)*AR$1</f>
        <v>0</v>
      </c>
      <c r="AS18" s="6">
        <f>_xlfn.XLOOKUP($E18-AS$3,'SI2.11 - Nickel_inflow'!$J$4:$J$49,'SI2.11 - Nickel_inflow'!$K$4:$K$49,0)*AS$1</f>
        <v>0</v>
      </c>
      <c r="AT18" s="6">
        <f>_xlfn.XLOOKUP($E18-AT$3,'SI2.11 - Nickel_inflow'!$J$4:$J$49,'SI2.11 - Nickel_inflow'!$K$4:$K$49,0)*AT$1</f>
        <v>0</v>
      </c>
      <c r="AU18" s="6">
        <f>_xlfn.XLOOKUP($E18-AU$3,'SI2.11 - Nickel_inflow'!$J$4:$J$49,'SI2.11 - Nickel_inflow'!$K$4:$K$49,0)*AU$1</f>
        <v>0</v>
      </c>
      <c r="AV18" s="6">
        <f>_xlfn.XLOOKUP($E18-AV$3,'SI2.11 - Nickel_inflow'!$J$4:$J$49,'SI2.11 - Nickel_inflow'!$K$4:$K$49,0)*AV$1</f>
        <v>0</v>
      </c>
      <c r="AW18" s="6">
        <f>_xlfn.XLOOKUP($E18-AW$3,'SI2.11 - Nickel_inflow'!$J$4:$J$49,'SI2.11 - Nickel_inflow'!$K$4:$K$49,0)*AW$1</f>
        <v>0</v>
      </c>
      <c r="AX18" s="6">
        <f>_xlfn.XLOOKUP($E18-AX$3,'SI2.11 - Nickel_inflow'!$J$4:$J$49,'SI2.11 - Nickel_inflow'!$K$4:$K$49,0)*AX$1</f>
        <v>0</v>
      </c>
      <c r="AY18" s="6">
        <f>_xlfn.XLOOKUP($E18-AY$3,'SI2.11 - Nickel_inflow'!$J$4:$J$49,'SI2.11 - Nickel_inflow'!$K$4:$K$49,0)*AY$1</f>
        <v>0</v>
      </c>
    </row>
    <row r="19" spans="1:51">
      <c r="A19" s="15">
        <f>'SI2.11 - Nickel_inflow'!D19-B19</f>
        <v>8.9266193764886315E-2</v>
      </c>
      <c r="B19" s="14">
        <f t="shared" si="2"/>
        <v>0.65208653841492925</v>
      </c>
      <c r="C19" s="13">
        <f t="shared" si="1"/>
        <v>1.8271210583695727</v>
      </c>
      <c r="E19" s="9">
        <f>'SI2.11 - Nickel_inflow'!B19</f>
        <v>2020</v>
      </c>
      <c r="F19" s="6">
        <f>_xlfn.XLOOKUP($E19-F$3,'SI2.11 - Nickel_inflow'!$J$4:$J$49,'SI2.11 - Nickel_inflow'!$K$4:$K$49,0)*F$1</f>
        <v>1.305407822317361E-2</v>
      </c>
      <c r="G19" s="6">
        <f>_xlfn.XLOOKUP($E19-G$3,'SI2.11 - Nickel_inflow'!$J$4:$J$49,'SI2.11 - Nickel_inflow'!$K$4:$K$49,0)*G$1</f>
        <v>-3.1659781979364054E-3</v>
      </c>
      <c r="H19" s="6">
        <f>_xlfn.XLOOKUP($E19-H$3,'SI2.11 - Nickel_inflow'!$J$4:$J$49,'SI2.11 - Nickel_inflow'!$K$4:$K$49,0)*H$1</f>
        <v>-3.2147001729097147E-4</v>
      </c>
      <c r="I19" s="6">
        <f>_xlfn.XLOOKUP($E19-I$3,'SI2.11 - Nickel_inflow'!$J$4:$J$49,'SI2.11 - Nickel_inflow'!$K$4:$K$49,0)*I$1</f>
        <v>5.2401021655245749E-3</v>
      </c>
      <c r="J19" s="6">
        <f>_xlfn.XLOOKUP($E19-J$3,'SI2.11 - Nickel_inflow'!$J$4:$J$49,'SI2.11 - Nickel_inflow'!$K$4:$K$49,0)*J$1</f>
        <v>1.3910851296679504E-2</v>
      </c>
      <c r="K19" s="6">
        <f>_xlfn.XLOOKUP($E19-K$3,'SI2.11 - Nickel_inflow'!$J$4:$J$49,'SI2.11 - Nickel_inflow'!$K$4:$K$49,0)*K$1</f>
        <v>2.5407601130052554E-2</v>
      </c>
      <c r="L19" s="6">
        <f>_xlfn.XLOOKUP($E19-L$3,'SI2.11 - Nickel_inflow'!$J$4:$J$49,'SI2.11 - Nickel_inflow'!$K$4:$K$49,0)*L$1</f>
        <v>3.8553305279451548E-2</v>
      </c>
      <c r="M19" s="6">
        <f>_xlfn.XLOOKUP($E19-M$3,'SI2.11 - Nickel_inflow'!$J$4:$J$49,'SI2.11 - Nickel_inflow'!$K$4:$K$49,0)*M$1</f>
        <v>5.1069659097603796E-2</v>
      </c>
      <c r="N19" s="6">
        <f>_xlfn.XLOOKUP($E19-N$3,'SI2.11 - Nickel_inflow'!$J$4:$J$49,'SI2.11 - Nickel_inflow'!$K$4:$K$49,0)*N$1</f>
        <v>5.9710786520079967E-2</v>
      </c>
      <c r="O19" s="6">
        <f>_xlfn.XLOOKUP($E19-O$3,'SI2.11 - Nickel_inflow'!$J$4:$J$49,'SI2.11 - Nickel_inflow'!$K$4:$K$49,0)*O$1</f>
        <v>6.0686380560195534E-2</v>
      </c>
      <c r="P19" s="6">
        <f>_xlfn.XLOOKUP($E19-P$3,'SI2.11 - Nickel_inflow'!$J$4:$J$49,'SI2.11 - Nickel_inflow'!$K$4:$K$49,0)*P$1</f>
        <v>5.0123109922124605E-2</v>
      </c>
      <c r="Q19" s="6">
        <f>_xlfn.XLOOKUP($E19-Q$3,'SI2.11 - Nickel_inflow'!$J$4:$J$49,'SI2.11 - Nickel_inflow'!$K$4:$K$49,0)*Q$1</f>
        <v>3.7867832779721979E-2</v>
      </c>
      <c r="R19" s="6">
        <f>_xlfn.XLOOKUP($E19-R$3,'SI2.11 - Nickel_inflow'!$J$4:$J$49,'SI2.11 - Nickel_inflow'!$K$4:$K$49,0)*R$1</f>
        <v>8.1752852593598435E-2</v>
      </c>
      <c r="S19" s="6">
        <f>_xlfn.XLOOKUP($E19-S$3,'SI2.11 - Nickel_inflow'!$J$4:$J$49,'SI2.11 - Nickel_inflow'!$K$4:$K$49,0)*S$1</f>
        <v>0.20755703275144705</v>
      </c>
      <c r="T19" s="6">
        <f>_xlfn.XLOOKUP($E19-T$3,'SI2.11 - Nickel_inflow'!$J$4:$J$49,'SI2.11 - Nickel_inflow'!$K$4:$K$49,0)*T$1</f>
        <v>0.44432218208533159</v>
      </c>
      <c r="U19" s="6">
        <f>_xlfn.XLOOKUP($E19-U$3,'SI2.11 - Nickel_inflow'!$J$4:$J$49,'SI2.11 - Nickel_inflow'!$K$4:$K$49,0)*U$1</f>
        <v>0.74135273217981557</v>
      </c>
      <c r="V19" s="6">
        <f>_xlfn.XLOOKUP($E19-V$3,'SI2.11 - Nickel_inflow'!$J$4:$J$49,'SI2.11 - Nickel_inflow'!$K$4:$K$49,0)*V$1</f>
        <v>0</v>
      </c>
      <c r="W19" s="6">
        <f>_xlfn.XLOOKUP($E19-W$3,'SI2.11 - Nickel_inflow'!$J$4:$J$49,'SI2.11 - Nickel_inflow'!$K$4:$K$49,0)*W$1</f>
        <v>0</v>
      </c>
      <c r="X19" s="6">
        <f>_xlfn.XLOOKUP($E19-X$3,'SI2.11 - Nickel_inflow'!$J$4:$J$49,'SI2.11 - Nickel_inflow'!$K$4:$K$49,0)*X$1</f>
        <v>0</v>
      </c>
      <c r="Y19" s="6">
        <f>_xlfn.XLOOKUP($E19-Y$3,'SI2.11 - Nickel_inflow'!$J$4:$J$49,'SI2.11 - Nickel_inflow'!$K$4:$K$49,0)*Y$1</f>
        <v>0</v>
      </c>
      <c r="Z19" s="6">
        <f>_xlfn.XLOOKUP($E19-Z$3,'SI2.11 - Nickel_inflow'!$J$4:$J$49,'SI2.11 - Nickel_inflow'!$K$4:$K$49,0)*Z$1</f>
        <v>0</v>
      </c>
      <c r="AA19" s="6">
        <f>_xlfn.XLOOKUP($E19-AA$3,'SI2.11 - Nickel_inflow'!$J$4:$J$49,'SI2.11 - Nickel_inflow'!$K$4:$K$49,0)*AA$1</f>
        <v>0</v>
      </c>
      <c r="AB19" s="6">
        <f>_xlfn.XLOOKUP($E19-AB$3,'SI2.11 - Nickel_inflow'!$J$4:$J$49,'SI2.11 - Nickel_inflow'!$K$4:$K$49,0)*AB$1</f>
        <v>0</v>
      </c>
      <c r="AC19" s="6">
        <f>_xlfn.XLOOKUP($E19-AC$3,'SI2.11 - Nickel_inflow'!$J$4:$J$49,'SI2.11 - Nickel_inflow'!$K$4:$K$49,0)*AC$1</f>
        <v>0</v>
      </c>
      <c r="AD19" s="6">
        <f>_xlfn.XLOOKUP($E19-AD$3,'SI2.11 - Nickel_inflow'!$J$4:$J$49,'SI2.11 - Nickel_inflow'!$K$4:$K$49,0)*AD$1</f>
        <v>0</v>
      </c>
      <c r="AE19" s="6">
        <f>_xlfn.XLOOKUP($E19-AE$3,'SI2.11 - Nickel_inflow'!$J$4:$J$49,'SI2.11 - Nickel_inflow'!$K$4:$K$49,0)*AE$1</f>
        <v>0</v>
      </c>
      <c r="AF19" s="6">
        <f>_xlfn.XLOOKUP($E19-AF$3,'SI2.11 - Nickel_inflow'!$J$4:$J$49,'SI2.11 - Nickel_inflow'!$K$4:$K$49,0)*AF$1</f>
        <v>0</v>
      </c>
      <c r="AG19" s="6">
        <f>_xlfn.XLOOKUP($E19-AG$3,'SI2.11 - Nickel_inflow'!$J$4:$J$49,'SI2.11 - Nickel_inflow'!$K$4:$K$49,0)*AG$1</f>
        <v>0</v>
      </c>
      <c r="AH19" s="6">
        <f>_xlfn.XLOOKUP($E19-AH$3,'SI2.11 - Nickel_inflow'!$J$4:$J$49,'SI2.11 - Nickel_inflow'!$K$4:$K$49,0)*AH$1</f>
        <v>0</v>
      </c>
      <c r="AI19" s="6">
        <f>_xlfn.XLOOKUP($E19-AI$3,'SI2.11 - Nickel_inflow'!$J$4:$J$49,'SI2.11 - Nickel_inflow'!$K$4:$K$49,0)*AI$1</f>
        <v>0</v>
      </c>
      <c r="AJ19" s="6">
        <f>_xlfn.XLOOKUP($E19-AJ$3,'SI2.11 - Nickel_inflow'!$J$4:$J$49,'SI2.11 - Nickel_inflow'!$K$4:$K$49,0)*AJ$1</f>
        <v>0</v>
      </c>
      <c r="AK19" s="6">
        <f>_xlfn.XLOOKUP($E19-AK$3,'SI2.11 - Nickel_inflow'!$J$4:$J$49,'SI2.11 - Nickel_inflow'!$K$4:$K$49,0)*AK$1</f>
        <v>0</v>
      </c>
      <c r="AL19" s="6">
        <f>_xlfn.XLOOKUP($E19-AL$3,'SI2.11 - Nickel_inflow'!$J$4:$J$49,'SI2.11 - Nickel_inflow'!$K$4:$K$49,0)*AL$1</f>
        <v>0</v>
      </c>
      <c r="AM19" s="6">
        <f>_xlfn.XLOOKUP($E19-AM$3,'SI2.11 - Nickel_inflow'!$J$4:$J$49,'SI2.11 - Nickel_inflow'!$K$4:$K$49,0)*AM$1</f>
        <v>0</v>
      </c>
      <c r="AN19" s="6">
        <f>_xlfn.XLOOKUP($E19-AN$3,'SI2.11 - Nickel_inflow'!$J$4:$J$49,'SI2.11 - Nickel_inflow'!$K$4:$K$49,0)*AN$1</f>
        <v>0</v>
      </c>
      <c r="AO19" s="6">
        <f>_xlfn.XLOOKUP($E19-AO$3,'SI2.11 - Nickel_inflow'!$J$4:$J$49,'SI2.11 - Nickel_inflow'!$K$4:$K$49,0)*AO$1</f>
        <v>0</v>
      </c>
      <c r="AP19" s="6">
        <f>_xlfn.XLOOKUP($E19-AP$3,'SI2.11 - Nickel_inflow'!$J$4:$J$49,'SI2.11 - Nickel_inflow'!$K$4:$K$49,0)*AP$1</f>
        <v>0</v>
      </c>
      <c r="AQ19" s="6">
        <f>_xlfn.XLOOKUP($E19-AQ$3,'SI2.11 - Nickel_inflow'!$J$4:$J$49,'SI2.11 - Nickel_inflow'!$K$4:$K$49,0)*AQ$1</f>
        <v>0</v>
      </c>
      <c r="AR19" s="6">
        <f>_xlfn.XLOOKUP($E19-AR$3,'SI2.11 - Nickel_inflow'!$J$4:$J$49,'SI2.11 - Nickel_inflow'!$K$4:$K$49,0)*AR$1</f>
        <v>0</v>
      </c>
      <c r="AS19" s="6">
        <f>_xlfn.XLOOKUP($E19-AS$3,'SI2.11 - Nickel_inflow'!$J$4:$J$49,'SI2.11 - Nickel_inflow'!$K$4:$K$49,0)*AS$1</f>
        <v>0</v>
      </c>
      <c r="AT19" s="6">
        <f>_xlfn.XLOOKUP($E19-AT$3,'SI2.11 - Nickel_inflow'!$J$4:$J$49,'SI2.11 - Nickel_inflow'!$K$4:$K$49,0)*AT$1</f>
        <v>0</v>
      </c>
      <c r="AU19" s="6">
        <f>_xlfn.XLOOKUP($E19-AU$3,'SI2.11 - Nickel_inflow'!$J$4:$J$49,'SI2.11 - Nickel_inflow'!$K$4:$K$49,0)*AU$1</f>
        <v>0</v>
      </c>
      <c r="AV19" s="6">
        <f>_xlfn.XLOOKUP($E19-AV$3,'SI2.11 - Nickel_inflow'!$J$4:$J$49,'SI2.11 - Nickel_inflow'!$K$4:$K$49,0)*AV$1</f>
        <v>0</v>
      </c>
      <c r="AW19" s="6">
        <f>_xlfn.XLOOKUP($E19-AW$3,'SI2.11 - Nickel_inflow'!$J$4:$J$49,'SI2.11 - Nickel_inflow'!$K$4:$K$49,0)*AW$1</f>
        <v>0</v>
      </c>
      <c r="AX19" s="6">
        <f>_xlfn.XLOOKUP($E19-AX$3,'SI2.11 - Nickel_inflow'!$J$4:$J$49,'SI2.11 - Nickel_inflow'!$K$4:$K$49,0)*AX$1</f>
        <v>0</v>
      </c>
      <c r="AY19" s="6">
        <f>_xlfn.XLOOKUP($E19-AY$3,'SI2.11 - Nickel_inflow'!$J$4:$J$49,'SI2.11 - Nickel_inflow'!$K$4:$K$49,0)*AY$1</f>
        <v>0</v>
      </c>
    </row>
    <row r="20" spans="1:51">
      <c r="A20" s="15">
        <f>'SI2.11 - Nickel_inflow'!D20-B20</f>
        <v>0.10480500810413396</v>
      </c>
      <c r="B20" s="14">
        <f t="shared" si="2"/>
        <v>0.73471313027004292</v>
      </c>
      <c r="C20" s="13">
        <f t="shared" si="1"/>
        <v>2.5618341886396157</v>
      </c>
      <c r="E20" s="9">
        <f>'SI2.11 - Nickel_inflow'!B20</f>
        <v>2021</v>
      </c>
      <c r="F20" s="6">
        <f>_xlfn.XLOOKUP($E20-F$3,'SI2.11 - Nickel_inflow'!$J$4:$J$49,'SI2.11 - Nickel_inflow'!$K$4:$K$49,0)*F$1</f>
        <v>7.6384267031260706E-3</v>
      </c>
      <c r="G20" s="6">
        <f>_xlfn.XLOOKUP($E20-G$3,'SI2.11 - Nickel_inflow'!$J$4:$J$49,'SI2.11 - Nickel_inflow'!$K$4:$K$49,0)*G$1</f>
        <v>-1.9349139653936326E-3</v>
      </c>
      <c r="H20" s="6">
        <f>_xlfn.XLOOKUP($E20-H$3,'SI2.11 - Nickel_inflow'!$J$4:$J$49,'SI2.11 - Nickel_inflow'!$K$4:$K$49,0)*H$1</f>
        <v>-2.0504141876398068E-4</v>
      </c>
      <c r="I20" s="6">
        <f>_xlfn.XLOOKUP($E20-I$3,'SI2.11 - Nickel_inflow'!$J$4:$J$49,'SI2.11 - Nickel_inflow'!$K$4:$K$49,0)*I$1</f>
        <v>3.4851453603801492E-3</v>
      </c>
      <c r="J20" s="6">
        <f>_xlfn.XLOOKUP($E20-J$3,'SI2.11 - Nickel_inflow'!$J$4:$J$49,'SI2.11 - Nickel_inflow'!$K$4:$K$49,0)*J$1</f>
        <v>9.6388718607035087E-3</v>
      </c>
      <c r="K20" s="6">
        <f>_xlfn.XLOOKUP($E20-K$3,'SI2.11 - Nickel_inflow'!$J$4:$J$49,'SI2.11 - Nickel_inflow'!$K$4:$K$49,0)*K$1</f>
        <v>1.8323750970065004E-2</v>
      </c>
      <c r="L20" s="6">
        <f>_xlfn.XLOOKUP($E20-L$3,'SI2.11 - Nickel_inflow'!$J$4:$J$49,'SI2.11 - Nickel_inflow'!$K$4:$K$49,0)*L$1</f>
        <v>2.8910056103714943E-2</v>
      </c>
      <c r="M20" s="6">
        <f>_xlfn.XLOOKUP($E20-M$3,'SI2.11 - Nickel_inflow'!$J$4:$J$49,'SI2.11 - Nickel_inflow'!$K$4:$K$49,0)*M$1</f>
        <v>3.977513104934155E-2</v>
      </c>
      <c r="N20" s="6">
        <f>_xlfn.XLOOKUP($E20-N$3,'SI2.11 - Nickel_inflow'!$J$4:$J$49,'SI2.11 - Nickel_inflow'!$K$4:$K$49,0)*N$1</f>
        <v>4.8244421212602431E-2</v>
      </c>
      <c r="O20" s="6">
        <f>_xlfn.XLOOKUP($E20-O$3,'SI2.11 - Nickel_inflow'!$J$4:$J$49,'SI2.11 - Nickel_inflow'!$K$4:$K$49,0)*O$1</f>
        <v>5.0800242737414236E-2</v>
      </c>
      <c r="P20" s="6">
        <f>_xlfn.XLOOKUP($E20-P$3,'SI2.11 - Nickel_inflow'!$J$4:$J$49,'SI2.11 - Nickel_inflow'!$K$4:$K$49,0)*P$1</f>
        <v>4.3407474744901725E-2</v>
      </c>
      <c r="Q20" s="6">
        <f>_xlfn.XLOOKUP($E20-Q$3,'SI2.11 - Nickel_inflow'!$J$4:$J$49,'SI2.11 - Nickel_inflow'!$K$4:$K$49,0)*Q$1</f>
        <v>3.3871782017844826E-2</v>
      </c>
      <c r="R20" s="6">
        <f>_xlfn.XLOOKUP($E20-R$3,'SI2.11 - Nickel_inflow'!$J$4:$J$49,'SI2.11 - Nickel_inflow'!$K$4:$K$49,0)*R$1</f>
        <v>7.538523904714664E-2</v>
      </c>
      <c r="S20" s="6">
        <f>_xlfn.XLOOKUP($E20-S$3,'SI2.11 - Nickel_inflow'!$J$4:$J$49,'SI2.11 - Nickel_inflow'!$K$4:$K$49,0)*S$1</f>
        <v>0.19685195720959758</v>
      </c>
      <c r="T20" s="6">
        <f>_xlfn.XLOOKUP($E20-T$3,'SI2.11 - Nickel_inflow'!$J$4:$J$49,'SI2.11 - Nickel_inflow'!$K$4:$K$49,0)*T$1</f>
        <v>0.43214205512634185</v>
      </c>
      <c r="U20" s="6">
        <f>_xlfn.XLOOKUP($E20-U$3,'SI2.11 - Nickel_inflow'!$J$4:$J$49,'SI2.11 - Nickel_inflow'!$K$4:$K$49,0)*U$1</f>
        <v>0.73598145150641592</v>
      </c>
      <c r="V20" s="6">
        <f>_xlfn.XLOOKUP($E20-V$3,'SI2.11 - Nickel_inflow'!$J$4:$J$49,'SI2.11 - Nickel_inflow'!$K$4:$K$49,0)*V$1</f>
        <v>0.83951813837417688</v>
      </c>
      <c r="W20" s="6">
        <f>_xlfn.XLOOKUP($E20-W$3,'SI2.11 - Nickel_inflow'!$J$4:$J$49,'SI2.11 - Nickel_inflow'!$K$4:$K$49,0)*W$1</f>
        <v>0</v>
      </c>
      <c r="X20" s="6">
        <f>_xlfn.XLOOKUP($E20-X$3,'SI2.11 - Nickel_inflow'!$J$4:$J$49,'SI2.11 - Nickel_inflow'!$K$4:$K$49,0)*X$1</f>
        <v>0</v>
      </c>
      <c r="Y20" s="6">
        <f>_xlfn.XLOOKUP($E20-Y$3,'SI2.11 - Nickel_inflow'!$J$4:$J$49,'SI2.11 - Nickel_inflow'!$K$4:$K$49,0)*Y$1</f>
        <v>0</v>
      </c>
      <c r="Z20" s="6">
        <f>_xlfn.XLOOKUP($E20-Z$3,'SI2.11 - Nickel_inflow'!$J$4:$J$49,'SI2.11 - Nickel_inflow'!$K$4:$K$49,0)*Z$1</f>
        <v>0</v>
      </c>
      <c r="AA20" s="6">
        <f>_xlfn.XLOOKUP($E20-AA$3,'SI2.11 - Nickel_inflow'!$J$4:$J$49,'SI2.11 - Nickel_inflow'!$K$4:$K$49,0)*AA$1</f>
        <v>0</v>
      </c>
      <c r="AB20" s="6">
        <f>_xlfn.XLOOKUP($E20-AB$3,'SI2.11 - Nickel_inflow'!$J$4:$J$49,'SI2.11 - Nickel_inflow'!$K$4:$K$49,0)*AB$1</f>
        <v>0</v>
      </c>
      <c r="AC20" s="6">
        <f>_xlfn.XLOOKUP($E20-AC$3,'SI2.11 - Nickel_inflow'!$J$4:$J$49,'SI2.11 - Nickel_inflow'!$K$4:$K$49,0)*AC$1</f>
        <v>0</v>
      </c>
      <c r="AD20" s="6">
        <f>_xlfn.XLOOKUP($E20-AD$3,'SI2.11 - Nickel_inflow'!$J$4:$J$49,'SI2.11 - Nickel_inflow'!$K$4:$K$49,0)*AD$1</f>
        <v>0</v>
      </c>
      <c r="AE20" s="6">
        <f>_xlfn.XLOOKUP($E20-AE$3,'SI2.11 - Nickel_inflow'!$J$4:$J$49,'SI2.11 - Nickel_inflow'!$K$4:$K$49,0)*AE$1</f>
        <v>0</v>
      </c>
      <c r="AF20" s="6">
        <f>_xlfn.XLOOKUP($E20-AF$3,'SI2.11 - Nickel_inflow'!$J$4:$J$49,'SI2.11 - Nickel_inflow'!$K$4:$K$49,0)*AF$1</f>
        <v>0</v>
      </c>
      <c r="AG20" s="6">
        <f>_xlfn.XLOOKUP($E20-AG$3,'SI2.11 - Nickel_inflow'!$J$4:$J$49,'SI2.11 - Nickel_inflow'!$K$4:$K$49,0)*AG$1</f>
        <v>0</v>
      </c>
      <c r="AH20" s="6">
        <f>_xlfn.XLOOKUP($E20-AH$3,'SI2.11 - Nickel_inflow'!$J$4:$J$49,'SI2.11 - Nickel_inflow'!$K$4:$K$49,0)*AH$1</f>
        <v>0</v>
      </c>
      <c r="AI20" s="6">
        <f>_xlfn.XLOOKUP($E20-AI$3,'SI2.11 - Nickel_inflow'!$J$4:$J$49,'SI2.11 - Nickel_inflow'!$K$4:$K$49,0)*AI$1</f>
        <v>0</v>
      </c>
      <c r="AJ20" s="6">
        <f>_xlfn.XLOOKUP($E20-AJ$3,'SI2.11 - Nickel_inflow'!$J$4:$J$49,'SI2.11 - Nickel_inflow'!$K$4:$K$49,0)*AJ$1</f>
        <v>0</v>
      </c>
      <c r="AK20" s="6">
        <f>_xlfn.XLOOKUP($E20-AK$3,'SI2.11 - Nickel_inflow'!$J$4:$J$49,'SI2.11 - Nickel_inflow'!$K$4:$K$49,0)*AK$1</f>
        <v>0</v>
      </c>
      <c r="AL20" s="6">
        <f>_xlfn.XLOOKUP($E20-AL$3,'SI2.11 - Nickel_inflow'!$J$4:$J$49,'SI2.11 - Nickel_inflow'!$K$4:$K$49,0)*AL$1</f>
        <v>0</v>
      </c>
      <c r="AM20" s="6">
        <f>_xlfn.XLOOKUP($E20-AM$3,'SI2.11 - Nickel_inflow'!$J$4:$J$49,'SI2.11 - Nickel_inflow'!$K$4:$K$49,0)*AM$1</f>
        <v>0</v>
      </c>
      <c r="AN20" s="6">
        <f>_xlfn.XLOOKUP($E20-AN$3,'SI2.11 - Nickel_inflow'!$J$4:$J$49,'SI2.11 - Nickel_inflow'!$K$4:$K$49,0)*AN$1</f>
        <v>0</v>
      </c>
      <c r="AO20" s="6">
        <f>_xlfn.XLOOKUP($E20-AO$3,'SI2.11 - Nickel_inflow'!$J$4:$J$49,'SI2.11 - Nickel_inflow'!$K$4:$K$49,0)*AO$1</f>
        <v>0</v>
      </c>
      <c r="AP20" s="6">
        <f>_xlfn.XLOOKUP($E20-AP$3,'SI2.11 - Nickel_inflow'!$J$4:$J$49,'SI2.11 - Nickel_inflow'!$K$4:$K$49,0)*AP$1</f>
        <v>0</v>
      </c>
      <c r="AQ20" s="6">
        <f>_xlfn.XLOOKUP($E20-AQ$3,'SI2.11 - Nickel_inflow'!$J$4:$J$49,'SI2.11 - Nickel_inflow'!$K$4:$K$49,0)*AQ$1</f>
        <v>0</v>
      </c>
      <c r="AR20" s="6">
        <f>_xlfn.XLOOKUP($E20-AR$3,'SI2.11 - Nickel_inflow'!$J$4:$J$49,'SI2.11 - Nickel_inflow'!$K$4:$K$49,0)*AR$1</f>
        <v>0</v>
      </c>
      <c r="AS20" s="6">
        <f>_xlfn.XLOOKUP($E20-AS$3,'SI2.11 - Nickel_inflow'!$J$4:$J$49,'SI2.11 - Nickel_inflow'!$K$4:$K$49,0)*AS$1</f>
        <v>0</v>
      </c>
      <c r="AT20" s="6">
        <f>_xlfn.XLOOKUP($E20-AT$3,'SI2.11 - Nickel_inflow'!$J$4:$J$49,'SI2.11 - Nickel_inflow'!$K$4:$K$49,0)*AT$1</f>
        <v>0</v>
      </c>
      <c r="AU20" s="6">
        <f>_xlfn.XLOOKUP($E20-AU$3,'SI2.11 - Nickel_inflow'!$J$4:$J$49,'SI2.11 - Nickel_inflow'!$K$4:$K$49,0)*AU$1</f>
        <v>0</v>
      </c>
      <c r="AV20" s="6">
        <f>_xlfn.XLOOKUP($E20-AV$3,'SI2.11 - Nickel_inflow'!$J$4:$J$49,'SI2.11 - Nickel_inflow'!$K$4:$K$49,0)*AV$1</f>
        <v>0</v>
      </c>
      <c r="AW20" s="6">
        <f>_xlfn.XLOOKUP($E20-AW$3,'SI2.11 - Nickel_inflow'!$J$4:$J$49,'SI2.11 - Nickel_inflow'!$K$4:$K$49,0)*AW$1</f>
        <v>0</v>
      </c>
      <c r="AX20" s="6">
        <f>_xlfn.XLOOKUP($E20-AX$3,'SI2.11 - Nickel_inflow'!$J$4:$J$49,'SI2.11 - Nickel_inflow'!$K$4:$K$49,0)*AX$1</f>
        <v>0</v>
      </c>
      <c r="AY20" s="6">
        <f>_xlfn.XLOOKUP($E20-AY$3,'SI2.11 - Nickel_inflow'!$J$4:$J$49,'SI2.11 - Nickel_inflow'!$K$4:$K$49,0)*AY$1</f>
        <v>0</v>
      </c>
    </row>
    <row r="21" spans="1:51">
      <c r="A21" s="15">
        <f>'SI2.11 - Nickel_inflow'!D21-B21</f>
        <v>0.13447517520829688</v>
      </c>
      <c r="B21" s="14">
        <f t="shared" si="2"/>
        <v>0.913626149305105</v>
      </c>
      <c r="C21" s="13">
        <f t="shared" si="1"/>
        <v>3.4754603379447206</v>
      </c>
      <c r="E21" s="9">
        <f>'SI2.11 - Nickel_inflow'!B21</f>
        <v>2022</v>
      </c>
      <c r="F21" s="6">
        <f>_xlfn.XLOOKUP($E21-F$3,'SI2.11 - Nickel_inflow'!$J$4:$J$49,'SI2.11 - Nickel_inflow'!$K$4:$K$49,0)*F$1</f>
        <v>4.2759590778550542E-3</v>
      </c>
      <c r="G21" s="6">
        <f>_xlfn.XLOOKUP($E21-G$3,'SI2.11 - Nickel_inflow'!$J$4:$J$49,'SI2.11 - Nickel_inflow'!$K$4:$K$49,0)*G$1</f>
        <v>-1.1321901285436871E-3</v>
      </c>
      <c r="H21" s="6">
        <f>_xlfn.XLOOKUP($E21-H$3,'SI2.11 - Nickel_inflow'!$J$4:$J$49,'SI2.11 - Nickel_inflow'!$K$4:$K$49,0)*H$1</f>
        <v>-1.2531277218179993E-4</v>
      </c>
      <c r="I21" s="6">
        <f>_xlfn.XLOOKUP($E21-I$3,'SI2.11 - Nickel_inflow'!$J$4:$J$49,'SI2.11 - Nickel_inflow'!$K$4:$K$49,0)*I$1</f>
        <v>2.2229107252768987E-3</v>
      </c>
      <c r="J21" s="6">
        <f>_xlfn.XLOOKUP($E21-J$3,'SI2.11 - Nickel_inflow'!$J$4:$J$49,'SI2.11 - Nickel_inflow'!$K$4:$K$49,0)*J$1</f>
        <v>6.4107279750463993E-3</v>
      </c>
      <c r="K21" s="6">
        <f>_xlfn.XLOOKUP($E21-K$3,'SI2.11 - Nickel_inflow'!$J$4:$J$49,'SI2.11 - Nickel_inflow'!$K$4:$K$49,0)*K$1</f>
        <v>1.2696583684282293E-2</v>
      </c>
      <c r="L21" s="6">
        <f>_xlfn.XLOOKUP($E21-L$3,'SI2.11 - Nickel_inflow'!$J$4:$J$49,'SI2.11 - Nickel_inflow'!$K$4:$K$49,0)*L$1</f>
        <v>2.0849692415412405E-2</v>
      </c>
      <c r="M21" s="6">
        <f>_xlfn.XLOOKUP($E21-M$3,'SI2.11 - Nickel_inflow'!$J$4:$J$49,'SI2.11 - Nickel_inflow'!$K$4:$K$49,0)*M$1</f>
        <v>2.9826269416696732E-2</v>
      </c>
      <c r="N21" s="6">
        <f>_xlfn.XLOOKUP($E21-N$3,'SI2.11 - Nickel_inflow'!$J$4:$J$49,'SI2.11 - Nickel_inflow'!$K$4:$K$49,0)*N$1</f>
        <v>3.7574720686180021E-2</v>
      </c>
      <c r="O21" s="6">
        <f>_xlfn.XLOOKUP($E21-O$3,'SI2.11 - Nickel_inflow'!$J$4:$J$49,'SI2.11 - Nickel_inflow'!$K$4:$K$49,0)*O$1</f>
        <v>4.1044984518870439E-2</v>
      </c>
      <c r="P21" s="6">
        <f>_xlfn.XLOOKUP($E21-P$3,'SI2.11 - Nickel_inflow'!$J$4:$J$49,'SI2.11 - Nickel_inflow'!$K$4:$K$49,0)*P$1</f>
        <v>3.633616362194992E-2</v>
      </c>
      <c r="Q21" s="6">
        <f>_xlfn.XLOOKUP($E21-Q$3,'SI2.11 - Nickel_inflow'!$J$4:$J$49,'SI2.11 - Nickel_inflow'!$K$4:$K$49,0)*Q$1</f>
        <v>2.9333545440192701E-2</v>
      </c>
      <c r="R21" s="6">
        <f>_xlfn.XLOOKUP($E21-R$3,'SI2.11 - Nickel_inflow'!$J$4:$J$49,'SI2.11 - Nickel_inflow'!$K$4:$K$49,0)*R$1</f>
        <v>6.7430116722587433E-2</v>
      </c>
      <c r="S21" s="6">
        <f>_xlfn.XLOOKUP($E21-S$3,'SI2.11 - Nickel_inflow'!$J$4:$J$49,'SI2.11 - Nickel_inflow'!$K$4:$K$49,0)*S$1</f>
        <v>0.18151943791997055</v>
      </c>
      <c r="T21" s="6">
        <f>_xlfn.XLOOKUP($E21-T$3,'SI2.11 - Nickel_inflow'!$J$4:$J$49,'SI2.11 - Nickel_inflow'!$K$4:$K$49,0)*T$1</f>
        <v>0.40985365909556309</v>
      </c>
      <c r="U21" s="6">
        <f>_xlfn.XLOOKUP($E21-U$3,'SI2.11 - Nickel_inflow'!$J$4:$J$49,'SI2.11 - Nickel_inflow'!$K$4:$K$49,0)*U$1</f>
        <v>0.7158061195508123</v>
      </c>
      <c r="V21" s="6">
        <f>_xlfn.XLOOKUP($E21-V$3,'SI2.11 - Nickel_inflow'!$J$4:$J$49,'SI2.11 - Nickel_inflow'!$K$4:$K$49,0)*V$1</f>
        <v>0.83343562548134797</v>
      </c>
      <c r="W21" s="6">
        <f>_xlfn.XLOOKUP($E21-W$3,'SI2.11 - Nickel_inflow'!$J$4:$J$49,'SI2.11 - Nickel_inflow'!$K$4:$K$49,0)*W$1</f>
        <v>1.0481013245134019</v>
      </c>
      <c r="X21" s="6">
        <f>_xlfn.XLOOKUP($E21-X$3,'SI2.11 - Nickel_inflow'!$J$4:$J$49,'SI2.11 - Nickel_inflow'!$K$4:$K$49,0)*X$1</f>
        <v>0</v>
      </c>
      <c r="Y21" s="6">
        <f>_xlfn.XLOOKUP($E21-Y$3,'SI2.11 - Nickel_inflow'!$J$4:$J$49,'SI2.11 - Nickel_inflow'!$K$4:$K$49,0)*Y$1</f>
        <v>0</v>
      </c>
      <c r="Z21" s="6">
        <f>_xlfn.XLOOKUP($E21-Z$3,'SI2.11 - Nickel_inflow'!$J$4:$J$49,'SI2.11 - Nickel_inflow'!$K$4:$K$49,0)*Z$1</f>
        <v>0</v>
      </c>
      <c r="AA21" s="6">
        <f>_xlfn.XLOOKUP($E21-AA$3,'SI2.11 - Nickel_inflow'!$J$4:$J$49,'SI2.11 - Nickel_inflow'!$K$4:$K$49,0)*AA$1</f>
        <v>0</v>
      </c>
      <c r="AB21" s="6">
        <f>_xlfn.XLOOKUP($E21-AB$3,'SI2.11 - Nickel_inflow'!$J$4:$J$49,'SI2.11 - Nickel_inflow'!$K$4:$K$49,0)*AB$1</f>
        <v>0</v>
      </c>
      <c r="AC21" s="6">
        <f>_xlfn.XLOOKUP($E21-AC$3,'SI2.11 - Nickel_inflow'!$J$4:$J$49,'SI2.11 - Nickel_inflow'!$K$4:$K$49,0)*AC$1</f>
        <v>0</v>
      </c>
      <c r="AD21" s="6">
        <f>_xlfn.XLOOKUP($E21-AD$3,'SI2.11 - Nickel_inflow'!$J$4:$J$49,'SI2.11 - Nickel_inflow'!$K$4:$K$49,0)*AD$1</f>
        <v>0</v>
      </c>
      <c r="AE21" s="6">
        <f>_xlfn.XLOOKUP($E21-AE$3,'SI2.11 - Nickel_inflow'!$J$4:$J$49,'SI2.11 - Nickel_inflow'!$K$4:$K$49,0)*AE$1</f>
        <v>0</v>
      </c>
      <c r="AF21" s="6">
        <f>_xlfn.XLOOKUP($E21-AF$3,'SI2.11 - Nickel_inflow'!$J$4:$J$49,'SI2.11 - Nickel_inflow'!$K$4:$K$49,0)*AF$1</f>
        <v>0</v>
      </c>
      <c r="AG21" s="6">
        <f>_xlfn.XLOOKUP($E21-AG$3,'SI2.11 - Nickel_inflow'!$J$4:$J$49,'SI2.11 - Nickel_inflow'!$K$4:$K$49,0)*AG$1</f>
        <v>0</v>
      </c>
      <c r="AH21" s="6">
        <f>_xlfn.XLOOKUP($E21-AH$3,'SI2.11 - Nickel_inflow'!$J$4:$J$49,'SI2.11 - Nickel_inflow'!$K$4:$K$49,0)*AH$1</f>
        <v>0</v>
      </c>
      <c r="AI21" s="6">
        <f>_xlfn.XLOOKUP($E21-AI$3,'SI2.11 - Nickel_inflow'!$J$4:$J$49,'SI2.11 - Nickel_inflow'!$K$4:$K$49,0)*AI$1</f>
        <v>0</v>
      </c>
      <c r="AJ21" s="6">
        <f>_xlfn.XLOOKUP($E21-AJ$3,'SI2.11 - Nickel_inflow'!$J$4:$J$49,'SI2.11 - Nickel_inflow'!$K$4:$K$49,0)*AJ$1</f>
        <v>0</v>
      </c>
      <c r="AK21" s="6">
        <f>_xlfn.XLOOKUP($E21-AK$3,'SI2.11 - Nickel_inflow'!$J$4:$J$49,'SI2.11 - Nickel_inflow'!$K$4:$K$49,0)*AK$1</f>
        <v>0</v>
      </c>
      <c r="AL21" s="6">
        <f>_xlfn.XLOOKUP($E21-AL$3,'SI2.11 - Nickel_inflow'!$J$4:$J$49,'SI2.11 - Nickel_inflow'!$K$4:$K$49,0)*AL$1</f>
        <v>0</v>
      </c>
      <c r="AM21" s="6">
        <f>_xlfn.XLOOKUP($E21-AM$3,'SI2.11 - Nickel_inflow'!$J$4:$J$49,'SI2.11 - Nickel_inflow'!$K$4:$K$49,0)*AM$1</f>
        <v>0</v>
      </c>
      <c r="AN21" s="6">
        <f>_xlfn.XLOOKUP($E21-AN$3,'SI2.11 - Nickel_inflow'!$J$4:$J$49,'SI2.11 - Nickel_inflow'!$K$4:$K$49,0)*AN$1</f>
        <v>0</v>
      </c>
      <c r="AO21" s="6">
        <f>_xlfn.XLOOKUP($E21-AO$3,'SI2.11 - Nickel_inflow'!$J$4:$J$49,'SI2.11 - Nickel_inflow'!$K$4:$K$49,0)*AO$1</f>
        <v>0</v>
      </c>
      <c r="AP21" s="6">
        <f>_xlfn.XLOOKUP($E21-AP$3,'SI2.11 - Nickel_inflow'!$J$4:$J$49,'SI2.11 - Nickel_inflow'!$K$4:$K$49,0)*AP$1</f>
        <v>0</v>
      </c>
      <c r="AQ21" s="6">
        <f>_xlfn.XLOOKUP($E21-AQ$3,'SI2.11 - Nickel_inflow'!$J$4:$J$49,'SI2.11 - Nickel_inflow'!$K$4:$K$49,0)*AQ$1</f>
        <v>0</v>
      </c>
      <c r="AR21" s="6">
        <f>_xlfn.XLOOKUP($E21-AR$3,'SI2.11 - Nickel_inflow'!$J$4:$J$49,'SI2.11 - Nickel_inflow'!$K$4:$K$49,0)*AR$1</f>
        <v>0</v>
      </c>
      <c r="AS21" s="6">
        <f>_xlfn.XLOOKUP($E21-AS$3,'SI2.11 - Nickel_inflow'!$J$4:$J$49,'SI2.11 - Nickel_inflow'!$K$4:$K$49,0)*AS$1</f>
        <v>0</v>
      </c>
      <c r="AT21" s="6">
        <f>_xlfn.XLOOKUP($E21-AT$3,'SI2.11 - Nickel_inflow'!$J$4:$J$49,'SI2.11 - Nickel_inflow'!$K$4:$K$49,0)*AT$1</f>
        <v>0</v>
      </c>
      <c r="AU21" s="6">
        <f>_xlfn.XLOOKUP($E21-AU$3,'SI2.11 - Nickel_inflow'!$J$4:$J$49,'SI2.11 - Nickel_inflow'!$K$4:$K$49,0)*AU$1</f>
        <v>0</v>
      </c>
      <c r="AV21" s="6">
        <f>_xlfn.XLOOKUP($E21-AV$3,'SI2.11 - Nickel_inflow'!$J$4:$J$49,'SI2.11 - Nickel_inflow'!$K$4:$K$49,0)*AV$1</f>
        <v>0</v>
      </c>
      <c r="AW21" s="6">
        <f>_xlfn.XLOOKUP($E21-AW$3,'SI2.11 - Nickel_inflow'!$J$4:$J$49,'SI2.11 - Nickel_inflow'!$K$4:$K$49,0)*AW$1</f>
        <v>0</v>
      </c>
      <c r="AX21" s="6">
        <f>_xlfn.XLOOKUP($E21-AX$3,'SI2.11 - Nickel_inflow'!$J$4:$J$49,'SI2.11 - Nickel_inflow'!$K$4:$K$49,0)*AX$1</f>
        <v>0</v>
      </c>
      <c r="AY21" s="6">
        <f>_xlfn.XLOOKUP($E21-AY$3,'SI2.11 - Nickel_inflow'!$J$4:$J$49,'SI2.11 - Nickel_inflow'!$K$4:$K$49,0)*AY$1</f>
        <v>0</v>
      </c>
    </row>
    <row r="22" spans="1:51">
      <c r="A22" s="15">
        <f>'SI2.11 - Nickel_inflow'!D22-B22</f>
        <v>0.18129839966208539</v>
      </c>
      <c r="B22" s="14">
        <f t="shared" si="2"/>
        <v>1.1687561819272916</v>
      </c>
      <c r="C22" s="13">
        <f t="shared" si="1"/>
        <v>4.6442165198720122</v>
      </c>
      <c r="E22" s="9">
        <f>'SI2.11 - Nickel_inflow'!B22</f>
        <v>2023</v>
      </c>
      <c r="F22" s="6">
        <f>_xlfn.XLOOKUP($E22-F$3,'SI2.11 - Nickel_inflow'!$J$4:$J$49,'SI2.11 - Nickel_inflow'!$K$4:$K$49,0)*F$1</f>
        <v>2.2883259316496003E-3</v>
      </c>
      <c r="G22" s="6">
        <f>_xlfn.XLOOKUP($E22-G$3,'SI2.11 - Nickel_inflow'!$J$4:$J$49,'SI2.11 - Nickel_inflow'!$K$4:$K$49,0)*G$1</f>
        <v>-6.3379526257978901E-4</v>
      </c>
      <c r="H22" s="6">
        <f>_xlfn.XLOOKUP($E22-H$3,'SI2.11 - Nickel_inflow'!$J$4:$J$49,'SI2.11 - Nickel_inflow'!$K$4:$K$49,0)*H$1</f>
        <v>-7.3325163899891889E-5</v>
      </c>
      <c r="I22" s="6">
        <f>_xlfn.XLOOKUP($E22-I$3,'SI2.11 - Nickel_inflow'!$J$4:$J$49,'SI2.11 - Nickel_inflow'!$K$4:$K$49,0)*I$1</f>
        <v>1.3585504186241892E-3</v>
      </c>
      <c r="J22" s="6">
        <f>_xlfn.XLOOKUP($E22-J$3,'SI2.11 - Nickel_inflow'!$J$4:$J$49,'SI2.11 - Nickel_inflow'!$K$4:$K$49,0)*J$1</f>
        <v>4.0889186817186004E-3</v>
      </c>
      <c r="K22" s="6">
        <f>_xlfn.XLOOKUP($E22-K$3,'SI2.11 - Nickel_inflow'!$J$4:$J$49,'SI2.11 - Nickel_inflow'!$K$4:$K$49,0)*K$1</f>
        <v>8.4443849226983579E-3</v>
      </c>
      <c r="L22" s="6">
        <f>_xlfn.XLOOKUP($E22-L$3,'SI2.11 - Nickel_inflow'!$J$4:$J$49,'SI2.11 - Nickel_inflow'!$K$4:$K$49,0)*L$1</f>
        <v>1.4446816319229333E-2</v>
      </c>
      <c r="M22" s="6">
        <f>_xlfn.XLOOKUP($E22-M$3,'SI2.11 - Nickel_inflow'!$J$4:$J$49,'SI2.11 - Nickel_inflow'!$K$4:$K$49,0)*M$1</f>
        <v>2.1510457849213193E-2</v>
      </c>
      <c r="N22" s="6">
        <f>_xlfn.XLOOKUP($E22-N$3,'SI2.11 - Nickel_inflow'!$J$4:$J$49,'SI2.11 - Nickel_inflow'!$K$4:$K$49,0)*N$1</f>
        <v>2.8176242613830078E-2</v>
      </c>
      <c r="O22" s="6">
        <f>_xlfn.XLOOKUP($E22-O$3,'SI2.11 - Nickel_inflow'!$J$4:$J$49,'SI2.11 - Nickel_inflow'!$K$4:$K$49,0)*O$1</f>
        <v>3.1967506088813262E-2</v>
      </c>
      <c r="P22" s="6">
        <f>_xlfn.XLOOKUP($E22-P$3,'SI2.11 - Nickel_inflow'!$J$4:$J$49,'SI2.11 - Nickel_inflow'!$K$4:$K$49,0)*P$1</f>
        <v>2.935846745944096E-2</v>
      </c>
      <c r="Q22" s="6">
        <f>_xlfn.XLOOKUP($E22-Q$3,'SI2.11 - Nickel_inflow'!$J$4:$J$49,'SI2.11 - Nickel_inflow'!$K$4:$K$49,0)*Q$1</f>
        <v>2.4554953104060331E-2</v>
      </c>
      <c r="R22" s="6">
        <f>_xlfn.XLOOKUP($E22-R$3,'SI2.11 - Nickel_inflow'!$J$4:$J$49,'SI2.11 - Nickel_inflow'!$K$4:$K$49,0)*R$1</f>
        <v>5.8395640119479279E-2</v>
      </c>
      <c r="S22" s="6">
        <f>_xlfn.XLOOKUP($E22-S$3,'SI2.11 - Nickel_inflow'!$J$4:$J$49,'SI2.11 - Nickel_inflow'!$K$4:$K$49,0)*S$1</f>
        <v>0.16236437054616415</v>
      </c>
      <c r="T22" s="6">
        <f>_xlfn.XLOOKUP($E22-T$3,'SI2.11 - Nickel_inflow'!$J$4:$J$49,'SI2.11 - Nickel_inflow'!$K$4:$K$49,0)*T$1</f>
        <v>0.37793073984657655</v>
      </c>
      <c r="U22" s="6">
        <f>_xlfn.XLOOKUP($E22-U$3,'SI2.11 - Nickel_inflow'!$J$4:$J$49,'SI2.11 - Nickel_inflow'!$K$4:$K$49,0)*U$1</f>
        <v>0.67888730990350987</v>
      </c>
      <c r="V22" s="6">
        <f>_xlfn.XLOOKUP($E22-V$3,'SI2.11 - Nickel_inflow'!$J$4:$J$49,'SI2.11 - Nickel_inflow'!$K$4:$K$49,0)*V$1</f>
        <v>0.81058879914721205</v>
      </c>
      <c r="W22" s="6">
        <f>_xlfn.XLOOKUP($E22-W$3,'SI2.11 - Nickel_inflow'!$J$4:$J$49,'SI2.11 - Nickel_inflow'!$K$4:$K$49,0)*W$1</f>
        <v>1.0405075757568951</v>
      </c>
      <c r="X22" s="6">
        <f>_xlfn.XLOOKUP($E22-X$3,'SI2.11 - Nickel_inflow'!$J$4:$J$49,'SI2.11 - Nickel_inflow'!$K$4:$K$49,0)*X$1</f>
        <v>1.350054581589377</v>
      </c>
      <c r="Y22" s="6">
        <f>_xlfn.XLOOKUP($E22-Y$3,'SI2.11 - Nickel_inflow'!$J$4:$J$49,'SI2.11 - Nickel_inflow'!$K$4:$K$49,0)*Y$1</f>
        <v>0</v>
      </c>
      <c r="Z22" s="6">
        <f>_xlfn.XLOOKUP($E22-Z$3,'SI2.11 - Nickel_inflow'!$J$4:$J$49,'SI2.11 - Nickel_inflow'!$K$4:$K$49,0)*Z$1</f>
        <v>0</v>
      </c>
      <c r="AA22" s="6">
        <f>_xlfn.XLOOKUP($E22-AA$3,'SI2.11 - Nickel_inflow'!$J$4:$J$49,'SI2.11 - Nickel_inflow'!$K$4:$K$49,0)*AA$1</f>
        <v>0</v>
      </c>
      <c r="AB22" s="6">
        <f>_xlfn.XLOOKUP($E22-AB$3,'SI2.11 - Nickel_inflow'!$J$4:$J$49,'SI2.11 - Nickel_inflow'!$K$4:$K$49,0)*AB$1</f>
        <v>0</v>
      </c>
      <c r="AC22" s="6">
        <f>_xlfn.XLOOKUP($E22-AC$3,'SI2.11 - Nickel_inflow'!$J$4:$J$49,'SI2.11 - Nickel_inflow'!$K$4:$K$49,0)*AC$1</f>
        <v>0</v>
      </c>
      <c r="AD22" s="6">
        <f>_xlfn.XLOOKUP($E22-AD$3,'SI2.11 - Nickel_inflow'!$J$4:$J$49,'SI2.11 - Nickel_inflow'!$K$4:$K$49,0)*AD$1</f>
        <v>0</v>
      </c>
      <c r="AE22" s="6">
        <f>_xlfn.XLOOKUP($E22-AE$3,'SI2.11 - Nickel_inflow'!$J$4:$J$49,'SI2.11 - Nickel_inflow'!$K$4:$K$49,0)*AE$1</f>
        <v>0</v>
      </c>
      <c r="AF22" s="6">
        <f>_xlfn.XLOOKUP($E22-AF$3,'SI2.11 - Nickel_inflow'!$J$4:$J$49,'SI2.11 - Nickel_inflow'!$K$4:$K$49,0)*AF$1</f>
        <v>0</v>
      </c>
      <c r="AG22" s="6">
        <f>_xlfn.XLOOKUP($E22-AG$3,'SI2.11 - Nickel_inflow'!$J$4:$J$49,'SI2.11 - Nickel_inflow'!$K$4:$K$49,0)*AG$1</f>
        <v>0</v>
      </c>
      <c r="AH22" s="6">
        <f>_xlfn.XLOOKUP($E22-AH$3,'SI2.11 - Nickel_inflow'!$J$4:$J$49,'SI2.11 - Nickel_inflow'!$K$4:$K$49,0)*AH$1</f>
        <v>0</v>
      </c>
      <c r="AI22" s="6">
        <f>_xlfn.XLOOKUP($E22-AI$3,'SI2.11 - Nickel_inflow'!$J$4:$J$49,'SI2.11 - Nickel_inflow'!$K$4:$K$49,0)*AI$1</f>
        <v>0</v>
      </c>
      <c r="AJ22" s="6">
        <f>_xlfn.XLOOKUP($E22-AJ$3,'SI2.11 - Nickel_inflow'!$J$4:$J$49,'SI2.11 - Nickel_inflow'!$K$4:$K$49,0)*AJ$1</f>
        <v>0</v>
      </c>
      <c r="AK22" s="6">
        <f>_xlfn.XLOOKUP($E22-AK$3,'SI2.11 - Nickel_inflow'!$J$4:$J$49,'SI2.11 - Nickel_inflow'!$K$4:$K$49,0)*AK$1</f>
        <v>0</v>
      </c>
      <c r="AL22" s="6">
        <f>_xlfn.XLOOKUP($E22-AL$3,'SI2.11 - Nickel_inflow'!$J$4:$J$49,'SI2.11 - Nickel_inflow'!$K$4:$K$49,0)*AL$1</f>
        <v>0</v>
      </c>
      <c r="AM22" s="6">
        <f>_xlfn.XLOOKUP($E22-AM$3,'SI2.11 - Nickel_inflow'!$J$4:$J$49,'SI2.11 - Nickel_inflow'!$K$4:$K$49,0)*AM$1</f>
        <v>0</v>
      </c>
      <c r="AN22" s="6">
        <f>_xlfn.XLOOKUP($E22-AN$3,'SI2.11 - Nickel_inflow'!$J$4:$J$49,'SI2.11 - Nickel_inflow'!$K$4:$K$49,0)*AN$1</f>
        <v>0</v>
      </c>
      <c r="AO22" s="6">
        <f>_xlfn.XLOOKUP($E22-AO$3,'SI2.11 - Nickel_inflow'!$J$4:$J$49,'SI2.11 - Nickel_inflow'!$K$4:$K$49,0)*AO$1</f>
        <v>0</v>
      </c>
      <c r="AP22" s="6">
        <f>_xlfn.XLOOKUP($E22-AP$3,'SI2.11 - Nickel_inflow'!$J$4:$J$49,'SI2.11 - Nickel_inflow'!$K$4:$K$49,0)*AP$1</f>
        <v>0</v>
      </c>
      <c r="AQ22" s="6">
        <f>_xlfn.XLOOKUP($E22-AQ$3,'SI2.11 - Nickel_inflow'!$J$4:$J$49,'SI2.11 - Nickel_inflow'!$K$4:$K$49,0)*AQ$1</f>
        <v>0</v>
      </c>
      <c r="AR22" s="6">
        <f>_xlfn.XLOOKUP($E22-AR$3,'SI2.11 - Nickel_inflow'!$J$4:$J$49,'SI2.11 - Nickel_inflow'!$K$4:$K$49,0)*AR$1</f>
        <v>0</v>
      </c>
      <c r="AS22" s="6">
        <f>_xlfn.XLOOKUP($E22-AS$3,'SI2.11 - Nickel_inflow'!$J$4:$J$49,'SI2.11 - Nickel_inflow'!$K$4:$K$49,0)*AS$1</f>
        <v>0</v>
      </c>
      <c r="AT22" s="6">
        <f>_xlfn.XLOOKUP($E22-AT$3,'SI2.11 - Nickel_inflow'!$J$4:$J$49,'SI2.11 - Nickel_inflow'!$K$4:$K$49,0)*AT$1</f>
        <v>0</v>
      </c>
      <c r="AU22" s="6">
        <f>_xlfn.XLOOKUP($E22-AU$3,'SI2.11 - Nickel_inflow'!$J$4:$J$49,'SI2.11 - Nickel_inflow'!$K$4:$K$49,0)*AU$1</f>
        <v>0</v>
      </c>
      <c r="AV22" s="6">
        <f>_xlfn.XLOOKUP($E22-AV$3,'SI2.11 - Nickel_inflow'!$J$4:$J$49,'SI2.11 - Nickel_inflow'!$K$4:$K$49,0)*AV$1</f>
        <v>0</v>
      </c>
      <c r="AW22" s="6">
        <f>_xlfn.XLOOKUP($E22-AW$3,'SI2.11 - Nickel_inflow'!$J$4:$J$49,'SI2.11 - Nickel_inflow'!$K$4:$K$49,0)*AW$1</f>
        <v>0</v>
      </c>
      <c r="AX22" s="6">
        <f>_xlfn.XLOOKUP($E22-AX$3,'SI2.11 - Nickel_inflow'!$J$4:$J$49,'SI2.11 - Nickel_inflow'!$K$4:$K$49,0)*AX$1</f>
        <v>0</v>
      </c>
      <c r="AY22" s="6">
        <f>_xlfn.XLOOKUP($E22-AY$3,'SI2.11 - Nickel_inflow'!$J$4:$J$49,'SI2.11 - Nickel_inflow'!$K$4:$K$49,0)*AY$1</f>
        <v>0</v>
      </c>
    </row>
    <row r="23" spans="1:51">
      <c r="A23" s="15">
        <f>'SI2.11 - Nickel_inflow'!D23-B23</f>
        <v>0.24864583039971389</v>
      </c>
      <c r="B23" s="14">
        <f t="shared" si="2"/>
        <v>1.2295691887967477</v>
      </c>
      <c r="C23" s="13">
        <f t="shared" si="1"/>
        <v>5.8737857086687599</v>
      </c>
      <c r="E23" s="9">
        <f>'SI2.11 - Nickel_inflow'!B23</f>
        <v>2024</v>
      </c>
      <c r="F23" s="6">
        <f>_xlfn.XLOOKUP($E23-F$3,'SI2.11 - Nickel_inflow'!$J$4:$J$49,'SI2.11 - Nickel_inflow'!$K$4:$K$49,0)*F$1</f>
        <v>1.1699117390713781E-3</v>
      </c>
      <c r="G23" s="6">
        <f>_xlfn.XLOOKUP($E23-G$3,'SI2.11 - Nickel_inflow'!$J$4:$J$49,'SI2.11 - Nickel_inflow'!$K$4:$K$49,0)*G$1</f>
        <v>-3.3918241692937963E-4</v>
      </c>
      <c r="H23" s="6">
        <f>_xlfn.XLOOKUP($E23-H$3,'SI2.11 - Nickel_inflow'!$J$4:$J$49,'SI2.11 - Nickel_inflow'!$K$4:$K$49,0)*H$1</f>
        <v>-4.1047117737561883E-5</v>
      </c>
      <c r="I23" s="6">
        <f>_xlfn.XLOOKUP($E23-I$3,'SI2.11 - Nickel_inflow'!$J$4:$J$49,'SI2.11 - Nickel_inflow'!$K$4:$K$49,0)*I$1</f>
        <v>7.9493838000300294E-4</v>
      </c>
      <c r="J23" s="6">
        <f>_xlfn.XLOOKUP($E23-J$3,'SI2.11 - Nickel_inflow'!$J$4:$J$49,'SI2.11 - Nickel_inflow'!$K$4:$K$49,0)*J$1</f>
        <v>2.498976735144012E-3</v>
      </c>
      <c r="K23" s="6">
        <f>_xlfn.XLOOKUP($E23-K$3,'SI2.11 - Nickel_inflow'!$J$4:$J$49,'SI2.11 - Nickel_inflow'!$K$4:$K$49,0)*K$1</f>
        <v>5.3860346906693208E-3</v>
      </c>
      <c r="L23" s="6">
        <f>_xlfn.XLOOKUP($E23-L$3,'SI2.11 - Nickel_inflow'!$J$4:$J$49,'SI2.11 - Nickel_inflow'!$K$4:$K$49,0)*L$1</f>
        <v>9.6084490868292034E-3</v>
      </c>
      <c r="M23" s="6">
        <f>_xlfn.XLOOKUP($E23-M$3,'SI2.11 - Nickel_inflow'!$J$4:$J$49,'SI2.11 - Nickel_inflow'!$K$4:$K$49,0)*M$1</f>
        <v>1.4904662730678519E-2</v>
      </c>
      <c r="N23" s="6">
        <f>_xlfn.XLOOKUP($E23-N$3,'SI2.11 - Nickel_inflow'!$J$4:$J$49,'SI2.11 - Nickel_inflow'!$K$4:$K$49,0)*N$1</f>
        <v>2.0320472219523066E-2</v>
      </c>
      <c r="O23" s="6">
        <f>_xlfn.XLOOKUP($E23-O$3,'SI2.11 - Nickel_inflow'!$J$4:$J$49,'SI2.11 - Nickel_inflow'!$K$4:$K$49,0)*O$1</f>
        <v>2.3971547648756811E-2</v>
      </c>
      <c r="P23" s="6">
        <f>_xlfn.XLOOKUP($E23-P$3,'SI2.11 - Nickel_inflow'!$J$4:$J$49,'SI2.11 - Nickel_inflow'!$K$4:$K$49,0)*P$1</f>
        <v>2.2865570501955517E-2</v>
      </c>
      <c r="Q23" s="6">
        <f>_xlfn.XLOOKUP($E23-Q$3,'SI2.11 - Nickel_inflow'!$J$4:$J$49,'SI2.11 - Nickel_inflow'!$K$4:$K$49,0)*Q$1</f>
        <v>1.9839623114152199E-2</v>
      </c>
      <c r="R23" s="6">
        <f>_xlfn.XLOOKUP($E23-R$3,'SI2.11 - Nickel_inflow'!$J$4:$J$49,'SI2.11 - Nickel_inflow'!$K$4:$K$49,0)*R$1</f>
        <v>4.888267623628853E-2</v>
      </c>
      <c r="S23" s="6">
        <f>_xlfn.XLOOKUP($E23-S$3,'SI2.11 - Nickel_inflow'!$J$4:$J$49,'SI2.11 - Nickel_inflow'!$K$4:$K$49,0)*S$1</f>
        <v>0.14061033572945836</v>
      </c>
      <c r="T23" s="6">
        <f>_xlfn.XLOOKUP($E23-T$3,'SI2.11 - Nickel_inflow'!$J$4:$J$49,'SI2.11 - Nickel_inflow'!$K$4:$K$49,0)*T$1</f>
        <v>0.33804912238814555</v>
      </c>
      <c r="U23" s="6">
        <f>_xlfn.XLOOKUP($E23-U$3,'SI2.11 - Nickel_inflow'!$J$4:$J$49,'SI2.11 - Nickel_inflow'!$K$4:$K$49,0)*U$1</f>
        <v>0.62600974179533231</v>
      </c>
      <c r="V23" s="6">
        <f>_xlfn.XLOOKUP($E23-V$3,'SI2.11 - Nickel_inflow'!$J$4:$J$49,'SI2.11 - Nickel_inflow'!$K$4:$K$49,0)*V$1</f>
        <v>0.76878142594854382</v>
      </c>
      <c r="W23" s="6">
        <f>_xlfn.XLOOKUP($E23-W$3,'SI2.11 - Nickel_inflow'!$J$4:$J$49,'SI2.11 - Nickel_inflow'!$K$4:$K$49,0)*W$1</f>
        <v>1.0119843219435716</v>
      </c>
      <c r="X23" s="6">
        <f>_xlfn.XLOOKUP($E23-X$3,'SI2.11 - Nickel_inflow'!$J$4:$J$49,'SI2.11 - Nickel_inflow'!$K$4:$K$49,0)*X$1</f>
        <v>1.3402731081188417</v>
      </c>
      <c r="Y23" s="6">
        <f>_xlfn.XLOOKUP($E23-Y$3,'SI2.11 - Nickel_inflow'!$J$4:$J$49,'SI2.11 - Nickel_inflow'!$K$4:$K$49,0)*Y$1</f>
        <v>1.4782150191964616</v>
      </c>
      <c r="Z23" s="6">
        <f>_xlfn.XLOOKUP($E23-Z$3,'SI2.11 - Nickel_inflow'!$J$4:$J$49,'SI2.11 - Nickel_inflow'!$K$4:$K$49,0)*Z$1</f>
        <v>0</v>
      </c>
      <c r="AA23" s="6">
        <f>_xlfn.XLOOKUP($E23-AA$3,'SI2.11 - Nickel_inflow'!$J$4:$J$49,'SI2.11 - Nickel_inflow'!$K$4:$K$49,0)*AA$1</f>
        <v>0</v>
      </c>
      <c r="AB23" s="6">
        <f>_xlfn.XLOOKUP($E23-AB$3,'SI2.11 - Nickel_inflow'!$J$4:$J$49,'SI2.11 - Nickel_inflow'!$K$4:$K$49,0)*AB$1</f>
        <v>0</v>
      </c>
      <c r="AC23" s="6">
        <f>_xlfn.XLOOKUP($E23-AC$3,'SI2.11 - Nickel_inflow'!$J$4:$J$49,'SI2.11 - Nickel_inflow'!$K$4:$K$49,0)*AC$1</f>
        <v>0</v>
      </c>
      <c r="AD23" s="6">
        <f>_xlfn.XLOOKUP($E23-AD$3,'SI2.11 - Nickel_inflow'!$J$4:$J$49,'SI2.11 - Nickel_inflow'!$K$4:$K$49,0)*AD$1</f>
        <v>0</v>
      </c>
      <c r="AE23" s="6">
        <f>_xlfn.XLOOKUP($E23-AE$3,'SI2.11 - Nickel_inflow'!$J$4:$J$49,'SI2.11 - Nickel_inflow'!$K$4:$K$49,0)*AE$1</f>
        <v>0</v>
      </c>
      <c r="AF23" s="6">
        <f>_xlfn.XLOOKUP($E23-AF$3,'SI2.11 - Nickel_inflow'!$J$4:$J$49,'SI2.11 - Nickel_inflow'!$K$4:$K$49,0)*AF$1</f>
        <v>0</v>
      </c>
      <c r="AG23" s="6">
        <f>_xlfn.XLOOKUP($E23-AG$3,'SI2.11 - Nickel_inflow'!$J$4:$J$49,'SI2.11 - Nickel_inflow'!$K$4:$K$49,0)*AG$1</f>
        <v>0</v>
      </c>
      <c r="AH23" s="6">
        <f>_xlfn.XLOOKUP($E23-AH$3,'SI2.11 - Nickel_inflow'!$J$4:$J$49,'SI2.11 - Nickel_inflow'!$K$4:$K$49,0)*AH$1</f>
        <v>0</v>
      </c>
      <c r="AI23" s="6">
        <f>_xlfn.XLOOKUP($E23-AI$3,'SI2.11 - Nickel_inflow'!$J$4:$J$49,'SI2.11 - Nickel_inflow'!$K$4:$K$49,0)*AI$1</f>
        <v>0</v>
      </c>
      <c r="AJ23" s="6">
        <f>_xlfn.XLOOKUP($E23-AJ$3,'SI2.11 - Nickel_inflow'!$J$4:$J$49,'SI2.11 - Nickel_inflow'!$K$4:$K$49,0)*AJ$1</f>
        <v>0</v>
      </c>
      <c r="AK23" s="6">
        <f>_xlfn.XLOOKUP($E23-AK$3,'SI2.11 - Nickel_inflow'!$J$4:$J$49,'SI2.11 - Nickel_inflow'!$K$4:$K$49,0)*AK$1</f>
        <v>0</v>
      </c>
      <c r="AL23" s="6">
        <f>_xlfn.XLOOKUP($E23-AL$3,'SI2.11 - Nickel_inflow'!$J$4:$J$49,'SI2.11 - Nickel_inflow'!$K$4:$K$49,0)*AL$1</f>
        <v>0</v>
      </c>
      <c r="AM23" s="6">
        <f>_xlfn.XLOOKUP($E23-AM$3,'SI2.11 - Nickel_inflow'!$J$4:$J$49,'SI2.11 - Nickel_inflow'!$K$4:$K$49,0)*AM$1</f>
        <v>0</v>
      </c>
      <c r="AN23" s="6">
        <f>_xlfn.XLOOKUP($E23-AN$3,'SI2.11 - Nickel_inflow'!$J$4:$J$49,'SI2.11 - Nickel_inflow'!$K$4:$K$49,0)*AN$1</f>
        <v>0</v>
      </c>
      <c r="AO23" s="6">
        <f>_xlfn.XLOOKUP($E23-AO$3,'SI2.11 - Nickel_inflow'!$J$4:$J$49,'SI2.11 - Nickel_inflow'!$K$4:$K$49,0)*AO$1</f>
        <v>0</v>
      </c>
      <c r="AP23" s="6">
        <f>_xlfn.XLOOKUP($E23-AP$3,'SI2.11 - Nickel_inflow'!$J$4:$J$49,'SI2.11 - Nickel_inflow'!$K$4:$K$49,0)*AP$1</f>
        <v>0</v>
      </c>
      <c r="AQ23" s="6">
        <f>_xlfn.XLOOKUP($E23-AQ$3,'SI2.11 - Nickel_inflow'!$J$4:$J$49,'SI2.11 - Nickel_inflow'!$K$4:$K$49,0)*AQ$1</f>
        <v>0</v>
      </c>
      <c r="AR23" s="6">
        <f>_xlfn.XLOOKUP($E23-AR$3,'SI2.11 - Nickel_inflow'!$J$4:$J$49,'SI2.11 - Nickel_inflow'!$K$4:$K$49,0)*AR$1</f>
        <v>0</v>
      </c>
      <c r="AS23" s="6">
        <f>_xlfn.XLOOKUP($E23-AS$3,'SI2.11 - Nickel_inflow'!$J$4:$J$49,'SI2.11 - Nickel_inflow'!$K$4:$K$49,0)*AS$1</f>
        <v>0</v>
      </c>
      <c r="AT23" s="6">
        <f>_xlfn.XLOOKUP($E23-AT$3,'SI2.11 - Nickel_inflow'!$J$4:$J$49,'SI2.11 - Nickel_inflow'!$K$4:$K$49,0)*AT$1</f>
        <v>0</v>
      </c>
      <c r="AU23" s="6">
        <f>_xlfn.XLOOKUP($E23-AU$3,'SI2.11 - Nickel_inflow'!$J$4:$J$49,'SI2.11 - Nickel_inflow'!$K$4:$K$49,0)*AU$1</f>
        <v>0</v>
      </c>
      <c r="AV23" s="6">
        <f>_xlfn.XLOOKUP($E23-AV$3,'SI2.11 - Nickel_inflow'!$J$4:$J$49,'SI2.11 - Nickel_inflow'!$K$4:$K$49,0)*AV$1</f>
        <v>0</v>
      </c>
      <c r="AW23" s="6">
        <f>_xlfn.XLOOKUP($E23-AW$3,'SI2.11 - Nickel_inflow'!$J$4:$J$49,'SI2.11 - Nickel_inflow'!$K$4:$K$49,0)*AW$1</f>
        <v>0</v>
      </c>
      <c r="AX23" s="6">
        <f>_xlfn.XLOOKUP($E23-AX$3,'SI2.11 - Nickel_inflow'!$J$4:$J$49,'SI2.11 - Nickel_inflow'!$K$4:$K$49,0)*AX$1</f>
        <v>0</v>
      </c>
      <c r="AY23" s="6">
        <f>_xlfn.XLOOKUP($E23-AY$3,'SI2.11 - Nickel_inflow'!$J$4:$J$49,'SI2.11 - Nickel_inflow'!$K$4:$K$49,0)*AY$1</f>
        <v>0</v>
      </c>
    </row>
    <row r="24" spans="1:51">
      <c r="A24" s="15">
        <f>'SI2.11 - Nickel_inflow'!D24-B24</f>
        <v>0.33856862055514236</v>
      </c>
      <c r="B24" s="14">
        <f t="shared" si="2"/>
        <v>1.5478274536439445</v>
      </c>
      <c r="C24" s="13">
        <f t="shared" si="1"/>
        <v>7.4216131623127044</v>
      </c>
      <c r="E24" s="9">
        <f>'SI2.11 - Nickel_inflow'!B24</f>
        <v>2025</v>
      </c>
      <c r="F24" s="6">
        <f>_xlfn.XLOOKUP($E24-F$3,'SI2.11 - Nickel_inflow'!$J$4:$J$49,'SI2.11 - Nickel_inflow'!$K$4:$K$49,0)*F$1</f>
        <v>5.7101490724424469E-4</v>
      </c>
      <c r="G24" s="6">
        <f>_xlfn.XLOOKUP($E24-G$3,'SI2.11 - Nickel_inflow'!$J$4:$J$49,'SI2.11 - Nickel_inflow'!$K$4:$K$49,0)*G$1</f>
        <v>-1.7340776755793273E-4</v>
      </c>
      <c r="H24" s="6">
        <f>_xlfn.XLOOKUP($E24-H$3,'SI2.11 - Nickel_inflow'!$J$4:$J$49,'SI2.11 - Nickel_inflow'!$K$4:$K$49,0)*H$1</f>
        <v>-2.1966810773468565E-5</v>
      </c>
      <c r="I24" s="6">
        <f>_xlfn.XLOOKUP($E24-I$3,'SI2.11 - Nickel_inflow'!$J$4:$J$49,'SI2.11 - Nickel_inflow'!$K$4:$K$49,0)*I$1</f>
        <v>4.4500315502381136E-4</v>
      </c>
      <c r="J24" s="6">
        <f>_xlfn.XLOOKUP($E24-J$3,'SI2.11 - Nickel_inflow'!$J$4:$J$49,'SI2.11 - Nickel_inflow'!$K$4:$K$49,0)*J$1</f>
        <v>1.4622442349341335E-3</v>
      </c>
      <c r="K24" s="6">
        <f>_xlfn.XLOOKUP($E24-K$3,'SI2.11 - Nickel_inflow'!$J$4:$J$49,'SI2.11 - Nickel_inflow'!$K$4:$K$49,0)*K$1</f>
        <v>3.2917199960073693E-3</v>
      </c>
      <c r="L24" s="6">
        <f>_xlfn.XLOOKUP($E24-L$3,'SI2.11 - Nickel_inflow'!$J$4:$J$49,'SI2.11 - Nickel_inflow'!$K$4:$K$49,0)*L$1</f>
        <v>6.1285032099952109E-3</v>
      </c>
      <c r="M24" s="6">
        <f>_xlfn.XLOOKUP($E24-M$3,'SI2.11 - Nickel_inflow'!$J$4:$J$49,'SI2.11 - Nickel_inflow'!$K$4:$K$49,0)*M$1</f>
        <v>9.9129586643574678E-3</v>
      </c>
      <c r="N24" s="6">
        <f>_xlfn.XLOOKUP($E24-N$3,'SI2.11 - Nickel_inflow'!$J$4:$J$49,'SI2.11 - Nickel_inflow'!$K$4:$K$49,0)*N$1</f>
        <v>1.4080118009723907E-2</v>
      </c>
      <c r="O24" s="6">
        <f>_xlfn.XLOOKUP($E24-O$3,'SI2.11 - Nickel_inflow'!$J$4:$J$49,'SI2.11 - Nickel_inflow'!$K$4:$K$49,0)*O$1</f>
        <v>1.7288081123224028E-2</v>
      </c>
      <c r="P24" s="6">
        <f>_xlfn.XLOOKUP($E24-P$3,'SI2.11 - Nickel_inflow'!$J$4:$J$49,'SI2.11 - Nickel_inflow'!$K$4:$K$49,0)*P$1</f>
        <v>1.7146258181067357E-2</v>
      </c>
      <c r="Q24" s="6">
        <f>_xlfn.XLOOKUP($E24-Q$3,'SI2.11 - Nickel_inflow'!$J$4:$J$49,'SI2.11 - Nickel_inflow'!$K$4:$K$49,0)*Q$1</f>
        <v>1.5451906734422972E-2</v>
      </c>
      <c r="R24" s="6">
        <f>_xlfn.XLOOKUP($E24-R$3,'SI2.11 - Nickel_inflow'!$J$4:$J$49,'SI2.11 - Nickel_inflow'!$K$4:$K$49,0)*R$1</f>
        <v>3.9495651619824233E-2</v>
      </c>
      <c r="S24" s="6">
        <f>_xlfn.XLOOKUP($E24-S$3,'SI2.11 - Nickel_inflow'!$J$4:$J$49,'SI2.11 - Nickel_inflow'!$K$4:$K$49,0)*S$1</f>
        <v>0.11770415570196231</v>
      </c>
      <c r="T24" s="6">
        <f>_xlfn.XLOOKUP($E24-T$3,'SI2.11 - Nickel_inflow'!$J$4:$J$49,'SI2.11 - Nickel_inflow'!$K$4:$K$49,0)*T$1</f>
        <v>0.29275635062146255</v>
      </c>
      <c r="U24" s="6">
        <f>_xlfn.XLOOKUP($E24-U$3,'SI2.11 - Nickel_inflow'!$J$4:$J$49,'SI2.11 - Nickel_inflow'!$K$4:$K$49,0)*U$1</f>
        <v>0.55994927511387671</v>
      </c>
      <c r="V24" s="6">
        <f>_xlfn.XLOOKUP($E24-V$3,'SI2.11 - Nickel_inflow'!$J$4:$J$49,'SI2.11 - Nickel_inflow'!$K$4:$K$49,0)*V$1</f>
        <v>0.7089021328495555</v>
      </c>
      <c r="W24" s="6">
        <f>_xlfn.XLOOKUP($E24-W$3,'SI2.11 - Nickel_inflow'!$J$4:$J$49,'SI2.11 - Nickel_inflow'!$K$4:$K$49,0)*W$1</f>
        <v>0.9597896626252993</v>
      </c>
      <c r="X24" s="6">
        <f>_xlfn.XLOOKUP($E24-X$3,'SI2.11 - Nickel_inflow'!$J$4:$J$49,'SI2.11 - Nickel_inflow'!$K$4:$K$49,0)*X$1</f>
        <v>1.3035324337280407</v>
      </c>
      <c r="Y24" s="6">
        <f>_xlfn.XLOOKUP($E24-Y$3,'SI2.11 - Nickel_inflow'!$J$4:$J$49,'SI2.11 - Nickel_inflow'!$K$4:$K$49,0)*Y$1</f>
        <v>1.4675049922159267</v>
      </c>
      <c r="Z24" s="6">
        <f>_xlfn.XLOOKUP($E24-Z$3,'SI2.11 - Nickel_inflow'!$J$4:$J$49,'SI2.11 - Nickel_inflow'!$K$4:$K$49,0)*Z$1</f>
        <v>1.8863960741990868</v>
      </c>
      <c r="AA24" s="6">
        <f>_xlfn.XLOOKUP($E24-AA$3,'SI2.11 - Nickel_inflow'!$J$4:$J$49,'SI2.11 - Nickel_inflow'!$K$4:$K$49,0)*AA$1</f>
        <v>0</v>
      </c>
      <c r="AB24" s="6">
        <f>_xlfn.XLOOKUP($E24-AB$3,'SI2.11 - Nickel_inflow'!$J$4:$J$49,'SI2.11 - Nickel_inflow'!$K$4:$K$49,0)*AB$1</f>
        <v>0</v>
      </c>
      <c r="AC24" s="6">
        <f>_xlfn.XLOOKUP($E24-AC$3,'SI2.11 - Nickel_inflow'!$J$4:$J$49,'SI2.11 - Nickel_inflow'!$K$4:$K$49,0)*AC$1</f>
        <v>0</v>
      </c>
      <c r="AD24" s="6">
        <f>_xlfn.XLOOKUP($E24-AD$3,'SI2.11 - Nickel_inflow'!$J$4:$J$49,'SI2.11 - Nickel_inflow'!$K$4:$K$49,0)*AD$1</f>
        <v>0</v>
      </c>
      <c r="AE24" s="6">
        <f>_xlfn.XLOOKUP($E24-AE$3,'SI2.11 - Nickel_inflow'!$J$4:$J$49,'SI2.11 - Nickel_inflow'!$K$4:$K$49,0)*AE$1</f>
        <v>0</v>
      </c>
      <c r="AF24" s="6">
        <f>_xlfn.XLOOKUP($E24-AF$3,'SI2.11 - Nickel_inflow'!$J$4:$J$49,'SI2.11 - Nickel_inflow'!$K$4:$K$49,0)*AF$1</f>
        <v>0</v>
      </c>
      <c r="AG24" s="6">
        <f>_xlfn.XLOOKUP($E24-AG$3,'SI2.11 - Nickel_inflow'!$J$4:$J$49,'SI2.11 - Nickel_inflow'!$K$4:$K$49,0)*AG$1</f>
        <v>0</v>
      </c>
      <c r="AH24" s="6">
        <f>_xlfn.XLOOKUP($E24-AH$3,'SI2.11 - Nickel_inflow'!$J$4:$J$49,'SI2.11 - Nickel_inflow'!$K$4:$K$49,0)*AH$1</f>
        <v>0</v>
      </c>
      <c r="AI24" s="6">
        <f>_xlfn.XLOOKUP($E24-AI$3,'SI2.11 - Nickel_inflow'!$J$4:$J$49,'SI2.11 - Nickel_inflow'!$K$4:$K$49,0)*AI$1</f>
        <v>0</v>
      </c>
      <c r="AJ24" s="6">
        <f>_xlfn.XLOOKUP($E24-AJ$3,'SI2.11 - Nickel_inflow'!$J$4:$J$49,'SI2.11 - Nickel_inflow'!$K$4:$K$49,0)*AJ$1</f>
        <v>0</v>
      </c>
      <c r="AK24" s="6">
        <f>_xlfn.XLOOKUP($E24-AK$3,'SI2.11 - Nickel_inflow'!$J$4:$J$49,'SI2.11 - Nickel_inflow'!$K$4:$K$49,0)*AK$1</f>
        <v>0</v>
      </c>
      <c r="AL24" s="6">
        <f>_xlfn.XLOOKUP($E24-AL$3,'SI2.11 - Nickel_inflow'!$J$4:$J$49,'SI2.11 - Nickel_inflow'!$K$4:$K$49,0)*AL$1</f>
        <v>0</v>
      </c>
      <c r="AM24" s="6">
        <f>_xlfn.XLOOKUP($E24-AM$3,'SI2.11 - Nickel_inflow'!$J$4:$J$49,'SI2.11 - Nickel_inflow'!$K$4:$K$49,0)*AM$1</f>
        <v>0</v>
      </c>
      <c r="AN24" s="6">
        <f>_xlfn.XLOOKUP($E24-AN$3,'SI2.11 - Nickel_inflow'!$J$4:$J$49,'SI2.11 - Nickel_inflow'!$K$4:$K$49,0)*AN$1</f>
        <v>0</v>
      </c>
      <c r="AO24" s="6">
        <f>_xlfn.XLOOKUP($E24-AO$3,'SI2.11 - Nickel_inflow'!$J$4:$J$49,'SI2.11 - Nickel_inflow'!$K$4:$K$49,0)*AO$1</f>
        <v>0</v>
      </c>
      <c r="AP24" s="6">
        <f>_xlfn.XLOOKUP($E24-AP$3,'SI2.11 - Nickel_inflow'!$J$4:$J$49,'SI2.11 - Nickel_inflow'!$K$4:$K$49,0)*AP$1</f>
        <v>0</v>
      </c>
      <c r="AQ24" s="6">
        <f>_xlfn.XLOOKUP($E24-AQ$3,'SI2.11 - Nickel_inflow'!$J$4:$J$49,'SI2.11 - Nickel_inflow'!$K$4:$K$49,0)*AQ$1</f>
        <v>0</v>
      </c>
      <c r="AR24" s="6">
        <f>_xlfn.XLOOKUP($E24-AR$3,'SI2.11 - Nickel_inflow'!$J$4:$J$49,'SI2.11 - Nickel_inflow'!$K$4:$K$49,0)*AR$1</f>
        <v>0</v>
      </c>
      <c r="AS24" s="6">
        <f>_xlfn.XLOOKUP($E24-AS$3,'SI2.11 - Nickel_inflow'!$J$4:$J$49,'SI2.11 - Nickel_inflow'!$K$4:$K$49,0)*AS$1</f>
        <v>0</v>
      </c>
      <c r="AT24" s="6">
        <f>_xlfn.XLOOKUP($E24-AT$3,'SI2.11 - Nickel_inflow'!$J$4:$J$49,'SI2.11 - Nickel_inflow'!$K$4:$K$49,0)*AT$1</f>
        <v>0</v>
      </c>
      <c r="AU24" s="6">
        <f>_xlfn.XLOOKUP($E24-AU$3,'SI2.11 - Nickel_inflow'!$J$4:$J$49,'SI2.11 - Nickel_inflow'!$K$4:$K$49,0)*AU$1</f>
        <v>0</v>
      </c>
      <c r="AV24" s="6">
        <f>_xlfn.XLOOKUP($E24-AV$3,'SI2.11 - Nickel_inflow'!$J$4:$J$49,'SI2.11 - Nickel_inflow'!$K$4:$K$49,0)*AV$1</f>
        <v>0</v>
      </c>
      <c r="AW24" s="6">
        <f>_xlfn.XLOOKUP($E24-AW$3,'SI2.11 - Nickel_inflow'!$J$4:$J$49,'SI2.11 - Nickel_inflow'!$K$4:$K$49,0)*AW$1</f>
        <v>0</v>
      </c>
      <c r="AX24" s="6">
        <f>_xlfn.XLOOKUP($E24-AX$3,'SI2.11 - Nickel_inflow'!$J$4:$J$49,'SI2.11 - Nickel_inflow'!$K$4:$K$49,0)*AX$1</f>
        <v>0</v>
      </c>
      <c r="AY24" s="6">
        <f>_xlfn.XLOOKUP($E24-AY$3,'SI2.11 - Nickel_inflow'!$J$4:$J$49,'SI2.11 - Nickel_inflow'!$K$4:$K$49,0)*AY$1</f>
        <v>0</v>
      </c>
    </row>
    <row r="25" spans="1:51">
      <c r="A25" s="15">
        <f>'SI2.11 - Nickel_inflow'!D25-B25</f>
        <v>0.45181008166341119</v>
      </c>
      <c r="B25" s="14">
        <f t="shared" si="2"/>
        <v>4.5193715137272701</v>
      </c>
      <c r="C25" s="13">
        <f t="shared" si="1"/>
        <v>11.940984676039974</v>
      </c>
      <c r="E25" s="9">
        <f>'SI2.11 - Nickel_inflow'!B25</f>
        <v>2026</v>
      </c>
      <c r="F25" s="6">
        <f>_xlfn.XLOOKUP($E25-F$3,'SI2.11 - Nickel_inflow'!$J$4:$J$49,'SI2.11 - Nickel_inflow'!$K$4:$K$49,0)*F$1</f>
        <v>2.6590113813954611E-4</v>
      </c>
      <c r="G25" s="6">
        <f>_xlfn.XLOOKUP($E25-G$3,'SI2.11 - Nickel_inflow'!$J$4:$J$49,'SI2.11 - Nickel_inflow'!$K$4:$K$49,0)*G$1</f>
        <v>-8.4637513241914093E-5</v>
      </c>
      <c r="H25" s="6">
        <f>_xlfn.XLOOKUP($E25-H$3,'SI2.11 - Nickel_inflow'!$J$4:$J$49,'SI2.11 - Nickel_inflow'!$K$4:$K$49,0)*H$1</f>
        <v>-1.1230581027989542E-5</v>
      </c>
      <c r="I25" s="6">
        <f>_xlfn.XLOOKUP($E25-I$3,'SI2.11 - Nickel_inflow'!$J$4:$J$49,'SI2.11 - Nickel_inflow'!$K$4:$K$49,0)*I$1</f>
        <v>2.3814827054371383E-4</v>
      </c>
      <c r="J25" s="6">
        <f>_xlfn.XLOOKUP($E25-J$3,'SI2.11 - Nickel_inflow'!$J$4:$J$49,'SI2.11 - Nickel_inflow'!$K$4:$K$49,0)*J$1</f>
        <v>8.1855816039302389E-4</v>
      </c>
      <c r="K25" s="6">
        <f>_xlfn.XLOOKUP($E25-K$3,'SI2.11 - Nickel_inflow'!$J$4:$J$49,'SI2.11 - Nickel_inflow'!$K$4:$K$49,0)*K$1</f>
        <v>1.9261078022408246E-3</v>
      </c>
      <c r="L25" s="6">
        <f>_xlfn.XLOOKUP($E25-L$3,'SI2.11 - Nickel_inflow'!$J$4:$J$49,'SI2.11 - Nickel_inflow'!$K$4:$K$49,0)*L$1</f>
        <v>3.7454858203725483E-3</v>
      </c>
      <c r="M25" s="6">
        <f>_xlfn.XLOOKUP($E25-M$3,'SI2.11 - Nickel_inflow'!$J$4:$J$49,'SI2.11 - Nickel_inflow'!$K$4:$K$49,0)*M$1</f>
        <v>6.3227268465563214E-3</v>
      </c>
      <c r="N25" s="6">
        <f>_xlfn.XLOOKUP($E25-N$3,'SI2.11 - Nickel_inflow'!$J$4:$J$49,'SI2.11 - Nickel_inflow'!$K$4:$K$49,0)*N$1</f>
        <v>9.364561301503144E-3</v>
      </c>
      <c r="O25" s="6">
        <f>_xlfn.XLOOKUP($E25-O$3,'SI2.11 - Nickel_inflow'!$J$4:$J$49,'SI2.11 - Nickel_inflow'!$K$4:$K$49,0)*O$1</f>
        <v>1.1978964846240553E-2</v>
      </c>
      <c r="P25" s="6">
        <f>_xlfn.XLOOKUP($E25-P$3,'SI2.11 - Nickel_inflow'!$J$4:$J$49,'SI2.11 - Nickel_inflow'!$K$4:$K$49,0)*P$1</f>
        <v>1.2365739031013673E-2</v>
      </c>
      <c r="Q25" s="6">
        <f>_xlfn.XLOOKUP($E25-Q$3,'SI2.11 - Nickel_inflow'!$J$4:$J$49,'SI2.11 - Nickel_inflow'!$K$4:$K$49,0)*Q$1</f>
        <v>1.1586957003129712E-2</v>
      </c>
      <c r="R25" s="6">
        <f>_xlfn.XLOOKUP($E25-R$3,'SI2.11 - Nickel_inflow'!$J$4:$J$49,'SI2.11 - Nickel_inflow'!$K$4:$K$49,0)*R$1</f>
        <v>3.0760822508238691E-2</v>
      </c>
      <c r="S25" s="6">
        <f>_xlfn.XLOOKUP($E25-S$3,'SI2.11 - Nickel_inflow'!$J$4:$J$49,'SI2.11 - Nickel_inflow'!$K$4:$K$49,0)*S$1</f>
        <v>9.5101223700169824E-2</v>
      </c>
      <c r="T25" s="6">
        <f>_xlfn.XLOOKUP($E25-T$3,'SI2.11 - Nickel_inflow'!$J$4:$J$49,'SI2.11 - Nickel_inflow'!$K$4:$K$49,0)*T$1</f>
        <v>0.24506476638095173</v>
      </c>
      <c r="U25" s="6">
        <f>_xlfn.XLOOKUP($E25-U$3,'SI2.11 - Nickel_inflow'!$J$4:$J$49,'SI2.11 - Nickel_inflow'!$K$4:$K$49,0)*U$1</f>
        <v>0.48492569706260075</v>
      </c>
      <c r="V25" s="6">
        <f>_xlfn.XLOOKUP($E25-V$3,'SI2.11 - Nickel_inflow'!$J$4:$J$49,'SI2.11 - Nickel_inflow'!$K$4:$K$49,0)*V$1</f>
        <v>0.63409434217010696</v>
      </c>
      <c r="W25" s="6">
        <f>_xlfn.XLOOKUP($E25-W$3,'SI2.11 - Nickel_inflow'!$J$4:$J$49,'SI2.11 - Nickel_inflow'!$K$4:$K$49,0)*W$1</f>
        <v>0.88503300932711448</v>
      </c>
      <c r="X25" s="6">
        <f>_xlfn.XLOOKUP($E25-X$3,'SI2.11 - Nickel_inflow'!$J$4:$J$49,'SI2.11 - Nickel_inflow'!$K$4:$K$49,0)*X$1</f>
        <v>1.2363007288355343</v>
      </c>
      <c r="Y25" s="6">
        <f>_xlfn.XLOOKUP($E25-Y$3,'SI2.11 - Nickel_inflow'!$J$4:$J$49,'SI2.11 - Nickel_inflow'!$K$4:$K$49,0)*Y$1</f>
        <v>1.4272765322406638</v>
      </c>
      <c r="Z25" s="6">
        <f>_xlfn.XLOOKUP($E25-Z$3,'SI2.11 - Nickel_inflow'!$J$4:$J$49,'SI2.11 - Nickel_inflow'!$K$4:$K$49,0)*Z$1</f>
        <v>1.8727286762980497</v>
      </c>
      <c r="AA25" s="6">
        <f>_xlfn.XLOOKUP($E25-AA$3,'SI2.11 - Nickel_inflow'!$J$4:$J$49,'SI2.11 - Nickel_inflow'!$K$4:$K$49,0)*AA$1</f>
        <v>4.9711815953906813</v>
      </c>
      <c r="AB25" s="6">
        <f>_xlfn.XLOOKUP($E25-AB$3,'SI2.11 - Nickel_inflow'!$J$4:$J$49,'SI2.11 - Nickel_inflow'!$K$4:$K$49,0)*AB$1</f>
        <v>0</v>
      </c>
      <c r="AC25" s="6">
        <f>_xlfn.XLOOKUP($E25-AC$3,'SI2.11 - Nickel_inflow'!$J$4:$J$49,'SI2.11 - Nickel_inflow'!$K$4:$K$49,0)*AC$1</f>
        <v>0</v>
      </c>
      <c r="AD25" s="6">
        <f>_xlfn.XLOOKUP($E25-AD$3,'SI2.11 - Nickel_inflow'!$J$4:$J$49,'SI2.11 - Nickel_inflow'!$K$4:$K$49,0)*AD$1</f>
        <v>0</v>
      </c>
      <c r="AE25" s="6">
        <f>_xlfn.XLOOKUP($E25-AE$3,'SI2.11 - Nickel_inflow'!$J$4:$J$49,'SI2.11 - Nickel_inflow'!$K$4:$K$49,0)*AE$1</f>
        <v>0</v>
      </c>
      <c r="AF25" s="6">
        <f>_xlfn.XLOOKUP($E25-AF$3,'SI2.11 - Nickel_inflow'!$J$4:$J$49,'SI2.11 - Nickel_inflow'!$K$4:$K$49,0)*AF$1</f>
        <v>0</v>
      </c>
      <c r="AG25" s="6">
        <f>_xlfn.XLOOKUP($E25-AG$3,'SI2.11 - Nickel_inflow'!$J$4:$J$49,'SI2.11 - Nickel_inflow'!$K$4:$K$49,0)*AG$1</f>
        <v>0</v>
      </c>
      <c r="AH25" s="6">
        <f>_xlfn.XLOOKUP($E25-AH$3,'SI2.11 - Nickel_inflow'!$J$4:$J$49,'SI2.11 - Nickel_inflow'!$K$4:$K$49,0)*AH$1</f>
        <v>0</v>
      </c>
      <c r="AI25" s="6">
        <f>_xlfn.XLOOKUP($E25-AI$3,'SI2.11 - Nickel_inflow'!$J$4:$J$49,'SI2.11 - Nickel_inflow'!$K$4:$K$49,0)*AI$1</f>
        <v>0</v>
      </c>
      <c r="AJ25" s="6">
        <f>_xlfn.XLOOKUP($E25-AJ$3,'SI2.11 - Nickel_inflow'!$J$4:$J$49,'SI2.11 - Nickel_inflow'!$K$4:$K$49,0)*AJ$1</f>
        <v>0</v>
      </c>
      <c r="AK25" s="6">
        <f>_xlfn.XLOOKUP($E25-AK$3,'SI2.11 - Nickel_inflow'!$J$4:$J$49,'SI2.11 - Nickel_inflow'!$K$4:$K$49,0)*AK$1</f>
        <v>0</v>
      </c>
      <c r="AL25" s="6">
        <f>_xlfn.XLOOKUP($E25-AL$3,'SI2.11 - Nickel_inflow'!$J$4:$J$49,'SI2.11 - Nickel_inflow'!$K$4:$K$49,0)*AL$1</f>
        <v>0</v>
      </c>
      <c r="AM25" s="6">
        <f>_xlfn.XLOOKUP($E25-AM$3,'SI2.11 - Nickel_inflow'!$J$4:$J$49,'SI2.11 - Nickel_inflow'!$K$4:$K$49,0)*AM$1</f>
        <v>0</v>
      </c>
      <c r="AN25" s="6">
        <f>_xlfn.XLOOKUP($E25-AN$3,'SI2.11 - Nickel_inflow'!$J$4:$J$49,'SI2.11 - Nickel_inflow'!$K$4:$K$49,0)*AN$1</f>
        <v>0</v>
      </c>
      <c r="AO25" s="6">
        <f>_xlfn.XLOOKUP($E25-AO$3,'SI2.11 - Nickel_inflow'!$J$4:$J$49,'SI2.11 - Nickel_inflow'!$K$4:$K$49,0)*AO$1</f>
        <v>0</v>
      </c>
      <c r="AP25" s="6">
        <f>_xlfn.XLOOKUP($E25-AP$3,'SI2.11 - Nickel_inflow'!$J$4:$J$49,'SI2.11 - Nickel_inflow'!$K$4:$K$49,0)*AP$1</f>
        <v>0</v>
      </c>
      <c r="AQ25" s="6">
        <f>_xlfn.XLOOKUP($E25-AQ$3,'SI2.11 - Nickel_inflow'!$J$4:$J$49,'SI2.11 - Nickel_inflow'!$K$4:$K$49,0)*AQ$1</f>
        <v>0</v>
      </c>
      <c r="AR25" s="6">
        <f>_xlfn.XLOOKUP($E25-AR$3,'SI2.11 - Nickel_inflow'!$J$4:$J$49,'SI2.11 - Nickel_inflow'!$K$4:$K$49,0)*AR$1</f>
        <v>0</v>
      </c>
      <c r="AS25" s="6">
        <f>_xlfn.XLOOKUP($E25-AS$3,'SI2.11 - Nickel_inflow'!$J$4:$J$49,'SI2.11 - Nickel_inflow'!$K$4:$K$49,0)*AS$1</f>
        <v>0</v>
      </c>
      <c r="AT25" s="6">
        <f>_xlfn.XLOOKUP($E25-AT$3,'SI2.11 - Nickel_inflow'!$J$4:$J$49,'SI2.11 - Nickel_inflow'!$K$4:$K$49,0)*AT$1</f>
        <v>0</v>
      </c>
      <c r="AU25" s="6">
        <f>_xlfn.XLOOKUP($E25-AU$3,'SI2.11 - Nickel_inflow'!$J$4:$J$49,'SI2.11 - Nickel_inflow'!$K$4:$K$49,0)*AU$1</f>
        <v>0</v>
      </c>
      <c r="AV25" s="6">
        <f>_xlfn.XLOOKUP($E25-AV$3,'SI2.11 - Nickel_inflow'!$J$4:$J$49,'SI2.11 - Nickel_inflow'!$K$4:$K$49,0)*AV$1</f>
        <v>0</v>
      </c>
      <c r="AW25" s="6">
        <f>_xlfn.XLOOKUP($E25-AW$3,'SI2.11 - Nickel_inflow'!$J$4:$J$49,'SI2.11 - Nickel_inflow'!$K$4:$K$49,0)*AW$1</f>
        <v>0</v>
      </c>
      <c r="AX25" s="6">
        <f>_xlfn.XLOOKUP($E25-AX$3,'SI2.11 - Nickel_inflow'!$J$4:$J$49,'SI2.11 - Nickel_inflow'!$K$4:$K$49,0)*AX$1</f>
        <v>0</v>
      </c>
      <c r="AY25" s="6">
        <f>_xlfn.XLOOKUP($E25-AY$3,'SI2.11 - Nickel_inflow'!$J$4:$J$49,'SI2.11 - Nickel_inflow'!$K$4:$K$49,0)*AY$1</f>
        <v>0</v>
      </c>
    </row>
    <row r="26" spans="1:51">
      <c r="A26" s="15">
        <f>'SI2.11 - Nickel_inflow'!D26-B26</f>
        <v>0.61028328160955336</v>
      </c>
      <c r="B26" s="14">
        <f t="shared" si="2"/>
        <v>5.8393264758933867</v>
      </c>
      <c r="C26" s="13">
        <f t="shared" si="1"/>
        <v>17.780311151933361</v>
      </c>
      <c r="E26" s="9">
        <f>'SI2.11 - Nickel_inflow'!B26</f>
        <v>2027</v>
      </c>
      <c r="F26" s="6">
        <f>_xlfn.XLOOKUP($E26-F$3,'SI2.11 - Nickel_inflow'!$J$4:$J$49,'SI2.11 - Nickel_inflow'!$K$4:$K$49,0)*F$1</f>
        <v>1.1805943423431772E-4</v>
      </c>
      <c r="G26" s="6">
        <f>_xlfn.XLOOKUP($E26-G$3,'SI2.11 - Nickel_inflow'!$J$4:$J$49,'SI2.11 - Nickel_inflow'!$K$4:$K$49,0)*G$1</f>
        <v>-3.9412650729098266E-5</v>
      </c>
      <c r="H26" s="6">
        <f>_xlfn.XLOOKUP($E26-H$3,'SI2.11 - Nickel_inflow'!$J$4:$J$49,'SI2.11 - Nickel_inflow'!$K$4:$K$49,0)*H$1</f>
        <v>-5.481464088125682E-6</v>
      </c>
      <c r="I26" s="6">
        <f>_xlfn.XLOOKUP($E26-I$3,'SI2.11 - Nickel_inflow'!$J$4:$J$49,'SI2.11 - Nickel_inflow'!$K$4:$K$49,0)*I$1</f>
        <v>1.2175383475543283E-4</v>
      </c>
      <c r="J26" s="6">
        <f>_xlfn.XLOOKUP($E26-J$3,'SI2.11 - Nickel_inflow'!$J$4:$J$49,'SI2.11 - Nickel_inflow'!$K$4:$K$49,0)*J$1</f>
        <v>4.3806028796944537E-4</v>
      </c>
      <c r="K26" s="6">
        <f>_xlfn.XLOOKUP($E26-K$3,'SI2.11 - Nickel_inflow'!$J$4:$J$49,'SI2.11 - Nickel_inflow'!$K$4:$K$49,0)*K$1</f>
        <v>1.0782270305151305E-3</v>
      </c>
      <c r="L26" s="6">
        <f>_xlfn.XLOOKUP($E26-L$3,'SI2.11 - Nickel_inflow'!$J$4:$J$49,'SI2.11 - Nickel_inflow'!$K$4:$K$49,0)*L$1</f>
        <v>2.1916230634902978E-3</v>
      </c>
      <c r="M26" s="6">
        <f>_xlfn.XLOOKUP($E26-M$3,'SI2.11 - Nickel_inflow'!$J$4:$J$49,'SI2.11 - Nickel_inflow'!$K$4:$K$49,0)*M$1</f>
        <v>3.8641872147904197E-3</v>
      </c>
      <c r="N26" s="6">
        <f>_xlfn.XLOOKUP($E26-N$3,'SI2.11 - Nickel_inflow'!$J$4:$J$49,'SI2.11 - Nickel_inflow'!$K$4:$K$49,0)*N$1</f>
        <v>5.9729456312702326E-3</v>
      </c>
      <c r="O26" s="6">
        <f>_xlfn.XLOOKUP($E26-O$3,'SI2.11 - Nickel_inflow'!$J$4:$J$49,'SI2.11 - Nickel_inflow'!$K$4:$K$49,0)*O$1</f>
        <v>7.9671030138880571E-3</v>
      </c>
      <c r="P26" s="6">
        <f>_xlfn.XLOOKUP($E26-P$3,'SI2.11 - Nickel_inflow'!$J$4:$J$49,'SI2.11 - Nickel_inflow'!$K$4:$K$49,0)*P$1</f>
        <v>8.5682587960157139E-3</v>
      </c>
      <c r="Q26" s="6">
        <f>_xlfn.XLOOKUP($E26-Q$3,'SI2.11 - Nickel_inflow'!$J$4:$J$49,'SI2.11 - Nickel_inflow'!$K$4:$K$49,0)*Q$1</f>
        <v>8.3564171815916875E-3</v>
      </c>
      <c r="R26" s="6">
        <f>_xlfn.XLOOKUP($E26-R$3,'SI2.11 - Nickel_inflow'!$J$4:$J$49,'SI2.11 - Nickel_inflow'!$K$4:$K$49,0)*R$1</f>
        <v>2.3066689044261599E-2</v>
      </c>
      <c r="S26" s="6">
        <f>_xlfn.XLOOKUP($E26-S$3,'SI2.11 - Nickel_inflow'!$J$4:$J$49,'SI2.11 - Nickel_inflow'!$K$4:$K$49,0)*S$1</f>
        <v>7.4068707378633844E-2</v>
      </c>
      <c r="T26" s="6">
        <f>_xlfn.XLOOKUP($E26-T$3,'SI2.11 - Nickel_inflow'!$J$4:$J$49,'SI2.11 - Nickel_inflow'!$K$4:$K$49,0)*T$1</f>
        <v>0.19800455667544628</v>
      </c>
      <c r="U26" s="6">
        <f>_xlfn.XLOOKUP($E26-U$3,'SI2.11 - Nickel_inflow'!$J$4:$J$49,'SI2.11 - Nickel_inflow'!$K$4:$K$49,0)*U$1</f>
        <v>0.40592869261587983</v>
      </c>
      <c r="V26" s="6">
        <f>_xlfn.XLOOKUP($E26-V$3,'SI2.11 - Nickel_inflow'!$J$4:$J$49,'SI2.11 - Nickel_inflow'!$K$4:$K$49,0)*V$1</f>
        <v>0.54913659959244787</v>
      </c>
      <c r="W26" s="6">
        <f>_xlfn.XLOOKUP($E26-W$3,'SI2.11 - Nickel_inflow'!$J$4:$J$49,'SI2.11 - Nickel_inflow'!$K$4:$K$49,0)*W$1</f>
        <v>0.79163878600885029</v>
      </c>
      <c r="X26" s="6">
        <f>_xlfn.XLOOKUP($E26-X$3,'SI2.11 - Nickel_inflow'!$J$4:$J$49,'SI2.11 - Nickel_inflow'!$K$4:$K$49,0)*X$1</f>
        <v>1.1400070214152529</v>
      </c>
      <c r="Y26" s="6">
        <f>_xlfn.XLOOKUP($E26-Y$3,'SI2.11 - Nickel_inflow'!$J$4:$J$49,'SI2.11 - Nickel_inflow'!$K$4:$K$49,0)*Y$1</f>
        <v>1.3536625337449237</v>
      </c>
      <c r="Z26" s="6">
        <f>_xlfn.XLOOKUP($E26-Z$3,'SI2.11 - Nickel_inflow'!$J$4:$J$49,'SI2.11 - Nickel_inflow'!$K$4:$K$49,0)*Z$1</f>
        <v>1.821391889712251</v>
      </c>
      <c r="AA26" s="6">
        <f>_xlfn.XLOOKUP($E26-AA$3,'SI2.11 - Nickel_inflow'!$J$4:$J$49,'SI2.11 - Nickel_inflow'!$K$4:$K$49,0)*AA$1</f>
        <v>4.9351641768687706</v>
      </c>
      <c r="AB26" s="6">
        <f>_xlfn.XLOOKUP($E26-AB$3,'SI2.11 - Nickel_inflow'!$J$4:$J$49,'SI2.11 - Nickel_inflow'!$K$4:$K$49,0)*AB$1</f>
        <v>6.4496097575029401</v>
      </c>
      <c r="AC26" s="6">
        <f>_xlfn.XLOOKUP($E26-AC$3,'SI2.11 - Nickel_inflow'!$J$4:$J$49,'SI2.11 - Nickel_inflow'!$K$4:$K$49,0)*AC$1</f>
        <v>0</v>
      </c>
      <c r="AD26" s="6">
        <f>_xlfn.XLOOKUP($E26-AD$3,'SI2.11 - Nickel_inflow'!$J$4:$J$49,'SI2.11 - Nickel_inflow'!$K$4:$K$49,0)*AD$1</f>
        <v>0</v>
      </c>
      <c r="AE26" s="6">
        <f>_xlfn.XLOOKUP($E26-AE$3,'SI2.11 - Nickel_inflow'!$J$4:$J$49,'SI2.11 - Nickel_inflow'!$K$4:$K$49,0)*AE$1</f>
        <v>0</v>
      </c>
      <c r="AF26" s="6">
        <f>_xlfn.XLOOKUP($E26-AF$3,'SI2.11 - Nickel_inflow'!$J$4:$J$49,'SI2.11 - Nickel_inflow'!$K$4:$K$49,0)*AF$1</f>
        <v>0</v>
      </c>
      <c r="AG26" s="6">
        <f>_xlfn.XLOOKUP($E26-AG$3,'SI2.11 - Nickel_inflow'!$J$4:$J$49,'SI2.11 - Nickel_inflow'!$K$4:$K$49,0)*AG$1</f>
        <v>0</v>
      </c>
      <c r="AH26" s="6">
        <f>_xlfn.XLOOKUP($E26-AH$3,'SI2.11 - Nickel_inflow'!$J$4:$J$49,'SI2.11 - Nickel_inflow'!$K$4:$K$49,0)*AH$1</f>
        <v>0</v>
      </c>
      <c r="AI26" s="6">
        <f>_xlfn.XLOOKUP($E26-AI$3,'SI2.11 - Nickel_inflow'!$J$4:$J$49,'SI2.11 - Nickel_inflow'!$K$4:$K$49,0)*AI$1</f>
        <v>0</v>
      </c>
      <c r="AJ26" s="6">
        <f>_xlfn.XLOOKUP($E26-AJ$3,'SI2.11 - Nickel_inflow'!$J$4:$J$49,'SI2.11 - Nickel_inflow'!$K$4:$K$49,0)*AJ$1</f>
        <v>0</v>
      </c>
      <c r="AK26" s="6">
        <f>_xlfn.XLOOKUP($E26-AK$3,'SI2.11 - Nickel_inflow'!$J$4:$J$49,'SI2.11 - Nickel_inflow'!$K$4:$K$49,0)*AK$1</f>
        <v>0</v>
      </c>
      <c r="AL26" s="6">
        <f>_xlfn.XLOOKUP($E26-AL$3,'SI2.11 - Nickel_inflow'!$J$4:$J$49,'SI2.11 - Nickel_inflow'!$K$4:$K$49,0)*AL$1</f>
        <v>0</v>
      </c>
      <c r="AM26" s="6">
        <f>_xlfn.XLOOKUP($E26-AM$3,'SI2.11 - Nickel_inflow'!$J$4:$J$49,'SI2.11 - Nickel_inflow'!$K$4:$K$49,0)*AM$1</f>
        <v>0</v>
      </c>
      <c r="AN26" s="6">
        <f>_xlfn.XLOOKUP($E26-AN$3,'SI2.11 - Nickel_inflow'!$J$4:$J$49,'SI2.11 - Nickel_inflow'!$K$4:$K$49,0)*AN$1</f>
        <v>0</v>
      </c>
      <c r="AO26" s="6">
        <f>_xlfn.XLOOKUP($E26-AO$3,'SI2.11 - Nickel_inflow'!$J$4:$J$49,'SI2.11 - Nickel_inflow'!$K$4:$K$49,0)*AO$1</f>
        <v>0</v>
      </c>
      <c r="AP26" s="6">
        <f>_xlfn.XLOOKUP($E26-AP$3,'SI2.11 - Nickel_inflow'!$J$4:$J$49,'SI2.11 - Nickel_inflow'!$K$4:$K$49,0)*AP$1</f>
        <v>0</v>
      </c>
      <c r="AQ26" s="6">
        <f>_xlfn.XLOOKUP($E26-AQ$3,'SI2.11 - Nickel_inflow'!$J$4:$J$49,'SI2.11 - Nickel_inflow'!$K$4:$K$49,0)*AQ$1</f>
        <v>0</v>
      </c>
      <c r="AR26" s="6">
        <f>_xlfn.XLOOKUP($E26-AR$3,'SI2.11 - Nickel_inflow'!$J$4:$J$49,'SI2.11 - Nickel_inflow'!$K$4:$K$49,0)*AR$1</f>
        <v>0</v>
      </c>
      <c r="AS26" s="6">
        <f>_xlfn.XLOOKUP($E26-AS$3,'SI2.11 - Nickel_inflow'!$J$4:$J$49,'SI2.11 - Nickel_inflow'!$K$4:$K$49,0)*AS$1</f>
        <v>0</v>
      </c>
      <c r="AT26" s="6">
        <f>_xlfn.XLOOKUP($E26-AT$3,'SI2.11 - Nickel_inflow'!$J$4:$J$49,'SI2.11 - Nickel_inflow'!$K$4:$K$49,0)*AT$1</f>
        <v>0</v>
      </c>
      <c r="AU26" s="6">
        <f>_xlfn.XLOOKUP($E26-AU$3,'SI2.11 - Nickel_inflow'!$J$4:$J$49,'SI2.11 - Nickel_inflow'!$K$4:$K$49,0)*AU$1</f>
        <v>0</v>
      </c>
      <c r="AV26" s="6">
        <f>_xlfn.XLOOKUP($E26-AV$3,'SI2.11 - Nickel_inflow'!$J$4:$J$49,'SI2.11 - Nickel_inflow'!$K$4:$K$49,0)*AV$1</f>
        <v>0</v>
      </c>
      <c r="AW26" s="6">
        <f>_xlfn.XLOOKUP($E26-AW$3,'SI2.11 - Nickel_inflow'!$J$4:$J$49,'SI2.11 - Nickel_inflow'!$K$4:$K$49,0)*AW$1</f>
        <v>0</v>
      </c>
      <c r="AX26" s="6">
        <f>_xlfn.XLOOKUP($E26-AX$3,'SI2.11 - Nickel_inflow'!$J$4:$J$49,'SI2.11 - Nickel_inflow'!$K$4:$K$49,0)*AX$1</f>
        <v>0</v>
      </c>
      <c r="AY26" s="6">
        <f>_xlfn.XLOOKUP($E26-AY$3,'SI2.11 - Nickel_inflow'!$J$4:$J$49,'SI2.11 - Nickel_inflow'!$K$4:$K$49,0)*AY$1</f>
        <v>0</v>
      </c>
    </row>
    <row r="27" spans="1:51">
      <c r="A27" s="15">
        <f>'SI2.11 - Nickel_inflow'!D27-B27</f>
        <v>0.85794787509838155</v>
      </c>
      <c r="B27" s="14">
        <f t="shared" si="2"/>
        <v>6.7368484576779188</v>
      </c>
      <c r="C27" s="13">
        <f t="shared" si="1"/>
        <v>24.51715960961128</v>
      </c>
      <c r="E27" s="9">
        <f>'SI2.11 - Nickel_inflow'!B27</f>
        <v>2028</v>
      </c>
      <c r="F27" s="6">
        <f>_xlfn.XLOOKUP($E27-F$3,'SI2.11 - Nickel_inflow'!$J$4:$J$49,'SI2.11 - Nickel_inflow'!$K$4:$K$49,0)*F$1</f>
        <v>4.994908763762187E-5</v>
      </c>
      <c r="G27" s="6">
        <f>_xlfn.XLOOKUP($E27-G$3,'SI2.11 - Nickel_inflow'!$J$4:$J$49,'SI2.11 - Nickel_inflow'!$K$4:$K$49,0)*G$1</f>
        <v>-1.749911745135208E-5</v>
      </c>
      <c r="H27" s="6">
        <f>_xlfn.XLOOKUP($E27-H$3,'SI2.11 - Nickel_inflow'!$J$4:$J$49,'SI2.11 - Nickel_inflow'!$K$4:$K$49,0)*H$1</f>
        <v>-2.5525209958839625E-6</v>
      </c>
      <c r="I27" s="6">
        <f>_xlfn.XLOOKUP($E27-I$3,'SI2.11 - Nickel_inflow'!$J$4:$J$49,'SI2.11 - Nickel_inflow'!$K$4:$K$49,0)*I$1</f>
        <v>5.9426068085006928E-5</v>
      </c>
      <c r="J27" s="6">
        <f>_xlfn.XLOOKUP($E27-J$3,'SI2.11 - Nickel_inflow'!$J$4:$J$49,'SI2.11 - Nickel_inflow'!$K$4:$K$49,0)*J$1</f>
        <v>2.239592997781567E-4</v>
      </c>
      <c r="K27" s="6">
        <f>_xlfn.XLOOKUP($E27-K$3,'SI2.11 - Nickel_inflow'!$J$4:$J$49,'SI2.11 - Nickel_inflow'!$K$4:$K$49,0)*K$1</f>
        <v>5.7702490346820746E-4</v>
      </c>
      <c r="L27" s="6">
        <f>_xlfn.XLOOKUP($E27-L$3,'SI2.11 - Nickel_inflow'!$J$4:$J$49,'SI2.11 - Nickel_inflow'!$K$4:$K$49,0)*L$1</f>
        <v>1.2268613548039398E-3</v>
      </c>
      <c r="M27" s="6">
        <f>_xlfn.XLOOKUP($E27-M$3,'SI2.11 - Nickel_inflow'!$J$4:$J$49,'SI2.11 - Nickel_inflow'!$K$4:$K$49,0)*M$1</f>
        <v>2.2610796643562406E-3</v>
      </c>
      <c r="N27" s="6">
        <f>_xlfn.XLOOKUP($E27-N$3,'SI2.11 - Nickel_inflow'!$J$4:$J$49,'SI2.11 - Nickel_inflow'!$K$4:$K$49,0)*N$1</f>
        <v>3.6504155094986561E-3</v>
      </c>
      <c r="O27" s="6">
        <f>_xlfn.XLOOKUP($E27-O$3,'SI2.11 - Nickel_inflow'!$J$4:$J$49,'SI2.11 - Nickel_inflow'!$K$4:$K$49,0)*O$1</f>
        <v>5.0816126467178096E-3</v>
      </c>
      <c r="P27" s="6">
        <f>_xlfn.XLOOKUP($E27-P$3,'SI2.11 - Nickel_inflow'!$J$4:$J$49,'SI2.11 - Nickel_inflow'!$K$4:$K$49,0)*P$1</f>
        <v>5.6986727445763816E-3</v>
      </c>
      <c r="Q27" s="6">
        <f>_xlfn.XLOOKUP($E27-Q$3,'SI2.11 - Nickel_inflow'!$J$4:$J$49,'SI2.11 - Nickel_inflow'!$K$4:$K$49,0)*Q$1</f>
        <v>5.7901872940852826E-3</v>
      </c>
      <c r="R27" s="6">
        <f>_xlfn.XLOOKUP($E27-R$3,'SI2.11 - Nickel_inflow'!$J$4:$J$49,'SI2.11 - Nickel_inflow'!$K$4:$K$49,0)*R$1</f>
        <v>1.6635504610903108E-2</v>
      </c>
      <c r="S27" s="6">
        <f>_xlfn.XLOOKUP($E27-S$3,'SI2.11 - Nickel_inflow'!$J$4:$J$49,'SI2.11 - Nickel_inflow'!$K$4:$K$49,0)*S$1</f>
        <v>5.5542072730849691E-2</v>
      </c>
      <c r="T27" s="6">
        <f>_xlfn.XLOOKUP($E27-T$3,'SI2.11 - Nickel_inflow'!$J$4:$J$49,'SI2.11 - Nickel_inflow'!$K$4:$K$49,0)*T$1</f>
        <v>0.1542140153134913</v>
      </c>
      <c r="U27" s="6">
        <f>_xlfn.XLOOKUP($E27-U$3,'SI2.11 - Nickel_inflow'!$J$4:$J$49,'SI2.11 - Nickel_inflow'!$K$4:$K$49,0)*U$1</f>
        <v>0.32797750574355183</v>
      </c>
      <c r="V27" s="6">
        <f>_xlfn.XLOOKUP($E27-V$3,'SI2.11 - Nickel_inflow'!$J$4:$J$49,'SI2.11 - Nickel_inflow'!$K$4:$K$49,0)*V$1</f>
        <v>0.45967929373583183</v>
      </c>
      <c r="W27" s="6">
        <f>_xlfn.XLOOKUP($E27-W$3,'SI2.11 - Nickel_inflow'!$J$4:$J$49,'SI2.11 - Nickel_inflow'!$K$4:$K$49,0)*W$1</f>
        <v>0.68557279594488607</v>
      </c>
      <c r="X27" s="6">
        <f>_xlfn.XLOOKUP($E27-X$3,'SI2.11 - Nickel_inflow'!$J$4:$J$49,'SI2.11 - Nickel_inflow'!$K$4:$K$49,0)*X$1</f>
        <v>1.0197063442423258</v>
      </c>
      <c r="Y27" s="6">
        <f>_xlfn.XLOOKUP($E27-Y$3,'SI2.11 - Nickel_inflow'!$J$4:$J$49,'SI2.11 - Nickel_inflow'!$K$4:$K$49,0)*Y$1</f>
        <v>1.2482276820701166</v>
      </c>
      <c r="Z27" s="6">
        <f>_xlfn.XLOOKUP($E27-Z$3,'SI2.11 - Nickel_inflow'!$J$4:$J$49,'SI2.11 - Nickel_inflow'!$K$4:$K$49,0)*Z$1</f>
        <v>1.7274507810337945</v>
      </c>
      <c r="AA27" s="6">
        <f>_xlfn.XLOOKUP($E27-AA$3,'SI2.11 - Nickel_inflow'!$J$4:$J$49,'SI2.11 - Nickel_inflow'!$K$4:$K$49,0)*AA$1</f>
        <v>4.7998773767463865</v>
      </c>
      <c r="AB27" s="6">
        <f>_xlfn.XLOOKUP($E27-AB$3,'SI2.11 - Nickel_inflow'!$J$4:$J$49,'SI2.11 - Nickel_inflow'!$K$4:$K$49,0)*AB$1</f>
        <v>6.4028807677282824</v>
      </c>
      <c r="AC27" s="6">
        <f>_xlfn.XLOOKUP($E27-AC$3,'SI2.11 - Nickel_inflow'!$J$4:$J$49,'SI2.11 - Nickel_inflow'!$K$4:$K$49,0)*AC$1</f>
        <v>7.5947963327763004</v>
      </c>
      <c r="AD27" s="6">
        <f>_xlfn.XLOOKUP($E27-AD$3,'SI2.11 - Nickel_inflow'!$J$4:$J$49,'SI2.11 - Nickel_inflow'!$K$4:$K$49,0)*AD$1</f>
        <v>0</v>
      </c>
      <c r="AE27" s="6">
        <f>_xlfn.XLOOKUP($E27-AE$3,'SI2.11 - Nickel_inflow'!$J$4:$J$49,'SI2.11 - Nickel_inflow'!$K$4:$K$49,0)*AE$1</f>
        <v>0</v>
      </c>
      <c r="AF27" s="6">
        <f>_xlfn.XLOOKUP($E27-AF$3,'SI2.11 - Nickel_inflow'!$J$4:$J$49,'SI2.11 - Nickel_inflow'!$K$4:$K$49,0)*AF$1</f>
        <v>0</v>
      </c>
      <c r="AG27" s="6">
        <f>_xlfn.XLOOKUP($E27-AG$3,'SI2.11 - Nickel_inflow'!$J$4:$J$49,'SI2.11 - Nickel_inflow'!$K$4:$K$49,0)*AG$1</f>
        <v>0</v>
      </c>
      <c r="AH27" s="6">
        <f>_xlfn.XLOOKUP($E27-AH$3,'SI2.11 - Nickel_inflow'!$J$4:$J$49,'SI2.11 - Nickel_inflow'!$K$4:$K$49,0)*AH$1</f>
        <v>0</v>
      </c>
      <c r="AI27" s="6">
        <f>_xlfn.XLOOKUP($E27-AI$3,'SI2.11 - Nickel_inflow'!$J$4:$J$49,'SI2.11 - Nickel_inflow'!$K$4:$K$49,0)*AI$1</f>
        <v>0</v>
      </c>
      <c r="AJ27" s="6">
        <f>_xlfn.XLOOKUP($E27-AJ$3,'SI2.11 - Nickel_inflow'!$J$4:$J$49,'SI2.11 - Nickel_inflow'!$K$4:$K$49,0)*AJ$1</f>
        <v>0</v>
      </c>
      <c r="AK27" s="6">
        <f>_xlfn.XLOOKUP($E27-AK$3,'SI2.11 - Nickel_inflow'!$J$4:$J$49,'SI2.11 - Nickel_inflow'!$K$4:$K$49,0)*AK$1</f>
        <v>0</v>
      </c>
      <c r="AL27" s="6">
        <f>_xlfn.XLOOKUP($E27-AL$3,'SI2.11 - Nickel_inflow'!$J$4:$J$49,'SI2.11 - Nickel_inflow'!$K$4:$K$49,0)*AL$1</f>
        <v>0</v>
      </c>
      <c r="AM27" s="6">
        <f>_xlfn.XLOOKUP($E27-AM$3,'SI2.11 - Nickel_inflow'!$J$4:$J$49,'SI2.11 - Nickel_inflow'!$K$4:$K$49,0)*AM$1</f>
        <v>0</v>
      </c>
      <c r="AN27" s="6">
        <f>_xlfn.XLOOKUP($E27-AN$3,'SI2.11 - Nickel_inflow'!$J$4:$J$49,'SI2.11 - Nickel_inflow'!$K$4:$K$49,0)*AN$1</f>
        <v>0</v>
      </c>
      <c r="AO27" s="6">
        <f>_xlfn.XLOOKUP($E27-AO$3,'SI2.11 - Nickel_inflow'!$J$4:$J$49,'SI2.11 - Nickel_inflow'!$K$4:$K$49,0)*AO$1</f>
        <v>0</v>
      </c>
      <c r="AP27" s="6">
        <f>_xlfn.XLOOKUP($E27-AP$3,'SI2.11 - Nickel_inflow'!$J$4:$J$49,'SI2.11 - Nickel_inflow'!$K$4:$K$49,0)*AP$1</f>
        <v>0</v>
      </c>
      <c r="AQ27" s="6">
        <f>_xlfn.XLOOKUP($E27-AQ$3,'SI2.11 - Nickel_inflow'!$J$4:$J$49,'SI2.11 - Nickel_inflow'!$K$4:$K$49,0)*AQ$1</f>
        <v>0</v>
      </c>
      <c r="AR27" s="6">
        <f>_xlfn.XLOOKUP($E27-AR$3,'SI2.11 - Nickel_inflow'!$J$4:$J$49,'SI2.11 - Nickel_inflow'!$K$4:$K$49,0)*AR$1</f>
        <v>0</v>
      </c>
      <c r="AS27" s="6">
        <f>_xlfn.XLOOKUP($E27-AS$3,'SI2.11 - Nickel_inflow'!$J$4:$J$49,'SI2.11 - Nickel_inflow'!$K$4:$K$49,0)*AS$1</f>
        <v>0</v>
      </c>
      <c r="AT27" s="6">
        <f>_xlfn.XLOOKUP($E27-AT$3,'SI2.11 - Nickel_inflow'!$J$4:$J$49,'SI2.11 - Nickel_inflow'!$K$4:$K$49,0)*AT$1</f>
        <v>0</v>
      </c>
      <c r="AU27" s="6">
        <f>_xlfn.XLOOKUP($E27-AU$3,'SI2.11 - Nickel_inflow'!$J$4:$J$49,'SI2.11 - Nickel_inflow'!$K$4:$K$49,0)*AU$1</f>
        <v>0</v>
      </c>
      <c r="AV27" s="6">
        <f>_xlfn.XLOOKUP($E27-AV$3,'SI2.11 - Nickel_inflow'!$J$4:$J$49,'SI2.11 - Nickel_inflow'!$K$4:$K$49,0)*AV$1</f>
        <v>0</v>
      </c>
      <c r="AW27" s="6">
        <f>_xlfn.XLOOKUP($E27-AW$3,'SI2.11 - Nickel_inflow'!$J$4:$J$49,'SI2.11 - Nickel_inflow'!$K$4:$K$49,0)*AW$1</f>
        <v>0</v>
      </c>
      <c r="AX27" s="6">
        <f>_xlfn.XLOOKUP($E27-AX$3,'SI2.11 - Nickel_inflow'!$J$4:$J$49,'SI2.11 - Nickel_inflow'!$K$4:$K$49,0)*AX$1</f>
        <v>0</v>
      </c>
      <c r="AY27" s="6">
        <f>_xlfn.XLOOKUP($E27-AY$3,'SI2.11 - Nickel_inflow'!$J$4:$J$49,'SI2.11 - Nickel_inflow'!$K$4:$K$49,0)*AY$1</f>
        <v>0</v>
      </c>
    </row>
    <row r="28" spans="1:51">
      <c r="A28" s="15">
        <f>'SI2.11 - Nickel_inflow'!D28-B28</f>
        <v>1.2221660212682757</v>
      </c>
      <c r="B28" s="14">
        <f t="shared" si="2"/>
        <v>7.2096631244143126</v>
      </c>
      <c r="C28" s="13">
        <f t="shared" si="1"/>
        <v>31.726822734025593</v>
      </c>
      <c r="E28" s="9">
        <f>'SI2.11 - Nickel_inflow'!B28</f>
        <v>2029</v>
      </c>
      <c r="F28" s="6">
        <f>_xlfn.XLOOKUP($E28-F$3,'SI2.11 - Nickel_inflow'!$J$4:$J$49,'SI2.11 - Nickel_inflow'!$K$4:$K$49,0)*F$1</f>
        <v>2.0125558206810417E-5</v>
      </c>
      <c r="G28" s="6">
        <f>_xlfn.XLOOKUP($E28-G$3,'SI2.11 - Nickel_inflow'!$J$4:$J$49,'SI2.11 - Nickel_inflow'!$K$4:$K$49,0)*G$1</f>
        <v>-7.4036010491446915E-6</v>
      </c>
      <c r="H28" s="6">
        <f>_xlfn.XLOOKUP($E28-H$3,'SI2.11 - Nickel_inflow'!$J$4:$J$49,'SI2.11 - Nickel_inflow'!$K$4:$K$49,0)*H$1</f>
        <v>-1.1333128799438552E-6</v>
      </c>
      <c r="I28" s="6">
        <f>_xlfn.XLOOKUP($E28-I$3,'SI2.11 - Nickel_inflow'!$J$4:$J$49,'SI2.11 - Nickel_inflow'!$K$4:$K$49,0)*I$1</f>
        <v>2.7672586019199349E-5</v>
      </c>
      <c r="J28" s="6">
        <f>_xlfn.XLOOKUP($E28-J$3,'SI2.11 - Nickel_inflow'!$J$4:$J$49,'SI2.11 - Nickel_inflow'!$K$4:$K$49,0)*J$1</f>
        <v>1.0931089459006424E-4</v>
      </c>
      <c r="K28" s="6">
        <f>_xlfn.XLOOKUP($E28-K$3,'SI2.11 - Nickel_inflow'!$J$4:$J$49,'SI2.11 - Nickel_inflow'!$K$4:$K$49,0)*K$1</f>
        <v>2.9500526955849503E-4</v>
      </c>
      <c r="L28" s="6">
        <f>_xlfn.XLOOKUP($E28-L$3,'SI2.11 - Nickel_inflow'!$J$4:$J$49,'SI2.11 - Nickel_inflow'!$K$4:$K$49,0)*L$1</f>
        <v>6.5656817607920596E-4</v>
      </c>
      <c r="M28" s="6">
        <f>_xlfn.XLOOKUP($E28-M$3,'SI2.11 - Nickel_inflow'!$J$4:$J$49,'SI2.11 - Nickel_inflow'!$K$4:$K$49,0)*M$1</f>
        <v>1.2657428672583485E-3</v>
      </c>
      <c r="N28" s="6">
        <f>_xlfn.XLOOKUP($E28-N$3,'SI2.11 - Nickel_inflow'!$J$4:$J$49,'SI2.11 - Nickel_inflow'!$K$4:$K$49,0)*N$1</f>
        <v>2.1359938885429229E-3</v>
      </c>
      <c r="O28" s="6">
        <f>_xlfn.XLOOKUP($E28-O$3,'SI2.11 - Nickel_inflow'!$J$4:$J$49,'SI2.11 - Nickel_inflow'!$K$4:$K$49,0)*O$1</f>
        <v>3.1056699263640017E-3</v>
      </c>
      <c r="P28" s="6">
        <f>_xlfn.XLOOKUP($E28-P$3,'SI2.11 - Nickel_inflow'!$J$4:$J$49,'SI2.11 - Nickel_inflow'!$K$4:$K$49,0)*P$1</f>
        <v>3.6347524863009533E-3</v>
      </c>
      <c r="Q28" s="6">
        <f>_xlfn.XLOOKUP($E28-Q$3,'SI2.11 - Nickel_inflow'!$J$4:$J$49,'SI2.11 - Nickel_inflow'!$K$4:$K$49,0)*Q$1</f>
        <v>3.8510020885620033E-3</v>
      </c>
      <c r="R28" s="6">
        <f>_xlfn.XLOOKUP($E28-R$3,'SI2.11 - Nickel_inflow'!$J$4:$J$49,'SI2.11 - Nickel_inflow'!$K$4:$K$49,0)*R$1</f>
        <v>1.1526792563796014E-2</v>
      </c>
      <c r="S28" s="6">
        <f>_xlfn.XLOOKUP($E28-S$3,'SI2.11 - Nickel_inflow'!$J$4:$J$49,'SI2.11 - Nickel_inflow'!$K$4:$K$49,0)*S$1</f>
        <v>4.0056481675380541E-2</v>
      </c>
      <c r="T28" s="6">
        <f>_xlfn.XLOOKUP($E28-T$3,'SI2.11 - Nickel_inflow'!$J$4:$J$49,'SI2.11 - Nickel_inflow'!$K$4:$K$49,0)*T$1</f>
        <v>0.11564081996021307</v>
      </c>
      <c r="U28" s="6">
        <f>_xlfn.XLOOKUP($E28-U$3,'SI2.11 - Nickel_inflow'!$J$4:$J$49,'SI2.11 - Nickel_inflow'!$K$4:$K$49,0)*U$1</f>
        <v>0.25544224305969643</v>
      </c>
      <c r="V28" s="6">
        <f>_xlfn.XLOOKUP($E28-V$3,'SI2.11 - Nickel_inflow'!$J$4:$J$49,'SI2.11 - Nickel_inflow'!$K$4:$K$49,0)*V$1</f>
        <v>0.37140628623682997</v>
      </c>
      <c r="W28" s="6">
        <f>_xlfn.XLOOKUP($E28-W$3,'SI2.11 - Nickel_inflow'!$J$4:$J$49,'SI2.11 - Nickel_inflow'!$K$4:$K$49,0)*W$1</f>
        <v>0.57388929981781334</v>
      </c>
      <c r="X28" s="6">
        <f>_xlfn.XLOOKUP($E28-X$3,'SI2.11 - Nickel_inflow'!$J$4:$J$49,'SI2.11 - Nickel_inflow'!$K$4:$K$49,0)*X$1</f>
        <v>0.88308322156556684</v>
      </c>
      <c r="Y28" s="6">
        <f>_xlfn.XLOOKUP($E28-Y$3,'SI2.11 - Nickel_inflow'!$J$4:$J$49,'SI2.11 - Nickel_inflow'!$K$4:$K$49,0)*Y$1</f>
        <v>1.1165068833397633</v>
      </c>
      <c r="Z28" s="6">
        <f>_xlfn.XLOOKUP($E28-Z$3,'SI2.11 - Nickel_inflow'!$J$4:$J$49,'SI2.11 - Nickel_inflow'!$K$4:$K$49,0)*Z$1</f>
        <v>1.5929020937993525</v>
      </c>
      <c r="AA28" s="6">
        <f>_xlfn.XLOOKUP($E28-AA$3,'SI2.11 - Nickel_inflow'!$J$4:$J$49,'SI2.11 - Nickel_inflow'!$K$4:$K$49,0)*AA$1</f>
        <v>4.5523162643690656</v>
      </c>
      <c r="AB28" s="6">
        <f>_xlfn.XLOOKUP($E28-AB$3,'SI2.11 - Nickel_inflow'!$J$4:$J$49,'SI2.11 - Nickel_inflow'!$K$4:$K$49,0)*AB$1</f>
        <v>6.2273597071136964</v>
      </c>
      <c r="AC28" s="6">
        <f>_xlfn.XLOOKUP($E28-AC$3,'SI2.11 - Nickel_inflow'!$J$4:$J$49,'SI2.11 - Nickel_inflow'!$K$4:$K$49,0)*AC$1</f>
        <v>7.5397701880142769</v>
      </c>
      <c r="AD28" s="6">
        <f>_xlfn.XLOOKUP($E28-AD$3,'SI2.11 - Nickel_inflow'!$J$4:$J$49,'SI2.11 - Nickel_inflow'!$K$4:$K$49,0)*AD$1</f>
        <v>8.4318291456825882</v>
      </c>
      <c r="AE28" s="6">
        <f>_xlfn.XLOOKUP($E28-AE$3,'SI2.11 - Nickel_inflow'!$J$4:$J$49,'SI2.11 - Nickel_inflow'!$K$4:$K$49,0)*AE$1</f>
        <v>0</v>
      </c>
      <c r="AF28" s="6">
        <f>_xlfn.XLOOKUP($E28-AF$3,'SI2.11 - Nickel_inflow'!$J$4:$J$49,'SI2.11 - Nickel_inflow'!$K$4:$K$49,0)*AF$1</f>
        <v>0</v>
      </c>
      <c r="AG28" s="6">
        <f>_xlfn.XLOOKUP($E28-AG$3,'SI2.11 - Nickel_inflow'!$J$4:$J$49,'SI2.11 - Nickel_inflow'!$K$4:$K$49,0)*AG$1</f>
        <v>0</v>
      </c>
      <c r="AH28" s="6">
        <f>_xlfn.XLOOKUP($E28-AH$3,'SI2.11 - Nickel_inflow'!$J$4:$J$49,'SI2.11 - Nickel_inflow'!$K$4:$K$49,0)*AH$1</f>
        <v>0</v>
      </c>
      <c r="AI28" s="6">
        <f>_xlfn.XLOOKUP($E28-AI$3,'SI2.11 - Nickel_inflow'!$J$4:$J$49,'SI2.11 - Nickel_inflow'!$K$4:$K$49,0)*AI$1</f>
        <v>0</v>
      </c>
      <c r="AJ28" s="6">
        <f>_xlfn.XLOOKUP($E28-AJ$3,'SI2.11 - Nickel_inflow'!$J$4:$J$49,'SI2.11 - Nickel_inflow'!$K$4:$K$49,0)*AJ$1</f>
        <v>0</v>
      </c>
      <c r="AK28" s="6">
        <f>_xlfn.XLOOKUP($E28-AK$3,'SI2.11 - Nickel_inflow'!$J$4:$J$49,'SI2.11 - Nickel_inflow'!$K$4:$K$49,0)*AK$1</f>
        <v>0</v>
      </c>
      <c r="AL28" s="6">
        <f>_xlfn.XLOOKUP($E28-AL$3,'SI2.11 - Nickel_inflow'!$J$4:$J$49,'SI2.11 - Nickel_inflow'!$K$4:$K$49,0)*AL$1</f>
        <v>0</v>
      </c>
      <c r="AM28" s="6">
        <f>_xlfn.XLOOKUP($E28-AM$3,'SI2.11 - Nickel_inflow'!$J$4:$J$49,'SI2.11 - Nickel_inflow'!$K$4:$K$49,0)*AM$1</f>
        <v>0</v>
      </c>
      <c r="AN28" s="6">
        <f>_xlfn.XLOOKUP($E28-AN$3,'SI2.11 - Nickel_inflow'!$J$4:$J$49,'SI2.11 - Nickel_inflow'!$K$4:$K$49,0)*AN$1</f>
        <v>0</v>
      </c>
      <c r="AO28" s="6">
        <f>_xlfn.XLOOKUP($E28-AO$3,'SI2.11 - Nickel_inflow'!$J$4:$J$49,'SI2.11 - Nickel_inflow'!$K$4:$K$49,0)*AO$1</f>
        <v>0</v>
      </c>
      <c r="AP28" s="6">
        <f>_xlfn.XLOOKUP($E28-AP$3,'SI2.11 - Nickel_inflow'!$J$4:$J$49,'SI2.11 - Nickel_inflow'!$K$4:$K$49,0)*AP$1</f>
        <v>0</v>
      </c>
      <c r="AQ28" s="6">
        <f>_xlfn.XLOOKUP($E28-AQ$3,'SI2.11 - Nickel_inflow'!$J$4:$J$49,'SI2.11 - Nickel_inflow'!$K$4:$K$49,0)*AQ$1</f>
        <v>0</v>
      </c>
      <c r="AR28" s="6">
        <f>_xlfn.XLOOKUP($E28-AR$3,'SI2.11 - Nickel_inflow'!$J$4:$J$49,'SI2.11 - Nickel_inflow'!$K$4:$K$49,0)*AR$1</f>
        <v>0</v>
      </c>
      <c r="AS28" s="6">
        <f>_xlfn.XLOOKUP($E28-AS$3,'SI2.11 - Nickel_inflow'!$J$4:$J$49,'SI2.11 - Nickel_inflow'!$K$4:$K$49,0)*AS$1</f>
        <v>0</v>
      </c>
      <c r="AT28" s="6">
        <f>_xlfn.XLOOKUP($E28-AT$3,'SI2.11 - Nickel_inflow'!$J$4:$J$49,'SI2.11 - Nickel_inflow'!$K$4:$K$49,0)*AT$1</f>
        <v>0</v>
      </c>
      <c r="AU28" s="6">
        <f>_xlfn.XLOOKUP($E28-AU$3,'SI2.11 - Nickel_inflow'!$J$4:$J$49,'SI2.11 - Nickel_inflow'!$K$4:$K$49,0)*AU$1</f>
        <v>0</v>
      </c>
      <c r="AV28" s="6">
        <f>_xlfn.XLOOKUP($E28-AV$3,'SI2.11 - Nickel_inflow'!$J$4:$J$49,'SI2.11 - Nickel_inflow'!$K$4:$K$49,0)*AV$1</f>
        <v>0</v>
      </c>
      <c r="AW28" s="6">
        <f>_xlfn.XLOOKUP($E28-AW$3,'SI2.11 - Nickel_inflow'!$J$4:$J$49,'SI2.11 - Nickel_inflow'!$K$4:$K$49,0)*AW$1</f>
        <v>0</v>
      </c>
      <c r="AX28" s="6">
        <f>_xlfn.XLOOKUP($E28-AX$3,'SI2.11 - Nickel_inflow'!$J$4:$J$49,'SI2.11 - Nickel_inflow'!$K$4:$K$49,0)*AX$1</f>
        <v>0</v>
      </c>
      <c r="AY28" s="6">
        <f>_xlfn.XLOOKUP($E28-AY$3,'SI2.11 - Nickel_inflow'!$J$4:$J$49,'SI2.11 - Nickel_inflow'!$K$4:$K$49,0)*AY$1</f>
        <v>0</v>
      </c>
    </row>
    <row r="29" spans="1:51">
      <c r="A29" s="15">
        <f>'SI2.11 - Nickel_inflow'!D29-B29</f>
        <v>1.7159005030509888</v>
      </c>
      <c r="B29" s="14">
        <f t="shared" si="2"/>
        <v>7.254751794284271</v>
      </c>
      <c r="C29" s="13">
        <f t="shared" si="1"/>
        <v>38.981574528309864</v>
      </c>
      <c r="E29" s="9">
        <f>'SI2.11 - Nickel_inflow'!B29</f>
        <v>2030</v>
      </c>
      <c r="F29" s="6">
        <f>_xlfn.XLOOKUP($E29-F$3,'SI2.11 - Nickel_inflow'!$J$4:$J$49,'SI2.11 - Nickel_inflow'!$K$4:$K$49,0)*F$1</f>
        <v>7.7182152073447355E-6</v>
      </c>
      <c r="G29" s="6">
        <f>_xlfn.XLOOKUP($E29-G$3,'SI2.11 - Nickel_inflow'!$J$4:$J$49,'SI2.11 - Nickel_inflow'!$K$4:$K$49,0)*G$1</f>
        <v>-2.9830695794798761E-6</v>
      </c>
      <c r="H29" s="6">
        <f>_xlfn.XLOOKUP($E29-H$3,'SI2.11 - Nickel_inflow'!$J$4:$J$49,'SI2.11 - Nickel_inflow'!$K$4:$K$49,0)*H$1</f>
        <v>-4.7948683413821038E-7</v>
      </c>
      <c r="I29" s="6">
        <f>_xlfn.XLOOKUP($E29-I$3,'SI2.11 - Nickel_inflow'!$J$4:$J$49,'SI2.11 - Nickel_inflow'!$K$4:$K$49,0)*I$1</f>
        <v>1.228655835054239E-5</v>
      </c>
      <c r="J29" s="6">
        <f>_xlfn.XLOOKUP($E29-J$3,'SI2.11 - Nickel_inflow'!$J$4:$J$49,'SI2.11 - Nickel_inflow'!$K$4:$K$49,0)*J$1</f>
        <v>5.0902158444205816E-5</v>
      </c>
      <c r="K29" s="6">
        <f>_xlfn.XLOOKUP($E29-K$3,'SI2.11 - Nickel_inflow'!$J$4:$J$49,'SI2.11 - Nickel_inflow'!$K$4:$K$49,0)*K$1</f>
        <v>1.4398727784988054E-4</v>
      </c>
      <c r="L29" s="6">
        <f>_xlfn.XLOOKUP($E29-L$3,'SI2.11 - Nickel_inflow'!$J$4:$J$49,'SI2.11 - Nickel_inflow'!$K$4:$K$49,0)*L$1</f>
        <v>3.3567194518572012E-4</v>
      </c>
      <c r="M29" s="6">
        <f>_xlfn.XLOOKUP($E29-M$3,'SI2.11 - Nickel_inflow'!$J$4:$J$49,'SI2.11 - Nickel_inflow'!$K$4:$K$49,0)*M$1</f>
        <v>6.7737603966984904E-4</v>
      </c>
      <c r="N29" s="6">
        <f>_xlfn.XLOOKUP($E29-N$3,'SI2.11 - Nickel_inflow'!$J$4:$J$49,'SI2.11 - Nickel_inflow'!$K$4:$K$49,0)*N$1</f>
        <v>1.1957203771059456E-3</v>
      </c>
      <c r="O29" s="6">
        <f>_xlfn.XLOOKUP($E29-O$3,'SI2.11 - Nickel_inflow'!$J$4:$J$49,'SI2.11 - Nickel_inflow'!$K$4:$K$49,0)*O$1</f>
        <v>1.8172429865267916E-3</v>
      </c>
      <c r="P29" s="6">
        <f>_xlfn.XLOOKUP($E29-P$3,'SI2.11 - Nickel_inflow'!$J$4:$J$49,'SI2.11 - Nickel_inflow'!$K$4:$K$49,0)*P$1</f>
        <v>2.22140927915329E-3</v>
      </c>
      <c r="Q29" s="6">
        <f>_xlfn.XLOOKUP($E29-Q$3,'SI2.11 - Nickel_inflow'!$J$4:$J$49,'SI2.11 - Nickel_inflow'!$K$4:$K$49,0)*Q$1</f>
        <v>2.4562630709883699E-3</v>
      </c>
      <c r="R29" s="6">
        <f>_xlfn.XLOOKUP($E29-R$3,'SI2.11 - Nickel_inflow'!$J$4:$J$49,'SI2.11 - Nickel_inflow'!$K$4:$K$49,0)*R$1</f>
        <v>7.6663672491119259E-3</v>
      </c>
      <c r="S29" s="6">
        <f>_xlfn.XLOOKUP($E29-S$3,'SI2.11 - Nickel_inflow'!$J$4:$J$49,'SI2.11 - Nickel_inflow'!$K$4:$K$49,0)*S$1</f>
        <v>2.7755259963980237E-2</v>
      </c>
      <c r="T29" s="6">
        <f>_xlfn.XLOOKUP($E29-T$3,'SI2.11 - Nickel_inflow'!$J$4:$J$49,'SI2.11 - Nickel_inflow'!$K$4:$K$49,0)*T$1</f>
        <v>8.3399199164013463E-2</v>
      </c>
      <c r="U29" s="6">
        <f>_xlfn.XLOOKUP($E29-U$3,'SI2.11 - Nickel_inflow'!$J$4:$J$49,'SI2.11 - Nickel_inflow'!$K$4:$K$49,0)*U$1</f>
        <v>0.1915490649786297</v>
      </c>
      <c r="V29" s="6">
        <f>_xlfn.XLOOKUP($E29-V$3,'SI2.11 - Nickel_inflow'!$J$4:$J$49,'SI2.11 - Nickel_inflow'!$K$4:$K$49,0)*V$1</f>
        <v>0.28926634656764943</v>
      </c>
      <c r="W29" s="6">
        <f>_xlfn.XLOOKUP($E29-W$3,'SI2.11 - Nickel_inflow'!$J$4:$J$49,'SI2.11 - Nickel_inflow'!$K$4:$K$49,0)*W$1</f>
        <v>0.46368434789425028</v>
      </c>
      <c r="X29" s="6">
        <f>_xlfn.XLOOKUP($E29-X$3,'SI2.11 - Nickel_inflow'!$J$4:$J$49,'SI2.11 - Nickel_inflow'!$K$4:$K$49,0)*X$1</f>
        <v>0.73922421470449295</v>
      </c>
      <c r="Y29" s="6">
        <f>_xlfn.XLOOKUP($E29-Y$3,'SI2.11 - Nickel_inflow'!$J$4:$J$49,'SI2.11 - Nickel_inflow'!$K$4:$K$49,0)*Y$1</f>
        <v>0.96691415230177324</v>
      </c>
      <c r="Z29" s="6">
        <f>_xlfn.XLOOKUP($E29-Z$3,'SI2.11 - Nickel_inflow'!$J$4:$J$49,'SI2.11 - Nickel_inflow'!$K$4:$K$49,0)*Z$1</f>
        <v>1.4248090935331423</v>
      </c>
      <c r="AA29" s="6">
        <f>_xlfn.XLOOKUP($E29-AA$3,'SI2.11 - Nickel_inflow'!$J$4:$J$49,'SI2.11 - Nickel_inflow'!$K$4:$K$49,0)*AA$1</f>
        <v>4.1977428177784191</v>
      </c>
      <c r="AB29" s="6">
        <f>_xlfn.XLOOKUP($E29-AB$3,'SI2.11 - Nickel_inflow'!$J$4:$J$49,'SI2.11 - Nickel_inflow'!$K$4:$K$49,0)*AB$1</f>
        <v>5.9061739818834011</v>
      </c>
      <c r="AC29" s="6">
        <f>_xlfn.XLOOKUP($E29-AC$3,'SI2.11 - Nickel_inflow'!$J$4:$J$49,'SI2.11 - Nickel_inflow'!$K$4:$K$49,0)*AC$1</f>
        <v>7.3330837747890572</v>
      </c>
      <c r="AD29" s="6">
        <f>_xlfn.XLOOKUP($E29-AD$3,'SI2.11 - Nickel_inflow'!$J$4:$J$49,'SI2.11 - Nickel_inflow'!$K$4:$K$49,0)*AD$1</f>
        <v>8.3707384948146188</v>
      </c>
      <c r="AE29" s="6">
        <f>_xlfn.XLOOKUP($E29-AE$3,'SI2.11 - Nickel_inflow'!$J$4:$J$49,'SI2.11 - Nickel_inflow'!$K$4:$K$49,0)*AE$1</f>
        <v>8.9706522973352598</v>
      </c>
      <c r="AF29" s="6">
        <f>_xlfn.XLOOKUP($E29-AF$3,'SI2.11 - Nickel_inflow'!$J$4:$J$49,'SI2.11 - Nickel_inflow'!$K$4:$K$49,0)*AF$1</f>
        <v>0</v>
      </c>
      <c r="AG29" s="6">
        <f>_xlfn.XLOOKUP($E29-AG$3,'SI2.11 - Nickel_inflow'!$J$4:$J$49,'SI2.11 - Nickel_inflow'!$K$4:$K$49,0)*AG$1</f>
        <v>0</v>
      </c>
      <c r="AH29" s="6">
        <f>_xlfn.XLOOKUP($E29-AH$3,'SI2.11 - Nickel_inflow'!$J$4:$J$49,'SI2.11 - Nickel_inflow'!$K$4:$K$49,0)*AH$1</f>
        <v>0</v>
      </c>
      <c r="AI29" s="6">
        <f>_xlfn.XLOOKUP($E29-AI$3,'SI2.11 - Nickel_inflow'!$J$4:$J$49,'SI2.11 - Nickel_inflow'!$K$4:$K$49,0)*AI$1</f>
        <v>0</v>
      </c>
      <c r="AJ29" s="6">
        <f>_xlfn.XLOOKUP($E29-AJ$3,'SI2.11 - Nickel_inflow'!$J$4:$J$49,'SI2.11 - Nickel_inflow'!$K$4:$K$49,0)*AJ$1</f>
        <v>0</v>
      </c>
      <c r="AK29" s="6">
        <f>_xlfn.XLOOKUP($E29-AK$3,'SI2.11 - Nickel_inflow'!$J$4:$J$49,'SI2.11 - Nickel_inflow'!$K$4:$K$49,0)*AK$1</f>
        <v>0</v>
      </c>
      <c r="AL29" s="6">
        <f>_xlfn.XLOOKUP($E29-AL$3,'SI2.11 - Nickel_inflow'!$J$4:$J$49,'SI2.11 - Nickel_inflow'!$K$4:$K$49,0)*AL$1</f>
        <v>0</v>
      </c>
      <c r="AM29" s="6">
        <f>_xlfn.XLOOKUP($E29-AM$3,'SI2.11 - Nickel_inflow'!$J$4:$J$49,'SI2.11 - Nickel_inflow'!$K$4:$K$49,0)*AM$1</f>
        <v>0</v>
      </c>
      <c r="AN29" s="6">
        <f>_xlfn.XLOOKUP($E29-AN$3,'SI2.11 - Nickel_inflow'!$J$4:$J$49,'SI2.11 - Nickel_inflow'!$K$4:$K$49,0)*AN$1</f>
        <v>0</v>
      </c>
      <c r="AO29" s="6">
        <f>_xlfn.XLOOKUP($E29-AO$3,'SI2.11 - Nickel_inflow'!$J$4:$J$49,'SI2.11 - Nickel_inflow'!$K$4:$K$49,0)*AO$1</f>
        <v>0</v>
      </c>
      <c r="AP29" s="6">
        <f>_xlfn.XLOOKUP($E29-AP$3,'SI2.11 - Nickel_inflow'!$J$4:$J$49,'SI2.11 - Nickel_inflow'!$K$4:$K$49,0)*AP$1</f>
        <v>0</v>
      </c>
      <c r="AQ29" s="6">
        <f>_xlfn.XLOOKUP($E29-AQ$3,'SI2.11 - Nickel_inflow'!$J$4:$J$49,'SI2.11 - Nickel_inflow'!$K$4:$K$49,0)*AQ$1</f>
        <v>0</v>
      </c>
      <c r="AR29" s="6">
        <f>_xlfn.XLOOKUP($E29-AR$3,'SI2.11 - Nickel_inflow'!$J$4:$J$49,'SI2.11 - Nickel_inflow'!$K$4:$K$49,0)*AR$1</f>
        <v>0</v>
      </c>
      <c r="AS29" s="6">
        <f>_xlfn.XLOOKUP($E29-AS$3,'SI2.11 - Nickel_inflow'!$J$4:$J$49,'SI2.11 - Nickel_inflow'!$K$4:$K$49,0)*AS$1</f>
        <v>0</v>
      </c>
      <c r="AT29" s="6">
        <f>_xlfn.XLOOKUP($E29-AT$3,'SI2.11 - Nickel_inflow'!$J$4:$J$49,'SI2.11 - Nickel_inflow'!$K$4:$K$49,0)*AT$1</f>
        <v>0</v>
      </c>
      <c r="AU29" s="6">
        <f>_xlfn.XLOOKUP($E29-AU$3,'SI2.11 - Nickel_inflow'!$J$4:$J$49,'SI2.11 - Nickel_inflow'!$K$4:$K$49,0)*AU$1</f>
        <v>0</v>
      </c>
      <c r="AV29" s="6">
        <f>_xlfn.XLOOKUP($E29-AV$3,'SI2.11 - Nickel_inflow'!$J$4:$J$49,'SI2.11 - Nickel_inflow'!$K$4:$K$49,0)*AV$1</f>
        <v>0</v>
      </c>
      <c r="AW29" s="6">
        <f>_xlfn.XLOOKUP($E29-AW$3,'SI2.11 - Nickel_inflow'!$J$4:$J$49,'SI2.11 - Nickel_inflow'!$K$4:$K$49,0)*AW$1</f>
        <v>0</v>
      </c>
      <c r="AX29" s="6">
        <f>_xlfn.XLOOKUP($E29-AX$3,'SI2.11 - Nickel_inflow'!$J$4:$J$49,'SI2.11 - Nickel_inflow'!$K$4:$K$49,0)*AX$1</f>
        <v>0</v>
      </c>
      <c r="AY29" s="6">
        <f>_xlfn.XLOOKUP($E29-AY$3,'SI2.11 - Nickel_inflow'!$J$4:$J$49,'SI2.11 - Nickel_inflow'!$K$4:$K$49,0)*AY$1</f>
        <v>0</v>
      </c>
    </row>
    <row r="30" spans="1:51">
      <c r="A30" s="15">
        <f>'SI2.11 - Nickel_inflow'!D30-B30</f>
        <v>2.3358820922811478</v>
      </c>
      <c r="B30" s="14">
        <f t="shared" si="2"/>
        <v>6.9504895267799753</v>
      </c>
      <c r="C30" s="13">
        <f t="shared" si="1"/>
        <v>45.932064055089839</v>
      </c>
      <c r="E30" s="9">
        <f>'SI2.11 - Nickel_inflow'!B30</f>
        <v>2031</v>
      </c>
      <c r="F30" s="6">
        <f>_xlfn.XLOOKUP($E30-F$3,'SI2.11 - Nickel_inflow'!$J$4:$J$49,'SI2.11 - Nickel_inflow'!$K$4:$K$49,0)*F$1</f>
        <v>2.8157676476783458E-6</v>
      </c>
      <c r="G30" s="6">
        <f>_xlfn.XLOOKUP($E30-G$3,'SI2.11 - Nickel_inflow'!$J$4:$J$49,'SI2.11 - Nickel_inflow'!$K$4:$K$49,0)*G$1</f>
        <v>-1.1440166159027489E-6</v>
      </c>
      <c r="H30" s="6">
        <f>_xlfn.XLOOKUP($E30-H$3,'SI2.11 - Nickel_inflow'!$J$4:$J$49,'SI2.11 - Nickel_inflow'!$K$4:$K$49,0)*H$1</f>
        <v>-1.9319552460812974E-7</v>
      </c>
      <c r="I30" s="6">
        <f>_xlfn.XLOOKUP($E30-I$3,'SI2.11 - Nickel_inflow'!$J$4:$J$49,'SI2.11 - Nickel_inflow'!$K$4:$K$49,0)*I$1</f>
        <v>5.1982493715661442E-6</v>
      </c>
      <c r="J30" s="6">
        <f>_xlfn.XLOOKUP($E30-J$3,'SI2.11 - Nickel_inflow'!$J$4:$J$49,'SI2.11 - Nickel_inflow'!$K$4:$K$49,0)*J$1</f>
        <v>2.2600429878847438E-5</v>
      </c>
      <c r="K30" s="6">
        <f>_xlfn.XLOOKUP($E30-K$3,'SI2.11 - Nickel_inflow'!$J$4:$J$49,'SI2.11 - Nickel_inflow'!$K$4:$K$49,0)*K$1</f>
        <v>6.704970495896661E-5</v>
      </c>
      <c r="L30" s="6">
        <f>_xlfn.XLOOKUP($E30-L$3,'SI2.11 - Nickel_inflow'!$J$4:$J$49,'SI2.11 - Nickel_inflow'!$K$4:$K$49,0)*L$1</f>
        <v>1.6383602133684112E-4</v>
      </c>
      <c r="M30" s="6">
        <f>_xlfn.XLOOKUP($E30-M$3,'SI2.11 - Nickel_inflow'!$J$4:$J$49,'SI2.11 - Nickel_inflow'!$K$4:$K$49,0)*M$1</f>
        <v>3.4631001188024072E-4</v>
      </c>
      <c r="N30" s="6">
        <f>_xlfn.XLOOKUP($E30-N$3,'SI2.11 - Nickel_inflow'!$J$4:$J$49,'SI2.11 - Nickel_inflow'!$K$4:$K$49,0)*N$1</f>
        <v>6.3990274371520197E-4</v>
      </c>
      <c r="O30" s="6">
        <f>_xlfn.XLOOKUP($E30-O$3,'SI2.11 - Nickel_inflow'!$J$4:$J$49,'SI2.11 - Nickel_inflow'!$K$4:$K$49,0)*O$1</f>
        <v>1.0172849654664568E-3</v>
      </c>
      <c r="P30" s="6">
        <f>_xlfn.XLOOKUP($E30-P$3,'SI2.11 - Nickel_inflow'!$J$4:$J$49,'SI2.11 - Nickel_inflow'!$K$4:$K$49,0)*P$1</f>
        <v>1.2998291925610491E-3</v>
      </c>
      <c r="Q30" s="6">
        <f>_xlfn.XLOOKUP($E30-Q$3,'SI2.11 - Nickel_inflow'!$J$4:$J$49,'SI2.11 - Nickel_inflow'!$K$4:$K$49,0)*Q$1</f>
        <v>1.5011656497931178E-3</v>
      </c>
      <c r="R30" s="6">
        <f>_xlfn.XLOOKUP($E30-R$3,'SI2.11 - Nickel_inflow'!$J$4:$J$49,'SI2.11 - Nickel_inflow'!$K$4:$K$49,0)*R$1</f>
        <v>4.8897960399860059E-3</v>
      </c>
      <c r="S30" s="6">
        <f>_xlfn.XLOOKUP($E30-S$3,'SI2.11 - Nickel_inflow'!$J$4:$J$49,'SI2.11 - Nickel_inflow'!$K$4:$K$49,0)*S$1</f>
        <v>1.8459776629169422E-2</v>
      </c>
      <c r="T30" s="6">
        <f>_xlfn.XLOOKUP($E30-T$3,'SI2.11 - Nickel_inflow'!$J$4:$J$49,'SI2.11 - Nickel_inflow'!$K$4:$K$49,0)*T$1</f>
        <v>5.7787562880432797E-2</v>
      </c>
      <c r="U30" s="6">
        <f>_xlfn.XLOOKUP($E30-U$3,'SI2.11 - Nickel_inflow'!$J$4:$J$49,'SI2.11 - Nickel_inflow'!$K$4:$K$49,0)*U$1</f>
        <v>0.13814359518835656</v>
      </c>
      <c r="V30" s="6">
        <f>_xlfn.XLOOKUP($E30-V$3,'SI2.11 - Nickel_inflow'!$J$4:$J$49,'SI2.11 - Nickel_inflow'!$K$4:$K$49,0)*V$1</f>
        <v>0.21691282362357187</v>
      </c>
      <c r="W30" s="6">
        <f>_xlfn.XLOOKUP($E30-W$3,'SI2.11 - Nickel_inflow'!$J$4:$J$49,'SI2.11 - Nickel_inflow'!$K$4:$K$49,0)*W$1</f>
        <v>0.36113626033363594</v>
      </c>
      <c r="X30" s="6">
        <f>_xlfn.XLOOKUP($E30-X$3,'SI2.11 - Nickel_inflow'!$J$4:$J$49,'SI2.11 - Nickel_inflow'!$K$4:$K$49,0)*X$1</f>
        <v>0.59726971395303363</v>
      </c>
      <c r="Y30" s="6">
        <f>_xlfn.XLOOKUP($E30-Y$3,'SI2.11 - Nickel_inflow'!$J$4:$J$49,'SI2.11 - Nickel_inflow'!$K$4:$K$49,0)*Y$1</f>
        <v>0.80939863590066985</v>
      </c>
      <c r="Z30" s="6">
        <f>_xlfn.XLOOKUP($E30-Z$3,'SI2.11 - Nickel_inflow'!$J$4:$J$49,'SI2.11 - Nickel_inflow'!$K$4:$K$49,0)*Z$1</f>
        <v>1.2339091656510812</v>
      </c>
      <c r="AA30" s="6">
        <f>_xlfn.XLOOKUP($E30-AA$3,'SI2.11 - Nickel_inflow'!$J$4:$J$49,'SI2.11 - Nickel_inflow'!$K$4:$K$49,0)*AA$1</f>
        <v>3.7547707184051911</v>
      </c>
      <c r="AB30" s="6">
        <f>_xlfn.XLOOKUP($E30-AB$3,'SI2.11 - Nickel_inflow'!$J$4:$J$49,'SI2.11 - Nickel_inflow'!$K$4:$K$49,0)*AB$1</f>
        <v>5.4461504810314354</v>
      </c>
      <c r="AC30" s="6">
        <f>_xlfn.XLOOKUP($E30-AC$3,'SI2.11 - Nickel_inflow'!$J$4:$J$49,'SI2.11 - Nickel_inflow'!$K$4:$K$49,0)*AC$1</f>
        <v>6.9548686176190566</v>
      </c>
      <c r="AD30" s="6">
        <f>_xlfn.XLOOKUP($E30-AD$3,'SI2.11 - Nickel_inflow'!$J$4:$J$49,'SI2.11 - Nickel_inflow'!$K$4:$K$49,0)*AD$1</f>
        <v>8.141272891434582</v>
      </c>
      <c r="AE30" s="6">
        <f>_xlfn.XLOOKUP($E30-AE$3,'SI2.11 - Nickel_inflow'!$J$4:$J$49,'SI2.11 - Nickel_inflow'!$K$4:$K$49,0)*AE$1</f>
        <v>8.9056577418140446</v>
      </c>
      <c r="AF30" s="6">
        <f>_xlfn.XLOOKUP($E30-AF$3,'SI2.11 - Nickel_inflow'!$J$4:$J$49,'SI2.11 - Nickel_inflow'!$K$4:$K$49,0)*AF$1</f>
        <v>9.2863716190611232</v>
      </c>
      <c r="AG30" s="6">
        <f>_xlfn.XLOOKUP($E30-AG$3,'SI2.11 - Nickel_inflow'!$J$4:$J$49,'SI2.11 - Nickel_inflow'!$K$4:$K$49,0)*AG$1</f>
        <v>0</v>
      </c>
      <c r="AH30" s="6">
        <f>_xlfn.XLOOKUP($E30-AH$3,'SI2.11 - Nickel_inflow'!$J$4:$J$49,'SI2.11 - Nickel_inflow'!$K$4:$K$49,0)*AH$1</f>
        <v>0</v>
      </c>
      <c r="AI30" s="6">
        <f>_xlfn.XLOOKUP($E30-AI$3,'SI2.11 - Nickel_inflow'!$J$4:$J$49,'SI2.11 - Nickel_inflow'!$K$4:$K$49,0)*AI$1</f>
        <v>0</v>
      </c>
      <c r="AJ30" s="6">
        <f>_xlfn.XLOOKUP($E30-AJ$3,'SI2.11 - Nickel_inflow'!$J$4:$J$49,'SI2.11 - Nickel_inflow'!$K$4:$K$49,0)*AJ$1</f>
        <v>0</v>
      </c>
      <c r="AK30" s="6">
        <f>_xlfn.XLOOKUP($E30-AK$3,'SI2.11 - Nickel_inflow'!$J$4:$J$49,'SI2.11 - Nickel_inflow'!$K$4:$K$49,0)*AK$1</f>
        <v>0</v>
      </c>
      <c r="AL30" s="6">
        <f>_xlfn.XLOOKUP($E30-AL$3,'SI2.11 - Nickel_inflow'!$J$4:$J$49,'SI2.11 - Nickel_inflow'!$K$4:$K$49,0)*AL$1</f>
        <v>0</v>
      </c>
      <c r="AM30" s="6">
        <f>_xlfn.XLOOKUP($E30-AM$3,'SI2.11 - Nickel_inflow'!$J$4:$J$49,'SI2.11 - Nickel_inflow'!$K$4:$K$49,0)*AM$1</f>
        <v>0</v>
      </c>
      <c r="AN30" s="6">
        <f>_xlfn.XLOOKUP($E30-AN$3,'SI2.11 - Nickel_inflow'!$J$4:$J$49,'SI2.11 - Nickel_inflow'!$K$4:$K$49,0)*AN$1</f>
        <v>0</v>
      </c>
      <c r="AO30" s="6">
        <f>_xlfn.XLOOKUP($E30-AO$3,'SI2.11 - Nickel_inflow'!$J$4:$J$49,'SI2.11 - Nickel_inflow'!$K$4:$K$49,0)*AO$1</f>
        <v>0</v>
      </c>
      <c r="AP30" s="6">
        <f>_xlfn.XLOOKUP($E30-AP$3,'SI2.11 - Nickel_inflow'!$J$4:$J$49,'SI2.11 - Nickel_inflow'!$K$4:$K$49,0)*AP$1</f>
        <v>0</v>
      </c>
      <c r="AQ30" s="6">
        <f>_xlfn.XLOOKUP($E30-AQ$3,'SI2.11 - Nickel_inflow'!$J$4:$J$49,'SI2.11 - Nickel_inflow'!$K$4:$K$49,0)*AQ$1</f>
        <v>0</v>
      </c>
      <c r="AR30" s="6">
        <f>_xlfn.XLOOKUP($E30-AR$3,'SI2.11 - Nickel_inflow'!$J$4:$J$49,'SI2.11 - Nickel_inflow'!$K$4:$K$49,0)*AR$1</f>
        <v>0</v>
      </c>
      <c r="AS30" s="6">
        <f>_xlfn.XLOOKUP($E30-AS$3,'SI2.11 - Nickel_inflow'!$J$4:$J$49,'SI2.11 - Nickel_inflow'!$K$4:$K$49,0)*AS$1</f>
        <v>0</v>
      </c>
      <c r="AT30" s="6">
        <f>_xlfn.XLOOKUP($E30-AT$3,'SI2.11 - Nickel_inflow'!$J$4:$J$49,'SI2.11 - Nickel_inflow'!$K$4:$K$49,0)*AT$1</f>
        <v>0</v>
      </c>
      <c r="AU30" s="6">
        <f>_xlfn.XLOOKUP($E30-AU$3,'SI2.11 - Nickel_inflow'!$J$4:$J$49,'SI2.11 - Nickel_inflow'!$K$4:$K$49,0)*AU$1</f>
        <v>0</v>
      </c>
      <c r="AV30" s="6">
        <f>_xlfn.XLOOKUP($E30-AV$3,'SI2.11 - Nickel_inflow'!$J$4:$J$49,'SI2.11 - Nickel_inflow'!$K$4:$K$49,0)*AV$1</f>
        <v>0</v>
      </c>
      <c r="AW30" s="6">
        <f>_xlfn.XLOOKUP($E30-AW$3,'SI2.11 - Nickel_inflow'!$J$4:$J$49,'SI2.11 - Nickel_inflow'!$K$4:$K$49,0)*AW$1</f>
        <v>0</v>
      </c>
      <c r="AX30" s="6">
        <f>_xlfn.XLOOKUP($E30-AX$3,'SI2.11 - Nickel_inflow'!$J$4:$J$49,'SI2.11 - Nickel_inflow'!$K$4:$K$49,0)*AX$1</f>
        <v>0</v>
      </c>
      <c r="AY30" s="6">
        <f>_xlfn.XLOOKUP($E30-AY$3,'SI2.11 - Nickel_inflow'!$J$4:$J$49,'SI2.11 - Nickel_inflow'!$K$4:$K$49,0)*AY$1</f>
        <v>0</v>
      </c>
    </row>
    <row r="31" spans="1:51">
      <c r="A31" s="15">
        <f>'SI2.11 - Nickel_inflow'!D31-B31</f>
        <v>3.062805067029533</v>
      </c>
      <c r="B31" s="14">
        <f t="shared" si="2"/>
        <v>6.6221490904065234</v>
      </c>
      <c r="C31" s="13">
        <f t="shared" si="1"/>
        <v>52.554213145496362</v>
      </c>
      <c r="E31" s="9">
        <f>'SI2.11 - Nickel_inflow'!B31</f>
        <v>2032</v>
      </c>
      <c r="F31" s="6">
        <f>_xlfn.XLOOKUP($E31-F$3,'SI2.11 - Nickel_inflow'!$J$4:$J$49,'SI2.11 - Nickel_inflow'!$K$4:$K$49,0)*F$1</f>
        <v>9.766905381772591E-7</v>
      </c>
      <c r="G31" s="6">
        <f>_xlfn.XLOOKUP($E31-G$3,'SI2.11 - Nickel_inflow'!$J$4:$J$49,'SI2.11 - Nickel_inflow'!$K$4:$K$49,0)*G$1</f>
        <v>-4.1736138328975532E-7</v>
      </c>
      <c r="H31" s="6">
        <f>_xlfn.XLOOKUP($E31-H$3,'SI2.11 - Nickel_inflow'!$J$4:$J$49,'SI2.11 - Nickel_inflow'!$K$4:$K$49,0)*H$1</f>
        <v>-7.409109455243929E-8</v>
      </c>
      <c r="I31" s="6">
        <f>_xlfn.XLOOKUP($E31-I$3,'SI2.11 - Nickel_inflow'!$J$4:$J$49,'SI2.11 - Nickel_inflow'!$K$4:$K$49,0)*I$1</f>
        <v>2.0944861107367177E-6</v>
      </c>
      <c r="J31" s="6">
        <f>_xlfn.XLOOKUP($E31-J$3,'SI2.11 - Nickel_inflow'!$J$4:$J$49,'SI2.11 - Nickel_inflow'!$K$4:$K$49,0)*J$1</f>
        <v>9.561886010955796E-6</v>
      </c>
      <c r="K31" s="6">
        <f>_xlfn.XLOOKUP($E31-K$3,'SI2.11 - Nickel_inflow'!$J$4:$J$49,'SI2.11 - Nickel_inflow'!$K$4:$K$49,0)*K$1</f>
        <v>2.9769899777109085E-5</v>
      </c>
      <c r="L31" s="6">
        <f>_xlfn.XLOOKUP($E31-L$3,'SI2.11 - Nickel_inflow'!$J$4:$J$49,'SI2.11 - Nickel_inflow'!$K$4:$K$49,0)*L$1</f>
        <v>7.6292552066573209E-5</v>
      </c>
      <c r="M31" s="6">
        <f>_xlfn.XLOOKUP($E31-M$3,'SI2.11 - Nickel_inflow'!$J$4:$J$49,'SI2.11 - Nickel_inflow'!$K$4:$K$49,0)*M$1</f>
        <v>1.6902828880793375E-4</v>
      </c>
      <c r="N31" s="6">
        <f>_xlfn.XLOOKUP($E31-N$3,'SI2.11 - Nickel_inflow'!$J$4:$J$49,'SI2.11 - Nickel_inflow'!$K$4:$K$49,0)*N$1</f>
        <v>3.2715170569986451E-4</v>
      </c>
      <c r="O31" s="6">
        <f>_xlfn.XLOOKUP($E31-O$3,'SI2.11 - Nickel_inflow'!$J$4:$J$49,'SI2.11 - Nickel_inflow'!$K$4:$K$49,0)*O$1</f>
        <v>5.4441109560896287E-4</v>
      </c>
      <c r="P31" s="6">
        <f>_xlfn.XLOOKUP($E31-P$3,'SI2.11 - Nickel_inflow'!$J$4:$J$49,'SI2.11 - Nickel_inflow'!$K$4:$K$49,0)*P$1</f>
        <v>7.2763890413686538E-4</v>
      </c>
      <c r="Q31" s="6">
        <f>_xlfn.XLOOKUP($E31-Q$3,'SI2.11 - Nickel_inflow'!$J$4:$J$49,'SI2.11 - Nickel_inflow'!$K$4:$K$49,0)*Q$1</f>
        <v>8.7838785620572828E-4</v>
      </c>
      <c r="R31" s="6">
        <f>_xlfn.XLOOKUP($E31-R$3,'SI2.11 - Nickel_inflow'!$J$4:$J$49,'SI2.11 - Nickel_inflow'!$K$4:$K$49,0)*R$1</f>
        <v>2.9884396082898905E-3</v>
      </c>
      <c r="S31" s="6">
        <f>_xlfn.XLOOKUP($E31-S$3,'SI2.11 - Nickel_inflow'!$J$4:$J$49,'SI2.11 - Nickel_inflow'!$K$4:$K$49,0)*S$1</f>
        <v>1.1774095830172384E-2</v>
      </c>
      <c r="T31" s="6">
        <f>_xlfn.XLOOKUP($E31-T$3,'SI2.11 - Nickel_inflow'!$J$4:$J$49,'SI2.11 - Nickel_inflow'!$K$4:$K$49,0)*T$1</f>
        <v>3.8433994280768949E-2</v>
      </c>
      <c r="U31" s="6">
        <f>_xlfn.XLOOKUP($E31-U$3,'SI2.11 - Nickel_inflow'!$J$4:$J$49,'SI2.11 - Nickel_inflow'!$K$4:$K$49,0)*U$1</f>
        <v>9.5720124095877934E-2</v>
      </c>
      <c r="V31" s="6">
        <f>_xlfn.XLOOKUP($E31-V$3,'SI2.11 - Nickel_inflow'!$J$4:$J$49,'SI2.11 - Nickel_inflow'!$K$4:$K$49,0)*V$1</f>
        <v>0.1564357273221938</v>
      </c>
      <c r="W31" s="6">
        <f>_xlfn.XLOOKUP($E31-W$3,'SI2.11 - Nickel_inflow'!$J$4:$J$49,'SI2.11 - Nickel_inflow'!$K$4:$K$49,0)*W$1</f>
        <v>0.27080608190799832</v>
      </c>
      <c r="X31" s="6">
        <f>_xlfn.XLOOKUP($E31-X$3,'SI2.11 - Nickel_inflow'!$J$4:$J$49,'SI2.11 - Nickel_inflow'!$K$4:$K$49,0)*X$1</f>
        <v>0.46517798559965939</v>
      </c>
      <c r="Y31" s="6">
        <f>_xlfn.XLOOKUP($E31-Y$3,'SI2.11 - Nickel_inflow'!$J$4:$J$49,'SI2.11 - Nickel_inflow'!$K$4:$K$49,0)*Y$1</f>
        <v>0.65396842003020816</v>
      </c>
      <c r="Z31" s="6">
        <f>_xlfn.XLOOKUP($E31-Z$3,'SI2.11 - Nickel_inflow'!$J$4:$J$49,'SI2.11 - Nickel_inflow'!$K$4:$K$49,0)*Z$1</f>
        <v>1.0328987254202664</v>
      </c>
      <c r="AA31" s="6">
        <f>_xlfn.XLOOKUP($E31-AA$3,'SI2.11 - Nickel_inflow'!$J$4:$J$49,'SI2.11 - Nickel_inflow'!$K$4:$K$49,0)*AA$1</f>
        <v>3.2516959818594047</v>
      </c>
      <c r="AB31" s="6">
        <f>_xlfn.XLOOKUP($E31-AB$3,'SI2.11 - Nickel_inflow'!$J$4:$J$49,'SI2.11 - Nickel_inflow'!$K$4:$K$49,0)*AB$1</f>
        <v>4.8714385901867789</v>
      </c>
      <c r="AC31" s="6">
        <f>_xlfn.XLOOKUP($E31-AC$3,'SI2.11 - Nickel_inflow'!$J$4:$J$49,'SI2.11 - Nickel_inflow'!$K$4:$K$49,0)*AC$1</f>
        <v>6.4131637814160527</v>
      </c>
      <c r="AD31" s="6">
        <f>_xlfn.XLOOKUP($E31-AD$3,'SI2.11 - Nickel_inflow'!$J$4:$J$49,'SI2.11 - Nickel_inflow'!$K$4:$K$49,0)*AD$1</f>
        <v>7.7213741284088764</v>
      </c>
      <c r="AE31" s="6">
        <f>_xlfn.XLOOKUP($E31-AE$3,'SI2.11 - Nickel_inflow'!$J$4:$J$49,'SI2.11 - Nickel_inflow'!$K$4:$K$49,0)*AE$1</f>
        <v>8.6615284898385649</v>
      </c>
      <c r="AF31" s="6">
        <f>_xlfn.XLOOKUP($E31-AF$3,'SI2.11 - Nickel_inflow'!$J$4:$J$49,'SI2.11 - Nickel_inflow'!$K$4:$K$49,0)*AF$1</f>
        <v>9.2190896003427092</v>
      </c>
      <c r="AG31" s="6">
        <f>_xlfn.XLOOKUP($E31-AG$3,'SI2.11 - Nickel_inflow'!$J$4:$J$49,'SI2.11 - Nickel_inflow'!$K$4:$K$49,0)*AG$1</f>
        <v>9.6849541574360565</v>
      </c>
      <c r="AH31" s="6">
        <f>_xlfn.XLOOKUP($E31-AH$3,'SI2.11 - Nickel_inflow'!$J$4:$J$49,'SI2.11 - Nickel_inflow'!$K$4:$K$49,0)*AH$1</f>
        <v>0</v>
      </c>
      <c r="AI31" s="6">
        <f>_xlfn.XLOOKUP($E31-AI$3,'SI2.11 - Nickel_inflow'!$J$4:$J$49,'SI2.11 - Nickel_inflow'!$K$4:$K$49,0)*AI$1</f>
        <v>0</v>
      </c>
      <c r="AJ31" s="6">
        <f>_xlfn.XLOOKUP($E31-AJ$3,'SI2.11 - Nickel_inflow'!$J$4:$J$49,'SI2.11 - Nickel_inflow'!$K$4:$K$49,0)*AJ$1</f>
        <v>0</v>
      </c>
      <c r="AK31" s="6">
        <f>_xlfn.XLOOKUP($E31-AK$3,'SI2.11 - Nickel_inflow'!$J$4:$J$49,'SI2.11 - Nickel_inflow'!$K$4:$K$49,0)*AK$1</f>
        <v>0</v>
      </c>
      <c r="AL31" s="6">
        <f>_xlfn.XLOOKUP($E31-AL$3,'SI2.11 - Nickel_inflow'!$J$4:$J$49,'SI2.11 - Nickel_inflow'!$K$4:$K$49,0)*AL$1</f>
        <v>0</v>
      </c>
      <c r="AM31" s="6">
        <f>_xlfn.XLOOKUP($E31-AM$3,'SI2.11 - Nickel_inflow'!$J$4:$J$49,'SI2.11 - Nickel_inflow'!$K$4:$K$49,0)*AM$1</f>
        <v>0</v>
      </c>
      <c r="AN31" s="6">
        <f>_xlfn.XLOOKUP($E31-AN$3,'SI2.11 - Nickel_inflow'!$J$4:$J$49,'SI2.11 - Nickel_inflow'!$K$4:$K$49,0)*AN$1</f>
        <v>0</v>
      </c>
      <c r="AO31" s="6">
        <f>_xlfn.XLOOKUP($E31-AO$3,'SI2.11 - Nickel_inflow'!$J$4:$J$49,'SI2.11 - Nickel_inflow'!$K$4:$K$49,0)*AO$1</f>
        <v>0</v>
      </c>
      <c r="AP31" s="6">
        <f>_xlfn.XLOOKUP($E31-AP$3,'SI2.11 - Nickel_inflow'!$J$4:$J$49,'SI2.11 - Nickel_inflow'!$K$4:$K$49,0)*AP$1</f>
        <v>0</v>
      </c>
      <c r="AQ31" s="6">
        <f>_xlfn.XLOOKUP($E31-AQ$3,'SI2.11 - Nickel_inflow'!$J$4:$J$49,'SI2.11 - Nickel_inflow'!$K$4:$K$49,0)*AQ$1</f>
        <v>0</v>
      </c>
      <c r="AR31" s="6">
        <f>_xlfn.XLOOKUP($E31-AR$3,'SI2.11 - Nickel_inflow'!$J$4:$J$49,'SI2.11 - Nickel_inflow'!$K$4:$K$49,0)*AR$1</f>
        <v>0</v>
      </c>
      <c r="AS31" s="6">
        <f>_xlfn.XLOOKUP($E31-AS$3,'SI2.11 - Nickel_inflow'!$J$4:$J$49,'SI2.11 - Nickel_inflow'!$K$4:$K$49,0)*AS$1</f>
        <v>0</v>
      </c>
      <c r="AT31" s="6">
        <f>_xlfn.XLOOKUP($E31-AT$3,'SI2.11 - Nickel_inflow'!$J$4:$J$49,'SI2.11 - Nickel_inflow'!$K$4:$K$49,0)*AT$1</f>
        <v>0</v>
      </c>
      <c r="AU31" s="6">
        <f>_xlfn.XLOOKUP($E31-AU$3,'SI2.11 - Nickel_inflow'!$J$4:$J$49,'SI2.11 - Nickel_inflow'!$K$4:$K$49,0)*AU$1</f>
        <v>0</v>
      </c>
      <c r="AV31" s="6">
        <f>_xlfn.XLOOKUP($E31-AV$3,'SI2.11 - Nickel_inflow'!$J$4:$J$49,'SI2.11 - Nickel_inflow'!$K$4:$K$49,0)*AV$1</f>
        <v>0</v>
      </c>
      <c r="AW31" s="6">
        <f>_xlfn.XLOOKUP($E31-AW$3,'SI2.11 - Nickel_inflow'!$J$4:$J$49,'SI2.11 - Nickel_inflow'!$K$4:$K$49,0)*AW$1</f>
        <v>0</v>
      </c>
      <c r="AX31" s="6">
        <f>_xlfn.XLOOKUP($E31-AX$3,'SI2.11 - Nickel_inflow'!$J$4:$J$49,'SI2.11 - Nickel_inflow'!$K$4:$K$49,0)*AX$1</f>
        <v>0</v>
      </c>
      <c r="AY31" s="6">
        <f>_xlfn.XLOOKUP($E31-AY$3,'SI2.11 - Nickel_inflow'!$J$4:$J$49,'SI2.11 - Nickel_inflow'!$K$4:$K$49,0)*AY$1</f>
        <v>0</v>
      </c>
    </row>
    <row r="32" spans="1:51">
      <c r="A32" s="15">
        <f>'SI2.11 - Nickel_inflow'!D32-B32</f>
        <v>3.8661841918254218</v>
      </c>
      <c r="B32" s="14">
        <f t="shared" si="2"/>
        <v>6.3500084419383001</v>
      </c>
      <c r="C32" s="13">
        <f t="shared" si="1"/>
        <v>58.904221587434662</v>
      </c>
      <c r="E32" s="9">
        <f>'SI2.11 - Nickel_inflow'!B32</f>
        <v>2033</v>
      </c>
      <c r="F32" s="6">
        <f>_xlfn.XLOOKUP($E32-F$3,'SI2.11 - Nickel_inflow'!$J$4:$J$49,'SI2.11 - Nickel_inflow'!$K$4:$K$49,0)*F$1</f>
        <v>3.2193858390621792E-7</v>
      </c>
      <c r="G32" s="6">
        <f>_xlfn.XLOOKUP($E32-G$3,'SI2.11 - Nickel_inflow'!$J$4:$J$49,'SI2.11 - Nickel_inflow'!$K$4:$K$49,0)*G$1</f>
        <v>-1.447679514308567E-7</v>
      </c>
      <c r="H32" s="6">
        <f>_xlfn.XLOOKUP($E32-H$3,'SI2.11 - Nickel_inflow'!$J$4:$J$49,'SI2.11 - Nickel_inflow'!$K$4:$K$49,0)*H$1</f>
        <v>-2.7029993517582631E-8</v>
      </c>
      <c r="I32" s="6">
        <f>_xlfn.XLOOKUP($E32-I$3,'SI2.11 - Nickel_inflow'!$J$4:$J$49,'SI2.11 - Nickel_inflow'!$K$4:$K$49,0)*I$1</f>
        <v>8.0324204602633346E-7</v>
      </c>
      <c r="J32" s="6">
        <f>_xlfn.XLOOKUP($E32-J$3,'SI2.11 - Nickel_inflow'!$J$4:$J$49,'SI2.11 - Nickel_inflow'!$K$4:$K$49,0)*J$1</f>
        <v>3.852688859434377E-6</v>
      </c>
      <c r="K32" s="6">
        <f>_xlfn.XLOOKUP($E32-K$3,'SI2.11 - Nickel_inflow'!$J$4:$J$49,'SI2.11 - Nickel_inflow'!$K$4:$K$49,0)*K$1</f>
        <v>1.2595175833036506E-5</v>
      </c>
      <c r="L32" s="6">
        <f>_xlfn.XLOOKUP($E32-L$3,'SI2.11 - Nickel_inflow'!$J$4:$J$49,'SI2.11 - Nickel_inflow'!$K$4:$K$49,0)*L$1</f>
        <v>3.387370056515109E-5</v>
      </c>
      <c r="M32" s="6">
        <f>_xlfn.XLOOKUP($E32-M$3,'SI2.11 - Nickel_inflow'!$J$4:$J$49,'SI2.11 - Nickel_inflow'!$K$4:$K$49,0)*M$1</f>
        <v>7.8710404582458447E-5</v>
      </c>
      <c r="N32" s="6">
        <f>_xlfn.XLOOKUP($E32-N$3,'SI2.11 - Nickel_inflow'!$J$4:$J$49,'SI2.11 - Nickel_inflow'!$K$4:$K$49,0)*N$1</f>
        <v>1.5967743090883465E-4</v>
      </c>
      <c r="O32" s="6">
        <f>_xlfn.XLOOKUP($E32-O$3,'SI2.11 - Nickel_inflow'!$J$4:$J$49,'SI2.11 - Nickel_inflow'!$K$4:$K$49,0)*O$1</f>
        <v>2.7833138751108788E-4</v>
      </c>
      <c r="P32" s="6">
        <f>_xlfn.XLOOKUP($E32-P$3,'SI2.11 - Nickel_inflow'!$J$4:$J$49,'SI2.11 - Nickel_inflow'!$K$4:$K$49,0)*P$1</f>
        <v>3.8940386072374122E-4</v>
      </c>
      <c r="Q32" s="6">
        <f>_xlfn.XLOOKUP($E32-Q$3,'SI2.11 - Nickel_inflow'!$J$4:$J$49,'SI2.11 - Nickel_inflow'!$K$4:$K$49,0)*Q$1</f>
        <v>4.9171782012169855E-4</v>
      </c>
      <c r="R32" s="6">
        <f>_xlfn.XLOOKUP($E32-R$3,'SI2.11 - Nickel_inflow'!$J$4:$J$49,'SI2.11 - Nickel_inflow'!$K$4:$K$49,0)*R$1</f>
        <v>1.7486471671449497E-3</v>
      </c>
      <c r="S32" s="6">
        <f>_xlfn.XLOOKUP($E32-S$3,'SI2.11 - Nickel_inflow'!$J$4:$J$49,'SI2.11 - Nickel_inflow'!$K$4:$K$49,0)*S$1</f>
        <v>7.1958368085202774E-3</v>
      </c>
      <c r="T32" s="6">
        <f>_xlfn.XLOOKUP($E32-T$3,'SI2.11 - Nickel_inflow'!$J$4:$J$49,'SI2.11 - Nickel_inflow'!$K$4:$K$49,0)*T$1</f>
        <v>2.4514139086764877E-2</v>
      </c>
      <c r="U32" s="6">
        <f>_xlfn.XLOOKUP($E32-U$3,'SI2.11 - Nickel_inflow'!$J$4:$J$49,'SI2.11 - Nickel_inflow'!$K$4:$K$49,0)*U$1</f>
        <v>6.3662603485587818E-2</v>
      </c>
      <c r="V32" s="6">
        <f>_xlfn.XLOOKUP($E32-V$3,'SI2.11 - Nickel_inflow'!$J$4:$J$49,'SI2.11 - Nickel_inflow'!$K$4:$K$49,0)*V$1</f>
        <v>0.10839479899080692</v>
      </c>
      <c r="W32" s="6">
        <f>_xlfn.XLOOKUP($E32-W$3,'SI2.11 - Nickel_inflow'!$J$4:$J$49,'SI2.11 - Nickel_inflow'!$K$4:$K$49,0)*W$1</f>
        <v>0.19530309770928472</v>
      </c>
      <c r="X32" s="6">
        <f>_xlfn.XLOOKUP($E32-X$3,'SI2.11 - Nickel_inflow'!$J$4:$J$49,'SI2.11 - Nickel_inflow'!$K$4:$K$49,0)*X$1</f>
        <v>0.34882409081192445</v>
      </c>
      <c r="Y32" s="6">
        <f>_xlfn.XLOOKUP($E32-Y$3,'SI2.11 - Nickel_inflow'!$J$4:$J$49,'SI2.11 - Nickel_inflow'!$K$4:$K$49,0)*Y$1</f>
        <v>0.50933724776034084</v>
      </c>
      <c r="Z32" s="6">
        <f>_xlfn.XLOOKUP($E32-Z$3,'SI2.11 - Nickel_inflow'!$J$4:$J$49,'SI2.11 - Nickel_inflow'!$K$4:$K$49,0)*Z$1</f>
        <v>0.83454940193055049</v>
      </c>
      <c r="AA32" s="6">
        <f>_xlfn.XLOOKUP($E32-AA$3,'SI2.11 - Nickel_inflow'!$J$4:$J$49,'SI2.11 - Nickel_inflow'!$K$4:$K$49,0)*AA$1</f>
        <v>2.7219772156766116</v>
      </c>
      <c r="AB32" s="6">
        <f>_xlfn.XLOOKUP($E32-AB$3,'SI2.11 - Nickel_inflow'!$J$4:$J$49,'SI2.11 - Nickel_inflow'!$K$4:$K$49,0)*AB$1</f>
        <v>4.2187495529189842</v>
      </c>
      <c r="AC32" s="6">
        <f>_xlfn.XLOOKUP($E32-AC$3,'SI2.11 - Nickel_inflow'!$J$4:$J$49,'SI2.11 - Nickel_inflow'!$K$4:$K$49,0)*AC$1</f>
        <v>5.7364065937564028</v>
      </c>
      <c r="AD32" s="6">
        <f>_xlfn.XLOOKUP($E32-AD$3,'SI2.11 - Nickel_inflow'!$J$4:$J$49,'SI2.11 - Nickel_inflow'!$K$4:$K$49,0)*AD$1</f>
        <v>7.1199672669053218</v>
      </c>
      <c r="AE32" s="6">
        <f>_xlfn.XLOOKUP($E32-AE$3,'SI2.11 - Nickel_inflow'!$J$4:$J$49,'SI2.11 - Nickel_inflow'!$K$4:$K$49,0)*AE$1</f>
        <v>8.2147967382691558</v>
      </c>
      <c r="AF32" s="6">
        <f>_xlfn.XLOOKUP($E32-AF$3,'SI2.11 - Nickel_inflow'!$J$4:$J$49,'SI2.11 - Nickel_inflow'!$K$4:$K$49,0)*AF$1</f>
        <v>8.9663682951594552</v>
      </c>
      <c r="AG32" s="6">
        <f>_xlfn.XLOOKUP($E32-AG$3,'SI2.11 - Nickel_inflow'!$J$4:$J$49,'SI2.11 - Nickel_inflow'!$K$4:$K$49,0)*AG$1</f>
        <v>9.6147843113822891</v>
      </c>
      <c r="AH32" s="6">
        <f>_xlfn.XLOOKUP($E32-AH$3,'SI2.11 - Nickel_inflow'!$J$4:$J$49,'SI2.11 - Nickel_inflow'!$K$4:$K$49,0)*AH$1</f>
        <v>10.216192633763722</v>
      </c>
      <c r="AI32" s="6">
        <f>_xlfn.XLOOKUP($E32-AI$3,'SI2.11 - Nickel_inflow'!$J$4:$J$49,'SI2.11 - Nickel_inflow'!$K$4:$K$49,0)*AI$1</f>
        <v>0</v>
      </c>
      <c r="AJ32" s="6">
        <f>_xlfn.XLOOKUP($E32-AJ$3,'SI2.11 - Nickel_inflow'!$J$4:$J$49,'SI2.11 - Nickel_inflow'!$K$4:$K$49,0)*AJ$1</f>
        <v>0</v>
      </c>
      <c r="AK32" s="6">
        <f>_xlfn.XLOOKUP($E32-AK$3,'SI2.11 - Nickel_inflow'!$J$4:$J$49,'SI2.11 - Nickel_inflow'!$K$4:$K$49,0)*AK$1</f>
        <v>0</v>
      </c>
      <c r="AL32" s="6">
        <f>_xlfn.XLOOKUP($E32-AL$3,'SI2.11 - Nickel_inflow'!$J$4:$J$49,'SI2.11 - Nickel_inflow'!$K$4:$K$49,0)*AL$1</f>
        <v>0</v>
      </c>
      <c r="AM32" s="6">
        <f>_xlfn.XLOOKUP($E32-AM$3,'SI2.11 - Nickel_inflow'!$J$4:$J$49,'SI2.11 - Nickel_inflow'!$K$4:$K$49,0)*AM$1</f>
        <v>0</v>
      </c>
      <c r="AN32" s="6">
        <f>_xlfn.XLOOKUP($E32-AN$3,'SI2.11 - Nickel_inflow'!$J$4:$J$49,'SI2.11 - Nickel_inflow'!$K$4:$K$49,0)*AN$1</f>
        <v>0</v>
      </c>
      <c r="AO32" s="6">
        <f>_xlfn.XLOOKUP($E32-AO$3,'SI2.11 - Nickel_inflow'!$J$4:$J$49,'SI2.11 - Nickel_inflow'!$K$4:$K$49,0)*AO$1</f>
        <v>0</v>
      </c>
      <c r="AP32" s="6">
        <f>_xlfn.XLOOKUP($E32-AP$3,'SI2.11 - Nickel_inflow'!$J$4:$J$49,'SI2.11 - Nickel_inflow'!$K$4:$K$49,0)*AP$1</f>
        <v>0</v>
      </c>
      <c r="AQ32" s="6">
        <f>_xlfn.XLOOKUP($E32-AQ$3,'SI2.11 - Nickel_inflow'!$J$4:$J$49,'SI2.11 - Nickel_inflow'!$K$4:$K$49,0)*AQ$1</f>
        <v>0</v>
      </c>
      <c r="AR32" s="6">
        <f>_xlfn.XLOOKUP($E32-AR$3,'SI2.11 - Nickel_inflow'!$J$4:$J$49,'SI2.11 - Nickel_inflow'!$K$4:$K$49,0)*AR$1</f>
        <v>0</v>
      </c>
      <c r="AS32" s="6">
        <f>_xlfn.XLOOKUP($E32-AS$3,'SI2.11 - Nickel_inflow'!$J$4:$J$49,'SI2.11 - Nickel_inflow'!$K$4:$K$49,0)*AS$1</f>
        <v>0</v>
      </c>
      <c r="AT32" s="6">
        <f>_xlfn.XLOOKUP($E32-AT$3,'SI2.11 - Nickel_inflow'!$J$4:$J$49,'SI2.11 - Nickel_inflow'!$K$4:$K$49,0)*AT$1</f>
        <v>0</v>
      </c>
      <c r="AU32" s="6">
        <f>_xlfn.XLOOKUP($E32-AU$3,'SI2.11 - Nickel_inflow'!$J$4:$J$49,'SI2.11 - Nickel_inflow'!$K$4:$K$49,0)*AU$1</f>
        <v>0</v>
      </c>
      <c r="AV32" s="6">
        <f>_xlfn.XLOOKUP($E32-AV$3,'SI2.11 - Nickel_inflow'!$J$4:$J$49,'SI2.11 - Nickel_inflow'!$K$4:$K$49,0)*AV$1</f>
        <v>0</v>
      </c>
      <c r="AW32" s="6">
        <f>_xlfn.XLOOKUP($E32-AW$3,'SI2.11 - Nickel_inflow'!$J$4:$J$49,'SI2.11 - Nickel_inflow'!$K$4:$K$49,0)*AW$1</f>
        <v>0</v>
      </c>
      <c r="AX32" s="6">
        <f>_xlfn.XLOOKUP($E32-AX$3,'SI2.11 - Nickel_inflow'!$J$4:$J$49,'SI2.11 - Nickel_inflow'!$K$4:$K$49,0)*AX$1</f>
        <v>0</v>
      </c>
      <c r="AY32" s="6">
        <f>_xlfn.XLOOKUP($E32-AY$3,'SI2.11 - Nickel_inflow'!$J$4:$J$49,'SI2.11 - Nickel_inflow'!$K$4:$K$49,0)*AY$1</f>
        <v>0</v>
      </c>
    </row>
    <row r="33" spans="1:51">
      <c r="A33" s="15">
        <f>'SI2.11 - Nickel_inflow'!D33-B33</f>
        <v>4.7123335785180291</v>
      </c>
      <c r="B33" s="14">
        <f t="shared" si="2"/>
        <v>6.1326083015469806</v>
      </c>
      <c r="C33" s="13">
        <f t="shared" si="1"/>
        <v>65.036829888981643</v>
      </c>
      <c r="E33" s="9">
        <f>'SI2.11 - Nickel_inflow'!B33</f>
        <v>2034</v>
      </c>
      <c r="F33" s="6">
        <f>_xlfn.XLOOKUP($E33-F$3,'SI2.11 - Nickel_inflow'!$J$4:$J$49,'SI2.11 - Nickel_inflow'!$K$4:$K$49,0)*F$1</f>
        <v>1.0079212475254084E-7</v>
      </c>
      <c r="G33" s="6">
        <f>_xlfn.XLOOKUP($E33-G$3,'SI2.11 - Nickel_inflow'!$J$4:$J$49,'SI2.11 - Nickel_inflow'!$K$4:$K$49,0)*G$1</f>
        <v>-4.7718686172216785E-8</v>
      </c>
      <c r="H33" s="6">
        <f>_xlfn.XLOOKUP($E33-H$3,'SI2.11 - Nickel_inflow'!$J$4:$J$49,'SI2.11 - Nickel_inflow'!$K$4:$K$49,0)*H$1</f>
        <v>-9.3757519152487084E-9</v>
      </c>
      <c r="I33" s="6">
        <f>_xlfn.XLOOKUP($E33-I$3,'SI2.11 - Nickel_inflow'!$J$4:$J$49,'SI2.11 - Nickel_inflow'!$K$4:$K$49,0)*I$1</f>
        <v>2.9303963490207059E-7</v>
      </c>
      <c r="J33" s="6">
        <f>_xlfn.XLOOKUP($E33-J$3,'SI2.11 - Nickel_inflow'!$J$4:$J$49,'SI2.11 - Nickel_inflow'!$K$4:$K$49,0)*J$1</f>
        <v>1.4775183594158168E-6</v>
      </c>
      <c r="K33" s="6">
        <f>_xlfn.XLOOKUP($E33-K$3,'SI2.11 - Nickel_inflow'!$J$4:$J$49,'SI2.11 - Nickel_inflow'!$K$4:$K$49,0)*K$1</f>
        <v>5.0748663557542569E-6</v>
      </c>
      <c r="L33" s="6">
        <f>_xlfn.XLOOKUP($E33-L$3,'SI2.11 - Nickel_inflow'!$J$4:$J$49,'SI2.11 - Nickel_inflow'!$K$4:$K$49,0)*L$1</f>
        <v>1.4331429327208068E-5</v>
      </c>
      <c r="M33" s="6">
        <f>_xlfn.XLOOKUP($E33-M$3,'SI2.11 - Nickel_inflow'!$J$4:$J$49,'SI2.11 - Nickel_inflow'!$K$4:$K$49,0)*M$1</f>
        <v>3.4947220979861115E-5</v>
      </c>
      <c r="N33" s="6">
        <f>_xlfn.XLOOKUP($E33-N$3,'SI2.11 - Nickel_inflow'!$J$4:$J$49,'SI2.11 - Nickel_inflow'!$K$4:$K$49,0)*N$1</f>
        <v>7.4356045832086828E-5</v>
      </c>
      <c r="O33" s="6">
        <f>_xlfn.XLOOKUP($E33-O$3,'SI2.11 - Nickel_inflow'!$J$4:$J$49,'SI2.11 - Nickel_inflow'!$K$4:$K$49,0)*O$1</f>
        <v>1.3584902699494079E-4</v>
      </c>
      <c r="P33" s="6">
        <f>_xlfn.XLOOKUP($E33-P$3,'SI2.11 - Nickel_inflow'!$J$4:$J$49,'SI2.11 - Nickel_inflow'!$K$4:$K$49,0)*P$1</f>
        <v>1.990835927695022E-4</v>
      </c>
      <c r="Q33" s="6">
        <f>_xlfn.XLOOKUP($E33-Q$3,'SI2.11 - Nickel_inflow'!$J$4:$J$49,'SI2.11 - Nickel_inflow'!$K$4:$K$49,0)*Q$1</f>
        <v>2.631481308289636E-4</v>
      </c>
      <c r="R33" s="6">
        <f>_xlfn.XLOOKUP($E33-R$3,'SI2.11 - Nickel_inflow'!$J$4:$J$49,'SI2.11 - Nickel_inflow'!$K$4:$K$49,0)*R$1</f>
        <v>9.7888531485926396E-4</v>
      </c>
      <c r="S33" s="6">
        <f>_xlfn.XLOOKUP($E33-S$3,'SI2.11 - Nickel_inflow'!$J$4:$J$49,'SI2.11 - Nickel_inflow'!$K$4:$K$49,0)*S$1</f>
        <v>4.2105517593701161E-3</v>
      </c>
      <c r="T33" s="6">
        <f>_xlfn.XLOOKUP($E33-T$3,'SI2.11 - Nickel_inflow'!$J$4:$J$49,'SI2.11 - Nickel_inflow'!$K$4:$K$49,0)*T$1</f>
        <v>1.4982020438264574E-2</v>
      </c>
      <c r="U33" s="6">
        <f>_xlfn.XLOOKUP($E33-U$3,'SI2.11 - Nickel_inflow'!$J$4:$J$49,'SI2.11 - Nickel_inflow'!$K$4:$K$49,0)*U$1</f>
        <v>4.0605561448297085E-2</v>
      </c>
      <c r="V33" s="6">
        <f>_xlfn.XLOOKUP($E33-V$3,'SI2.11 - Nickel_inflow'!$J$4:$J$49,'SI2.11 - Nickel_inflow'!$K$4:$K$49,0)*V$1</f>
        <v>7.2092417067279022E-2</v>
      </c>
      <c r="W33" s="6">
        <f>_xlfn.XLOOKUP($E33-W$3,'SI2.11 - Nickel_inflow'!$J$4:$J$49,'SI2.11 - Nickel_inflow'!$K$4:$K$49,0)*W$1</f>
        <v>0.13532612006769149</v>
      </c>
      <c r="X33" s="6">
        <f>_xlfn.XLOOKUP($E33-X$3,'SI2.11 - Nickel_inflow'!$J$4:$J$49,'SI2.11 - Nickel_inflow'!$K$4:$K$49,0)*X$1</f>
        <v>0.25156903793002133</v>
      </c>
      <c r="Y33" s="6">
        <f>_xlfn.XLOOKUP($E33-Y$3,'SI2.11 - Nickel_inflow'!$J$4:$J$49,'SI2.11 - Nickel_inflow'!$K$4:$K$49,0)*Y$1</f>
        <v>0.38193789875420731</v>
      </c>
      <c r="Z33" s="6">
        <f>_xlfn.XLOOKUP($E33-Z$3,'SI2.11 - Nickel_inflow'!$J$4:$J$49,'SI2.11 - Nickel_inflow'!$K$4:$K$49,0)*Z$1</f>
        <v>0.64998107321407095</v>
      </c>
      <c r="AA33" s="6">
        <f>_xlfn.XLOOKUP($E33-AA$3,'SI2.11 - Nickel_inflow'!$J$4:$J$49,'SI2.11 - Nickel_inflow'!$K$4:$K$49,0)*AA$1</f>
        <v>2.1992712368651839</v>
      </c>
      <c r="AB33" s="6">
        <f>_xlfn.XLOOKUP($E33-AB$3,'SI2.11 - Nickel_inflow'!$J$4:$J$49,'SI2.11 - Nickel_inflow'!$K$4:$K$49,0)*AB$1</f>
        <v>3.5314925582695134</v>
      </c>
      <c r="AC33" s="6">
        <f>_xlfn.XLOOKUP($E33-AC$3,'SI2.11 - Nickel_inflow'!$J$4:$J$49,'SI2.11 - Nickel_inflow'!$K$4:$K$49,0)*AC$1</f>
        <v>4.9678267117072394</v>
      </c>
      <c r="AD33" s="6">
        <f>_xlfn.XLOOKUP($E33-AD$3,'SI2.11 - Nickel_inflow'!$J$4:$J$49,'SI2.11 - Nickel_inflow'!$K$4:$K$49,0)*AD$1</f>
        <v>6.3686237509728985</v>
      </c>
      <c r="AE33" s="6">
        <f>_xlfn.XLOOKUP($E33-AE$3,'SI2.11 - Nickel_inflow'!$J$4:$J$49,'SI2.11 - Nickel_inflow'!$K$4:$K$49,0)*AE$1</f>
        <v>7.5749578906636508</v>
      </c>
      <c r="AF33" s="6">
        <f>_xlfn.XLOOKUP($E33-AF$3,'SI2.11 - Nickel_inflow'!$J$4:$J$49,'SI2.11 - Nickel_inflow'!$K$4:$K$49,0)*AF$1</f>
        <v>8.5039139583282353</v>
      </c>
      <c r="AG33" s="6">
        <f>_xlfn.XLOOKUP($E33-AG$3,'SI2.11 - Nickel_inflow'!$J$4:$J$49,'SI2.11 - Nickel_inflow'!$K$4:$K$49,0)*AG$1</f>
        <v>9.351215895674768</v>
      </c>
      <c r="AH33" s="6">
        <f>_xlfn.XLOOKUP($E33-AH$3,'SI2.11 - Nickel_inflow'!$J$4:$J$49,'SI2.11 - Nickel_inflow'!$K$4:$K$49,0)*AH$1</f>
        <v>10.142173835872311</v>
      </c>
      <c r="AI33" s="6">
        <f>_xlfn.XLOOKUP($E33-AI$3,'SI2.11 - Nickel_inflow'!$J$4:$J$49,'SI2.11 - Nickel_inflow'!$K$4:$K$49,0)*AI$1</f>
        <v>10.84494188006501</v>
      </c>
      <c r="AJ33" s="6">
        <f>_xlfn.XLOOKUP($E33-AJ$3,'SI2.11 - Nickel_inflow'!$J$4:$J$49,'SI2.11 - Nickel_inflow'!$K$4:$K$49,0)*AJ$1</f>
        <v>0</v>
      </c>
      <c r="AK33" s="6">
        <f>_xlfn.XLOOKUP($E33-AK$3,'SI2.11 - Nickel_inflow'!$J$4:$J$49,'SI2.11 - Nickel_inflow'!$K$4:$K$49,0)*AK$1</f>
        <v>0</v>
      </c>
      <c r="AL33" s="6">
        <f>_xlfn.XLOOKUP($E33-AL$3,'SI2.11 - Nickel_inflow'!$J$4:$J$49,'SI2.11 - Nickel_inflow'!$K$4:$K$49,0)*AL$1</f>
        <v>0</v>
      </c>
      <c r="AM33" s="6">
        <f>_xlfn.XLOOKUP($E33-AM$3,'SI2.11 - Nickel_inflow'!$J$4:$J$49,'SI2.11 - Nickel_inflow'!$K$4:$K$49,0)*AM$1</f>
        <v>0</v>
      </c>
      <c r="AN33" s="6">
        <f>_xlfn.XLOOKUP($E33-AN$3,'SI2.11 - Nickel_inflow'!$J$4:$J$49,'SI2.11 - Nickel_inflow'!$K$4:$K$49,0)*AN$1</f>
        <v>0</v>
      </c>
      <c r="AO33" s="6">
        <f>_xlfn.XLOOKUP($E33-AO$3,'SI2.11 - Nickel_inflow'!$J$4:$J$49,'SI2.11 - Nickel_inflow'!$K$4:$K$49,0)*AO$1</f>
        <v>0</v>
      </c>
      <c r="AP33" s="6">
        <f>_xlfn.XLOOKUP($E33-AP$3,'SI2.11 - Nickel_inflow'!$J$4:$J$49,'SI2.11 - Nickel_inflow'!$K$4:$K$49,0)*AP$1</f>
        <v>0</v>
      </c>
      <c r="AQ33" s="6">
        <f>_xlfn.XLOOKUP($E33-AQ$3,'SI2.11 - Nickel_inflow'!$J$4:$J$49,'SI2.11 - Nickel_inflow'!$K$4:$K$49,0)*AQ$1</f>
        <v>0</v>
      </c>
      <c r="AR33" s="6">
        <f>_xlfn.XLOOKUP($E33-AR$3,'SI2.11 - Nickel_inflow'!$J$4:$J$49,'SI2.11 - Nickel_inflow'!$K$4:$K$49,0)*AR$1</f>
        <v>0</v>
      </c>
      <c r="AS33" s="6">
        <f>_xlfn.XLOOKUP($E33-AS$3,'SI2.11 - Nickel_inflow'!$J$4:$J$49,'SI2.11 - Nickel_inflow'!$K$4:$K$49,0)*AS$1</f>
        <v>0</v>
      </c>
      <c r="AT33" s="6">
        <f>_xlfn.XLOOKUP($E33-AT$3,'SI2.11 - Nickel_inflow'!$J$4:$J$49,'SI2.11 - Nickel_inflow'!$K$4:$K$49,0)*AT$1</f>
        <v>0</v>
      </c>
      <c r="AU33" s="6">
        <f>_xlfn.XLOOKUP($E33-AU$3,'SI2.11 - Nickel_inflow'!$J$4:$J$49,'SI2.11 - Nickel_inflow'!$K$4:$K$49,0)*AU$1</f>
        <v>0</v>
      </c>
      <c r="AV33" s="6">
        <f>_xlfn.XLOOKUP($E33-AV$3,'SI2.11 - Nickel_inflow'!$J$4:$J$49,'SI2.11 - Nickel_inflow'!$K$4:$K$49,0)*AV$1</f>
        <v>0</v>
      </c>
      <c r="AW33" s="6">
        <f>_xlfn.XLOOKUP($E33-AW$3,'SI2.11 - Nickel_inflow'!$J$4:$J$49,'SI2.11 - Nickel_inflow'!$K$4:$K$49,0)*AW$1</f>
        <v>0</v>
      </c>
      <c r="AX33" s="6">
        <f>_xlfn.XLOOKUP($E33-AX$3,'SI2.11 - Nickel_inflow'!$J$4:$J$49,'SI2.11 - Nickel_inflow'!$K$4:$K$49,0)*AX$1</f>
        <v>0</v>
      </c>
      <c r="AY33" s="6">
        <f>_xlfn.XLOOKUP($E33-AY$3,'SI2.11 - Nickel_inflow'!$J$4:$J$49,'SI2.11 - Nickel_inflow'!$K$4:$K$49,0)*AY$1</f>
        <v>0</v>
      </c>
    </row>
    <row r="34" spans="1:51">
      <c r="A34" s="15">
        <f>'SI2.11 - Nickel_inflow'!D34-B34</f>
        <v>5.5701821486999101</v>
      </c>
      <c r="B34" s="14">
        <f t="shared" si="2"/>
        <v>5.9687334651260642</v>
      </c>
      <c r="C34" s="13">
        <f t="shared" si="1"/>
        <v>71.005563354107707</v>
      </c>
      <c r="E34" s="9">
        <f>'SI2.11 - Nickel_inflow'!B34</f>
        <v>2035</v>
      </c>
      <c r="F34" s="6">
        <f>_xlfn.XLOOKUP($E34-F$3,'SI2.11 - Nickel_inflow'!$J$4:$J$49,'SI2.11 - Nickel_inflow'!$K$4:$K$49,0)*F$1</f>
        <v>2.9957457854541019E-8</v>
      </c>
      <c r="G34" s="6">
        <f>_xlfn.XLOOKUP($E34-G$3,'SI2.11 - Nickel_inflow'!$J$4:$J$49,'SI2.11 - Nickel_inflow'!$K$4:$K$49,0)*G$1</f>
        <v>-1.4939705925706925E-8</v>
      </c>
      <c r="H34" s="6">
        <f>_xlfn.XLOOKUP($E34-H$3,'SI2.11 - Nickel_inflow'!$J$4:$J$49,'SI2.11 - Nickel_inflow'!$K$4:$K$49,0)*H$1</f>
        <v>-3.0904530930383284E-9</v>
      </c>
      <c r="I34" s="6">
        <f>_xlfn.XLOOKUP($E34-I$3,'SI2.11 - Nickel_inflow'!$J$4:$J$49,'SI2.11 - Nickel_inflow'!$K$4:$K$49,0)*I$1</f>
        <v>1.0164511938893667E-7</v>
      </c>
      <c r="J34" s="6">
        <f>_xlfn.XLOOKUP($E34-J$3,'SI2.11 - Nickel_inflow'!$J$4:$J$49,'SI2.11 - Nickel_inflow'!$K$4:$K$49,0)*J$1</f>
        <v>5.3902985127116057E-7</v>
      </c>
      <c r="K34" s="6">
        <f>_xlfn.XLOOKUP($E34-K$3,'SI2.11 - Nickel_inflow'!$J$4:$J$49,'SI2.11 - Nickel_inflow'!$K$4:$K$49,0)*K$1</f>
        <v>1.9462272936593651E-6</v>
      </c>
      <c r="L34" s="6">
        <f>_xlfn.XLOOKUP($E34-L$3,'SI2.11 - Nickel_inflow'!$J$4:$J$49,'SI2.11 - Nickel_inflow'!$K$4:$K$49,0)*L$1</f>
        <v>5.7744401099785169E-6</v>
      </c>
      <c r="M34" s="6">
        <f>_xlfn.XLOOKUP($E34-M$3,'SI2.11 - Nickel_inflow'!$J$4:$J$49,'SI2.11 - Nickel_inflow'!$K$4:$K$49,0)*M$1</f>
        <v>1.4785618910809685E-5</v>
      </c>
      <c r="N34" s="6">
        <f>_xlfn.XLOOKUP($E34-N$3,'SI2.11 - Nickel_inflow'!$J$4:$J$49,'SI2.11 - Nickel_inflow'!$K$4:$K$49,0)*N$1</f>
        <v>3.3013896684527205E-5</v>
      </c>
      <c r="O34" s="6">
        <f>_xlfn.XLOOKUP($E34-O$3,'SI2.11 - Nickel_inflow'!$J$4:$J$49,'SI2.11 - Nickel_inflow'!$K$4:$K$49,0)*O$1</f>
        <v>6.3260013766424769E-5</v>
      </c>
      <c r="P34" s="6">
        <f>_xlfn.XLOOKUP($E34-P$3,'SI2.11 - Nickel_inflow'!$J$4:$J$49,'SI2.11 - Nickel_inflow'!$K$4:$K$49,0)*P$1</f>
        <v>9.7169466261926723E-5</v>
      </c>
      <c r="Q34" s="6">
        <f>_xlfn.XLOOKUP($E34-Q$3,'SI2.11 - Nickel_inflow'!$J$4:$J$49,'SI2.11 - Nickel_inflow'!$K$4:$K$49,0)*Q$1</f>
        <v>1.3453506911472452E-4</v>
      </c>
      <c r="R34" s="6">
        <f>_xlfn.XLOOKUP($E34-R$3,'SI2.11 - Nickel_inflow'!$J$4:$J$49,'SI2.11 - Nickel_inflow'!$K$4:$K$49,0)*R$1</f>
        <v>5.2386110561822557E-4</v>
      </c>
      <c r="S34" s="6">
        <f>_xlfn.XLOOKUP($E34-S$3,'SI2.11 - Nickel_inflow'!$J$4:$J$49,'SI2.11 - Nickel_inflow'!$K$4:$K$49,0)*S$1</f>
        <v>2.3570491304038981E-3</v>
      </c>
      <c r="T34" s="6">
        <f>_xlfn.XLOOKUP($E34-T$3,'SI2.11 - Nickel_inflow'!$J$4:$J$49,'SI2.11 - Nickel_inflow'!$K$4:$K$49,0)*T$1</f>
        <v>8.7665374012596588E-3</v>
      </c>
      <c r="U34" s="6">
        <f>_xlfn.XLOOKUP($E34-U$3,'SI2.11 - Nickel_inflow'!$J$4:$J$49,'SI2.11 - Nickel_inflow'!$K$4:$K$49,0)*U$1</f>
        <v>2.4816427343110063E-2</v>
      </c>
      <c r="V34" s="6">
        <f>_xlfn.XLOOKUP($E34-V$3,'SI2.11 - Nickel_inflow'!$J$4:$J$49,'SI2.11 - Nickel_inflow'!$K$4:$K$49,0)*V$1</f>
        <v>4.5982302182227985E-2</v>
      </c>
      <c r="W34" s="6">
        <f>_xlfn.XLOOKUP($E34-W$3,'SI2.11 - Nickel_inflow'!$J$4:$J$49,'SI2.11 - Nickel_inflow'!$K$4:$K$49,0)*W$1</f>
        <v>9.0004199268307217E-2</v>
      </c>
      <c r="X34" s="6">
        <f>_xlfn.XLOOKUP($E34-X$3,'SI2.11 - Nickel_inflow'!$J$4:$J$49,'SI2.11 - Nickel_inflow'!$K$4:$K$49,0)*X$1</f>
        <v>0.17431296395977877</v>
      </c>
      <c r="Y34" s="6">
        <f>_xlfn.XLOOKUP($E34-Y$3,'SI2.11 - Nickel_inflow'!$J$4:$J$49,'SI2.11 - Nickel_inflow'!$K$4:$K$49,0)*Y$1</f>
        <v>0.27545044126672813</v>
      </c>
      <c r="Z34" s="6">
        <f>_xlfn.XLOOKUP($E34-Z$3,'SI2.11 - Nickel_inflow'!$J$4:$J$49,'SI2.11 - Nickel_inflow'!$K$4:$K$49,0)*Z$1</f>
        <v>0.48740280909162448</v>
      </c>
      <c r="AA34" s="6">
        <f>_xlfn.XLOOKUP($E34-AA$3,'SI2.11 - Nickel_inflow'!$J$4:$J$49,'SI2.11 - Nickel_inflow'!$K$4:$K$49,0)*AA$1</f>
        <v>1.7128820361259194</v>
      </c>
      <c r="AB34" s="6">
        <f>_xlfn.XLOOKUP($E34-AB$3,'SI2.11 - Nickel_inflow'!$J$4:$J$49,'SI2.11 - Nickel_inflow'!$K$4:$K$49,0)*AB$1</f>
        <v>2.8533339522002525</v>
      </c>
      <c r="AC34" s="6">
        <f>_xlfn.XLOOKUP($E34-AC$3,'SI2.11 - Nickel_inflow'!$J$4:$J$49,'SI2.11 - Nickel_inflow'!$K$4:$K$49,0)*AC$1</f>
        <v>4.1585410186361758</v>
      </c>
      <c r="AD34" s="6">
        <f>_xlfn.XLOOKUP($E34-AD$3,'SI2.11 - Nickel_inflow'!$J$4:$J$49,'SI2.11 - Nickel_inflow'!$K$4:$K$49,0)*AD$1</f>
        <v>5.5153376368634452</v>
      </c>
      <c r="AE34" s="6">
        <f>_xlfn.XLOOKUP($E34-AE$3,'SI2.11 - Nickel_inflow'!$J$4:$J$49,'SI2.11 - Nickel_inflow'!$K$4:$K$49,0)*AE$1</f>
        <v>6.7756009159390986</v>
      </c>
      <c r="AF34" s="6">
        <f>_xlfn.XLOOKUP($E34-AF$3,'SI2.11 - Nickel_inflow'!$J$4:$J$49,'SI2.11 - Nickel_inflow'!$K$4:$K$49,0)*AF$1</f>
        <v>7.8415561811862613</v>
      </c>
      <c r="AG34" s="6">
        <f>_xlfn.XLOOKUP($E34-AG$3,'SI2.11 - Nickel_inflow'!$J$4:$J$49,'SI2.11 - Nickel_inflow'!$K$4:$K$49,0)*AG$1</f>
        <v>8.8689124475848153</v>
      </c>
      <c r="AH34" s="6">
        <f>_xlfn.XLOOKUP($E34-AH$3,'SI2.11 - Nickel_inflow'!$J$4:$J$49,'SI2.11 - Nickel_inflow'!$K$4:$K$49,0)*AH$1</f>
        <v>9.8641481825473001</v>
      </c>
      <c r="AI34" s="6">
        <f>_xlfn.XLOOKUP($E34-AI$3,'SI2.11 - Nickel_inflow'!$J$4:$J$49,'SI2.11 - Nickel_inflow'!$K$4:$K$49,0)*AI$1</f>
        <v>10.766367641115005</v>
      </c>
      <c r="AJ34" s="6">
        <f>_xlfn.XLOOKUP($E34-AJ$3,'SI2.11 - Nickel_inflow'!$J$4:$J$49,'SI2.11 - Nickel_inflow'!$K$4:$K$49,0)*AJ$1</f>
        <v>11.538915613825974</v>
      </c>
      <c r="AK34" s="6">
        <f>_xlfn.XLOOKUP($E34-AK$3,'SI2.11 - Nickel_inflow'!$J$4:$J$49,'SI2.11 - Nickel_inflow'!$K$4:$K$49,0)*AK$1</f>
        <v>0</v>
      </c>
      <c r="AL34" s="6">
        <f>_xlfn.XLOOKUP($E34-AL$3,'SI2.11 - Nickel_inflow'!$J$4:$J$49,'SI2.11 - Nickel_inflow'!$K$4:$K$49,0)*AL$1</f>
        <v>0</v>
      </c>
      <c r="AM34" s="6">
        <f>_xlfn.XLOOKUP($E34-AM$3,'SI2.11 - Nickel_inflow'!$J$4:$J$49,'SI2.11 - Nickel_inflow'!$K$4:$K$49,0)*AM$1</f>
        <v>0</v>
      </c>
      <c r="AN34" s="6">
        <f>_xlfn.XLOOKUP($E34-AN$3,'SI2.11 - Nickel_inflow'!$J$4:$J$49,'SI2.11 - Nickel_inflow'!$K$4:$K$49,0)*AN$1</f>
        <v>0</v>
      </c>
      <c r="AO34" s="6">
        <f>_xlfn.XLOOKUP($E34-AO$3,'SI2.11 - Nickel_inflow'!$J$4:$J$49,'SI2.11 - Nickel_inflow'!$K$4:$K$49,0)*AO$1</f>
        <v>0</v>
      </c>
      <c r="AP34" s="6">
        <f>_xlfn.XLOOKUP($E34-AP$3,'SI2.11 - Nickel_inflow'!$J$4:$J$49,'SI2.11 - Nickel_inflow'!$K$4:$K$49,0)*AP$1</f>
        <v>0</v>
      </c>
      <c r="AQ34" s="6">
        <f>_xlfn.XLOOKUP($E34-AQ$3,'SI2.11 - Nickel_inflow'!$J$4:$J$49,'SI2.11 - Nickel_inflow'!$K$4:$K$49,0)*AQ$1</f>
        <v>0</v>
      </c>
      <c r="AR34" s="6">
        <f>_xlfn.XLOOKUP($E34-AR$3,'SI2.11 - Nickel_inflow'!$J$4:$J$49,'SI2.11 - Nickel_inflow'!$K$4:$K$49,0)*AR$1</f>
        <v>0</v>
      </c>
      <c r="AS34" s="6">
        <f>_xlfn.XLOOKUP($E34-AS$3,'SI2.11 - Nickel_inflow'!$J$4:$J$49,'SI2.11 - Nickel_inflow'!$K$4:$K$49,0)*AS$1</f>
        <v>0</v>
      </c>
      <c r="AT34" s="6">
        <f>_xlfn.XLOOKUP($E34-AT$3,'SI2.11 - Nickel_inflow'!$J$4:$J$49,'SI2.11 - Nickel_inflow'!$K$4:$K$49,0)*AT$1</f>
        <v>0</v>
      </c>
      <c r="AU34" s="6">
        <f>_xlfn.XLOOKUP($E34-AU$3,'SI2.11 - Nickel_inflow'!$J$4:$J$49,'SI2.11 - Nickel_inflow'!$K$4:$K$49,0)*AU$1</f>
        <v>0</v>
      </c>
      <c r="AV34" s="6">
        <f>_xlfn.XLOOKUP($E34-AV$3,'SI2.11 - Nickel_inflow'!$J$4:$J$49,'SI2.11 - Nickel_inflow'!$K$4:$K$49,0)*AV$1</f>
        <v>0</v>
      </c>
      <c r="AW34" s="6">
        <f>_xlfn.XLOOKUP($E34-AW$3,'SI2.11 - Nickel_inflow'!$J$4:$J$49,'SI2.11 - Nickel_inflow'!$K$4:$K$49,0)*AW$1</f>
        <v>0</v>
      </c>
      <c r="AX34" s="6">
        <f>_xlfn.XLOOKUP($E34-AX$3,'SI2.11 - Nickel_inflow'!$J$4:$J$49,'SI2.11 - Nickel_inflow'!$K$4:$K$49,0)*AX$1</f>
        <v>0</v>
      </c>
      <c r="AY34" s="6">
        <f>_xlfn.XLOOKUP($E34-AY$3,'SI2.11 - Nickel_inflow'!$J$4:$J$49,'SI2.11 - Nickel_inflow'!$K$4:$K$49,0)*AY$1</f>
        <v>0</v>
      </c>
    </row>
    <row r="35" spans="1:51">
      <c r="A35" s="15">
        <f>'SI2.11 - Nickel_inflow'!D35-B35</f>
        <v>6.4151523915842041</v>
      </c>
      <c r="B35" s="14">
        <f t="shared" si="2"/>
        <v>5.8413077820021755</v>
      </c>
      <c r="C35" s="13">
        <f t="shared" si="1"/>
        <v>76.846871136109883</v>
      </c>
      <c r="E35" s="9">
        <f>'SI2.11 - Nickel_inflow'!B35</f>
        <v>2036</v>
      </c>
      <c r="F35" s="6">
        <f>_xlfn.XLOOKUP($E35-F$3,'SI2.11 - Nickel_inflow'!$J$4:$J$49,'SI2.11 - Nickel_inflow'!$K$4:$K$49,0)*F$1</f>
        <v>8.4489094796442161E-9</v>
      </c>
      <c r="G35" s="6">
        <f>_xlfn.XLOOKUP($E35-G$3,'SI2.11 - Nickel_inflow'!$J$4:$J$49,'SI2.11 - Nickel_inflow'!$K$4:$K$49,0)*G$1</f>
        <v>-4.440382735530333E-9</v>
      </c>
      <c r="H35" s="6">
        <f>_xlfn.XLOOKUP($E35-H$3,'SI2.11 - Nickel_inflow'!$J$4:$J$49,'SI2.11 - Nickel_inflow'!$K$4:$K$49,0)*H$1</f>
        <v>-9.6755514643791256E-10</v>
      </c>
      <c r="I35" s="6">
        <f>_xlfn.XLOOKUP($E35-I$3,'SI2.11 - Nickel_inflow'!$J$4:$J$49,'SI2.11 - Nickel_inflow'!$K$4:$K$49,0)*I$1</f>
        <v>3.3504456650233014E-8</v>
      </c>
      <c r="J35" s="6">
        <f>_xlfn.XLOOKUP($E35-J$3,'SI2.11 - Nickel_inflow'!$J$4:$J$49,'SI2.11 - Nickel_inflow'!$K$4:$K$49,0)*J$1</f>
        <v>1.8697045403079279E-7</v>
      </c>
      <c r="K35" s="6">
        <f>_xlfn.XLOOKUP($E35-K$3,'SI2.11 - Nickel_inflow'!$J$4:$J$49,'SI2.11 - Nickel_inflow'!$K$4:$K$49,0)*K$1</f>
        <v>7.1002475330043664E-7</v>
      </c>
      <c r="L35" s="6">
        <f>_xlfn.XLOOKUP($E35-L$3,'SI2.11 - Nickel_inflow'!$J$4:$J$49,'SI2.11 - Nickel_inflow'!$K$4:$K$49,0)*L$1</f>
        <v>2.2145160403876809E-6</v>
      </c>
      <c r="M35" s="6">
        <f>_xlfn.XLOOKUP($E35-M$3,'SI2.11 - Nickel_inflow'!$J$4:$J$49,'SI2.11 - Nickel_inflow'!$K$4:$K$49,0)*M$1</f>
        <v>5.9574428300285311E-6</v>
      </c>
      <c r="N35" s="6">
        <f>_xlfn.XLOOKUP($E35-N$3,'SI2.11 - Nickel_inflow'!$J$4:$J$49,'SI2.11 - Nickel_inflow'!$K$4:$K$49,0)*N$1</f>
        <v>1.3967659843955995E-5</v>
      </c>
      <c r="O35" s="6">
        <f>_xlfn.XLOOKUP($E35-O$3,'SI2.11 - Nickel_inflow'!$J$4:$J$49,'SI2.11 - Nickel_inflow'!$K$4:$K$49,0)*O$1</f>
        <v>2.8087286452304643E-5</v>
      </c>
      <c r="P35" s="6">
        <f>_xlfn.XLOOKUP($E35-P$3,'SI2.11 - Nickel_inflow'!$J$4:$J$49,'SI2.11 - Nickel_inflow'!$K$4:$K$49,0)*P$1</f>
        <v>4.5248331249619854E-5</v>
      </c>
      <c r="Q35" s="6">
        <f>_xlfn.XLOOKUP($E35-Q$3,'SI2.11 - Nickel_inflow'!$J$4:$J$49,'SI2.11 - Nickel_inflow'!$K$4:$K$49,0)*Q$1</f>
        <v>6.5664380863995656E-5</v>
      </c>
      <c r="R35" s="6">
        <f>_xlfn.XLOOKUP($E35-R$3,'SI2.11 - Nickel_inflow'!$J$4:$J$49,'SI2.11 - Nickel_inflow'!$K$4:$K$49,0)*R$1</f>
        <v>2.6782515926997722E-4</v>
      </c>
      <c r="S35" s="6">
        <f>_xlfn.XLOOKUP($E35-S$3,'SI2.11 - Nickel_inflow'!$J$4:$J$49,'SI2.11 - Nickel_inflow'!$K$4:$K$49,0)*S$1</f>
        <v>1.2614004365030117E-3</v>
      </c>
      <c r="T35" s="6">
        <f>_xlfn.XLOOKUP($E35-T$3,'SI2.11 - Nickel_inflow'!$J$4:$J$49,'SI2.11 - Nickel_inflow'!$K$4:$K$49,0)*T$1</f>
        <v>4.9074706924831782E-3</v>
      </c>
      <c r="U35" s="6">
        <f>_xlfn.XLOOKUP($E35-U$3,'SI2.11 - Nickel_inflow'!$J$4:$J$49,'SI2.11 - Nickel_inflow'!$K$4:$K$49,0)*U$1</f>
        <v>1.4521014663241065E-2</v>
      </c>
      <c r="V35" s="6">
        <f>_xlfn.XLOOKUP($E35-V$3,'SI2.11 - Nickel_inflow'!$J$4:$J$49,'SI2.11 - Nickel_inflow'!$K$4:$K$49,0)*V$1</f>
        <v>2.8102467259987812E-2</v>
      </c>
      <c r="W35" s="6">
        <f>_xlfn.XLOOKUP($E35-W$3,'SI2.11 - Nickel_inflow'!$J$4:$J$49,'SI2.11 - Nickel_inflow'!$K$4:$K$49,0)*W$1</f>
        <v>5.7406873798703226E-2</v>
      </c>
      <c r="X35" s="6">
        <f>_xlfn.XLOOKUP($E35-X$3,'SI2.11 - Nickel_inflow'!$J$4:$J$49,'SI2.11 - Nickel_inflow'!$K$4:$K$49,0)*X$1</f>
        <v>0.11593400250770093</v>
      </c>
      <c r="Y35" s="6">
        <f>_xlfn.XLOOKUP($E35-Y$3,'SI2.11 - Nickel_inflow'!$J$4:$J$49,'SI2.11 - Nickel_inflow'!$K$4:$K$49,0)*Y$1</f>
        <v>0.19086046214712837</v>
      </c>
      <c r="Z35" s="6">
        <f>_xlfn.XLOOKUP($E35-Z$3,'SI2.11 - Nickel_inflow'!$J$4:$J$49,'SI2.11 - Nickel_inflow'!$K$4:$K$49,0)*Z$1</f>
        <v>0.35151085890360828</v>
      </c>
      <c r="AA35" s="6">
        <f>_xlfn.XLOOKUP($E35-AA$3,'SI2.11 - Nickel_inflow'!$J$4:$J$49,'SI2.11 - Nickel_inflow'!$K$4:$K$49,0)*AA$1</f>
        <v>1.2844428098837772</v>
      </c>
      <c r="AB35" s="6">
        <f>_xlfn.XLOOKUP($E35-AB$3,'SI2.11 - Nickel_inflow'!$J$4:$J$49,'SI2.11 - Nickel_inflow'!$K$4:$K$49,0)*AB$1</f>
        <v>2.2222927249112141</v>
      </c>
      <c r="AC35" s="6">
        <f>_xlfn.XLOOKUP($E35-AC$3,'SI2.11 - Nickel_inflow'!$J$4:$J$49,'SI2.11 - Nickel_inflow'!$K$4:$K$49,0)*AC$1</f>
        <v>3.3599692153694942</v>
      </c>
      <c r="AD35" s="6">
        <f>_xlfn.XLOOKUP($E35-AD$3,'SI2.11 - Nickel_inflow'!$J$4:$J$49,'SI2.11 - Nickel_inflow'!$K$4:$K$49,0)*AD$1</f>
        <v>4.6168594690458642</v>
      </c>
      <c r="AE35" s="6">
        <f>_xlfn.XLOOKUP($E35-AE$3,'SI2.11 - Nickel_inflow'!$J$4:$J$49,'SI2.11 - Nickel_inflow'!$K$4:$K$49,0)*AE$1</f>
        <v>5.8677868571426561</v>
      </c>
      <c r="AF35" s="6">
        <f>_xlfn.XLOOKUP($E35-AF$3,'SI2.11 - Nickel_inflow'!$J$4:$J$49,'SI2.11 - Nickel_inflow'!$K$4:$K$49,0)*AF$1</f>
        <v>7.0140660859803985</v>
      </c>
      <c r="AG35" s="6">
        <f>_xlfn.XLOOKUP($E35-AG$3,'SI2.11 - Nickel_inflow'!$J$4:$J$49,'SI2.11 - Nickel_inflow'!$K$4:$K$49,0)*AG$1</f>
        <v>8.1781254566491857</v>
      </c>
      <c r="AH35" s="6">
        <f>_xlfn.XLOOKUP($E35-AH$3,'SI2.11 - Nickel_inflow'!$J$4:$J$49,'SI2.11 - Nickel_inflow'!$K$4:$K$49,0)*AH$1</f>
        <v>9.3553894570522225</v>
      </c>
      <c r="AI35" s="6">
        <f>_xlfn.XLOOKUP($E35-AI$3,'SI2.11 - Nickel_inflow'!$J$4:$J$49,'SI2.11 - Nickel_inflow'!$K$4:$K$49,0)*AI$1</f>
        <v>10.471231071204219</v>
      </c>
      <c r="AJ35" s="6">
        <f>_xlfn.XLOOKUP($E35-AJ$3,'SI2.11 - Nickel_inflow'!$J$4:$J$49,'SI2.11 - Nickel_inflow'!$K$4:$K$49,0)*AJ$1</f>
        <v>11.455313366557936</v>
      </c>
      <c r="AK35" s="6">
        <f>_xlfn.XLOOKUP($E35-AK$3,'SI2.11 - Nickel_inflow'!$J$4:$J$49,'SI2.11 - Nickel_inflow'!$K$4:$K$49,0)*AK$1</f>
        <v>12.25646017358638</v>
      </c>
      <c r="AL35" s="6">
        <f>_xlfn.XLOOKUP($E35-AL$3,'SI2.11 - Nickel_inflow'!$J$4:$J$49,'SI2.11 - Nickel_inflow'!$K$4:$K$49,0)*AL$1</f>
        <v>0</v>
      </c>
      <c r="AM35" s="6">
        <f>_xlfn.XLOOKUP($E35-AM$3,'SI2.11 - Nickel_inflow'!$J$4:$J$49,'SI2.11 - Nickel_inflow'!$K$4:$K$49,0)*AM$1</f>
        <v>0</v>
      </c>
      <c r="AN35" s="6">
        <f>_xlfn.XLOOKUP($E35-AN$3,'SI2.11 - Nickel_inflow'!$J$4:$J$49,'SI2.11 - Nickel_inflow'!$K$4:$K$49,0)*AN$1</f>
        <v>0</v>
      </c>
      <c r="AO35" s="6">
        <f>_xlfn.XLOOKUP($E35-AO$3,'SI2.11 - Nickel_inflow'!$J$4:$J$49,'SI2.11 - Nickel_inflow'!$K$4:$K$49,0)*AO$1</f>
        <v>0</v>
      </c>
      <c r="AP35" s="6">
        <f>_xlfn.XLOOKUP($E35-AP$3,'SI2.11 - Nickel_inflow'!$J$4:$J$49,'SI2.11 - Nickel_inflow'!$K$4:$K$49,0)*AP$1</f>
        <v>0</v>
      </c>
      <c r="AQ35" s="6">
        <f>_xlfn.XLOOKUP($E35-AQ$3,'SI2.11 - Nickel_inflow'!$J$4:$J$49,'SI2.11 - Nickel_inflow'!$K$4:$K$49,0)*AQ$1</f>
        <v>0</v>
      </c>
      <c r="AR35" s="6">
        <f>_xlfn.XLOOKUP($E35-AR$3,'SI2.11 - Nickel_inflow'!$J$4:$J$49,'SI2.11 - Nickel_inflow'!$K$4:$K$49,0)*AR$1</f>
        <v>0</v>
      </c>
      <c r="AS35" s="6">
        <f>_xlfn.XLOOKUP($E35-AS$3,'SI2.11 - Nickel_inflow'!$J$4:$J$49,'SI2.11 - Nickel_inflow'!$K$4:$K$49,0)*AS$1</f>
        <v>0</v>
      </c>
      <c r="AT35" s="6">
        <f>_xlfn.XLOOKUP($E35-AT$3,'SI2.11 - Nickel_inflow'!$J$4:$J$49,'SI2.11 - Nickel_inflow'!$K$4:$K$49,0)*AT$1</f>
        <v>0</v>
      </c>
      <c r="AU35" s="6">
        <f>_xlfn.XLOOKUP($E35-AU$3,'SI2.11 - Nickel_inflow'!$J$4:$J$49,'SI2.11 - Nickel_inflow'!$K$4:$K$49,0)*AU$1</f>
        <v>0</v>
      </c>
      <c r="AV35" s="6">
        <f>_xlfn.XLOOKUP($E35-AV$3,'SI2.11 - Nickel_inflow'!$J$4:$J$49,'SI2.11 - Nickel_inflow'!$K$4:$K$49,0)*AV$1</f>
        <v>0</v>
      </c>
      <c r="AW35" s="6">
        <f>_xlfn.XLOOKUP($E35-AW$3,'SI2.11 - Nickel_inflow'!$J$4:$J$49,'SI2.11 - Nickel_inflow'!$K$4:$K$49,0)*AW$1</f>
        <v>0</v>
      </c>
      <c r="AX35" s="6">
        <f>_xlfn.XLOOKUP($E35-AX$3,'SI2.11 - Nickel_inflow'!$J$4:$J$49,'SI2.11 - Nickel_inflow'!$K$4:$K$49,0)*AX$1</f>
        <v>0</v>
      </c>
      <c r="AY35" s="6">
        <f>_xlfn.XLOOKUP($E35-AY$3,'SI2.11 - Nickel_inflow'!$J$4:$J$49,'SI2.11 - Nickel_inflow'!$K$4:$K$49,0)*AY$1</f>
        <v>0</v>
      </c>
    </row>
    <row r="36" spans="1:51">
      <c r="A36" s="15">
        <f>'SI2.11 - Nickel_inflow'!D36-B36</f>
        <v>7.2312344706219367</v>
      </c>
      <c r="B36" s="14">
        <f t="shared" si="2"/>
        <v>5.6840707439468332</v>
      </c>
      <c r="C36" s="13">
        <f t="shared" si="1"/>
        <v>82.530941880056716</v>
      </c>
      <c r="E36" s="9">
        <f>'SI2.11 - Nickel_inflow'!B36</f>
        <v>2037</v>
      </c>
      <c r="F36" s="6">
        <f>_xlfn.XLOOKUP($E36-F$3,'SI2.11 - Nickel_inflow'!$J$4:$J$49,'SI2.11 - Nickel_inflow'!$K$4:$K$49,0)*F$1</f>
        <v>2.2600146048544998E-9</v>
      </c>
      <c r="G36" s="6">
        <f>_xlfn.XLOOKUP($E36-G$3,'SI2.11 - Nickel_inflow'!$J$4:$J$49,'SI2.11 - Nickel_inflow'!$K$4:$K$49,0)*G$1</f>
        <v>-1.2523222754624998E-9</v>
      </c>
      <c r="H36" s="6">
        <f>_xlfn.XLOOKUP($E36-H$3,'SI2.11 - Nickel_inflow'!$J$4:$J$49,'SI2.11 - Nickel_inflow'!$K$4:$K$49,0)*H$1</f>
        <v>-2.8757695695493652E-10</v>
      </c>
      <c r="I36" s="6">
        <f>_xlfn.XLOOKUP($E36-I$3,'SI2.11 - Nickel_inflow'!$J$4:$J$49,'SI2.11 - Nickel_inflow'!$K$4:$K$49,0)*I$1</f>
        <v>1.0489532921099362E-8</v>
      </c>
      <c r="J36" s="6">
        <f>_xlfn.XLOOKUP($E36-J$3,'SI2.11 - Nickel_inflow'!$J$4:$J$49,'SI2.11 - Nickel_inflow'!$K$4:$K$49,0)*J$1</f>
        <v>6.1629554961503733E-8</v>
      </c>
      <c r="K36" s="6">
        <f>_xlfn.XLOOKUP($E36-K$3,'SI2.11 - Nickel_inflow'!$J$4:$J$49,'SI2.11 - Nickel_inflow'!$K$4:$K$49,0)*K$1</f>
        <v>2.4628255779270776E-7</v>
      </c>
      <c r="L36" s="6">
        <f>_xlfn.XLOOKUP($E36-L$3,'SI2.11 - Nickel_inflow'!$J$4:$J$49,'SI2.11 - Nickel_inflow'!$K$4:$K$49,0)*L$1</f>
        <v>8.0790214502629537E-7</v>
      </c>
      <c r="M36" s="6">
        <f>_xlfn.XLOOKUP($E36-M$3,'SI2.11 - Nickel_inflow'!$J$4:$J$49,'SI2.11 - Nickel_inflow'!$K$4:$K$49,0)*M$1</f>
        <v>2.2846981621634386E-6</v>
      </c>
      <c r="N36" s="6">
        <f>_xlfn.XLOOKUP($E36-N$3,'SI2.11 - Nickel_inflow'!$J$4:$J$49,'SI2.11 - Nickel_inflow'!$K$4:$K$49,0)*N$1</f>
        <v>5.6278695867656631E-6</v>
      </c>
      <c r="O36" s="6">
        <f>_xlfn.XLOOKUP($E36-O$3,'SI2.11 - Nickel_inflow'!$J$4:$J$49,'SI2.11 - Nickel_inflow'!$K$4:$K$49,0)*O$1</f>
        <v>1.1883288630069909E-5</v>
      </c>
      <c r="P36" s="6">
        <f>_xlfn.XLOOKUP($E36-P$3,'SI2.11 - Nickel_inflow'!$J$4:$J$49,'SI2.11 - Nickel_inflow'!$K$4:$K$49,0)*P$1</f>
        <v>2.0090144873970482E-5</v>
      </c>
      <c r="Q36" s="6">
        <f>_xlfn.XLOOKUP($E36-Q$3,'SI2.11 - Nickel_inflow'!$J$4:$J$49,'SI2.11 - Nickel_inflow'!$K$4:$K$49,0)*Q$1</f>
        <v>3.0577544273282289E-5</v>
      </c>
      <c r="R36" s="6">
        <f>_xlfn.XLOOKUP($E36-R$3,'SI2.11 - Nickel_inflow'!$J$4:$J$49,'SI2.11 - Nickel_inflow'!$K$4:$K$49,0)*R$1</f>
        <v>1.3072110773041016E-4</v>
      </c>
      <c r="S36" s="6">
        <f>_xlfn.XLOOKUP($E36-S$3,'SI2.11 - Nickel_inflow'!$J$4:$J$49,'SI2.11 - Nickel_inflow'!$K$4:$K$49,0)*S$1</f>
        <v>6.448937880412939E-4</v>
      </c>
      <c r="T36" s="6">
        <f>_xlfn.XLOOKUP($E36-T$3,'SI2.11 - Nickel_inflow'!$J$4:$J$49,'SI2.11 - Nickel_inflow'!$K$4:$K$49,0)*T$1</f>
        <v>2.6262862295803164E-3</v>
      </c>
      <c r="U36" s="6">
        <f>_xlfn.XLOOKUP($E36-U$3,'SI2.11 - Nickel_inflow'!$J$4:$J$49,'SI2.11 - Nickel_inflow'!$K$4:$K$49,0)*U$1</f>
        <v>8.1288028126971189E-3</v>
      </c>
      <c r="V36" s="6">
        <f>_xlfn.XLOOKUP($E36-V$3,'SI2.11 - Nickel_inflow'!$J$4:$J$49,'SI2.11 - Nickel_inflow'!$K$4:$K$49,0)*V$1</f>
        <v>1.6443798839917693E-2</v>
      </c>
      <c r="W36" s="6">
        <f>_xlfn.XLOOKUP($E36-W$3,'SI2.11 - Nickel_inflow'!$J$4:$J$49,'SI2.11 - Nickel_inflow'!$K$4:$K$49,0)*W$1</f>
        <v>3.5084689431879625E-2</v>
      </c>
      <c r="X36" s="6">
        <f>_xlfn.XLOOKUP($E36-X$3,'SI2.11 - Nickel_inflow'!$J$4:$J$49,'SI2.11 - Nickel_inflow'!$K$4:$K$49,0)*X$1</f>
        <v>7.3945534819970016E-2</v>
      </c>
      <c r="Y36" s="6">
        <f>_xlfn.XLOOKUP($E36-Y$3,'SI2.11 - Nickel_inflow'!$J$4:$J$49,'SI2.11 - Nickel_inflow'!$K$4:$K$49,0)*Y$1</f>
        <v>0.12693959642778954</v>
      </c>
      <c r="Z36" s="6">
        <f>_xlfn.XLOOKUP($E36-Z$3,'SI2.11 - Nickel_inflow'!$J$4:$J$49,'SI2.11 - Nickel_inflow'!$K$4:$K$49,0)*Z$1</f>
        <v>0.24356296062387361</v>
      </c>
      <c r="AA36" s="6">
        <f>_xlfn.XLOOKUP($E36-AA$3,'SI2.11 - Nickel_inflow'!$J$4:$J$49,'SI2.11 - Nickel_inflow'!$K$4:$K$49,0)*AA$1</f>
        <v>0.92632948947558513</v>
      </c>
      <c r="AB36" s="6">
        <f>_xlfn.XLOOKUP($E36-AB$3,'SI2.11 - Nickel_inflow'!$J$4:$J$49,'SI2.11 - Nickel_inflow'!$K$4:$K$49,0)*AB$1</f>
        <v>1.6664357800290452</v>
      </c>
      <c r="AC36" s="6">
        <f>_xlfn.XLOOKUP($E36-AC$3,'SI2.11 - Nickel_inflow'!$J$4:$J$49,'SI2.11 - Nickel_inflow'!$K$4:$K$49,0)*AC$1</f>
        <v>2.6168809078528881</v>
      </c>
      <c r="AD36" s="6">
        <f>_xlfn.XLOOKUP($E36-AD$3,'SI2.11 - Nickel_inflow'!$J$4:$J$49,'SI2.11 - Nickel_inflow'!$K$4:$K$49,0)*AD$1</f>
        <v>3.7302759833708921</v>
      </c>
      <c r="AE36" s="6">
        <f>_xlfn.XLOOKUP($E36-AE$3,'SI2.11 - Nickel_inflow'!$J$4:$J$49,'SI2.11 - Nickel_inflow'!$K$4:$K$49,0)*AE$1</f>
        <v>4.9118928155318464</v>
      </c>
      <c r="AF36" s="6">
        <f>_xlfn.XLOOKUP($E36-AF$3,'SI2.11 - Nickel_inflow'!$J$4:$J$49,'SI2.11 - Nickel_inflow'!$K$4:$K$49,0)*AF$1</f>
        <v>6.0743017933106005</v>
      </c>
      <c r="AG36" s="6">
        <f>_xlfn.XLOOKUP($E36-AG$3,'SI2.11 - Nickel_inflow'!$J$4:$J$49,'SI2.11 - Nickel_inflow'!$K$4:$K$49,0)*AG$1</f>
        <v>7.315118464623227</v>
      </c>
      <c r="AH36" s="6">
        <f>_xlfn.XLOOKUP($E36-AH$3,'SI2.11 - Nickel_inflow'!$J$4:$J$49,'SI2.11 - Nickel_inflow'!$K$4:$K$49,0)*AH$1</f>
        <v>8.6267114629619872</v>
      </c>
      <c r="AI36" s="6">
        <f>_xlfn.XLOOKUP($E36-AI$3,'SI2.11 - Nickel_inflow'!$J$4:$J$49,'SI2.11 - Nickel_inflow'!$K$4:$K$49,0)*AI$1</f>
        <v>9.9311611051451152</v>
      </c>
      <c r="AJ36" s="6">
        <f>_xlfn.XLOOKUP($E36-AJ$3,'SI2.11 - Nickel_inflow'!$J$4:$J$49,'SI2.11 - Nickel_inflow'!$K$4:$K$49,0)*AJ$1</f>
        <v>11.141290846896982</v>
      </c>
      <c r="AK36" s="6">
        <f>_xlfn.XLOOKUP($E36-AK$3,'SI2.11 - Nickel_inflow'!$J$4:$J$49,'SI2.11 - Nickel_inflow'!$K$4:$K$49,0)*AK$1</f>
        <v>12.167659141638865</v>
      </c>
      <c r="AL36" s="6">
        <f>_xlfn.XLOOKUP($E36-AL$3,'SI2.11 - Nickel_inflow'!$J$4:$J$49,'SI2.11 - Nickel_inflow'!$K$4:$K$49,0)*AL$1</f>
        <v>12.91530521456877</v>
      </c>
      <c r="AM36" s="6">
        <f>_xlfn.XLOOKUP($E36-AM$3,'SI2.11 - Nickel_inflow'!$J$4:$J$49,'SI2.11 - Nickel_inflow'!$K$4:$K$49,0)*AM$1</f>
        <v>0</v>
      </c>
      <c r="AN36" s="6">
        <f>_xlfn.XLOOKUP($E36-AN$3,'SI2.11 - Nickel_inflow'!$J$4:$J$49,'SI2.11 - Nickel_inflow'!$K$4:$K$49,0)*AN$1</f>
        <v>0</v>
      </c>
      <c r="AO36" s="6">
        <f>_xlfn.XLOOKUP($E36-AO$3,'SI2.11 - Nickel_inflow'!$J$4:$J$49,'SI2.11 - Nickel_inflow'!$K$4:$K$49,0)*AO$1</f>
        <v>0</v>
      </c>
      <c r="AP36" s="6">
        <f>_xlfn.XLOOKUP($E36-AP$3,'SI2.11 - Nickel_inflow'!$J$4:$J$49,'SI2.11 - Nickel_inflow'!$K$4:$K$49,0)*AP$1</f>
        <v>0</v>
      </c>
      <c r="AQ36" s="6">
        <f>_xlfn.XLOOKUP($E36-AQ$3,'SI2.11 - Nickel_inflow'!$J$4:$J$49,'SI2.11 - Nickel_inflow'!$K$4:$K$49,0)*AQ$1</f>
        <v>0</v>
      </c>
      <c r="AR36" s="6">
        <f>_xlfn.XLOOKUP($E36-AR$3,'SI2.11 - Nickel_inflow'!$J$4:$J$49,'SI2.11 - Nickel_inflow'!$K$4:$K$49,0)*AR$1</f>
        <v>0</v>
      </c>
      <c r="AS36" s="6">
        <f>_xlfn.XLOOKUP($E36-AS$3,'SI2.11 - Nickel_inflow'!$J$4:$J$49,'SI2.11 - Nickel_inflow'!$K$4:$K$49,0)*AS$1</f>
        <v>0</v>
      </c>
      <c r="AT36" s="6">
        <f>_xlfn.XLOOKUP($E36-AT$3,'SI2.11 - Nickel_inflow'!$J$4:$J$49,'SI2.11 - Nickel_inflow'!$K$4:$K$49,0)*AT$1</f>
        <v>0</v>
      </c>
      <c r="AU36" s="6">
        <f>_xlfn.XLOOKUP($E36-AU$3,'SI2.11 - Nickel_inflow'!$J$4:$J$49,'SI2.11 - Nickel_inflow'!$K$4:$K$49,0)*AU$1</f>
        <v>0</v>
      </c>
      <c r="AV36" s="6">
        <f>_xlfn.XLOOKUP($E36-AV$3,'SI2.11 - Nickel_inflow'!$J$4:$J$49,'SI2.11 - Nickel_inflow'!$K$4:$K$49,0)*AV$1</f>
        <v>0</v>
      </c>
      <c r="AW36" s="6">
        <f>_xlfn.XLOOKUP($E36-AW$3,'SI2.11 - Nickel_inflow'!$J$4:$J$49,'SI2.11 - Nickel_inflow'!$K$4:$K$49,0)*AW$1</f>
        <v>0</v>
      </c>
      <c r="AX36" s="6">
        <f>_xlfn.XLOOKUP($E36-AX$3,'SI2.11 - Nickel_inflow'!$J$4:$J$49,'SI2.11 - Nickel_inflow'!$K$4:$K$49,0)*AX$1</f>
        <v>0</v>
      </c>
      <c r="AY36" s="6">
        <f>_xlfn.XLOOKUP($E36-AY$3,'SI2.11 - Nickel_inflow'!$J$4:$J$49,'SI2.11 - Nickel_inflow'!$K$4:$K$49,0)*AY$1</f>
        <v>0</v>
      </c>
    </row>
    <row r="37" spans="1:51">
      <c r="A37" s="15">
        <f>'SI2.11 - Nickel_inflow'!D37-B37</f>
        <v>8.0107231490656829</v>
      </c>
      <c r="B37" s="14">
        <f t="shared" si="2"/>
        <v>5.4802670915863985</v>
      </c>
      <c r="C37" s="13">
        <f t="shared" si="1"/>
        <v>88.011208971643114</v>
      </c>
      <c r="E37" s="9">
        <f>'SI2.11 - Nickel_inflow'!B37</f>
        <v>2038</v>
      </c>
      <c r="F37" s="6">
        <f>_xlfn.XLOOKUP($E37-F$3,'SI2.11 - Nickel_inflow'!$J$4:$J$49,'SI2.11 - Nickel_inflow'!$K$4:$K$49,0)*F$1</f>
        <v>5.7311132692610754E-10</v>
      </c>
      <c r="G37" s="6">
        <f>_xlfn.XLOOKUP($E37-G$3,'SI2.11 - Nickel_inflow'!$J$4:$J$49,'SI2.11 - Nickel_inflow'!$K$4:$K$49,0)*G$1</f>
        <v>-3.3498602859324903E-10</v>
      </c>
      <c r="H37" s="6">
        <f>_xlfn.XLOOKUP($E37-H$3,'SI2.11 - Nickel_inflow'!$J$4:$J$49,'SI2.11 - Nickel_inflow'!$K$4:$K$49,0)*H$1</f>
        <v>-8.1105402519175995E-11</v>
      </c>
      <c r="I37" s="6">
        <f>_xlfn.XLOOKUP($E37-I$3,'SI2.11 - Nickel_inflow'!$J$4:$J$49,'SI2.11 - Nickel_inflow'!$K$4:$K$49,0)*I$1</f>
        <v>3.1177013201096657E-9</v>
      </c>
      <c r="J37" s="6">
        <f>_xlfn.XLOOKUP($E37-J$3,'SI2.11 - Nickel_inflow'!$J$4:$J$49,'SI2.11 - Nickel_inflow'!$K$4:$K$49,0)*J$1</f>
        <v>1.9294903135726575E-8</v>
      </c>
      <c r="K37" s="6">
        <f>_xlfn.XLOOKUP($E37-K$3,'SI2.11 - Nickel_inflow'!$J$4:$J$49,'SI2.11 - Nickel_inflow'!$K$4:$K$49,0)*K$1</f>
        <v>8.1180122871422449E-8</v>
      </c>
      <c r="L37" s="6">
        <f>_xlfn.XLOOKUP($E37-L$3,'SI2.11 - Nickel_inflow'!$J$4:$J$49,'SI2.11 - Nickel_inflow'!$K$4:$K$49,0)*L$1</f>
        <v>2.8023277470031945E-7</v>
      </c>
      <c r="M37" s="6">
        <f>_xlfn.XLOOKUP($E37-M$3,'SI2.11 - Nickel_inflow'!$J$4:$J$49,'SI2.11 - Nickel_inflow'!$K$4:$K$49,0)*M$1</f>
        <v>8.3350606285350842E-7</v>
      </c>
      <c r="N37" s="6">
        <f>_xlfn.XLOOKUP($E37-N$3,'SI2.11 - Nickel_inflow'!$J$4:$J$49,'SI2.11 - Nickel_inflow'!$K$4:$K$49,0)*N$1</f>
        <v>2.1583057812939923E-6</v>
      </c>
      <c r="O37" s="6">
        <f>_xlfn.XLOOKUP($E37-O$3,'SI2.11 - Nickel_inflow'!$J$4:$J$49,'SI2.11 - Nickel_inflow'!$K$4:$K$49,0)*O$1</f>
        <v>4.7880317403969096E-6</v>
      </c>
      <c r="P37" s="6">
        <f>_xlfn.XLOOKUP($E37-P$3,'SI2.11 - Nickel_inflow'!$J$4:$J$49,'SI2.11 - Nickel_inflow'!$K$4:$K$49,0)*P$1</f>
        <v>8.4998239528305039E-6</v>
      </c>
      <c r="Q37" s="6">
        <f>_xlfn.XLOOKUP($E37-Q$3,'SI2.11 - Nickel_inflow'!$J$4:$J$49,'SI2.11 - Nickel_inflow'!$K$4:$K$49,0)*Q$1</f>
        <v>1.3576352483621121E-5</v>
      </c>
      <c r="R37" s="6">
        <f>_xlfn.XLOOKUP($E37-R$3,'SI2.11 - Nickel_inflow'!$J$4:$J$49,'SI2.11 - Nickel_inflow'!$K$4:$K$49,0)*R$1</f>
        <v>6.0872125899701921E-5</v>
      </c>
      <c r="S37" s="6">
        <f>_xlfn.XLOOKUP($E37-S$3,'SI2.11 - Nickel_inflow'!$J$4:$J$49,'SI2.11 - Nickel_inflow'!$K$4:$K$49,0)*S$1</f>
        <v>3.1476217757510843E-4</v>
      </c>
      <c r="T37" s="6">
        <f>_xlfn.XLOOKUP($E37-T$3,'SI2.11 - Nickel_inflow'!$J$4:$J$49,'SI2.11 - Nickel_inflow'!$K$4:$K$49,0)*T$1</f>
        <v>1.3426946955640234E-3</v>
      </c>
      <c r="U37" s="6">
        <f>_xlfn.XLOOKUP($E37-U$3,'SI2.11 - Nickel_inflow'!$J$4:$J$49,'SI2.11 - Nickel_inflow'!$K$4:$K$49,0)*U$1</f>
        <v>4.3502170930251292E-3</v>
      </c>
      <c r="V37" s="6">
        <f>_xlfn.XLOOKUP($E37-V$3,'SI2.11 - Nickel_inflow'!$J$4:$J$49,'SI2.11 - Nickel_inflow'!$K$4:$K$49,0)*V$1</f>
        <v>9.2051692916281392E-3</v>
      </c>
      <c r="W37" s="6">
        <f>_xlfn.XLOOKUP($E37-W$3,'SI2.11 - Nickel_inflow'!$J$4:$J$49,'SI2.11 - Nickel_inflow'!$K$4:$K$49,0)*W$1</f>
        <v>2.0529356730191416E-2</v>
      </c>
      <c r="X37" s="6">
        <f>_xlfn.XLOOKUP($E37-X$3,'SI2.11 - Nickel_inflow'!$J$4:$J$49,'SI2.11 - Nickel_inflow'!$K$4:$K$49,0)*X$1</f>
        <v>4.5192429971539279E-2</v>
      </c>
      <c r="Y37" s="6">
        <f>_xlfn.XLOOKUP($E37-Y$3,'SI2.11 - Nickel_inflow'!$J$4:$J$49,'SI2.11 - Nickel_inflow'!$K$4:$K$49,0)*Y$1</f>
        <v>8.096517108568338E-2</v>
      </c>
      <c r="Z37" s="6">
        <f>_xlfn.XLOOKUP($E37-Z$3,'SI2.11 - Nickel_inflow'!$J$4:$J$49,'SI2.11 - Nickel_inflow'!$K$4:$K$49,0)*Z$1</f>
        <v>0.16199155958513062</v>
      </c>
      <c r="AA37" s="6">
        <f>_xlfn.XLOOKUP($E37-AA$3,'SI2.11 - Nickel_inflow'!$J$4:$J$49,'SI2.11 - Nickel_inflow'!$K$4:$K$49,0)*AA$1</f>
        <v>0.64185656646170508</v>
      </c>
      <c r="AB37" s="6">
        <f>_xlfn.XLOOKUP($E37-AB$3,'SI2.11 - Nickel_inflow'!$J$4:$J$49,'SI2.11 - Nickel_inflow'!$K$4:$K$49,0)*AB$1</f>
        <v>1.2018196477722762</v>
      </c>
      <c r="AC37" s="6">
        <f>_xlfn.XLOOKUP($E37-AC$3,'SI2.11 - Nickel_inflow'!$J$4:$J$49,'SI2.11 - Nickel_inflow'!$K$4:$K$49,0)*AC$1</f>
        <v>1.9623265324306773</v>
      </c>
      <c r="AD37" s="6">
        <f>_xlfn.XLOOKUP($E37-AD$3,'SI2.11 - Nickel_inflow'!$J$4:$J$49,'SI2.11 - Nickel_inflow'!$K$4:$K$49,0)*AD$1</f>
        <v>2.9052909048251374</v>
      </c>
      <c r="AE37" s="6">
        <f>_xlfn.XLOOKUP($E37-AE$3,'SI2.11 - Nickel_inflow'!$J$4:$J$49,'SI2.11 - Nickel_inflow'!$K$4:$K$49,0)*AE$1</f>
        <v>3.9686535675423342</v>
      </c>
      <c r="AF37" s="6">
        <f>_xlfn.XLOOKUP($E37-AF$3,'SI2.11 - Nickel_inflow'!$J$4:$J$49,'SI2.11 - Nickel_inflow'!$K$4:$K$49,0)*AF$1</f>
        <v>5.084765357762751</v>
      </c>
      <c r="AG37" s="6">
        <f>_xlfn.XLOOKUP($E37-AG$3,'SI2.11 - Nickel_inflow'!$J$4:$J$49,'SI2.11 - Nickel_inflow'!$K$4:$K$49,0)*AG$1</f>
        <v>6.3350183279217722</v>
      </c>
      <c r="AH37" s="6">
        <f>_xlfn.XLOOKUP($E37-AH$3,'SI2.11 - Nickel_inflow'!$J$4:$J$49,'SI2.11 - Nickel_inflow'!$K$4:$K$49,0)*AH$1</f>
        <v>7.7163668674686967</v>
      </c>
      <c r="AI37" s="6">
        <f>_xlfn.XLOOKUP($E37-AI$3,'SI2.11 - Nickel_inflow'!$J$4:$J$49,'SI2.11 - Nickel_inflow'!$K$4:$K$49,0)*AI$1</f>
        <v>9.1576370753540246</v>
      </c>
      <c r="AJ37" s="6">
        <f>_xlfn.XLOOKUP($E37-AJ$3,'SI2.11 - Nickel_inflow'!$J$4:$J$49,'SI2.11 - Nickel_inflow'!$K$4:$K$49,0)*AJ$1</f>
        <v>10.566661509751977</v>
      </c>
      <c r="AK37" s="6">
        <f>_xlfn.XLOOKUP($E37-AK$3,'SI2.11 - Nickel_inflow'!$J$4:$J$49,'SI2.11 - Nickel_inflow'!$K$4:$K$49,0)*AK$1</f>
        <v>11.834109210723168</v>
      </c>
      <c r="AL37" s="6">
        <f>_xlfn.XLOOKUP($E37-AL$3,'SI2.11 - Nickel_inflow'!$J$4:$J$49,'SI2.11 - Nickel_inflow'!$K$4:$K$49,0)*AL$1</f>
        <v>12.821730690217729</v>
      </c>
      <c r="AM37" s="6">
        <f>_xlfn.XLOOKUP($E37-AM$3,'SI2.11 - Nickel_inflow'!$J$4:$J$49,'SI2.11 - Nickel_inflow'!$K$4:$K$49,0)*AM$1</f>
        <v>13.490990240652081</v>
      </c>
      <c r="AN37" s="6">
        <f>_xlfn.XLOOKUP($E37-AN$3,'SI2.11 - Nickel_inflow'!$J$4:$J$49,'SI2.11 - Nickel_inflow'!$K$4:$K$49,0)*AN$1</f>
        <v>0</v>
      </c>
      <c r="AO37" s="6">
        <f>_xlfn.XLOOKUP($E37-AO$3,'SI2.11 - Nickel_inflow'!$J$4:$J$49,'SI2.11 - Nickel_inflow'!$K$4:$K$49,0)*AO$1</f>
        <v>0</v>
      </c>
      <c r="AP37" s="6">
        <f>_xlfn.XLOOKUP($E37-AP$3,'SI2.11 - Nickel_inflow'!$J$4:$J$49,'SI2.11 - Nickel_inflow'!$K$4:$K$49,0)*AP$1</f>
        <v>0</v>
      </c>
      <c r="AQ37" s="6">
        <f>_xlfn.XLOOKUP($E37-AQ$3,'SI2.11 - Nickel_inflow'!$J$4:$J$49,'SI2.11 - Nickel_inflow'!$K$4:$K$49,0)*AQ$1</f>
        <v>0</v>
      </c>
      <c r="AR37" s="6">
        <f>_xlfn.XLOOKUP($E37-AR$3,'SI2.11 - Nickel_inflow'!$J$4:$J$49,'SI2.11 - Nickel_inflow'!$K$4:$K$49,0)*AR$1</f>
        <v>0</v>
      </c>
      <c r="AS37" s="6">
        <f>_xlfn.XLOOKUP($E37-AS$3,'SI2.11 - Nickel_inflow'!$J$4:$J$49,'SI2.11 - Nickel_inflow'!$K$4:$K$49,0)*AS$1</f>
        <v>0</v>
      </c>
      <c r="AT37" s="6">
        <f>_xlfn.XLOOKUP($E37-AT$3,'SI2.11 - Nickel_inflow'!$J$4:$J$49,'SI2.11 - Nickel_inflow'!$K$4:$K$49,0)*AT$1</f>
        <v>0</v>
      </c>
      <c r="AU37" s="6">
        <f>_xlfn.XLOOKUP($E37-AU$3,'SI2.11 - Nickel_inflow'!$J$4:$J$49,'SI2.11 - Nickel_inflow'!$K$4:$K$49,0)*AU$1</f>
        <v>0</v>
      </c>
      <c r="AV37" s="6">
        <f>_xlfn.XLOOKUP($E37-AV$3,'SI2.11 - Nickel_inflow'!$J$4:$J$49,'SI2.11 - Nickel_inflow'!$K$4:$K$49,0)*AV$1</f>
        <v>0</v>
      </c>
      <c r="AW37" s="6">
        <f>_xlfn.XLOOKUP($E37-AW$3,'SI2.11 - Nickel_inflow'!$J$4:$J$49,'SI2.11 - Nickel_inflow'!$K$4:$K$49,0)*AW$1</f>
        <v>0</v>
      </c>
      <c r="AX37" s="6">
        <f>_xlfn.XLOOKUP($E37-AX$3,'SI2.11 - Nickel_inflow'!$J$4:$J$49,'SI2.11 - Nickel_inflow'!$K$4:$K$49,0)*AX$1</f>
        <v>0</v>
      </c>
      <c r="AY37" s="6">
        <f>_xlfn.XLOOKUP($E37-AY$3,'SI2.11 - Nickel_inflow'!$J$4:$J$49,'SI2.11 - Nickel_inflow'!$K$4:$K$49,0)*AY$1</f>
        <v>0</v>
      </c>
    </row>
    <row r="38" spans="1:51">
      <c r="A38" s="15">
        <f>'SI2.11 - Nickel_inflow'!D38-B38</f>
        <v>8.7520866707323854</v>
      </c>
      <c r="B38" s="14">
        <f t="shared" si="2"/>
        <v>5.2299181698657833</v>
      </c>
      <c r="C38" s="13">
        <f t="shared" si="1"/>
        <v>93.241127141508898</v>
      </c>
      <c r="E38" s="9">
        <f>'SI2.11 - Nickel_inflow'!B38</f>
        <v>2039</v>
      </c>
      <c r="F38" s="6">
        <f>_xlfn.XLOOKUP($E38-F$3,'SI2.11 - Nickel_inflow'!$J$4:$J$49,'SI2.11 - Nickel_inflow'!$K$4:$K$49,0)*F$1</f>
        <v>1.3771796228534465E-10</v>
      </c>
      <c r="G38" s="6">
        <f>_xlfn.XLOOKUP($E38-G$3,'SI2.11 - Nickel_inflow'!$J$4:$J$49,'SI2.11 - Nickel_inflow'!$K$4:$K$49,0)*G$1</f>
        <v>-8.4948250748646779E-11</v>
      </c>
      <c r="H38" s="6">
        <f>_xlfn.XLOOKUP($E38-H$3,'SI2.11 - Nickel_inflow'!$J$4:$J$49,'SI2.11 - Nickel_inflow'!$K$4:$K$49,0)*H$1</f>
        <v>-2.1695035870316776E-11</v>
      </c>
      <c r="I38" s="6">
        <f>_xlfn.XLOOKUP($E38-I$3,'SI2.11 - Nickel_inflow'!$J$4:$J$49,'SI2.11 - Nickel_inflow'!$K$4:$K$49,0)*I$1</f>
        <v>8.792860985092227E-10</v>
      </c>
      <c r="J38" s="6">
        <f>_xlfn.XLOOKUP($E38-J$3,'SI2.11 - Nickel_inflow'!$J$4:$J$49,'SI2.11 - Nickel_inflow'!$K$4:$K$49,0)*J$1</f>
        <v>5.7348354240484336E-9</v>
      </c>
      <c r="K38" s="6">
        <f>_xlfn.XLOOKUP($E38-K$3,'SI2.11 - Nickel_inflow'!$J$4:$J$49,'SI2.11 - Nickel_inflow'!$K$4:$K$49,0)*K$1</f>
        <v>2.5415770214938108E-8</v>
      </c>
      <c r="L38" s="6">
        <f>_xlfn.XLOOKUP($E38-L$3,'SI2.11 - Nickel_inflow'!$J$4:$J$49,'SI2.11 - Nickel_inflow'!$K$4:$K$49,0)*L$1</f>
        <v>9.2370857630605492E-8</v>
      </c>
      <c r="M38" s="6">
        <f>_xlfn.XLOOKUP($E38-M$3,'SI2.11 - Nickel_inflow'!$J$4:$J$49,'SI2.11 - Nickel_inflow'!$K$4:$K$49,0)*M$1</f>
        <v>2.8911387122926274E-7</v>
      </c>
      <c r="N38" s="6">
        <f>_xlfn.XLOOKUP($E38-N$3,'SI2.11 - Nickel_inflow'!$J$4:$J$49,'SI2.11 - Nickel_inflow'!$K$4:$K$49,0)*N$1</f>
        <v>7.873954573048892E-7</v>
      </c>
      <c r="O38" s="6">
        <f>_xlfn.XLOOKUP($E38-O$3,'SI2.11 - Nickel_inflow'!$J$4:$J$49,'SI2.11 - Nickel_inflow'!$K$4:$K$49,0)*O$1</f>
        <v>1.8362253117270182E-6</v>
      </c>
      <c r="P38" s="6">
        <f>_xlfn.XLOOKUP($E38-P$3,'SI2.11 - Nickel_inflow'!$J$4:$J$49,'SI2.11 - Nickel_inflow'!$K$4:$K$49,0)*P$1</f>
        <v>3.4247612879616599E-6</v>
      </c>
      <c r="Q38" s="6">
        <f>_xlfn.XLOOKUP($E38-Q$3,'SI2.11 - Nickel_inflow'!$J$4:$J$49,'SI2.11 - Nickel_inflow'!$K$4:$K$49,0)*Q$1</f>
        <v>5.7439409599213349E-6</v>
      </c>
      <c r="R38" s="6">
        <f>_xlfn.XLOOKUP($E38-R$3,'SI2.11 - Nickel_inflow'!$J$4:$J$49,'SI2.11 - Nickel_inflow'!$K$4:$K$49,0)*R$1</f>
        <v>2.7027070266195874E-5</v>
      </c>
      <c r="S38" s="6">
        <f>_xlfn.XLOOKUP($E38-S$3,'SI2.11 - Nickel_inflow'!$J$4:$J$49,'SI2.11 - Nickel_inflow'!$K$4:$K$49,0)*S$1</f>
        <v>1.4657344352781224E-4</v>
      </c>
      <c r="T38" s="6">
        <f>_xlfn.XLOOKUP($E38-T$3,'SI2.11 - Nickel_inflow'!$J$4:$J$49,'SI2.11 - Nickel_inflow'!$K$4:$K$49,0)*T$1</f>
        <v>6.5534746035918938E-4</v>
      </c>
      <c r="U38" s="6">
        <f>_xlfn.XLOOKUP($E38-U$3,'SI2.11 - Nickel_inflow'!$J$4:$J$49,'SI2.11 - Nickel_inflow'!$K$4:$K$49,0)*U$1</f>
        <v>2.2240581965394485E-3</v>
      </c>
      <c r="V38" s="6">
        <f>_xlfn.XLOOKUP($E38-V$3,'SI2.11 - Nickel_inflow'!$J$4:$J$49,'SI2.11 - Nickel_inflow'!$K$4:$K$49,0)*V$1</f>
        <v>4.9262463021100241E-3</v>
      </c>
      <c r="W38" s="6">
        <f>_xlfn.XLOOKUP($E38-W$3,'SI2.11 - Nickel_inflow'!$J$4:$J$49,'SI2.11 - Nickel_inflow'!$K$4:$K$49,0)*W$1</f>
        <v>1.1492247380872447E-2</v>
      </c>
      <c r="X38" s="6">
        <f>_xlfn.XLOOKUP($E38-X$3,'SI2.11 - Nickel_inflow'!$J$4:$J$49,'SI2.11 - Nickel_inflow'!$K$4:$K$49,0)*X$1</f>
        <v>2.6443771668302318E-2</v>
      </c>
      <c r="Y38" s="6">
        <f>_xlfn.XLOOKUP($E38-Y$3,'SI2.11 - Nickel_inflow'!$J$4:$J$49,'SI2.11 - Nickel_inflow'!$K$4:$K$49,0)*Y$1</f>
        <v>4.9482539186872926E-2</v>
      </c>
      <c r="Z38" s="6">
        <f>_xlfn.XLOOKUP($E38-Z$3,'SI2.11 - Nickel_inflow'!$J$4:$J$49,'SI2.11 - Nickel_inflow'!$K$4:$K$49,0)*Z$1</f>
        <v>0.10332216822280285</v>
      </c>
      <c r="AA38" s="6">
        <f>_xlfn.XLOOKUP($E38-AA$3,'SI2.11 - Nickel_inflow'!$J$4:$J$49,'SI2.11 - Nickel_inflow'!$K$4:$K$49,0)*AA$1</f>
        <v>0.42689309558711763</v>
      </c>
      <c r="AB38" s="6">
        <f>_xlfn.XLOOKUP($E38-AB$3,'SI2.11 - Nickel_inflow'!$J$4:$J$49,'SI2.11 - Nickel_inflow'!$K$4:$K$49,0)*AB$1</f>
        <v>0.8327445486616567</v>
      </c>
      <c r="AC38" s="6">
        <f>_xlfn.XLOOKUP($E38-AC$3,'SI2.11 - Nickel_inflow'!$J$4:$J$49,'SI2.11 - Nickel_inflow'!$K$4:$K$49,0)*AC$1</f>
        <v>1.4152136015580052</v>
      </c>
      <c r="AD38" s="6">
        <f>_xlfn.XLOOKUP($E38-AD$3,'SI2.11 - Nickel_inflow'!$J$4:$J$49,'SI2.11 - Nickel_inflow'!$K$4:$K$49,0)*AD$1</f>
        <v>2.1785972032046308</v>
      </c>
      <c r="AE38" s="6">
        <f>_xlfn.XLOOKUP($E38-AE$3,'SI2.11 - Nickel_inflow'!$J$4:$J$49,'SI2.11 - Nickel_inflow'!$K$4:$K$49,0)*AE$1</f>
        <v>3.090949078722943</v>
      </c>
      <c r="AF38" s="6">
        <f>_xlfn.XLOOKUP($E38-AF$3,'SI2.11 - Nickel_inflow'!$J$4:$J$49,'SI2.11 - Nickel_inflow'!$K$4:$K$49,0)*AF$1</f>
        <v>4.1083290973676956</v>
      </c>
      <c r="AG38" s="6">
        <f>_xlfn.XLOOKUP($E38-AG$3,'SI2.11 - Nickel_inflow'!$J$4:$J$49,'SI2.11 - Nickel_inflow'!$K$4:$K$49,0)*AG$1</f>
        <v>5.3030097665023304</v>
      </c>
      <c r="AH38" s="6">
        <f>_xlfn.XLOOKUP($E38-AH$3,'SI2.11 - Nickel_inflow'!$J$4:$J$49,'SI2.11 - Nickel_inflow'!$K$4:$K$49,0)*AH$1</f>
        <v>6.6825063417343165</v>
      </c>
      <c r="AI38" s="6">
        <f>_xlfn.XLOOKUP($E38-AI$3,'SI2.11 - Nickel_inflow'!$J$4:$J$49,'SI2.11 - Nickel_inflow'!$K$4:$K$49,0)*AI$1</f>
        <v>8.1912658857263221</v>
      </c>
      <c r="AJ38" s="6">
        <f>_xlfn.XLOOKUP($E38-AJ$3,'SI2.11 - Nickel_inflow'!$J$4:$J$49,'SI2.11 - Nickel_inflow'!$K$4:$K$49,0)*AJ$1</f>
        <v>9.7436392562687271</v>
      </c>
      <c r="AK38" s="6">
        <f>_xlfn.XLOOKUP($E38-AK$3,'SI2.11 - Nickel_inflow'!$J$4:$J$49,'SI2.11 - Nickel_inflow'!$K$4:$K$49,0)*AK$1</f>
        <v>11.22374669304835</v>
      </c>
      <c r="AL38" s="6">
        <f>_xlfn.XLOOKUP($E38-AL$3,'SI2.11 - Nickel_inflow'!$J$4:$J$49,'SI2.11 - Nickel_inflow'!$K$4:$K$49,0)*AL$1</f>
        <v>12.470250809317172</v>
      </c>
      <c r="AM38" s="6">
        <f>_xlfn.XLOOKUP($E38-AM$3,'SI2.11 - Nickel_inflow'!$J$4:$J$49,'SI2.11 - Nickel_inflow'!$K$4:$K$49,0)*AM$1</f>
        <v>13.393244738411102</v>
      </c>
      <c r="AN38" s="6">
        <f>_xlfn.XLOOKUP($E38-AN$3,'SI2.11 - Nickel_inflow'!$J$4:$J$49,'SI2.11 - Nickel_inflow'!$K$4:$K$49,0)*AN$1</f>
        <v>13.982004840598169</v>
      </c>
      <c r="AO38" s="6">
        <f>_xlfn.XLOOKUP($E38-AO$3,'SI2.11 - Nickel_inflow'!$J$4:$J$49,'SI2.11 - Nickel_inflow'!$K$4:$K$49,0)*AO$1</f>
        <v>0</v>
      </c>
      <c r="AP38" s="6">
        <f>_xlfn.XLOOKUP($E38-AP$3,'SI2.11 - Nickel_inflow'!$J$4:$J$49,'SI2.11 - Nickel_inflow'!$K$4:$K$49,0)*AP$1</f>
        <v>0</v>
      </c>
      <c r="AQ38" s="6">
        <f>_xlfn.XLOOKUP($E38-AQ$3,'SI2.11 - Nickel_inflow'!$J$4:$J$49,'SI2.11 - Nickel_inflow'!$K$4:$K$49,0)*AQ$1</f>
        <v>0</v>
      </c>
      <c r="AR38" s="6">
        <f>_xlfn.XLOOKUP($E38-AR$3,'SI2.11 - Nickel_inflow'!$J$4:$J$49,'SI2.11 - Nickel_inflow'!$K$4:$K$49,0)*AR$1</f>
        <v>0</v>
      </c>
      <c r="AS38" s="6">
        <f>_xlfn.XLOOKUP($E38-AS$3,'SI2.11 - Nickel_inflow'!$J$4:$J$49,'SI2.11 - Nickel_inflow'!$K$4:$K$49,0)*AS$1</f>
        <v>0</v>
      </c>
      <c r="AT38" s="6">
        <f>_xlfn.XLOOKUP($E38-AT$3,'SI2.11 - Nickel_inflow'!$J$4:$J$49,'SI2.11 - Nickel_inflow'!$K$4:$K$49,0)*AT$1</f>
        <v>0</v>
      </c>
      <c r="AU38" s="6">
        <f>_xlfn.XLOOKUP($E38-AU$3,'SI2.11 - Nickel_inflow'!$J$4:$J$49,'SI2.11 - Nickel_inflow'!$K$4:$K$49,0)*AU$1</f>
        <v>0</v>
      </c>
      <c r="AV38" s="6">
        <f>_xlfn.XLOOKUP($E38-AV$3,'SI2.11 - Nickel_inflow'!$J$4:$J$49,'SI2.11 - Nickel_inflow'!$K$4:$K$49,0)*AV$1</f>
        <v>0</v>
      </c>
      <c r="AW38" s="6">
        <f>_xlfn.XLOOKUP($E38-AW$3,'SI2.11 - Nickel_inflow'!$J$4:$J$49,'SI2.11 - Nickel_inflow'!$K$4:$K$49,0)*AW$1</f>
        <v>0</v>
      </c>
      <c r="AX38" s="6">
        <f>_xlfn.XLOOKUP($E38-AX$3,'SI2.11 - Nickel_inflow'!$J$4:$J$49,'SI2.11 - Nickel_inflow'!$K$4:$K$49,0)*AX$1</f>
        <v>0</v>
      </c>
      <c r="AY38" s="6">
        <f>_xlfn.XLOOKUP($E38-AY$3,'SI2.11 - Nickel_inflow'!$J$4:$J$49,'SI2.11 - Nickel_inflow'!$K$4:$K$49,0)*AY$1</f>
        <v>0</v>
      </c>
    </row>
    <row r="39" spans="1:51">
      <c r="A39" s="15">
        <f>'SI2.11 - Nickel_inflow'!D39-B39</f>
        <v>9.4574225199339335</v>
      </c>
      <c r="B39" s="14">
        <f t="shared" si="2"/>
        <v>4.953601640771879</v>
      </c>
      <c r="C39" s="13">
        <f t="shared" si="1"/>
        <v>98.194728782280777</v>
      </c>
      <c r="E39" s="9">
        <f>'SI2.11 - Nickel_inflow'!B39</f>
        <v>2040</v>
      </c>
      <c r="F39" s="6">
        <f>_xlfn.XLOOKUP($E39-F$3,'SI2.11 - Nickel_inflow'!$J$4:$J$49,'SI2.11 - Nickel_inflow'!$K$4:$K$49,0)*F$1</f>
        <v>3.1345632741920838E-11</v>
      </c>
      <c r="G39" s="6">
        <f>_xlfn.XLOOKUP($E39-G$3,'SI2.11 - Nickel_inflow'!$J$4:$J$49,'SI2.11 - Nickel_inflow'!$K$4:$K$49,0)*G$1</f>
        <v>-2.0412962444060197E-11</v>
      </c>
      <c r="H39" s="6">
        <f>_xlfn.XLOOKUP($E39-H$3,'SI2.11 - Nickel_inflow'!$J$4:$J$49,'SI2.11 - Nickel_inflow'!$K$4:$K$49,0)*H$1</f>
        <v>-5.5015886926745005E-12</v>
      </c>
      <c r="I39" s="6">
        <f>_xlfn.XLOOKUP($E39-I$3,'SI2.11 - Nickel_inflow'!$J$4:$J$49,'SI2.11 - Nickel_inflow'!$K$4:$K$49,0)*I$1</f>
        <v>2.352018836589615E-10</v>
      </c>
      <c r="J39" s="6">
        <f>_xlfn.XLOOKUP($E39-J$3,'SI2.11 - Nickel_inflow'!$J$4:$J$49,'SI2.11 - Nickel_inflow'!$K$4:$K$49,0)*J$1</f>
        <v>1.617397097367447E-9</v>
      </c>
      <c r="K39" s="6">
        <f>_xlfn.XLOOKUP($E39-K$3,'SI2.11 - Nickel_inflow'!$J$4:$J$49,'SI2.11 - Nickel_inflow'!$K$4:$K$49,0)*K$1</f>
        <v>7.5540809058647555E-9</v>
      </c>
      <c r="L39" s="6">
        <f>_xlfn.XLOOKUP($E39-L$3,'SI2.11 - Nickel_inflow'!$J$4:$J$49,'SI2.11 - Nickel_inflow'!$K$4:$K$49,0)*L$1</f>
        <v>2.8919351302468595E-8</v>
      </c>
      <c r="M39" s="6">
        <f>_xlfn.XLOOKUP($E39-M$3,'SI2.11 - Nickel_inflow'!$J$4:$J$49,'SI2.11 - Nickel_inflow'!$K$4:$K$49,0)*M$1</f>
        <v>9.5298261478909733E-8</v>
      </c>
      <c r="N39" s="6">
        <f>_xlfn.XLOOKUP($E39-N$3,'SI2.11 - Nickel_inflow'!$J$4:$J$49,'SI2.11 - Nickel_inflow'!$K$4:$K$49,0)*N$1</f>
        <v>2.7311972761230166E-7</v>
      </c>
      <c r="O39" s="6">
        <f>_xlfn.XLOOKUP($E39-O$3,'SI2.11 - Nickel_inflow'!$J$4:$J$49,'SI2.11 - Nickel_inflow'!$K$4:$K$49,0)*O$1</f>
        <v>6.6989371087875749E-7</v>
      </c>
      <c r="P39" s="6">
        <f>_xlfn.XLOOKUP($E39-P$3,'SI2.11 - Nickel_inflow'!$J$4:$J$49,'SI2.11 - Nickel_inflow'!$K$4:$K$49,0)*P$1</f>
        <v>1.3134067826911942E-6</v>
      </c>
      <c r="Q39" s="6">
        <f>_xlfn.XLOOKUP($E39-Q$3,'SI2.11 - Nickel_inflow'!$J$4:$J$49,'SI2.11 - Nickel_inflow'!$K$4:$K$49,0)*Q$1</f>
        <v>2.3143569501019054E-6</v>
      </c>
      <c r="R39" s="6">
        <f>_xlfn.XLOOKUP($E39-R$3,'SI2.11 - Nickel_inflow'!$J$4:$J$49,'SI2.11 - Nickel_inflow'!$K$4:$K$49,0)*R$1</f>
        <v>1.14347278560985E-5</v>
      </c>
      <c r="S39" s="6">
        <f>_xlfn.XLOOKUP($E39-S$3,'SI2.11 - Nickel_inflow'!$J$4:$J$49,'SI2.11 - Nickel_inflow'!$K$4:$K$49,0)*S$1</f>
        <v>6.5078238994177682E-5</v>
      </c>
      <c r="T39" s="6">
        <f>_xlfn.XLOOKUP($E39-T$3,'SI2.11 - Nickel_inflow'!$J$4:$J$49,'SI2.11 - Nickel_inflow'!$K$4:$K$49,0)*T$1</f>
        <v>3.0517177988810881E-4</v>
      </c>
      <c r="U39" s="6">
        <f>_xlfn.XLOOKUP($E39-U$3,'SI2.11 - Nickel_inflow'!$J$4:$J$49,'SI2.11 - Nickel_inflow'!$K$4:$K$49,0)*U$1</f>
        <v>1.0855266618752107E-3</v>
      </c>
      <c r="V39" s="6">
        <f>_xlfn.XLOOKUP($E39-V$3,'SI2.11 - Nickel_inflow'!$J$4:$J$49,'SI2.11 - Nickel_inflow'!$K$4:$K$49,0)*V$1</f>
        <v>2.5185544151225328E-3</v>
      </c>
      <c r="W39" s="6">
        <f>_xlfn.XLOOKUP($E39-W$3,'SI2.11 - Nickel_inflow'!$J$4:$J$49,'SI2.11 - Nickel_inflow'!$K$4:$K$49,0)*W$1</f>
        <v>6.1502009761455582E-3</v>
      </c>
      <c r="X39" s="6">
        <f>_xlfn.XLOOKUP($E39-X$3,'SI2.11 - Nickel_inflow'!$J$4:$J$49,'SI2.11 - Nickel_inflow'!$K$4:$K$49,0)*X$1</f>
        <v>1.4803111938159729E-2</v>
      </c>
      <c r="Y39" s="6">
        <f>_xlfn.XLOOKUP($E39-Y$3,'SI2.11 - Nickel_inflow'!$J$4:$J$49,'SI2.11 - Nickel_inflow'!$K$4:$K$49,0)*Y$1</f>
        <v>2.8954074136963721E-2</v>
      </c>
      <c r="Z39" s="6">
        <f>_xlfn.XLOOKUP($E39-Z$3,'SI2.11 - Nickel_inflow'!$J$4:$J$49,'SI2.11 - Nickel_inflow'!$K$4:$K$49,0)*Z$1</f>
        <v>6.3146204341950174E-2</v>
      </c>
      <c r="AA39" s="6">
        <f>_xlfn.XLOOKUP($E39-AA$3,'SI2.11 - Nickel_inflow'!$J$4:$J$49,'SI2.11 - Nickel_inflow'!$K$4:$K$49,0)*AA$1</f>
        <v>0.27228282972499945</v>
      </c>
      <c r="AB39" s="6">
        <f>_xlfn.XLOOKUP($E39-AB$3,'SI2.11 - Nickel_inflow'!$J$4:$J$49,'SI2.11 - Nickel_inflow'!$K$4:$K$49,0)*AB$1</f>
        <v>0.55385099535735827</v>
      </c>
      <c r="AC39" s="6">
        <f>_xlfn.XLOOKUP($E39-AC$3,'SI2.11 - Nickel_inflow'!$J$4:$J$49,'SI2.11 - Nickel_inflow'!$K$4:$K$49,0)*AC$1</f>
        <v>0.9806058788219828</v>
      </c>
      <c r="AD39" s="6">
        <f>_xlfn.XLOOKUP($E39-AD$3,'SI2.11 - Nickel_inflow'!$J$4:$J$49,'SI2.11 - Nickel_inflow'!$K$4:$K$49,0)*AD$1</f>
        <v>1.5711862135769914</v>
      </c>
      <c r="AE39" s="6">
        <f>_xlfn.XLOOKUP($E39-AE$3,'SI2.11 - Nickel_inflow'!$J$4:$J$49,'SI2.11 - Nickel_inflow'!$K$4:$K$49,0)*AE$1</f>
        <v>2.3178171270112564</v>
      </c>
      <c r="AF39" s="6">
        <f>_xlfn.XLOOKUP($E39-AF$3,'SI2.11 - Nickel_inflow'!$J$4:$J$49,'SI2.11 - Nickel_inflow'!$K$4:$K$49,0)*AF$1</f>
        <v>3.1997340716396199</v>
      </c>
      <c r="AG39" s="6">
        <f>_xlfn.XLOOKUP($E39-AG$3,'SI2.11 - Nickel_inflow'!$J$4:$J$49,'SI2.11 - Nickel_inflow'!$K$4:$K$49,0)*AG$1</f>
        <v>4.2846636559316966</v>
      </c>
      <c r="AH39" s="6">
        <f>_xlfn.XLOOKUP($E39-AH$3,'SI2.11 - Nickel_inflow'!$J$4:$J$49,'SI2.11 - Nickel_inflow'!$K$4:$K$49,0)*AH$1</f>
        <v>5.5938901137411889</v>
      </c>
      <c r="AI39" s="6">
        <f>_xlfn.XLOOKUP($E39-AI$3,'SI2.11 - Nickel_inflow'!$J$4:$J$49,'SI2.11 - Nickel_inflow'!$K$4:$K$49,0)*AI$1</f>
        <v>7.0937770544539456</v>
      </c>
      <c r="AJ39" s="6">
        <f>_xlfn.XLOOKUP($E39-AJ$3,'SI2.11 - Nickel_inflow'!$J$4:$J$49,'SI2.11 - Nickel_inflow'!$K$4:$K$49,0)*AJ$1</f>
        <v>8.7154294482250307</v>
      </c>
      <c r="AK39" s="6">
        <f>_xlfn.XLOOKUP($E39-AK$3,'SI2.11 - Nickel_inflow'!$J$4:$J$49,'SI2.11 - Nickel_inflow'!$K$4:$K$49,0)*AK$1</f>
        <v>10.349545008125192</v>
      </c>
      <c r="AL39" s="6">
        <f>_xlfn.XLOOKUP($E39-AL$3,'SI2.11 - Nickel_inflow'!$J$4:$J$49,'SI2.11 - Nickel_inflow'!$K$4:$K$49,0)*AL$1</f>
        <v>11.827078303091319</v>
      </c>
      <c r="AM39" s="6">
        <f>_xlfn.XLOOKUP($E39-AM$3,'SI2.11 - Nickel_inflow'!$J$4:$J$49,'SI2.11 - Nickel_inflow'!$K$4:$K$49,0)*AM$1</f>
        <v>13.026098041973292</v>
      </c>
      <c r="AN39" s="6">
        <f>_xlfn.XLOOKUP($E39-AN$3,'SI2.11 - Nickel_inflow'!$J$4:$J$49,'SI2.11 - Nickel_inflow'!$K$4:$K$49,0)*AN$1</f>
        <v>13.880701818277251</v>
      </c>
      <c r="AO39" s="6">
        <f>_xlfn.XLOOKUP($E39-AO$3,'SI2.11 - Nickel_inflow'!$J$4:$J$49,'SI2.11 - Nickel_inflow'!$K$4:$K$49,0)*AO$1</f>
        <v>14.411024160705812</v>
      </c>
      <c r="AP39" s="6">
        <f>_xlfn.XLOOKUP($E39-AP$3,'SI2.11 - Nickel_inflow'!$J$4:$J$49,'SI2.11 - Nickel_inflow'!$K$4:$K$49,0)*AP$1</f>
        <v>0</v>
      </c>
      <c r="AQ39" s="6">
        <f>_xlfn.XLOOKUP($E39-AQ$3,'SI2.11 - Nickel_inflow'!$J$4:$J$49,'SI2.11 - Nickel_inflow'!$K$4:$K$49,0)*AQ$1</f>
        <v>0</v>
      </c>
      <c r="AR39" s="6">
        <f>_xlfn.XLOOKUP($E39-AR$3,'SI2.11 - Nickel_inflow'!$J$4:$J$49,'SI2.11 - Nickel_inflow'!$K$4:$K$49,0)*AR$1</f>
        <v>0</v>
      </c>
      <c r="AS39" s="6">
        <f>_xlfn.XLOOKUP($E39-AS$3,'SI2.11 - Nickel_inflow'!$J$4:$J$49,'SI2.11 - Nickel_inflow'!$K$4:$K$49,0)*AS$1</f>
        <v>0</v>
      </c>
      <c r="AT39" s="6">
        <f>_xlfn.XLOOKUP($E39-AT$3,'SI2.11 - Nickel_inflow'!$J$4:$J$49,'SI2.11 - Nickel_inflow'!$K$4:$K$49,0)*AT$1</f>
        <v>0</v>
      </c>
      <c r="AU39" s="6">
        <f>_xlfn.XLOOKUP($E39-AU$3,'SI2.11 - Nickel_inflow'!$J$4:$J$49,'SI2.11 - Nickel_inflow'!$K$4:$K$49,0)*AU$1</f>
        <v>0</v>
      </c>
      <c r="AV39" s="6">
        <f>_xlfn.XLOOKUP($E39-AV$3,'SI2.11 - Nickel_inflow'!$J$4:$J$49,'SI2.11 - Nickel_inflow'!$K$4:$K$49,0)*AV$1</f>
        <v>0</v>
      </c>
      <c r="AW39" s="6">
        <f>_xlfn.XLOOKUP($E39-AW$3,'SI2.11 - Nickel_inflow'!$J$4:$J$49,'SI2.11 - Nickel_inflow'!$K$4:$K$49,0)*AW$1</f>
        <v>0</v>
      </c>
      <c r="AX39" s="6">
        <f>_xlfn.XLOOKUP($E39-AX$3,'SI2.11 - Nickel_inflow'!$J$4:$J$49,'SI2.11 - Nickel_inflow'!$K$4:$K$49,0)*AX$1</f>
        <v>0</v>
      </c>
      <c r="AY39" s="6">
        <f>_xlfn.XLOOKUP($E39-AY$3,'SI2.11 - Nickel_inflow'!$J$4:$J$49,'SI2.11 - Nickel_inflow'!$K$4:$K$49,0)*AY$1</f>
        <v>0</v>
      </c>
    </row>
    <row r="40" spans="1:51">
      <c r="A40" s="15">
        <f>'SI2.11 - Nickel_inflow'!D40-B40</f>
        <v>10.130105589910336</v>
      </c>
      <c r="B40" s="14">
        <f t="shared" si="2"/>
        <v>4.5879200415531329</v>
      </c>
      <c r="C40" s="13">
        <f t="shared" si="1"/>
        <v>102.78264882383391</v>
      </c>
      <c r="E40" s="9">
        <f>'SI2.11 - Nickel_inflow'!B40</f>
        <v>2041</v>
      </c>
      <c r="F40" s="6">
        <f>_xlfn.XLOOKUP($E40-F$3,'SI2.11 - Nickel_inflow'!$J$4:$J$49,'SI2.11 - Nickel_inflow'!$K$4:$K$49,0)*F$1</f>
        <v>6.754823359718814E-12</v>
      </c>
      <c r="G40" s="6">
        <f>_xlfn.XLOOKUP($E40-G$3,'SI2.11 - Nickel_inflow'!$J$4:$J$49,'SI2.11 - Nickel_inflow'!$K$4:$K$49,0)*G$1</f>
        <v>-4.6461421104995859E-12</v>
      </c>
      <c r="H40" s="6">
        <f>_xlfn.XLOOKUP($E40-H$3,'SI2.11 - Nickel_inflow'!$J$4:$J$49,'SI2.11 - Nickel_inflow'!$K$4:$K$49,0)*H$1</f>
        <v>-1.3220251432666472E-12</v>
      </c>
      <c r="I40" s="6">
        <f>_xlfn.XLOOKUP($E40-I$3,'SI2.11 - Nickel_inflow'!$J$4:$J$49,'SI2.11 - Nickel_inflow'!$K$4:$K$49,0)*I$1</f>
        <v>5.9644244488404819E-11</v>
      </c>
      <c r="J40" s="6">
        <f>_xlfn.XLOOKUP($E40-J$3,'SI2.11 - Nickel_inflow'!$J$4:$J$49,'SI2.11 - Nickel_inflow'!$K$4:$K$49,0)*J$1</f>
        <v>4.3264057576974212E-10</v>
      </c>
      <c r="K40" s="6">
        <f>_xlfn.XLOOKUP($E40-K$3,'SI2.11 - Nickel_inflow'!$J$4:$J$49,'SI2.11 - Nickel_inflow'!$K$4:$K$49,0)*K$1</f>
        <v>2.1304793646195704E-9</v>
      </c>
      <c r="L40" s="6">
        <f>_xlfn.XLOOKUP($E40-L$3,'SI2.11 - Nickel_inflow'!$J$4:$J$49,'SI2.11 - Nickel_inflow'!$K$4:$K$49,0)*L$1</f>
        <v>8.5954160600481761E-9</v>
      </c>
      <c r="M40" s="6">
        <f>_xlfn.XLOOKUP($E40-M$3,'SI2.11 - Nickel_inflow'!$J$4:$J$49,'SI2.11 - Nickel_inflow'!$K$4:$K$49,0)*M$1</f>
        <v>2.9835859197543702E-8</v>
      </c>
      <c r="N40" s="6">
        <f>_xlfn.XLOOKUP($E40-N$3,'SI2.11 - Nickel_inflow'!$J$4:$J$49,'SI2.11 - Nickel_inflow'!$K$4:$K$49,0)*N$1</f>
        <v>9.0026241585641732E-8</v>
      </c>
      <c r="O40" s="6">
        <f>_xlfn.XLOOKUP($E40-O$3,'SI2.11 - Nickel_inflow'!$J$4:$J$49,'SI2.11 - Nickel_inflow'!$K$4:$K$49,0)*O$1</f>
        <v>2.3236251383852647E-7</v>
      </c>
      <c r="P40" s="6">
        <f>_xlfn.XLOOKUP($E40-P$3,'SI2.11 - Nickel_inflow'!$J$4:$J$49,'SI2.11 - Nickel_inflow'!$K$4:$K$49,0)*P$1</f>
        <v>4.7915848775813808E-7</v>
      </c>
      <c r="Q40" s="6">
        <f>_xlfn.XLOOKUP($E40-Q$3,'SI2.11 - Nickel_inflow'!$J$4:$J$49,'SI2.11 - Nickel_inflow'!$K$4:$K$49,0)*Q$1</f>
        <v>8.8756320813282242E-7</v>
      </c>
      <c r="R40" s="6">
        <f>_xlfn.XLOOKUP($E40-R$3,'SI2.11 - Nickel_inflow'!$J$4:$J$49,'SI2.11 - Nickel_inflow'!$K$4:$K$49,0)*R$1</f>
        <v>4.6072969884160952E-6</v>
      </c>
      <c r="S40" s="6">
        <f>_xlfn.XLOOKUP($E40-S$3,'SI2.11 - Nickel_inflow'!$J$4:$J$49,'SI2.11 - Nickel_inflow'!$K$4:$K$49,0)*S$1</f>
        <v>2.7533578183770357E-5</v>
      </c>
      <c r="T40" s="6">
        <f>_xlfn.XLOOKUP($E40-T$3,'SI2.11 - Nickel_inflow'!$J$4:$J$49,'SI2.11 - Nickel_inflow'!$K$4:$K$49,0)*T$1</f>
        <v>1.354955000567241E-4</v>
      </c>
      <c r="U40" s="6">
        <f>_xlfn.XLOOKUP($E40-U$3,'SI2.11 - Nickel_inflow'!$J$4:$J$49,'SI2.11 - Nickel_inflow'!$K$4:$K$49,0)*U$1</f>
        <v>5.0549078703820472E-4</v>
      </c>
      <c r="V40" s="6">
        <f>_xlfn.XLOOKUP($E40-V$3,'SI2.11 - Nickel_inflow'!$J$4:$J$49,'SI2.11 - Nickel_inflow'!$K$4:$K$49,0)*V$1</f>
        <v>1.2292654802167375E-3</v>
      </c>
      <c r="W40" s="6">
        <f>_xlfn.XLOOKUP($E40-W$3,'SI2.11 - Nickel_inflow'!$J$4:$J$49,'SI2.11 - Nickel_inflow'!$K$4:$K$49,0)*W$1</f>
        <v>3.1443039735402083E-3</v>
      </c>
      <c r="X40" s="6">
        <f>_xlfn.XLOOKUP($E40-X$3,'SI2.11 - Nickel_inflow'!$J$4:$J$49,'SI2.11 - Nickel_inflow'!$K$4:$K$49,0)*X$1</f>
        <v>7.9220460954914085E-3</v>
      </c>
      <c r="Y40" s="6">
        <f>_xlfn.XLOOKUP($E40-Y$3,'SI2.11 - Nickel_inflow'!$J$4:$J$49,'SI2.11 - Nickel_inflow'!$K$4:$K$49,0)*Y$1</f>
        <v>1.6208368680970621E-2</v>
      </c>
      <c r="Z40" s="6">
        <f>_xlfn.XLOOKUP($E40-Z$3,'SI2.11 - Nickel_inflow'!$J$4:$J$49,'SI2.11 - Nickel_inflow'!$K$4:$K$49,0)*Z$1</f>
        <v>3.6949192826986547E-2</v>
      </c>
      <c r="AA40" s="6">
        <f>_xlfn.XLOOKUP($E40-AA$3,'SI2.11 - Nickel_inflow'!$J$4:$J$49,'SI2.11 - Nickel_inflow'!$K$4:$K$49,0)*AA$1</f>
        <v>0.16640792097532336</v>
      </c>
      <c r="AB40" s="6">
        <f>_xlfn.XLOOKUP($E40-AB$3,'SI2.11 - Nickel_inflow'!$J$4:$J$49,'SI2.11 - Nickel_inflow'!$K$4:$K$49,0)*AB$1</f>
        <v>0.35325967512897827</v>
      </c>
      <c r="AC40" s="6">
        <f>_xlfn.XLOOKUP($E40-AC$3,'SI2.11 - Nickel_inflow'!$J$4:$J$49,'SI2.11 - Nickel_inflow'!$K$4:$K$49,0)*AC$1</f>
        <v>0.6521922514073365</v>
      </c>
      <c r="AD40" s="6">
        <f>_xlfn.XLOOKUP($E40-AD$3,'SI2.11 - Nickel_inflow'!$J$4:$J$49,'SI2.11 - Nickel_inflow'!$K$4:$K$49,0)*AD$1</f>
        <v>1.0886797837877478</v>
      </c>
      <c r="AE40" s="6">
        <f>_xlfn.XLOOKUP($E40-AE$3,'SI2.11 - Nickel_inflow'!$J$4:$J$49,'SI2.11 - Nickel_inflow'!$K$4:$K$49,0)*AE$1</f>
        <v>1.6715904666525259</v>
      </c>
      <c r="AF40" s="6">
        <f>_xlfn.XLOOKUP($E40-AF$3,'SI2.11 - Nickel_inflow'!$J$4:$J$49,'SI2.11 - Nickel_inflow'!$K$4:$K$49,0)*AF$1</f>
        <v>2.399391980987255</v>
      </c>
      <c r="AG40" s="6">
        <f>_xlfn.XLOOKUP($E40-AG$3,'SI2.11 - Nickel_inflow'!$J$4:$J$49,'SI2.11 - Nickel_inflow'!$K$4:$K$49,0)*AG$1</f>
        <v>3.3370706096025304</v>
      </c>
      <c r="AH40" s="6">
        <f>_xlfn.XLOOKUP($E40-AH$3,'SI2.11 - Nickel_inflow'!$J$4:$J$49,'SI2.11 - Nickel_inflow'!$K$4:$K$49,0)*AH$1</f>
        <v>4.5196857484633419</v>
      </c>
      <c r="AI40" s="6">
        <f>_xlfn.XLOOKUP($E40-AI$3,'SI2.11 - Nickel_inflow'!$J$4:$J$49,'SI2.11 - Nickel_inflow'!$K$4:$K$49,0)*AI$1</f>
        <v>5.9381626151506746</v>
      </c>
      <c r="AJ40" s="6">
        <f>_xlfn.XLOOKUP($E40-AJ$3,'SI2.11 - Nickel_inflow'!$J$4:$J$49,'SI2.11 - Nickel_inflow'!$K$4:$K$49,0)*AJ$1</f>
        <v>7.5477117092810442</v>
      </c>
      <c r="AK40" s="6">
        <f>_xlfn.XLOOKUP($E40-AK$3,'SI2.11 - Nickel_inflow'!$J$4:$J$49,'SI2.11 - Nickel_inflow'!$K$4:$K$49,0)*AK$1</f>
        <v>9.2573962322663554</v>
      </c>
      <c r="AL40" s="6">
        <f>_xlfn.XLOOKUP($E40-AL$3,'SI2.11 - Nickel_inflow'!$J$4:$J$49,'SI2.11 - Nickel_inflow'!$K$4:$K$49,0)*AL$1</f>
        <v>10.905883976184034</v>
      </c>
      <c r="AM40" s="6">
        <f>_xlfn.XLOOKUP($E40-AM$3,'SI2.11 - Nickel_inflow'!$J$4:$J$49,'SI2.11 - Nickel_inflow'!$K$4:$K$49,0)*AM$1</f>
        <v>12.354256853523417</v>
      </c>
      <c r="AN40" s="6">
        <f>_xlfn.XLOOKUP($E40-AN$3,'SI2.11 - Nickel_inflow'!$J$4:$J$49,'SI2.11 - Nickel_inflow'!$K$4:$K$49,0)*AN$1</f>
        <v>13.500192545404559</v>
      </c>
      <c r="AO40" s="6">
        <f>_xlfn.XLOOKUP($E40-AO$3,'SI2.11 - Nickel_inflow'!$J$4:$J$49,'SI2.11 - Nickel_inflow'!$K$4:$K$49,0)*AO$1</f>
        <v>14.306612789170568</v>
      </c>
      <c r="AP40" s="6">
        <f>_xlfn.XLOOKUP($E40-AP$3,'SI2.11 - Nickel_inflow'!$J$4:$J$49,'SI2.11 - Nickel_inflow'!$K$4:$K$49,0)*AP$1</f>
        <v>14.718025631463469</v>
      </c>
      <c r="AQ40" s="6">
        <f>_xlfn.XLOOKUP($E40-AQ$3,'SI2.11 - Nickel_inflow'!$J$4:$J$49,'SI2.11 - Nickel_inflow'!$K$4:$K$49,0)*AQ$1</f>
        <v>0</v>
      </c>
      <c r="AR40" s="6">
        <f>_xlfn.XLOOKUP($E40-AR$3,'SI2.11 - Nickel_inflow'!$J$4:$J$49,'SI2.11 - Nickel_inflow'!$K$4:$K$49,0)*AR$1</f>
        <v>0</v>
      </c>
      <c r="AS40" s="6">
        <f>_xlfn.XLOOKUP($E40-AS$3,'SI2.11 - Nickel_inflow'!$J$4:$J$49,'SI2.11 - Nickel_inflow'!$K$4:$K$49,0)*AS$1</f>
        <v>0</v>
      </c>
      <c r="AT40" s="6">
        <f>_xlfn.XLOOKUP($E40-AT$3,'SI2.11 - Nickel_inflow'!$J$4:$J$49,'SI2.11 - Nickel_inflow'!$K$4:$K$49,0)*AT$1</f>
        <v>0</v>
      </c>
      <c r="AU40" s="6">
        <f>_xlfn.XLOOKUP($E40-AU$3,'SI2.11 - Nickel_inflow'!$J$4:$J$49,'SI2.11 - Nickel_inflow'!$K$4:$K$49,0)*AU$1</f>
        <v>0</v>
      </c>
      <c r="AV40" s="6">
        <f>_xlfn.XLOOKUP($E40-AV$3,'SI2.11 - Nickel_inflow'!$J$4:$J$49,'SI2.11 - Nickel_inflow'!$K$4:$K$49,0)*AV$1</f>
        <v>0</v>
      </c>
      <c r="AW40" s="6">
        <f>_xlfn.XLOOKUP($E40-AW$3,'SI2.11 - Nickel_inflow'!$J$4:$J$49,'SI2.11 - Nickel_inflow'!$K$4:$K$49,0)*AW$1</f>
        <v>0</v>
      </c>
      <c r="AX40" s="6">
        <f>_xlfn.XLOOKUP($E40-AX$3,'SI2.11 - Nickel_inflow'!$J$4:$J$49,'SI2.11 - Nickel_inflow'!$K$4:$K$49,0)*AX$1</f>
        <v>0</v>
      </c>
      <c r="AY40" s="6">
        <f>_xlfn.XLOOKUP($E40-AY$3,'SI2.11 - Nickel_inflow'!$J$4:$J$49,'SI2.11 - Nickel_inflow'!$K$4:$K$49,0)*AY$1</f>
        <v>0</v>
      </c>
    </row>
    <row r="41" spans="1:51">
      <c r="A41" s="15">
        <f>'SI2.11 - Nickel_inflow'!D41-B41</f>
        <v>10.772544231133061</v>
      </c>
      <c r="B41" s="14">
        <f t="shared" si="2"/>
        <v>4.2490194416409111</v>
      </c>
      <c r="C41" s="13">
        <f t="shared" si="1"/>
        <v>107.03166826547482</v>
      </c>
      <c r="E41" s="9">
        <f>'SI2.11 - Nickel_inflow'!B41</f>
        <v>2042</v>
      </c>
      <c r="F41" s="6">
        <f>_xlfn.XLOOKUP($E41-F$3,'SI2.11 - Nickel_inflow'!$J$4:$J$49,'SI2.11 - Nickel_inflow'!$K$4:$K$49,0)*F$1</f>
        <v>1.377574044235777E-12</v>
      </c>
      <c r="G41" s="6">
        <f>_xlfn.XLOOKUP($E41-G$3,'SI2.11 - Nickel_inflow'!$J$4:$J$49,'SI2.11 - Nickel_inflow'!$K$4:$K$49,0)*G$1</f>
        <v>-1.0012198355978281E-12</v>
      </c>
      <c r="H41" s="6">
        <f>_xlfn.XLOOKUP($E41-H$3,'SI2.11 - Nickel_inflow'!$J$4:$J$49,'SI2.11 - Nickel_inflow'!$K$4:$K$49,0)*H$1</f>
        <v>-3.0090275755431669E-13</v>
      </c>
      <c r="I41" s="6">
        <f>_xlfn.XLOOKUP($E41-I$3,'SI2.11 - Nickel_inflow'!$J$4:$J$49,'SI2.11 - Nickel_inflow'!$K$4:$K$49,0)*I$1</f>
        <v>1.4332440185833337E-11</v>
      </c>
      <c r="J41" s="6">
        <f>_xlfn.XLOOKUP($E41-J$3,'SI2.11 - Nickel_inflow'!$J$4:$J$49,'SI2.11 - Nickel_inflow'!$K$4:$K$49,0)*J$1</f>
        <v>1.0971221775685613E-10</v>
      </c>
      <c r="K41" s="6">
        <f>_xlfn.XLOOKUP($E41-K$3,'SI2.11 - Nickel_inflow'!$J$4:$J$49,'SI2.11 - Nickel_inflow'!$K$4:$K$49,0)*K$1</f>
        <v>5.6988591142819543E-10</v>
      </c>
      <c r="L41" s="6">
        <f>_xlfn.XLOOKUP($E41-L$3,'SI2.11 - Nickel_inflow'!$J$4:$J$49,'SI2.11 - Nickel_inflow'!$K$4:$K$49,0)*L$1</f>
        <v>2.4241673837561281E-9</v>
      </c>
      <c r="M41" s="6">
        <f>_xlfn.XLOOKUP($E41-M$3,'SI2.11 - Nickel_inflow'!$J$4:$J$49,'SI2.11 - Nickel_inflow'!$K$4:$K$49,0)*M$1</f>
        <v>8.8678207415396682E-9</v>
      </c>
      <c r="N41" s="6">
        <f>_xlfn.XLOOKUP($E41-N$3,'SI2.11 - Nickel_inflow'!$J$4:$J$49,'SI2.11 - Nickel_inflow'!$K$4:$K$49,0)*N$1</f>
        <v>2.8185301875918227E-8</v>
      </c>
      <c r="O41" s="6">
        <f>_xlfn.XLOOKUP($E41-O$3,'SI2.11 - Nickel_inflow'!$J$4:$J$49,'SI2.11 - Nickel_inflow'!$K$4:$K$49,0)*O$1</f>
        <v>7.6591771634924547E-8</v>
      </c>
      <c r="P41" s="6">
        <f>_xlfn.XLOOKUP($E41-P$3,'SI2.11 - Nickel_inflow'!$J$4:$J$49,'SI2.11 - Nickel_inflow'!$K$4:$K$49,0)*P$1</f>
        <v>1.6620318855732427E-7</v>
      </c>
      <c r="Q41" s="6">
        <f>_xlfn.XLOOKUP($E41-Q$3,'SI2.11 - Nickel_inflow'!$J$4:$J$49,'SI2.11 - Nickel_inflow'!$K$4:$K$49,0)*Q$1</f>
        <v>3.2380177276629514E-7</v>
      </c>
      <c r="R41" s="6">
        <f>_xlfn.XLOOKUP($E41-R$3,'SI2.11 - Nickel_inflow'!$J$4:$J$49,'SI2.11 - Nickel_inflow'!$K$4:$K$49,0)*R$1</f>
        <v>1.7669129628768904E-6</v>
      </c>
      <c r="S41" s="6">
        <f>_xlfn.XLOOKUP($E41-S$3,'SI2.11 - Nickel_inflow'!$J$4:$J$49,'SI2.11 - Nickel_inflow'!$K$4:$K$49,0)*S$1</f>
        <v>1.1093868909066191E-5</v>
      </c>
      <c r="T41" s="6">
        <f>_xlfn.XLOOKUP($E41-T$3,'SI2.11 - Nickel_inflow'!$J$4:$J$49,'SI2.11 - Nickel_inflow'!$K$4:$K$49,0)*T$1</f>
        <v>5.7326012535382894E-5</v>
      </c>
      <c r="U41" s="6">
        <f>_xlfn.XLOOKUP($E41-U$3,'SI2.11 - Nickel_inflow'!$J$4:$J$49,'SI2.11 - Nickel_inflow'!$K$4:$K$49,0)*U$1</f>
        <v>2.2443663365243356E-4</v>
      </c>
      <c r="V41" s="6">
        <f>_xlfn.XLOOKUP($E41-V$3,'SI2.11 - Nickel_inflow'!$J$4:$J$49,'SI2.11 - Nickel_inflow'!$K$4:$K$49,0)*V$1</f>
        <v>5.72424793325885E-4</v>
      </c>
      <c r="W41" s="6">
        <f>_xlfn.XLOOKUP($E41-W$3,'SI2.11 - Nickel_inflow'!$J$4:$J$49,'SI2.11 - Nickel_inflow'!$K$4:$K$49,0)*W$1</f>
        <v>1.5346836704313381E-3</v>
      </c>
      <c r="X41" s="6">
        <f>_xlfn.XLOOKUP($E41-X$3,'SI2.11 - Nickel_inflow'!$J$4:$J$49,'SI2.11 - Nickel_inflow'!$K$4:$K$49,0)*X$1</f>
        <v>4.0501637447681342E-3</v>
      </c>
      <c r="Y41" s="6">
        <f>_xlfn.XLOOKUP($E41-Y$3,'SI2.11 - Nickel_inflow'!$J$4:$J$49,'SI2.11 - Nickel_inflow'!$K$4:$K$49,0)*Y$1</f>
        <v>8.6740845005952999E-3</v>
      </c>
      <c r="Z41" s="6">
        <f>_xlfn.XLOOKUP($E41-Z$3,'SI2.11 - Nickel_inflow'!$J$4:$J$49,'SI2.11 - Nickel_inflow'!$K$4:$K$49,0)*Z$1</f>
        <v>2.0684002429886553E-2</v>
      </c>
      <c r="AA41" s="6">
        <f>_xlfn.XLOOKUP($E41-AA$3,'SI2.11 - Nickel_inflow'!$J$4:$J$49,'SI2.11 - Nickel_inflow'!$K$4:$K$49,0)*AA$1</f>
        <v>9.737146395623357E-2</v>
      </c>
      <c r="AB41" s="6">
        <f>_xlfn.XLOOKUP($E41-AB$3,'SI2.11 - Nickel_inflow'!$J$4:$J$49,'SI2.11 - Nickel_inflow'!$K$4:$K$49,0)*AB$1</f>
        <v>0.21589759501913278</v>
      </c>
      <c r="AC41" s="6">
        <f>_xlfn.XLOOKUP($E41-AC$3,'SI2.11 - Nickel_inflow'!$J$4:$J$49,'SI2.11 - Nickel_inflow'!$K$4:$K$49,0)*AC$1</f>
        <v>0.41598412711190902</v>
      </c>
      <c r="AD41" s="6">
        <f>_xlfn.XLOOKUP($E41-AD$3,'SI2.11 - Nickel_inflow'!$J$4:$J$49,'SI2.11 - Nickel_inflow'!$K$4:$K$49,0)*AD$1</f>
        <v>0.72407124471163886</v>
      </c>
      <c r="AE41" s="6">
        <f>_xlfn.XLOOKUP($E41-AE$3,'SI2.11 - Nickel_inflow'!$J$4:$J$49,'SI2.11 - Nickel_inflow'!$K$4:$K$49,0)*AE$1</f>
        <v>1.1582502010846196</v>
      </c>
      <c r="AF41" s="6">
        <f>_xlfn.XLOOKUP($E41-AF$3,'SI2.11 - Nickel_inflow'!$J$4:$J$49,'SI2.11 - Nickel_inflow'!$K$4:$K$49,0)*AF$1</f>
        <v>1.7304215740059703</v>
      </c>
      <c r="AG41" s="6">
        <f>_xlfn.XLOOKUP($E41-AG$3,'SI2.11 - Nickel_inflow'!$J$4:$J$49,'SI2.11 - Nickel_inflow'!$K$4:$K$49,0)*AG$1</f>
        <v>2.5023768480127524</v>
      </c>
      <c r="AH41" s="6">
        <f>_xlfn.XLOOKUP($E41-AH$3,'SI2.11 - Nickel_inflow'!$J$4:$J$49,'SI2.11 - Nickel_inflow'!$K$4:$K$49,0)*AH$1</f>
        <v>3.5201153899107518</v>
      </c>
      <c r="AI41" s="6">
        <f>_xlfn.XLOOKUP($E41-AI$3,'SI2.11 - Nickel_inflow'!$J$4:$J$49,'SI2.11 - Nickel_inflow'!$K$4:$K$49,0)*AI$1</f>
        <v>4.7978470077247657</v>
      </c>
      <c r="AJ41" s="6">
        <f>_xlfn.XLOOKUP($E41-AJ$3,'SI2.11 - Nickel_inflow'!$J$4:$J$49,'SI2.11 - Nickel_inflow'!$K$4:$K$49,0)*AJ$1</f>
        <v>6.3181488730107471</v>
      </c>
      <c r="AK41" s="6">
        <f>_xlfn.XLOOKUP($E41-AK$3,'SI2.11 - Nickel_inflow'!$J$4:$J$49,'SI2.11 - Nickel_inflow'!$K$4:$K$49,0)*AK$1</f>
        <v>8.0170642599787261</v>
      </c>
      <c r="AL41" s="6">
        <f>_xlfn.XLOOKUP($E41-AL$3,'SI2.11 - Nickel_inflow'!$J$4:$J$49,'SI2.11 - Nickel_inflow'!$K$4:$K$49,0)*AL$1</f>
        <v>9.7550268298170231</v>
      </c>
      <c r="AM41" s="6">
        <f>_xlfn.XLOOKUP($E41-AM$3,'SI2.11 - Nickel_inflow'!$J$4:$J$49,'SI2.11 - Nickel_inflow'!$K$4:$K$49,0)*AM$1</f>
        <v>11.392001338258369</v>
      </c>
      <c r="AN41" s="6">
        <f>_xlfn.XLOOKUP($E41-AN$3,'SI2.11 - Nickel_inflow'!$J$4:$J$49,'SI2.11 - Nickel_inflow'!$K$4:$K$49,0)*AN$1</f>
        <v>12.803899198403714</v>
      </c>
      <c r="AO41" s="6">
        <f>_xlfn.XLOOKUP($E41-AO$3,'SI2.11 - Nickel_inflow'!$J$4:$J$49,'SI2.11 - Nickel_inflow'!$K$4:$K$49,0)*AO$1</f>
        <v>13.914428092679907</v>
      </c>
      <c r="AP41" s="6">
        <f>_xlfn.XLOOKUP($E41-AP$3,'SI2.11 - Nickel_inflow'!$J$4:$J$49,'SI2.11 - Nickel_inflow'!$K$4:$K$49,0)*AP$1</f>
        <v>14.611389959679492</v>
      </c>
      <c r="AQ41" s="6">
        <f>_xlfn.XLOOKUP($E41-AQ$3,'SI2.11 - Nickel_inflow'!$J$4:$J$49,'SI2.11 - Nickel_inflow'!$K$4:$K$49,0)*AQ$1</f>
        <v>15.021563672773972</v>
      </c>
      <c r="AR41" s="6">
        <f>_xlfn.XLOOKUP($E41-AR$3,'SI2.11 - Nickel_inflow'!$J$4:$J$49,'SI2.11 - Nickel_inflow'!$K$4:$K$49,0)*AR$1</f>
        <v>0</v>
      </c>
      <c r="AS41" s="6">
        <f>_xlfn.XLOOKUP($E41-AS$3,'SI2.11 - Nickel_inflow'!$J$4:$J$49,'SI2.11 - Nickel_inflow'!$K$4:$K$49,0)*AS$1</f>
        <v>0</v>
      </c>
      <c r="AT41" s="6">
        <f>_xlfn.XLOOKUP($E41-AT$3,'SI2.11 - Nickel_inflow'!$J$4:$J$49,'SI2.11 - Nickel_inflow'!$K$4:$K$49,0)*AT$1</f>
        <v>0</v>
      </c>
      <c r="AU41" s="6">
        <f>_xlfn.XLOOKUP($E41-AU$3,'SI2.11 - Nickel_inflow'!$J$4:$J$49,'SI2.11 - Nickel_inflow'!$K$4:$K$49,0)*AU$1</f>
        <v>0</v>
      </c>
      <c r="AV41" s="6">
        <f>_xlfn.XLOOKUP($E41-AV$3,'SI2.11 - Nickel_inflow'!$J$4:$J$49,'SI2.11 - Nickel_inflow'!$K$4:$K$49,0)*AV$1</f>
        <v>0</v>
      </c>
      <c r="AW41" s="6">
        <f>_xlfn.XLOOKUP($E41-AW$3,'SI2.11 - Nickel_inflow'!$J$4:$J$49,'SI2.11 - Nickel_inflow'!$K$4:$K$49,0)*AW$1</f>
        <v>0</v>
      </c>
      <c r="AX41" s="6">
        <f>_xlfn.XLOOKUP($E41-AX$3,'SI2.11 - Nickel_inflow'!$J$4:$J$49,'SI2.11 - Nickel_inflow'!$K$4:$K$49,0)*AX$1</f>
        <v>0</v>
      </c>
      <c r="AY41" s="6">
        <f>_xlfn.XLOOKUP($E41-AY$3,'SI2.11 - Nickel_inflow'!$J$4:$J$49,'SI2.11 - Nickel_inflow'!$K$4:$K$49,0)*AY$1</f>
        <v>0</v>
      </c>
    </row>
    <row r="42" spans="1:51">
      <c r="A42" s="15">
        <f>'SI2.11 - Nickel_inflow'!D42-B42</f>
        <v>11.385006701493362</v>
      </c>
      <c r="B42" s="14">
        <f t="shared" si="2"/>
        <v>3.8950436024424846</v>
      </c>
      <c r="C42" s="13">
        <f t="shared" si="1"/>
        <v>110.92671186791731</v>
      </c>
      <c r="E42" s="9">
        <f>'SI2.11 - Nickel_inflow'!B42</f>
        <v>2043</v>
      </c>
      <c r="F42" s="6">
        <f>_xlfn.XLOOKUP($E42-F$3,'SI2.11 - Nickel_inflow'!$J$4:$J$49,'SI2.11 - Nickel_inflow'!$K$4:$K$49,0)*F$1</f>
        <v>2.6579065489859306E-13</v>
      </c>
      <c r="G42" s="6">
        <f>_xlfn.XLOOKUP($E42-G$3,'SI2.11 - Nickel_inflow'!$J$4:$J$49,'SI2.11 - Nickel_inflow'!$K$4:$K$49,0)*G$1</f>
        <v>-2.0418808674087884E-13</v>
      </c>
      <c r="H42" s="6">
        <f>_xlfn.XLOOKUP($E42-H$3,'SI2.11 - Nickel_inflow'!$J$4:$J$49,'SI2.11 - Nickel_inflow'!$K$4:$K$49,0)*H$1</f>
        <v>-6.4843003568195078E-14</v>
      </c>
      <c r="I42" s="6">
        <f>_xlfn.XLOOKUP($E42-I$3,'SI2.11 - Nickel_inflow'!$J$4:$J$49,'SI2.11 - Nickel_inflow'!$K$4:$K$49,0)*I$1</f>
        <v>3.2621700096740946E-12</v>
      </c>
      <c r="J42" s="6">
        <f>_xlfn.XLOOKUP($E42-J$3,'SI2.11 - Nickel_inflow'!$J$4:$J$49,'SI2.11 - Nickel_inflow'!$K$4:$K$49,0)*J$1</f>
        <v>2.6363713919805869E-11</v>
      </c>
      <c r="K42" s="6">
        <f>_xlfn.XLOOKUP($E42-K$3,'SI2.11 - Nickel_inflow'!$J$4:$J$49,'SI2.11 - Nickel_inflow'!$K$4:$K$49,0)*K$1</f>
        <v>1.4451591162001996E-10</v>
      </c>
      <c r="L42" s="6">
        <f>_xlfn.XLOOKUP($E42-L$3,'SI2.11 - Nickel_inflow'!$J$4:$J$49,'SI2.11 - Nickel_inflow'!$K$4:$K$49,0)*L$1</f>
        <v>6.4844506916547995E-10</v>
      </c>
      <c r="M42" s="6">
        <f>_xlfn.XLOOKUP($E42-M$3,'SI2.11 - Nickel_inflow'!$J$4:$J$49,'SI2.11 - Nickel_inflow'!$K$4:$K$49,0)*M$1</f>
        <v>2.5009937455565189E-9</v>
      </c>
      <c r="N42" s="6">
        <f>_xlfn.XLOOKUP($E42-N$3,'SI2.11 - Nickel_inflow'!$J$4:$J$49,'SI2.11 - Nickel_inflow'!$K$4:$K$49,0)*N$1</f>
        <v>8.3772417253665544E-9</v>
      </c>
      <c r="O42" s="6">
        <f>_xlfn.XLOOKUP($E42-O$3,'SI2.11 - Nickel_inflow'!$J$4:$J$49,'SI2.11 - Nickel_inflow'!$K$4:$K$49,0)*O$1</f>
        <v>2.3979255011863561E-8</v>
      </c>
      <c r="P42" s="6">
        <f>_xlfn.XLOOKUP($E42-P$3,'SI2.11 - Nickel_inflow'!$J$4:$J$49,'SI2.11 - Nickel_inflow'!$K$4:$K$49,0)*P$1</f>
        <v>5.4784209607170475E-8</v>
      </c>
      <c r="Q42" s="6">
        <f>_xlfn.XLOOKUP($E42-Q$3,'SI2.11 - Nickel_inflow'!$J$4:$J$49,'SI2.11 - Nickel_inflow'!$K$4:$K$49,0)*Q$1</f>
        <v>1.1231542061598046E-7</v>
      </c>
      <c r="R42" s="6">
        <f>_xlfn.XLOOKUP($E42-R$3,'SI2.11 - Nickel_inflow'!$J$4:$J$49,'SI2.11 - Nickel_inflow'!$K$4:$K$49,0)*R$1</f>
        <v>6.4460710455414217E-7</v>
      </c>
      <c r="S42" s="6">
        <f>_xlfn.XLOOKUP($E42-S$3,'SI2.11 - Nickel_inflow'!$J$4:$J$49,'SI2.11 - Nickel_inflow'!$K$4:$K$49,0)*S$1</f>
        <v>4.2545338043477713E-6</v>
      </c>
      <c r="T42" s="6">
        <f>_xlfn.XLOOKUP($E42-T$3,'SI2.11 - Nickel_inflow'!$J$4:$J$49,'SI2.11 - Nickel_inflow'!$K$4:$K$49,0)*T$1</f>
        <v>2.3097879393020317E-5</v>
      </c>
      <c r="U42" s="6">
        <f>_xlfn.XLOOKUP($E42-U$3,'SI2.11 - Nickel_inflow'!$J$4:$J$49,'SI2.11 - Nickel_inflow'!$K$4:$K$49,0)*U$1</f>
        <v>9.4955605675260625E-5</v>
      </c>
      <c r="V42" s="6">
        <f>_xlfn.XLOOKUP($E42-V$3,'SI2.11 - Nickel_inflow'!$J$4:$J$49,'SI2.11 - Nickel_inflow'!$K$4:$K$49,0)*V$1</f>
        <v>2.5415516351149985E-4</v>
      </c>
      <c r="W42" s="6">
        <f>_xlfn.XLOOKUP($E42-W$3,'SI2.11 - Nickel_inflow'!$J$4:$J$49,'SI2.11 - Nickel_inflow'!$K$4:$K$49,0)*W$1</f>
        <v>7.1464707746643832E-4</v>
      </c>
      <c r="X42" s="6">
        <f>_xlfn.XLOOKUP($E42-X$3,'SI2.11 - Nickel_inflow'!$J$4:$J$49,'SI2.11 - Nickel_inflow'!$K$4:$K$49,0)*X$1</f>
        <v>1.976819103361162E-3</v>
      </c>
      <c r="Y42" s="6">
        <f>_xlfn.XLOOKUP($E42-Y$3,'SI2.11 - Nickel_inflow'!$J$4:$J$49,'SI2.11 - Nickel_inflow'!$K$4:$K$49,0)*Y$1</f>
        <v>4.4346450575893891E-3</v>
      </c>
      <c r="Z42" s="6">
        <f>_xlfn.XLOOKUP($E42-Z$3,'SI2.11 - Nickel_inflow'!$J$4:$J$49,'SI2.11 - Nickel_inflow'!$K$4:$K$49,0)*Z$1</f>
        <v>1.1069268500660142E-2</v>
      </c>
      <c r="AA42" s="6">
        <f>_xlfn.XLOOKUP($E42-AA$3,'SI2.11 - Nickel_inflow'!$J$4:$J$49,'SI2.11 - Nickel_inflow'!$K$4:$K$49,0)*AA$1</f>
        <v>5.4508135170989715E-2</v>
      </c>
      <c r="AB42" s="6">
        <f>_xlfn.XLOOKUP($E42-AB$3,'SI2.11 - Nickel_inflow'!$J$4:$J$49,'SI2.11 - Nickel_inflow'!$K$4:$K$49,0)*AB$1</f>
        <v>0.12632971296336545</v>
      </c>
      <c r="AC42" s="6">
        <f>_xlfn.XLOOKUP($E42-AC$3,'SI2.11 - Nickel_inflow'!$J$4:$J$49,'SI2.11 - Nickel_inflow'!$K$4:$K$49,0)*AC$1</f>
        <v>0.25423216668249482</v>
      </c>
      <c r="AD42" s="6">
        <f>_xlfn.XLOOKUP($E42-AD$3,'SI2.11 - Nickel_inflow'!$J$4:$J$49,'SI2.11 - Nickel_inflow'!$K$4:$K$49,0)*AD$1</f>
        <v>0.46183030241198647</v>
      </c>
      <c r="AE42" s="6">
        <f>_xlfn.XLOOKUP($E42-AE$3,'SI2.11 - Nickel_inflow'!$J$4:$J$49,'SI2.11 - Nickel_inflow'!$K$4:$K$49,0)*AE$1</f>
        <v>0.7703419107030588</v>
      </c>
      <c r="AF42" s="6">
        <f>_xlfn.XLOOKUP($E42-AF$3,'SI2.11 - Nickel_inflow'!$J$4:$J$49,'SI2.11 - Nickel_inflow'!$K$4:$K$49,0)*AF$1</f>
        <v>1.1990144572116692</v>
      </c>
      <c r="AG42" s="6">
        <f>_xlfn.XLOOKUP($E42-AG$3,'SI2.11 - Nickel_inflow'!$J$4:$J$49,'SI2.11 - Nickel_inflow'!$K$4:$K$49,0)*AG$1</f>
        <v>1.8046934049986416</v>
      </c>
      <c r="AH42" s="6">
        <f>_xlfn.XLOOKUP($E42-AH$3,'SI2.11 - Nickel_inflow'!$J$4:$J$49,'SI2.11 - Nickel_inflow'!$K$4:$K$49,0)*AH$1</f>
        <v>2.6396370603303549</v>
      </c>
      <c r="AI42" s="6">
        <f>_xlfn.XLOOKUP($E42-AI$3,'SI2.11 - Nickel_inflow'!$J$4:$J$49,'SI2.11 - Nickel_inflow'!$K$4:$K$49,0)*AI$1</f>
        <v>3.7367587107292399</v>
      </c>
      <c r="AJ42" s="6">
        <f>_xlfn.XLOOKUP($E42-AJ$3,'SI2.11 - Nickel_inflow'!$J$4:$J$49,'SI2.11 - Nickel_inflow'!$K$4:$K$49,0)*AJ$1</f>
        <v>5.1048638491967342</v>
      </c>
      <c r="AK42" s="6">
        <f>_xlfn.XLOOKUP($E42-AK$3,'SI2.11 - Nickel_inflow'!$J$4:$J$49,'SI2.11 - Nickel_inflow'!$K$4:$K$49,0)*AK$1</f>
        <v>6.7110413685718617</v>
      </c>
      <c r="AL42" s="6">
        <f>_xlfn.XLOOKUP($E42-AL$3,'SI2.11 - Nickel_inflow'!$J$4:$J$49,'SI2.11 - Nickel_inflow'!$K$4:$K$49,0)*AL$1</f>
        <v>8.4480209110929891</v>
      </c>
      <c r="AM42" s="6">
        <f>_xlfn.XLOOKUP($E42-AM$3,'SI2.11 - Nickel_inflow'!$J$4:$J$49,'SI2.11 - Nickel_inflow'!$K$4:$K$49,0)*AM$1</f>
        <v>10.189846044823405</v>
      </c>
      <c r="AN42" s="6">
        <f>_xlfn.XLOOKUP($E42-AN$3,'SI2.11 - Nickel_inflow'!$J$4:$J$49,'SI2.11 - Nickel_inflow'!$K$4:$K$49,0)*AN$1</f>
        <v>11.806621679679642</v>
      </c>
      <c r="AO42" s="6">
        <f>_xlfn.XLOOKUP($E42-AO$3,'SI2.11 - Nickel_inflow'!$J$4:$J$49,'SI2.11 - Nickel_inflow'!$K$4:$K$49,0)*AO$1</f>
        <v>13.196769905534078</v>
      </c>
      <c r="AP42" s="6">
        <f>_xlfn.XLOOKUP($E42-AP$3,'SI2.11 - Nickel_inflow'!$J$4:$J$49,'SI2.11 - Nickel_inflow'!$K$4:$K$49,0)*AP$1</f>
        <v>14.210850459443545</v>
      </c>
      <c r="AQ42" s="6">
        <f>_xlfn.XLOOKUP($E42-AQ$3,'SI2.11 - Nickel_inflow'!$J$4:$J$49,'SI2.11 - Nickel_inflow'!$K$4:$K$49,0)*AQ$1</f>
        <v>14.912728794129128</v>
      </c>
      <c r="AR42" s="6">
        <f>_xlfn.XLOOKUP($E42-AR$3,'SI2.11 - Nickel_inflow'!$J$4:$J$49,'SI2.11 - Nickel_inflow'!$K$4:$K$49,0)*AR$1</f>
        <v>15.280050303935846</v>
      </c>
      <c r="AS42" s="6">
        <f>_xlfn.XLOOKUP($E42-AS$3,'SI2.11 - Nickel_inflow'!$J$4:$J$49,'SI2.11 - Nickel_inflow'!$K$4:$K$49,0)*AS$1</f>
        <v>0</v>
      </c>
      <c r="AT42" s="6">
        <f>_xlfn.XLOOKUP($E42-AT$3,'SI2.11 - Nickel_inflow'!$J$4:$J$49,'SI2.11 - Nickel_inflow'!$K$4:$K$49,0)*AT$1</f>
        <v>0</v>
      </c>
      <c r="AU42" s="6">
        <f>_xlfn.XLOOKUP($E42-AU$3,'SI2.11 - Nickel_inflow'!$J$4:$J$49,'SI2.11 - Nickel_inflow'!$K$4:$K$49,0)*AU$1</f>
        <v>0</v>
      </c>
      <c r="AV42" s="6">
        <f>_xlfn.XLOOKUP($E42-AV$3,'SI2.11 - Nickel_inflow'!$J$4:$J$49,'SI2.11 - Nickel_inflow'!$K$4:$K$49,0)*AV$1</f>
        <v>0</v>
      </c>
      <c r="AW42" s="6">
        <f>_xlfn.XLOOKUP($E42-AW$3,'SI2.11 - Nickel_inflow'!$J$4:$J$49,'SI2.11 - Nickel_inflow'!$K$4:$K$49,0)*AW$1</f>
        <v>0</v>
      </c>
      <c r="AX42" s="6">
        <f>_xlfn.XLOOKUP($E42-AX$3,'SI2.11 - Nickel_inflow'!$J$4:$J$49,'SI2.11 - Nickel_inflow'!$K$4:$K$49,0)*AX$1</f>
        <v>0</v>
      </c>
      <c r="AY42" s="6">
        <f>_xlfn.XLOOKUP($E42-AY$3,'SI2.11 - Nickel_inflow'!$J$4:$J$49,'SI2.11 - Nickel_inflow'!$K$4:$K$49,0)*AY$1</f>
        <v>0</v>
      </c>
    </row>
    <row r="43" spans="1:51">
      <c r="A43" s="15">
        <f>'SI2.11 - Nickel_inflow'!D43-B43</f>
        <v>11.966202065640527</v>
      </c>
      <c r="B43" s="14">
        <f t="shared" si="2"/>
        <v>3.5599764613282332</v>
      </c>
      <c r="C43" s="13">
        <f t="shared" si="1"/>
        <v>114.48668832924554</v>
      </c>
      <c r="E43" s="9">
        <f>'SI2.11 - Nickel_inflow'!B43</f>
        <v>2044</v>
      </c>
      <c r="F43" s="6">
        <f>_xlfn.XLOOKUP($E43-F$3,'SI2.11 - Nickel_inflow'!$J$4:$J$49,'SI2.11 - Nickel_inflow'!$K$4:$K$49,0)*F$1</f>
        <v>4.849088344786191E-14</v>
      </c>
      <c r="G43" s="6">
        <f>_xlfn.XLOOKUP($E43-G$3,'SI2.11 - Nickel_inflow'!$J$4:$J$49,'SI2.11 - Nickel_inflow'!$K$4:$K$49,0)*G$1</f>
        <v>-3.9396274577354179E-14</v>
      </c>
      <c r="H43" s="6">
        <f>_xlfn.XLOOKUP($E43-H$3,'SI2.11 - Nickel_inflow'!$J$4:$J$49,'SI2.11 - Nickel_inflow'!$K$4:$K$49,0)*H$1</f>
        <v>-1.3224037685206299E-14</v>
      </c>
      <c r="I43" s="6">
        <f>_xlfn.XLOOKUP($E43-I$3,'SI2.11 - Nickel_inflow'!$J$4:$J$49,'SI2.11 - Nickel_inflow'!$K$4:$K$49,0)*I$1</f>
        <v>7.0298093409520407E-13</v>
      </c>
      <c r="J43" s="6">
        <f>_xlfn.XLOOKUP($E43-J$3,'SI2.11 - Nickel_inflow'!$J$4:$J$49,'SI2.11 - Nickel_inflow'!$K$4:$K$49,0)*J$1</f>
        <v>6.0005774158280695E-12</v>
      </c>
      <c r="K43" s="6">
        <f>_xlfn.XLOOKUP($E43-K$3,'SI2.11 - Nickel_inflow'!$J$4:$J$49,'SI2.11 - Nickel_inflow'!$K$4:$K$49,0)*K$1</f>
        <v>3.4726999678867237E-11</v>
      </c>
      <c r="L43" s="6">
        <f>_xlfn.XLOOKUP($E43-L$3,'SI2.11 - Nickel_inflow'!$J$4:$J$49,'SI2.11 - Nickel_inflow'!$K$4:$K$49,0)*L$1</f>
        <v>1.6443752762918336E-10</v>
      </c>
      <c r="M43" s="6">
        <f>_xlfn.XLOOKUP($E43-M$3,'SI2.11 - Nickel_inflow'!$J$4:$J$49,'SI2.11 - Nickel_inflow'!$K$4:$K$49,0)*M$1</f>
        <v>6.6899549642772476E-10</v>
      </c>
      <c r="N43" s="6">
        <f>_xlfn.XLOOKUP($E43-N$3,'SI2.11 - Nickel_inflow'!$J$4:$J$49,'SI2.11 - Nickel_inflow'!$K$4:$K$49,0)*N$1</f>
        <v>2.3626356204984788E-9</v>
      </c>
      <c r="O43" s="6">
        <f>_xlfn.XLOOKUP($E43-O$3,'SI2.11 - Nickel_inflow'!$J$4:$J$49,'SI2.11 - Nickel_inflow'!$K$4:$K$49,0)*O$1</f>
        <v>7.1271195360239216E-9</v>
      </c>
      <c r="P43" s="6">
        <f>_xlfn.XLOOKUP($E43-P$3,'SI2.11 - Nickel_inflow'!$J$4:$J$49,'SI2.11 - Nickel_inflow'!$K$4:$K$49,0)*P$1</f>
        <v>1.7151771068247605E-8</v>
      </c>
      <c r="Q43" s="6">
        <f>_xlfn.XLOOKUP($E43-Q$3,'SI2.11 - Nickel_inflow'!$J$4:$J$49,'SI2.11 - Nickel_inflow'!$K$4:$K$49,0)*Q$1</f>
        <v>3.7021621537791092E-8</v>
      </c>
      <c r="R43" s="6">
        <f>_xlfn.XLOOKUP($E43-R$3,'SI2.11 - Nickel_inflow'!$J$4:$J$49,'SI2.11 - Nickel_inflow'!$K$4:$K$49,0)*R$1</f>
        <v>2.2359148148426658E-7</v>
      </c>
      <c r="S43" s="6">
        <f>_xlfn.XLOOKUP($E43-S$3,'SI2.11 - Nickel_inflow'!$J$4:$J$49,'SI2.11 - Nickel_inflow'!$K$4:$K$49,0)*S$1</f>
        <v>1.5521436394823822E-6</v>
      </c>
      <c r="T43" s="6">
        <f>_xlfn.XLOOKUP($E43-T$3,'SI2.11 - Nickel_inflow'!$J$4:$J$49,'SI2.11 - Nickel_inflow'!$K$4:$K$49,0)*T$1</f>
        <v>8.8581097804430883E-6</v>
      </c>
      <c r="U43" s="6">
        <f>_xlfn.XLOOKUP($E43-U$3,'SI2.11 - Nickel_inflow'!$J$4:$J$49,'SI2.11 - Nickel_inflow'!$K$4:$K$49,0)*U$1</f>
        <v>3.8259649164061923E-5</v>
      </c>
      <c r="V43" s="6">
        <f>_xlfn.XLOOKUP($E43-V$3,'SI2.11 - Nickel_inflow'!$J$4:$J$49,'SI2.11 - Nickel_inflow'!$K$4:$K$49,0)*V$1</f>
        <v>1.0752904770485398E-4</v>
      </c>
      <c r="W43" s="6">
        <f>_xlfn.XLOOKUP($E43-W$3,'SI2.11 - Nickel_inflow'!$J$4:$J$49,'SI2.11 - Nickel_inflow'!$K$4:$K$49,0)*W$1</f>
        <v>3.1730149871949081E-4</v>
      </c>
      <c r="X43" s="6">
        <f>_xlfn.XLOOKUP($E43-X$3,'SI2.11 - Nickel_inflow'!$J$4:$J$49,'SI2.11 - Nickel_inflow'!$K$4:$K$49,0)*X$1</f>
        <v>9.2053367225821737E-4</v>
      </c>
      <c r="Y43" s="6">
        <f>_xlfn.XLOOKUP($E43-Y$3,'SI2.11 - Nickel_inflow'!$J$4:$J$49,'SI2.11 - Nickel_inflow'!$K$4:$K$49,0)*Y$1</f>
        <v>2.16447818382482E-3</v>
      </c>
      <c r="Z43" s="6">
        <f>_xlfn.XLOOKUP($E43-Z$3,'SI2.11 - Nickel_inflow'!$J$4:$J$49,'SI2.11 - Nickel_inflow'!$K$4:$K$49,0)*Z$1</f>
        <v>5.6591882225972652E-3</v>
      </c>
      <c r="AA43" s="6">
        <f>_xlfn.XLOOKUP($E43-AA$3,'SI2.11 - Nickel_inflow'!$J$4:$J$49,'SI2.11 - Nickel_inflow'!$K$4:$K$49,0)*AA$1</f>
        <v>2.9170620421420584E-2</v>
      </c>
      <c r="AB43" s="6">
        <f>_xlfn.XLOOKUP($E43-AB$3,'SI2.11 - Nickel_inflow'!$J$4:$J$49,'SI2.11 - Nickel_inflow'!$K$4:$K$49,0)*AB$1</f>
        <v>7.0718840926686344E-2</v>
      </c>
      <c r="AC43" s="6">
        <f>_xlfn.XLOOKUP($E43-AC$3,'SI2.11 - Nickel_inflow'!$J$4:$J$49,'SI2.11 - Nickel_inflow'!$K$4:$K$49,0)*AC$1</f>
        <v>0.14876069666365596</v>
      </c>
      <c r="AD43" s="6">
        <f>_xlfn.XLOOKUP($E43-AD$3,'SI2.11 - Nickel_inflow'!$J$4:$J$49,'SI2.11 - Nickel_inflow'!$K$4:$K$49,0)*AD$1</f>
        <v>0.28225143886378307</v>
      </c>
      <c r="AE43" s="6">
        <f>_xlfn.XLOOKUP($E43-AE$3,'SI2.11 - Nickel_inflow'!$J$4:$J$49,'SI2.11 - Nickel_inflow'!$K$4:$K$49,0)*AE$1</f>
        <v>0.49134286187860599</v>
      </c>
      <c r="AF43" s="6">
        <f>_xlfn.XLOOKUP($E43-AF$3,'SI2.11 - Nickel_inflow'!$J$4:$J$49,'SI2.11 - Nickel_inflow'!$K$4:$K$49,0)*AF$1</f>
        <v>0.7974538550168988</v>
      </c>
      <c r="AG43" s="6">
        <f>_xlfn.XLOOKUP($E43-AG$3,'SI2.11 - Nickel_inflow'!$J$4:$J$49,'SI2.11 - Nickel_inflow'!$K$4:$K$49,0)*AG$1</f>
        <v>1.250477638474276</v>
      </c>
      <c r="AH43" s="6">
        <f>_xlfn.XLOOKUP($E43-AH$3,'SI2.11 - Nickel_inflow'!$J$4:$J$49,'SI2.11 - Nickel_inflow'!$K$4:$K$49,0)*AH$1</f>
        <v>1.9036843304202105</v>
      </c>
      <c r="AI43" s="6">
        <f>_xlfn.XLOOKUP($E43-AI$3,'SI2.11 - Nickel_inflow'!$J$4:$J$49,'SI2.11 - Nickel_inflow'!$K$4:$K$49,0)*AI$1</f>
        <v>2.8020918878466818</v>
      </c>
      <c r="AJ43" s="6">
        <f>_xlfn.XLOOKUP($E43-AJ$3,'SI2.11 - Nickel_inflow'!$J$4:$J$49,'SI2.11 - Nickel_inflow'!$K$4:$K$49,0)*AJ$1</f>
        <v>3.9758759345306309</v>
      </c>
      <c r="AK43" s="6">
        <f>_xlfn.XLOOKUP($E43-AK$3,'SI2.11 - Nickel_inflow'!$J$4:$J$49,'SI2.11 - Nickel_inflow'!$K$4:$K$49,0)*AK$1</f>
        <v>5.4223085212870377</v>
      </c>
      <c r="AL43" s="6">
        <f>_xlfn.XLOOKUP($E43-AL$3,'SI2.11 - Nickel_inflow'!$J$4:$J$49,'SI2.11 - Nickel_inflow'!$K$4:$K$49,0)*AL$1</f>
        <v>7.0717928631216509</v>
      </c>
      <c r="AM43" s="6">
        <f>_xlfn.XLOOKUP($E43-AM$3,'SI2.11 - Nickel_inflow'!$J$4:$J$49,'SI2.11 - Nickel_inflow'!$K$4:$K$49,0)*AM$1</f>
        <v>8.8245818252763346</v>
      </c>
      <c r="AN43" s="6">
        <f>_xlfn.XLOOKUP($E43-AN$3,'SI2.11 - Nickel_inflow'!$J$4:$J$49,'SI2.11 - Nickel_inflow'!$K$4:$K$49,0)*AN$1</f>
        <v>10.560713052356675</v>
      </c>
      <c r="AO43" s="6">
        <f>_xlfn.XLOOKUP($E43-AO$3,'SI2.11 - Nickel_inflow'!$J$4:$J$49,'SI2.11 - Nickel_inflow'!$K$4:$K$49,0)*AO$1</f>
        <v>12.168892245562784</v>
      </c>
      <c r="AP43" s="6">
        <f>_xlfn.XLOOKUP($E43-AP$3,'SI2.11 - Nickel_inflow'!$J$4:$J$49,'SI2.11 - Nickel_inflow'!$K$4:$K$49,0)*AP$1</f>
        <v>13.477903829471023</v>
      </c>
      <c r="AQ43" s="6">
        <f>_xlfn.XLOOKUP($E43-AQ$3,'SI2.11 - Nickel_inflow'!$J$4:$J$49,'SI2.11 - Nickel_inflow'!$K$4:$K$49,0)*AQ$1</f>
        <v>14.503928744658289</v>
      </c>
      <c r="AR43" s="6">
        <f>_xlfn.XLOOKUP($E43-AR$3,'SI2.11 - Nickel_inflow'!$J$4:$J$49,'SI2.11 - Nickel_inflow'!$K$4:$K$49,0)*AR$1</f>
        <v>15.169342626842942</v>
      </c>
      <c r="AS43" s="6">
        <f>_xlfn.XLOOKUP($E43-AS$3,'SI2.11 - Nickel_inflow'!$J$4:$J$49,'SI2.11 - Nickel_inflow'!$K$4:$K$49,0)*AS$1</f>
        <v>15.52617852696876</v>
      </c>
      <c r="AT43" s="6">
        <f>_xlfn.XLOOKUP($E43-AT$3,'SI2.11 - Nickel_inflow'!$J$4:$J$49,'SI2.11 - Nickel_inflow'!$K$4:$K$49,0)*AT$1</f>
        <v>0</v>
      </c>
      <c r="AU43" s="6">
        <f>_xlfn.XLOOKUP($E43-AU$3,'SI2.11 - Nickel_inflow'!$J$4:$J$49,'SI2.11 - Nickel_inflow'!$K$4:$K$49,0)*AU$1</f>
        <v>0</v>
      </c>
      <c r="AV43" s="6">
        <f>_xlfn.XLOOKUP($E43-AV$3,'SI2.11 - Nickel_inflow'!$J$4:$J$49,'SI2.11 - Nickel_inflow'!$K$4:$K$49,0)*AV$1</f>
        <v>0</v>
      </c>
      <c r="AW43" s="6">
        <f>_xlfn.XLOOKUP($E43-AW$3,'SI2.11 - Nickel_inflow'!$J$4:$J$49,'SI2.11 - Nickel_inflow'!$K$4:$K$49,0)*AW$1</f>
        <v>0</v>
      </c>
      <c r="AX43" s="6">
        <f>_xlfn.XLOOKUP($E43-AX$3,'SI2.11 - Nickel_inflow'!$J$4:$J$49,'SI2.11 - Nickel_inflow'!$K$4:$K$49,0)*AX$1</f>
        <v>0</v>
      </c>
      <c r="AY43" s="6">
        <f>_xlfn.XLOOKUP($E43-AY$3,'SI2.11 - Nickel_inflow'!$J$4:$J$49,'SI2.11 - Nickel_inflow'!$K$4:$K$49,0)*AY$1</f>
        <v>0</v>
      </c>
    </row>
    <row r="44" spans="1:51">
      <c r="A44" s="15">
        <f>'SI2.11 - Nickel_inflow'!D44-B44</f>
        <v>12.513590221490539</v>
      </c>
      <c r="B44" s="14">
        <f t="shared" si="2"/>
        <v>3.2452556290820098</v>
      </c>
      <c r="C44" s="13">
        <f t="shared" si="1"/>
        <v>117.73194395832755</v>
      </c>
      <c r="E44" s="9">
        <f>'SI2.11 - Nickel_inflow'!B44</f>
        <v>2045</v>
      </c>
      <c r="F44" s="6">
        <f>_xlfn.XLOOKUP($E44-F$3,'SI2.11 - Nickel_inflow'!$J$4:$J$49,'SI2.11 - Nickel_inflow'!$K$4:$K$49,0)*F$1</f>
        <v>8.3560183084262043E-15</v>
      </c>
      <c r="G44" s="6">
        <f>_xlfn.XLOOKUP($E44-G$3,'SI2.11 - Nickel_inflow'!$J$4:$J$49,'SI2.11 - Nickel_inflow'!$K$4:$K$49,0)*G$1</f>
        <v>-7.1874617244887889E-15</v>
      </c>
      <c r="H44" s="6">
        <f>_xlfn.XLOOKUP($E44-H$3,'SI2.11 - Nickel_inflow'!$J$4:$J$49,'SI2.11 - Nickel_inflow'!$K$4:$K$49,0)*H$1</f>
        <v>-2.551460410757479E-15</v>
      </c>
      <c r="I44" s="6">
        <f>_xlfn.XLOOKUP($E44-I$3,'SI2.11 - Nickel_inflow'!$J$4:$J$49,'SI2.11 - Nickel_inflow'!$K$4:$K$49,0)*I$1</f>
        <v>1.4336544966921043E-13</v>
      </c>
      <c r="J44" s="6">
        <f>_xlfn.XLOOKUP($E44-J$3,'SI2.11 - Nickel_inflow'!$J$4:$J$49,'SI2.11 - Nickel_inflow'!$K$4:$K$49,0)*J$1</f>
        <v>1.2930937089053885E-12</v>
      </c>
      <c r="K44" s="6">
        <f>_xlfn.XLOOKUP($E44-K$3,'SI2.11 - Nickel_inflow'!$J$4:$J$49,'SI2.11 - Nickel_inflow'!$K$4:$K$49,0)*K$1</f>
        <v>7.9041234716149504E-12</v>
      </c>
      <c r="L44" s="6">
        <f>_xlfn.XLOOKUP($E44-L$3,'SI2.11 - Nickel_inflow'!$J$4:$J$49,'SI2.11 - Nickel_inflow'!$K$4:$K$49,0)*L$1</f>
        <v>3.9514140035921843E-11</v>
      </c>
      <c r="M44" s="6">
        <f>_xlfn.XLOOKUP($E44-M$3,'SI2.11 - Nickel_inflow'!$J$4:$J$49,'SI2.11 - Nickel_inflow'!$K$4:$K$49,0)*M$1</f>
        <v>1.696488579506181E-10</v>
      </c>
      <c r="N44" s="6">
        <f>_xlfn.XLOOKUP($E44-N$3,'SI2.11 - Nickel_inflow'!$J$4:$J$49,'SI2.11 - Nickel_inflow'!$K$4:$K$49,0)*N$1</f>
        <v>6.3198582268405209E-10</v>
      </c>
      <c r="O44" s="6">
        <f>_xlfn.XLOOKUP($E44-O$3,'SI2.11 - Nickel_inflow'!$J$4:$J$49,'SI2.11 - Nickel_inflow'!$K$4:$K$49,0)*O$1</f>
        <v>2.0100633405828947E-9</v>
      </c>
      <c r="P44" s="6">
        <f>_xlfn.XLOOKUP($E44-P$3,'SI2.11 - Nickel_inflow'!$J$4:$J$49,'SI2.11 - Nickel_inflow'!$K$4:$K$49,0)*P$1</f>
        <v>5.0978532317804999E-9</v>
      </c>
      <c r="Q44" s="6">
        <f>_xlfn.XLOOKUP($E44-Q$3,'SI2.11 - Nickel_inflow'!$J$4:$J$49,'SI2.11 - Nickel_inflow'!$K$4:$K$49,0)*Q$1</f>
        <v>1.1590682456581194E-8</v>
      </c>
      <c r="R44" s="6">
        <f>_xlfn.XLOOKUP($E44-R$3,'SI2.11 - Nickel_inflow'!$J$4:$J$49,'SI2.11 - Nickel_inflow'!$K$4:$K$49,0)*R$1</f>
        <v>7.3700647348212594E-8</v>
      </c>
      <c r="S44" s="6">
        <f>_xlfn.XLOOKUP($E44-S$3,'SI2.11 - Nickel_inflow'!$J$4:$J$49,'SI2.11 - Nickel_inflow'!$K$4:$K$49,0)*S$1</f>
        <v>5.3838391382342877E-7</v>
      </c>
      <c r="T44" s="6">
        <f>_xlfn.XLOOKUP($E44-T$3,'SI2.11 - Nickel_inflow'!$J$4:$J$49,'SI2.11 - Nickel_inflow'!$K$4:$K$49,0)*T$1</f>
        <v>3.2316252228389992E-6</v>
      </c>
      <c r="U44" s="6">
        <f>_xlfn.XLOOKUP($E44-U$3,'SI2.11 - Nickel_inflow'!$J$4:$J$49,'SI2.11 - Nickel_inflow'!$K$4:$K$49,0)*U$1</f>
        <v>1.467269642766032E-5</v>
      </c>
      <c r="V44" s="6">
        <f>_xlfn.XLOOKUP($E44-V$3,'SI2.11 - Nickel_inflow'!$J$4:$J$49,'SI2.11 - Nickel_inflow'!$K$4:$K$49,0)*V$1</f>
        <v>4.332575850448441E-5</v>
      </c>
      <c r="W44" s="6">
        <f>_xlfn.XLOOKUP($E44-W$3,'SI2.11 - Nickel_inflow'!$J$4:$J$49,'SI2.11 - Nickel_inflow'!$K$4:$K$49,0)*W$1</f>
        <v>1.3424526781682323E-4</v>
      </c>
      <c r="X44" s="6">
        <f>_xlfn.XLOOKUP($E44-X$3,'SI2.11 - Nickel_inflow'!$J$4:$J$49,'SI2.11 - Nickel_inflow'!$K$4:$K$49,0)*X$1</f>
        <v>4.0871462717624574E-4</v>
      </c>
      <c r="Y44" s="6">
        <f>_xlfn.XLOOKUP($E44-Y$3,'SI2.11 - Nickel_inflow'!$J$4:$J$49,'SI2.11 - Nickel_inflow'!$K$4:$K$49,0)*Y$1</f>
        <v>1.007919767515033E-3</v>
      </c>
      <c r="Z44" s="6">
        <f>_xlfn.XLOOKUP($E44-Z$3,'SI2.11 - Nickel_inflow'!$J$4:$J$49,'SI2.11 - Nickel_inflow'!$K$4:$K$49,0)*Z$1</f>
        <v>2.7621578022365176E-3</v>
      </c>
      <c r="AA44" s="6">
        <f>_xlfn.XLOOKUP($E44-AA$3,'SI2.11 - Nickel_inflow'!$J$4:$J$49,'SI2.11 - Nickel_inflow'!$K$4:$K$49,0)*AA$1</f>
        <v>1.4913544786172057E-2</v>
      </c>
      <c r="AB44" s="6">
        <f>_xlfn.XLOOKUP($E44-AB$3,'SI2.11 - Nickel_inflow'!$J$4:$J$49,'SI2.11 - Nickel_inflow'!$K$4:$K$49,0)*AB$1</f>
        <v>3.7845955632932984E-2</v>
      </c>
      <c r="AC44" s="6">
        <f>_xlfn.XLOOKUP($E44-AC$3,'SI2.11 - Nickel_inflow'!$J$4:$J$49,'SI2.11 - Nickel_inflow'!$K$4:$K$49,0)*AC$1</f>
        <v>8.3275611071410349E-2</v>
      </c>
      <c r="AD44" s="6">
        <f>_xlfn.XLOOKUP($E44-AD$3,'SI2.11 - Nickel_inflow'!$J$4:$J$49,'SI2.11 - Nickel_inflow'!$K$4:$K$49,0)*AD$1</f>
        <v>0.16515581496866008</v>
      </c>
      <c r="AE44" s="6">
        <f>_xlfn.XLOOKUP($E44-AE$3,'SI2.11 - Nickel_inflow'!$J$4:$J$49,'SI2.11 - Nickel_inflow'!$K$4:$K$49,0)*AE$1</f>
        <v>0.30028828558107656</v>
      </c>
      <c r="AF44" s="6">
        <f>_xlfn.XLOOKUP($E44-AF$3,'SI2.11 - Nickel_inflow'!$J$4:$J$49,'SI2.11 - Nickel_inflow'!$K$4:$K$49,0)*AF$1</f>
        <v>0.50863552131355461</v>
      </c>
      <c r="AG44" s="6">
        <f>_xlfn.XLOOKUP($E44-AG$3,'SI2.11 - Nickel_inflow'!$J$4:$J$49,'SI2.11 - Nickel_inflow'!$K$4:$K$49,0)*AG$1</f>
        <v>0.83168155931392407</v>
      </c>
      <c r="AH44" s="6">
        <f>_xlfn.XLOOKUP($E44-AH$3,'SI2.11 - Nickel_inflow'!$J$4:$J$49,'SI2.11 - Nickel_inflow'!$K$4:$K$49,0)*AH$1</f>
        <v>1.3190687566712418</v>
      </c>
      <c r="AI44" s="6">
        <f>_xlfn.XLOOKUP($E44-AI$3,'SI2.11 - Nickel_inflow'!$J$4:$J$49,'SI2.11 - Nickel_inflow'!$K$4:$K$49,0)*AI$1</f>
        <v>2.0208454031266396</v>
      </c>
      <c r="AJ44" s="6">
        <f>_xlfn.XLOOKUP($E44-AJ$3,'SI2.11 - Nickel_inflow'!$J$4:$J$49,'SI2.11 - Nickel_inflow'!$K$4:$K$49,0)*AJ$1</f>
        <v>2.981399272916653</v>
      </c>
      <c r="AK44" s="6">
        <f>_xlfn.XLOOKUP($E44-AK$3,'SI2.11 - Nickel_inflow'!$J$4:$J$49,'SI2.11 - Nickel_inflow'!$K$4:$K$49,0)*AK$1</f>
        <v>4.2231147776405029</v>
      </c>
      <c r="AL44" s="6">
        <f>_xlfn.XLOOKUP($E44-AL$3,'SI2.11 - Nickel_inflow'!$J$4:$J$49,'SI2.11 - Nickel_inflow'!$K$4:$K$49,0)*AL$1</f>
        <v>5.7137842842177946</v>
      </c>
      <c r="AM44" s="6">
        <f>_xlfn.XLOOKUP($E44-AM$3,'SI2.11 - Nickel_inflow'!$J$4:$J$49,'SI2.11 - Nickel_inflow'!$K$4:$K$49,0)*AM$1</f>
        <v>7.3870099788789796</v>
      </c>
      <c r="AN44" s="6">
        <f>_xlfn.XLOOKUP($E44-AN$3,'SI2.11 - Nickel_inflow'!$J$4:$J$49,'SI2.11 - Nickel_inflow'!$K$4:$K$49,0)*AN$1</f>
        <v>9.1457590285310708</v>
      </c>
      <c r="AO44" s="6">
        <f>_xlfn.XLOOKUP($E44-AO$3,'SI2.11 - Nickel_inflow'!$J$4:$J$49,'SI2.11 - Nickel_inflow'!$K$4:$K$49,0)*AO$1</f>
        <v>10.88475456036835</v>
      </c>
      <c r="AP44" s="6">
        <f>_xlfn.XLOOKUP($E44-AP$3,'SI2.11 - Nickel_inflow'!$J$4:$J$49,'SI2.11 - Nickel_inflow'!$K$4:$K$49,0)*AP$1</f>
        <v>12.428129047556753</v>
      </c>
      <c r="AQ44" s="6">
        <f>_xlfn.XLOOKUP($E44-AQ$3,'SI2.11 - Nickel_inflow'!$J$4:$J$49,'SI2.11 - Nickel_inflow'!$K$4:$K$49,0)*AQ$1</f>
        <v>13.755866148046097</v>
      </c>
      <c r="AR44" s="6">
        <f>_xlfn.XLOOKUP($E44-AR$3,'SI2.11 - Nickel_inflow'!$J$4:$J$49,'SI2.11 - Nickel_inflow'!$K$4:$K$49,0)*AR$1</f>
        <v>14.753508066857192</v>
      </c>
      <c r="AS44" s="6">
        <f>_xlfn.XLOOKUP($E44-AS$3,'SI2.11 - Nickel_inflow'!$J$4:$J$49,'SI2.11 - Nickel_inflow'!$K$4:$K$49,0)*AS$1</f>
        <v>15.41368759109745</v>
      </c>
      <c r="AT44" s="6">
        <f>_xlfn.XLOOKUP($E44-AT$3,'SI2.11 - Nickel_inflow'!$J$4:$J$49,'SI2.11 - Nickel_inflow'!$K$4:$K$49,0)*AT$1</f>
        <v>15.758845850572548</v>
      </c>
      <c r="AU44" s="6">
        <f>_xlfn.XLOOKUP($E44-AU$3,'SI2.11 - Nickel_inflow'!$J$4:$J$49,'SI2.11 - Nickel_inflow'!$K$4:$K$49,0)*AU$1</f>
        <v>0</v>
      </c>
      <c r="AV44" s="6">
        <f>_xlfn.XLOOKUP($E44-AV$3,'SI2.11 - Nickel_inflow'!$J$4:$J$49,'SI2.11 - Nickel_inflow'!$K$4:$K$49,0)*AV$1</f>
        <v>0</v>
      </c>
      <c r="AW44" s="6">
        <f>_xlfn.XLOOKUP($E44-AW$3,'SI2.11 - Nickel_inflow'!$J$4:$J$49,'SI2.11 - Nickel_inflow'!$K$4:$K$49,0)*AW$1</f>
        <v>0</v>
      </c>
      <c r="AX44" s="6">
        <f>_xlfn.XLOOKUP($E44-AX$3,'SI2.11 - Nickel_inflow'!$J$4:$J$49,'SI2.11 - Nickel_inflow'!$K$4:$K$49,0)*AX$1</f>
        <v>0</v>
      </c>
      <c r="AY44" s="6">
        <f>_xlfn.XLOOKUP($E44-AY$3,'SI2.11 - Nickel_inflow'!$J$4:$J$49,'SI2.11 - Nickel_inflow'!$K$4:$K$49,0)*AY$1</f>
        <v>0</v>
      </c>
    </row>
    <row r="45" spans="1:51">
      <c r="A45" s="15">
        <f>'SI2.11 - Nickel_inflow'!D45-B45</f>
        <v>13.024449672737115</v>
      </c>
      <c r="B45" s="14">
        <f t="shared" si="2"/>
        <v>2.9522856892767493</v>
      </c>
      <c r="C45" s="13">
        <f t="shared" si="1"/>
        <v>120.6842296476043</v>
      </c>
      <c r="E45" s="9">
        <f>'SI2.11 - Nickel_inflow'!B45</f>
        <v>2046</v>
      </c>
      <c r="F45" s="6">
        <f>_xlfn.XLOOKUP($E45-F$3,'SI2.11 - Nickel_inflow'!$J$4:$J$49,'SI2.11 - Nickel_inflow'!$K$4:$K$49,0)*F$1</f>
        <v>1.3421583811461778E-15</v>
      </c>
      <c r="G45" s="6">
        <f>_xlfn.XLOOKUP($E45-G$3,'SI2.11 - Nickel_inflow'!$J$4:$J$49,'SI2.11 - Nickel_inflow'!$K$4:$K$49,0)*G$1</f>
        <v>-1.2385536721663717E-15</v>
      </c>
      <c r="H45" s="6">
        <f>_xlfn.XLOOKUP($E45-H$3,'SI2.11 - Nickel_inflow'!$J$4:$J$49,'SI2.11 - Nickel_inflow'!$K$4:$K$49,0)*H$1</f>
        <v>-4.6548878645518432E-16</v>
      </c>
      <c r="I45" s="6">
        <f>_xlfn.XLOOKUP($E45-I$3,'SI2.11 - Nickel_inflow'!$J$4:$J$49,'SI2.11 - Nickel_inflow'!$K$4:$K$49,0)*I$1</f>
        <v>2.7661087922537016E-14</v>
      </c>
      <c r="J45" s="6">
        <f>_xlfn.XLOOKUP($E45-J$3,'SI2.11 - Nickel_inflow'!$J$4:$J$49,'SI2.11 - Nickel_inflow'!$K$4:$K$49,0)*J$1</f>
        <v>2.6371264432691087E-13</v>
      </c>
      <c r="K45" s="6">
        <f>_xlfn.XLOOKUP($E45-K$3,'SI2.11 - Nickel_inflow'!$J$4:$J$49,'SI2.11 - Nickel_inflow'!$K$4:$K$49,0)*K$1</f>
        <v>1.7032981373753784E-12</v>
      </c>
      <c r="L45" s="6">
        <f>_xlfn.XLOOKUP($E45-L$3,'SI2.11 - Nickel_inflow'!$J$4:$J$49,'SI2.11 - Nickel_inflow'!$K$4:$K$49,0)*L$1</f>
        <v>8.9937122298725907E-12</v>
      </c>
      <c r="M45" s="6">
        <f>_xlfn.XLOOKUP($E45-M$3,'SI2.11 - Nickel_inflow'!$J$4:$J$49,'SI2.11 - Nickel_inflow'!$K$4:$K$49,0)*M$1</f>
        <v>4.0766416441822217E-11</v>
      </c>
      <c r="N45" s="6">
        <f>_xlfn.XLOOKUP($E45-N$3,'SI2.11 - Nickel_inflow'!$J$4:$J$49,'SI2.11 - Nickel_inflow'!$K$4:$K$49,0)*N$1</f>
        <v>1.6026366938467777E-10</v>
      </c>
      <c r="O45" s="6">
        <f>_xlfn.XLOOKUP($E45-O$3,'SI2.11 - Nickel_inflow'!$J$4:$J$49,'SI2.11 - Nickel_inflow'!$K$4:$K$49,0)*O$1</f>
        <v>5.376756038568972E-10</v>
      </c>
      <c r="P45" s="6">
        <f>_xlfn.XLOOKUP($E45-P$3,'SI2.11 - Nickel_inflow'!$J$4:$J$49,'SI2.11 - Nickel_inflow'!$K$4:$K$49,0)*P$1</f>
        <v>1.4377488472138942E-9</v>
      </c>
      <c r="Q45" s="6">
        <f>_xlfn.XLOOKUP($E45-Q$3,'SI2.11 - Nickel_inflow'!$J$4:$J$49,'SI2.11 - Nickel_inflow'!$K$4:$K$49,0)*Q$1</f>
        <v>3.4449852312459153E-9</v>
      </c>
      <c r="R45" s="6">
        <f>_xlfn.XLOOKUP($E45-R$3,'SI2.11 - Nickel_inflow'!$J$4:$J$49,'SI2.11 - Nickel_inflow'!$K$4:$K$49,0)*R$1</f>
        <v>2.3074105476055643E-8</v>
      </c>
      <c r="S45" s="6">
        <f>_xlfn.XLOOKUP($E45-S$3,'SI2.11 - Nickel_inflow'!$J$4:$J$49,'SI2.11 - Nickel_inflow'!$K$4:$K$49,0)*S$1</f>
        <v>1.7746312474539914E-7</v>
      </c>
      <c r="T45" s="6">
        <f>_xlfn.XLOOKUP($E45-T$3,'SI2.11 - Nickel_inflow'!$J$4:$J$49,'SI2.11 - Nickel_inflow'!$K$4:$K$49,0)*T$1</f>
        <v>1.120936871578965E-6</v>
      </c>
      <c r="U45" s="6">
        <f>_xlfn.XLOOKUP($E45-U$3,'SI2.11 - Nickel_inflow'!$J$4:$J$49,'SI2.11 - Nickel_inflow'!$K$4:$K$49,0)*U$1</f>
        <v>5.3529090334117479E-6</v>
      </c>
      <c r="V45" s="6">
        <f>_xlfn.XLOOKUP($E45-V$3,'SI2.11 - Nickel_inflow'!$J$4:$J$49,'SI2.11 - Nickel_inflow'!$K$4:$K$49,0)*V$1</f>
        <v>1.6615565378251129E-5</v>
      </c>
      <c r="W45" s="6">
        <f>_xlfn.XLOOKUP($E45-W$3,'SI2.11 - Nickel_inflow'!$J$4:$J$49,'SI2.11 - Nickel_inflow'!$K$4:$K$49,0)*W$1</f>
        <v>5.4090296324078412E-5</v>
      </c>
      <c r="X45" s="6">
        <f>_xlfn.XLOOKUP($E45-X$3,'SI2.11 - Nickel_inflow'!$J$4:$J$49,'SI2.11 - Nickel_inflow'!$K$4:$K$49,0)*X$1</f>
        <v>1.7292072305789521E-4</v>
      </c>
      <c r="Y45" s="6">
        <f>_xlfn.XLOOKUP($E45-Y$3,'SI2.11 - Nickel_inflow'!$J$4:$J$49,'SI2.11 - Nickel_inflow'!$K$4:$K$49,0)*Y$1</f>
        <v>4.4751383291921469E-4</v>
      </c>
      <c r="Z45" s="6">
        <f>_xlfn.XLOOKUP($E45-Z$3,'SI2.11 - Nickel_inflow'!$J$4:$J$49,'SI2.11 - Nickel_inflow'!$K$4:$K$49,0)*Z$1</f>
        <v>1.2862377041613039E-3</v>
      </c>
      <c r="AA45" s="6">
        <f>_xlfn.XLOOKUP($E45-AA$3,'SI2.11 - Nickel_inflow'!$J$4:$J$49,'SI2.11 - Nickel_inflow'!$K$4:$K$49,0)*AA$1</f>
        <v>7.2790588455146372E-3</v>
      </c>
      <c r="AB45" s="6">
        <f>_xlfn.XLOOKUP($E45-AB$3,'SI2.11 - Nickel_inflow'!$J$4:$J$49,'SI2.11 - Nickel_inflow'!$K$4:$K$49,0)*AB$1</f>
        <v>1.9348829272508836E-2</v>
      </c>
      <c r="AC45" s="6">
        <f>_xlfn.XLOOKUP($E45-AC$3,'SI2.11 - Nickel_inflow'!$J$4:$J$49,'SI2.11 - Nickel_inflow'!$K$4:$K$49,0)*AC$1</f>
        <v>4.4565847525431919E-2</v>
      </c>
      <c r="AD45" s="6">
        <f>_xlfn.XLOOKUP($E45-AD$3,'SI2.11 - Nickel_inflow'!$J$4:$J$49,'SI2.11 - Nickel_inflow'!$K$4:$K$49,0)*AD$1</f>
        <v>9.2453529204747822E-2</v>
      </c>
      <c r="AE45" s="6">
        <f>_xlfn.XLOOKUP($E45-AE$3,'SI2.11 - Nickel_inflow'!$J$4:$J$49,'SI2.11 - Nickel_inflow'!$K$4:$K$49,0)*AE$1</f>
        <v>0.1757098448473069</v>
      </c>
      <c r="AF45" s="6">
        <f>_xlfn.XLOOKUP($E45-AF$3,'SI2.11 - Nickel_inflow'!$J$4:$J$49,'SI2.11 - Nickel_inflow'!$K$4:$K$49,0)*AF$1</f>
        <v>0.31085683853614343</v>
      </c>
      <c r="AG45" s="6">
        <f>_xlfn.XLOOKUP($E45-AG$3,'SI2.11 - Nickel_inflow'!$J$4:$J$49,'SI2.11 - Nickel_inflow'!$K$4:$K$49,0)*AG$1</f>
        <v>0.53046678604311659</v>
      </c>
      <c r="AH45" s="6">
        <f>_xlfn.XLOOKUP($E45-AH$3,'SI2.11 - Nickel_inflow'!$J$4:$J$49,'SI2.11 - Nickel_inflow'!$K$4:$K$49,0)*AH$1</f>
        <v>0.87730090218097501</v>
      </c>
      <c r="AI45" s="6">
        <f>_xlfn.XLOOKUP($E45-AI$3,'SI2.11 - Nickel_inflow'!$J$4:$J$49,'SI2.11 - Nickel_inflow'!$K$4:$K$49,0)*AI$1</f>
        <v>1.4002500260842361</v>
      </c>
      <c r="AJ45" s="6">
        <f>_xlfn.XLOOKUP($E45-AJ$3,'SI2.11 - Nickel_inflow'!$J$4:$J$49,'SI2.11 - Nickel_inflow'!$K$4:$K$49,0)*AJ$1</f>
        <v>2.1501604004102459</v>
      </c>
      <c r="AK45" s="6">
        <f>_xlfn.XLOOKUP($E45-AK$3,'SI2.11 - Nickel_inflow'!$J$4:$J$49,'SI2.11 - Nickel_inflow'!$K$4:$K$49,0)*AK$1</f>
        <v>3.1667968354217182</v>
      </c>
      <c r="AL45" s="6">
        <f>_xlfn.XLOOKUP($E45-AL$3,'SI2.11 - Nickel_inflow'!$J$4:$J$49,'SI2.11 - Nickel_inflow'!$K$4:$K$49,0)*AL$1</f>
        <v>4.4501279763407391</v>
      </c>
      <c r="AM45" s="6">
        <f>_xlfn.XLOOKUP($E45-AM$3,'SI2.11 - Nickel_inflow'!$J$4:$J$49,'SI2.11 - Nickel_inflow'!$K$4:$K$49,0)*AM$1</f>
        <v>5.9684697136402356</v>
      </c>
      <c r="AN45" s="6">
        <f>_xlfn.XLOOKUP($E45-AN$3,'SI2.11 - Nickel_inflow'!$J$4:$J$49,'SI2.11 - Nickel_inflow'!$K$4:$K$49,0)*AN$1</f>
        <v>7.6558656881246563</v>
      </c>
      <c r="AO45" s="6">
        <f>_xlfn.XLOOKUP($E45-AO$3,'SI2.11 - Nickel_inflow'!$J$4:$J$49,'SI2.11 - Nickel_inflow'!$K$4:$K$49,0)*AO$1</f>
        <v>9.4263845443294816</v>
      </c>
      <c r="AP45" s="6">
        <f>_xlfn.XLOOKUP($E45-AP$3,'SI2.11 - Nickel_inflow'!$J$4:$J$49,'SI2.11 - Nickel_inflow'!$K$4:$K$49,0)*AP$1</f>
        <v>11.116635072232368</v>
      </c>
      <c r="AQ45" s="6">
        <f>_xlfn.XLOOKUP($E45-AQ$3,'SI2.11 - Nickel_inflow'!$J$4:$J$49,'SI2.11 - Nickel_inflow'!$K$4:$K$49,0)*AQ$1</f>
        <v>12.684441276024755</v>
      </c>
      <c r="AR45" s="6">
        <f>_xlfn.XLOOKUP($E45-AR$3,'SI2.11 - Nickel_inflow'!$J$4:$J$49,'SI2.11 - Nickel_inflow'!$K$4:$K$49,0)*AR$1</f>
        <v>13.992573030017825</v>
      </c>
      <c r="AS45" s="6">
        <f>_xlfn.XLOOKUP($E45-AS$3,'SI2.11 - Nickel_inflow'!$J$4:$J$49,'SI2.11 - Nickel_inflow'!$K$4:$K$49,0)*AS$1</f>
        <v>14.991154844961185</v>
      </c>
      <c r="AT45" s="6">
        <f>_xlfn.XLOOKUP($E45-AT$3,'SI2.11 - Nickel_inflow'!$J$4:$J$49,'SI2.11 - Nickel_inflow'!$K$4:$K$49,0)*AT$1</f>
        <v>15.644669183409832</v>
      </c>
      <c r="AU45" s="6">
        <f>_xlfn.XLOOKUP($E45-AU$3,'SI2.11 - Nickel_inflow'!$J$4:$J$49,'SI2.11 - Nickel_inflow'!$K$4:$K$49,0)*AU$1</f>
        <v>15.976735362013864</v>
      </c>
      <c r="AV45" s="6">
        <f>_xlfn.XLOOKUP($E45-AV$3,'SI2.11 - Nickel_inflow'!$J$4:$J$49,'SI2.11 - Nickel_inflow'!$K$4:$K$49,0)*AV$1</f>
        <v>0</v>
      </c>
      <c r="AW45" s="6">
        <f>_xlfn.XLOOKUP($E45-AW$3,'SI2.11 - Nickel_inflow'!$J$4:$J$49,'SI2.11 - Nickel_inflow'!$K$4:$K$49,0)*AW$1</f>
        <v>0</v>
      </c>
      <c r="AX45" s="6">
        <f>_xlfn.XLOOKUP($E45-AX$3,'SI2.11 - Nickel_inflow'!$J$4:$J$49,'SI2.11 - Nickel_inflow'!$K$4:$K$49,0)*AX$1</f>
        <v>0</v>
      </c>
      <c r="AY45" s="6">
        <f>_xlfn.XLOOKUP($E45-AY$3,'SI2.11 - Nickel_inflow'!$J$4:$J$49,'SI2.11 - Nickel_inflow'!$K$4:$K$49,0)*AY$1</f>
        <v>0</v>
      </c>
    </row>
    <row r="46" spans="1:51">
      <c r="A46" s="15">
        <f>'SI2.11 - Nickel_inflow'!D46-B46</f>
        <v>13.496699251646028</v>
      </c>
      <c r="B46" s="14">
        <f t="shared" si="2"/>
        <v>2.6824800671439846</v>
      </c>
      <c r="C46" s="13">
        <f t="shared" si="1"/>
        <v>123.36670971474828</v>
      </c>
      <c r="E46" s="9">
        <f>'SI2.11 - Nickel_inflow'!B46</f>
        <v>2047</v>
      </c>
      <c r="F46" s="6">
        <f>_xlfn.XLOOKUP($E46-F$3,'SI2.11 - Nickel_inflow'!$J$4:$J$49,'SI2.11 - Nickel_inflow'!$K$4:$K$49,0)*F$1</f>
        <v>0</v>
      </c>
      <c r="G46" s="6">
        <f>_xlfn.XLOOKUP($E46-G$3,'SI2.11 - Nickel_inflow'!$J$4:$J$49,'SI2.11 - Nickel_inflow'!$K$4:$K$49,0)*G$1</f>
        <v>-1.9893867273138614E-16</v>
      </c>
      <c r="H46" s="6">
        <f>_xlfn.XLOOKUP($E46-H$3,'SI2.11 - Nickel_inflow'!$J$4:$J$49,'SI2.11 - Nickel_inflow'!$K$4:$K$49,0)*H$1</f>
        <v>-8.0213692665938015E-17</v>
      </c>
      <c r="I46" s="6">
        <f>_xlfn.XLOOKUP($E46-I$3,'SI2.11 - Nickel_inflow'!$J$4:$J$49,'SI2.11 - Nickel_inflow'!$K$4:$K$49,0)*I$1</f>
        <v>5.0464926654571528E-15</v>
      </c>
      <c r="J46" s="6">
        <f>_xlfn.XLOOKUP($E46-J$3,'SI2.11 - Nickel_inflow'!$J$4:$J$49,'SI2.11 - Nickel_inflow'!$K$4:$K$49,0)*J$1</f>
        <v>5.0881008345053296E-14</v>
      </c>
      <c r="K46" s="6">
        <f>_xlfn.XLOOKUP($E46-K$3,'SI2.11 - Nickel_inflow'!$J$4:$J$49,'SI2.11 - Nickel_inflow'!$K$4:$K$49,0)*K$1</f>
        <v>3.4736945419415694E-13</v>
      </c>
      <c r="L46" s="6">
        <f>_xlfn.XLOOKUP($E46-L$3,'SI2.11 - Nickel_inflow'!$J$4:$J$49,'SI2.11 - Nickel_inflow'!$K$4:$K$49,0)*L$1</f>
        <v>1.9380989358586287E-12</v>
      </c>
      <c r="M46" s="6">
        <f>_xlfn.XLOOKUP($E46-M$3,'SI2.11 - Nickel_inflow'!$J$4:$J$49,'SI2.11 - Nickel_inflow'!$K$4:$K$49,0)*M$1</f>
        <v>9.2787396559202903E-12</v>
      </c>
      <c r="N46" s="6">
        <f>_xlfn.XLOOKUP($E46-N$3,'SI2.11 - Nickel_inflow'!$J$4:$J$49,'SI2.11 - Nickel_inflow'!$K$4:$K$49,0)*N$1</f>
        <v>3.851116692180765E-11</v>
      </c>
      <c r="O46" s="6">
        <f>_xlfn.XLOOKUP($E46-O$3,'SI2.11 - Nickel_inflow'!$J$4:$J$49,'SI2.11 - Nickel_inflow'!$K$4:$K$49,0)*O$1</f>
        <v>1.3634778205429389E-10</v>
      </c>
      <c r="P46" s="6">
        <f>_xlfn.XLOOKUP($E46-P$3,'SI2.11 - Nickel_inflow'!$J$4:$J$49,'SI2.11 - Nickel_inflow'!$K$4:$K$49,0)*P$1</f>
        <v>3.8458612920929902E-10</v>
      </c>
      <c r="Q46" s="6">
        <f>_xlfn.XLOOKUP($E46-Q$3,'SI2.11 - Nickel_inflow'!$J$4:$J$49,'SI2.11 - Nickel_inflow'!$K$4:$K$49,0)*Q$1</f>
        <v>9.7159006344378203E-10</v>
      </c>
      <c r="R46" s="6">
        <f>_xlfn.XLOOKUP($E46-R$3,'SI2.11 - Nickel_inflow'!$J$4:$J$49,'SI2.11 - Nickel_inflow'!$K$4:$K$49,0)*R$1</f>
        <v>6.85809078861338E-9</v>
      </c>
      <c r="S46" s="6">
        <f>_xlfn.XLOOKUP($E46-S$3,'SI2.11 - Nickel_inflow'!$J$4:$J$49,'SI2.11 - Nickel_inflow'!$K$4:$K$49,0)*S$1</f>
        <v>5.5559930690148383E-8</v>
      </c>
      <c r="T46" s="6">
        <f>_xlfn.XLOOKUP($E46-T$3,'SI2.11 - Nickel_inflow'!$J$4:$J$49,'SI2.11 - Nickel_inflow'!$K$4:$K$49,0)*T$1</f>
        <v>3.6948533335633016E-7</v>
      </c>
      <c r="U46" s="6">
        <f>_xlfn.XLOOKUP($E46-U$3,'SI2.11 - Nickel_inflow'!$J$4:$J$49,'SI2.11 - Nickel_inflow'!$K$4:$K$49,0)*U$1</f>
        <v>1.8567354479576926E-6</v>
      </c>
      <c r="V46" s="6">
        <f>_xlfn.XLOOKUP($E46-V$3,'SI2.11 - Nickel_inflow'!$J$4:$J$49,'SI2.11 - Nickel_inflow'!$K$4:$K$49,0)*V$1</f>
        <v>6.0617085923494728E-6</v>
      </c>
      <c r="W46" s="6">
        <f>_xlfn.XLOOKUP($E46-W$3,'SI2.11 - Nickel_inflow'!$J$4:$J$49,'SI2.11 - Nickel_inflow'!$K$4:$K$49,0)*W$1</f>
        <v>2.0743799668473848E-5</v>
      </c>
      <c r="X46" s="6">
        <f>_xlfn.XLOOKUP($E46-X$3,'SI2.11 - Nickel_inflow'!$J$4:$J$49,'SI2.11 - Nickel_inflow'!$K$4:$K$49,0)*X$1</f>
        <v>6.9673466356654095E-5</v>
      </c>
      <c r="Y46" s="6">
        <f>_xlfn.XLOOKUP($E46-Y$3,'SI2.11 - Nickel_inflow'!$J$4:$J$49,'SI2.11 - Nickel_inflow'!$K$4:$K$49,0)*Y$1</f>
        <v>1.8933605606787115E-4</v>
      </c>
      <c r="Z46" s="6">
        <f>_xlfn.XLOOKUP($E46-Z$3,'SI2.11 - Nickel_inflow'!$J$4:$J$49,'SI2.11 - Nickel_inflow'!$K$4:$K$49,0)*Z$1</f>
        <v>5.7108629435214536E-4</v>
      </c>
      <c r="AA46" s="6">
        <f>_xlfn.XLOOKUP($E46-AA$3,'SI2.11 - Nickel_inflow'!$J$4:$J$49,'SI2.11 - Nickel_inflow'!$K$4:$K$49,0)*AA$1</f>
        <v>3.3895963258612116E-3</v>
      </c>
      <c r="AB46" s="6">
        <f>_xlfn.XLOOKUP($E46-AB$3,'SI2.11 - Nickel_inflow'!$J$4:$J$49,'SI2.11 - Nickel_inflow'!$K$4:$K$49,0)*AB$1</f>
        <v>9.4438491241195053E-3</v>
      </c>
      <c r="AC46" s="6">
        <f>_xlfn.XLOOKUP($E46-AC$3,'SI2.11 - Nickel_inflow'!$J$4:$J$49,'SI2.11 - Nickel_inflow'!$K$4:$K$49,0)*AC$1</f>
        <v>2.2784388998328922E-2</v>
      </c>
      <c r="AD46" s="6">
        <f>_xlfn.XLOOKUP($E46-AD$3,'SI2.11 - Nickel_inflow'!$J$4:$J$49,'SI2.11 - Nickel_inflow'!$K$4:$K$49,0)*AD$1</f>
        <v>4.9477510074271959E-2</v>
      </c>
      <c r="AE46" s="6">
        <f>_xlfn.XLOOKUP($E46-AE$3,'SI2.11 - Nickel_inflow'!$J$4:$J$49,'SI2.11 - Nickel_inflow'!$K$4:$K$49,0)*AE$1</f>
        <v>9.8361630653058391E-2</v>
      </c>
      <c r="AF46" s="6">
        <f>_xlfn.XLOOKUP($E46-AF$3,'SI2.11 - Nickel_inflow'!$J$4:$J$49,'SI2.11 - Nickel_inflow'!$K$4:$K$49,0)*AF$1</f>
        <v>0.1818938982691776</v>
      </c>
      <c r="AG46" s="6">
        <f>_xlfn.XLOOKUP($E46-AG$3,'SI2.11 - Nickel_inflow'!$J$4:$J$49,'SI2.11 - Nickel_inflow'!$K$4:$K$49,0)*AG$1</f>
        <v>0.324199197948147</v>
      </c>
      <c r="AH46" s="6">
        <f>_xlfn.XLOOKUP($E46-AH$3,'SI2.11 - Nickel_inflow'!$J$4:$J$49,'SI2.11 - Nickel_inflow'!$K$4:$K$49,0)*AH$1</f>
        <v>0.5595639157330502</v>
      </c>
      <c r="AI46" s="6">
        <f>_xlfn.XLOOKUP($E46-AI$3,'SI2.11 - Nickel_inflow'!$J$4:$J$49,'SI2.11 - Nickel_inflow'!$K$4:$K$49,0)*AI$1</f>
        <v>0.93129384268238302</v>
      </c>
      <c r="AJ46" s="6">
        <f>_xlfn.XLOOKUP($E46-AJ$3,'SI2.11 - Nickel_inflow'!$J$4:$J$49,'SI2.11 - Nickel_inflow'!$K$4:$K$49,0)*AJ$1</f>
        <v>1.4898527874034826</v>
      </c>
      <c r="AK46" s="6">
        <f>_xlfn.XLOOKUP($E46-AK$3,'SI2.11 - Nickel_inflow'!$J$4:$J$49,'SI2.11 - Nickel_inflow'!$K$4:$K$49,0)*AK$1</f>
        <v>2.2838675830919528</v>
      </c>
      <c r="AL46" s="6">
        <f>_xlfn.XLOOKUP($E46-AL$3,'SI2.11 - Nickel_inflow'!$J$4:$J$49,'SI2.11 - Nickel_inflow'!$K$4:$K$49,0)*AL$1</f>
        <v>3.3370277472238663</v>
      </c>
      <c r="AM46" s="6">
        <f>_xlfn.XLOOKUP($E46-AM$3,'SI2.11 - Nickel_inflow'!$J$4:$J$49,'SI2.11 - Nickel_inflow'!$K$4:$K$49,0)*AM$1</f>
        <v>4.6484873644908493</v>
      </c>
      <c r="AN46" s="6">
        <f>_xlfn.XLOOKUP($E46-AN$3,'SI2.11 - Nickel_inflow'!$J$4:$J$49,'SI2.11 - Nickel_inflow'!$K$4:$K$49,0)*AN$1</f>
        <v>6.1856965973943039</v>
      </c>
      <c r="AO46" s="6">
        <f>_xlfn.XLOOKUP($E46-AO$3,'SI2.11 - Nickel_inflow'!$J$4:$J$49,'SI2.11 - Nickel_inflow'!$K$4:$K$49,0)*AO$1</f>
        <v>7.8907757979264899</v>
      </c>
      <c r="AP46" s="6">
        <f>_xlfn.XLOOKUP($E46-AP$3,'SI2.11 - Nickel_inflow'!$J$4:$J$49,'SI2.11 - Nickel_inflow'!$K$4:$K$49,0)*AP$1</f>
        <v>9.6271970533340223</v>
      </c>
      <c r="AQ46" s="6">
        <f>_xlfn.XLOOKUP($E46-AQ$3,'SI2.11 - Nickel_inflow'!$J$4:$J$49,'SI2.11 - Nickel_inflow'!$K$4:$K$49,0)*AQ$1</f>
        <v>11.345899629876268</v>
      </c>
      <c r="AR46" s="6">
        <f>_xlfn.XLOOKUP($E46-AR$3,'SI2.11 - Nickel_inflow'!$J$4:$J$49,'SI2.11 - Nickel_inflow'!$K$4:$K$49,0)*AR$1</f>
        <v>12.90271139523697</v>
      </c>
      <c r="AS46" s="6">
        <f>_xlfn.XLOOKUP($E46-AS$3,'SI2.11 - Nickel_inflow'!$J$4:$J$49,'SI2.11 - Nickel_inflow'!$K$4:$K$49,0)*AS$1</f>
        <v>14.217962807343982</v>
      </c>
      <c r="AT46" s="6">
        <f>_xlfn.XLOOKUP($E46-AT$3,'SI2.11 - Nickel_inflow'!$J$4:$J$49,'SI2.11 - Nickel_inflow'!$K$4:$K$49,0)*AT$1</f>
        <v>15.215804578921707</v>
      </c>
      <c r="AU46" s="6">
        <f>_xlfn.XLOOKUP($E46-AU$3,'SI2.11 - Nickel_inflow'!$J$4:$J$49,'SI2.11 - Nickel_inflow'!$K$4:$K$49,0)*AU$1</f>
        <v>15.860980032399469</v>
      </c>
      <c r="AV46" s="6">
        <f>_xlfn.XLOOKUP($E46-AV$3,'SI2.11 - Nickel_inflow'!$J$4:$J$49,'SI2.11 - Nickel_inflow'!$K$4:$K$49,0)*AV$1</f>
        <v>16.179179318790013</v>
      </c>
      <c r="AW46" s="6">
        <f>_xlfn.XLOOKUP($E46-AW$3,'SI2.11 - Nickel_inflow'!$J$4:$J$49,'SI2.11 - Nickel_inflow'!$K$4:$K$49,0)*AW$1</f>
        <v>0</v>
      </c>
      <c r="AX46" s="6">
        <f>_xlfn.XLOOKUP($E46-AX$3,'SI2.11 - Nickel_inflow'!$J$4:$J$49,'SI2.11 - Nickel_inflow'!$K$4:$K$49,0)*AX$1</f>
        <v>0</v>
      </c>
      <c r="AY46" s="6">
        <f>_xlfn.XLOOKUP($E46-AY$3,'SI2.11 - Nickel_inflow'!$J$4:$J$49,'SI2.11 - Nickel_inflow'!$K$4:$K$49,0)*AY$1</f>
        <v>0</v>
      </c>
    </row>
    <row r="47" spans="1:51">
      <c r="A47" s="15">
        <f>'SI2.11 - Nickel_inflow'!D47-B47</f>
        <v>13.929453374717824</v>
      </c>
      <c r="B47" s="14">
        <f t="shared" si="2"/>
        <v>2.4368212720144413</v>
      </c>
      <c r="C47" s="13">
        <f t="shared" si="1"/>
        <v>125.80353098676272</v>
      </c>
      <c r="E47" s="9">
        <f>'SI2.11 - Nickel_inflow'!B47</f>
        <v>2048</v>
      </c>
      <c r="F47" s="6">
        <f>_xlfn.XLOOKUP($E47-F$3,'SI2.11 - Nickel_inflow'!$J$4:$J$49,'SI2.11 - Nickel_inflow'!$K$4:$K$49,0)*F$1</f>
        <v>0</v>
      </c>
      <c r="G47" s="6">
        <f>_xlfn.XLOOKUP($E47-G$3,'SI2.11 - Nickel_inflow'!$J$4:$J$49,'SI2.11 - Nickel_inflow'!$K$4:$K$49,0)*G$1</f>
        <v>0</v>
      </c>
      <c r="H47" s="6">
        <f>_xlfn.XLOOKUP($E47-H$3,'SI2.11 - Nickel_inflow'!$J$4:$J$49,'SI2.11 - Nickel_inflow'!$K$4:$K$49,0)*H$1</f>
        <v>-1.2884064625098852E-17</v>
      </c>
      <c r="I47" s="6">
        <f>_xlfn.XLOOKUP($E47-I$3,'SI2.11 - Nickel_inflow'!$J$4:$J$49,'SI2.11 - Nickel_inflow'!$K$4:$K$49,0)*I$1</f>
        <v>8.6961882538681285E-16</v>
      </c>
      <c r="J47" s="6">
        <f>_xlfn.XLOOKUP($E47-J$3,'SI2.11 - Nickel_inflow'!$J$4:$J$49,'SI2.11 - Nickel_inflow'!$K$4:$K$49,0)*J$1</f>
        <v>9.2827381245251162E-15</v>
      </c>
      <c r="K47" s="6">
        <f>_xlfn.XLOOKUP($E47-K$3,'SI2.11 - Nickel_inflow'!$J$4:$J$49,'SI2.11 - Nickel_inflow'!$K$4:$K$49,0)*K$1</f>
        <v>6.7021845474194782E-14</v>
      </c>
      <c r="L47" s="6">
        <f>_xlfn.XLOOKUP($E47-L$3,'SI2.11 - Nickel_inflow'!$J$4:$J$49,'SI2.11 - Nickel_inflow'!$K$4:$K$49,0)*L$1</f>
        <v>3.9525456803521318E-13</v>
      </c>
      <c r="M47" s="6">
        <f>_xlfn.XLOOKUP($E47-M$3,'SI2.11 - Nickel_inflow'!$J$4:$J$49,'SI2.11 - Nickel_inflow'!$K$4:$K$49,0)*M$1</f>
        <v>1.9995208867721498E-12</v>
      </c>
      <c r="N47" s="6">
        <f>_xlfn.XLOOKUP($E47-N$3,'SI2.11 - Nickel_inflow'!$J$4:$J$49,'SI2.11 - Nickel_inflow'!$K$4:$K$49,0)*N$1</f>
        <v>8.7654280876783837E-12</v>
      </c>
      <c r="O47" s="6">
        <f>_xlfn.XLOOKUP($E47-O$3,'SI2.11 - Nickel_inflow'!$J$4:$J$49,'SI2.11 - Nickel_inflow'!$K$4:$K$49,0)*O$1</f>
        <v>3.2764207972222943E-11</v>
      </c>
      <c r="P47" s="6">
        <f>_xlfn.XLOOKUP($E47-P$3,'SI2.11 - Nickel_inflow'!$J$4:$J$49,'SI2.11 - Nickel_inflow'!$K$4:$K$49,0)*P$1</f>
        <v>9.7526213483344667E-11</v>
      </c>
      <c r="Q47" s="6">
        <f>_xlfn.XLOOKUP($E47-Q$3,'SI2.11 - Nickel_inflow'!$J$4:$J$49,'SI2.11 - Nickel_inflow'!$K$4:$K$49,0)*Q$1</f>
        <v>2.5989244394259073E-10</v>
      </c>
      <c r="R47" s="6">
        <f>_xlfn.XLOOKUP($E47-R$3,'SI2.11 - Nickel_inflow'!$J$4:$J$49,'SI2.11 - Nickel_inflow'!$K$4:$K$49,0)*R$1</f>
        <v>1.9341890943324178E-9</v>
      </c>
      <c r="S47" s="6">
        <f>_xlfn.XLOOKUP($E47-S$3,'SI2.11 - Nickel_inflow'!$J$4:$J$49,'SI2.11 - Nickel_inflow'!$K$4:$K$49,0)*S$1</f>
        <v>1.6513535022083974E-8</v>
      </c>
      <c r="T47" s="6">
        <f>_xlfn.XLOOKUP($E47-T$3,'SI2.11 - Nickel_inflow'!$J$4:$J$49,'SI2.11 - Nickel_inflow'!$K$4:$K$49,0)*T$1</f>
        <v>1.1567800094670818E-7</v>
      </c>
      <c r="U47" s="6">
        <f>_xlfn.XLOOKUP($E47-U$3,'SI2.11 - Nickel_inflow'!$J$4:$J$49,'SI2.11 - Nickel_inflow'!$K$4:$K$49,0)*U$1</f>
        <v>6.1202065284622486E-7</v>
      </c>
      <c r="V47" s="6">
        <f>_xlfn.XLOOKUP($E47-V$3,'SI2.11 - Nickel_inflow'!$J$4:$J$49,'SI2.11 - Nickel_inflow'!$K$4:$K$49,0)*V$1</f>
        <v>2.1025930290153787E-6</v>
      </c>
      <c r="W47" s="6">
        <f>_xlfn.XLOOKUP($E47-W$3,'SI2.11 - Nickel_inflow'!$J$4:$J$49,'SI2.11 - Nickel_inflow'!$K$4:$K$49,0)*W$1</f>
        <v>7.5677755060297034E-6</v>
      </c>
      <c r="X47" s="6">
        <f>_xlfn.XLOOKUP($E47-X$3,'SI2.11 - Nickel_inflow'!$J$4:$J$49,'SI2.11 - Nickel_inflow'!$K$4:$K$49,0)*X$1</f>
        <v>2.6719994648415524E-5</v>
      </c>
      <c r="Y47" s="6">
        <f>_xlfn.XLOOKUP($E47-Y$3,'SI2.11 - Nickel_inflow'!$J$4:$J$49,'SI2.11 - Nickel_inflow'!$K$4:$K$49,0)*Y$1</f>
        <v>7.6287555934691006E-5</v>
      </c>
      <c r="Z47" s="6">
        <f>_xlfn.XLOOKUP($E47-Z$3,'SI2.11 - Nickel_inflow'!$J$4:$J$49,'SI2.11 - Nickel_inflow'!$K$4:$K$49,0)*Z$1</f>
        <v>2.4161761870402274E-4</v>
      </c>
      <c r="AA47" s="6">
        <f>_xlfn.XLOOKUP($E47-AA$3,'SI2.11 - Nickel_inflow'!$J$4:$J$49,'SI2.11 - Nickel_inflow'!$K$4:$K$49,0)*AA$1</f>
        <v>1.5049722137852742E-3</v>
      </c>
      <c r="AB47" s="6">
        <f>_xlfn.XLOOKUP($E47-AB$3,'SI2.11 - Nickel_inflow'!$J$4:$J$49,'SI2.11 - Nickel_inflow'!$K$4:$K$49,0)*AB$1</f>
        <v>4.3976614247085259E-3</v>
      </c>
      <c r="AC47" s="6">
        <f>_xlfn.XLOOKUP($E47-AC$3,'SI2.11 - Nickel_inflow'!$J$4:$J$49,'SI2.11 - Nickel_inflow'!$K$4:$K$49,0)*AC$1</f>
        <v>1.1120689993951591E-2</v>
      </c>
      <c r="AD47" s="6">
        <f>_xlfn.XLOOKUP($E47-AD$3,'SI2.11 - Nickel_inflow'!$J$4:$J$49,'SI2.11 - Nickel_inflow'!$K$4:$K$49,0)*AD$1</f>
        <v>2.5295487437047789E-2</v>
      </c>
      <c r="AE47" s="6">
        <f>_xlfn.XLOOKUP($E47-AE$3,'SI2.11 - Nickel_inflow'!$J$4:$J$49,'SI2.11 - Nickel_inflow'!$K$4:$K$49,0)*AE$1</f>
        <v>5.263929471833069E-2</v>
      </c>
      <c r="AF47" s="6">
        <f>_xlfn.XLOOKUP($E47-AF$3,'SI2.11 - Nickel_inflow'!$J$4:$J$49,'SI2.11 - Nickel_inflow'!$K$4:$K$49,0)*AF$1</f>
        <v>0.10182343769721931</v>
      </c>
      <c r="AG47" s="6">
        <f>_xlfn.XLOOKUP($E47-AG$3,'SI2.11 - Nickel_inflow'!$J$4:$J$49,'SI2.11 - Nickel_inflow'!$K$4:$K$49,0)*AG$1</f>
        <v>0.18970100901824868</v>
      </c>
      <c r="AH47" s="6">
        <f>_xlfn.XLOOKUP($E47-AH$3,'SI2.11 - Nickel_inflow'!$J$4:$J$49,'SI2.11 - Nickel_inflow'!$K$4:$K$49,0)*AH$1</f>
        <v>0.34198215129464166</v>
      </c>
      <c r="AI47" s="6">
        <f>_xlfn.XLOOKUP($E47-AI$3,'SI2.11 - Nickel_inflow'!$J$4:$J$49,'SI2.11 - Nickel_inflow'!$K$4:$K$49,0)*AI$1</f>
        <v>0.59400193025440884</v>
      </c>
      <c r="AJ47" s="6">
        <f>_xlfn.XLOOKUP($E47-AJ$3,'SI2.11 - Nickel_inflow'!$J$4:$J$49,'SI2.11 - Nickel_inflow'!$K$4:$K$49,0)*AJ$1</f>
        <v>0.99088784257489482</v>
      </c>
      <c r="AK47" s="6">
        <f>_xlfn.XLOOKUP($E47-AK$3,'SI2.11 - Nickel_inflow'!$J$4:$J$49,'SI2.11 - Nickel_inflow'!$K$4:$K$49,0)*AK$1</f>
        <v>1.5824989075609366</v>
      </c>
      <c r="AL47" s="6">
        <f>_xlfn.XLOOKUP($E47-AL$3,'SI2.11 - Nickel_inflow'!$J$4:$J$49,'SI2.11 - Nickel_inflow'!$K$4:$K$49,0)*AL$1</f>
        <v>2.4066367032187692</v>
      </c>
      <c r="AM47" s="6">
        <f>_xlfn.XLOOKUP($E47-AM$3,'SI2.11 - Nickel_inflow'!$J$4:$J$49,'SI2.11 - Nickel_inflow'!$K$4:$K$49,0)*AM$1</f>
        <v>3.4857719599068377</v>
      </c>
      <c r="AN47" s="6">
        <f>_xlfn.XLOOKUP($E47-AN$3,'SI2.11 - Nickel_inflow'!$J$4:$J$49,'SI2.11 - Nickel_inflow'!$K$4:$K$49,0)*AN$1</f>
        <v>4.8176725112380607</v>
      </c>
      <c r="AO47" s="6">
        <f>_xlfn.XLOOKUP($E47-AO$3,'SI2.11 - Nickel_inflow'!$J$4:$J$49,'SI2.11 - Nickel_inflow'!$K$4:$K$49,0)*AO$1</f>
        <v>6.3754965137053565</v>
      </c>
      <c r="AP47" s="6">
        <f>_xlfn.XLOOKUP($E47-AP$3,'SI2.11 - Nickel_inflow'!$J$4:$J$49,'SI2.11 - Nickel_inflow'!$K$4:$K$49,0)*AP$1</f>
        <v>8.0588748690520298</v>
      </c>
      <c r="AQ47" s="6">
        <f>_xlfn.XLOOKUP($E47-AQ$3,'SI2.11 - Nickel_inflow'!$J$4:$J$49,'SI2.11 - Nickel_inflow'!$K$4:$K$49,0)*AQ$1</f>
        <v>9.8257441010190245</v>
      </c>
      <c r="AR47" s="6">
        <f>_xlfn.XLOOKUP($E47-AR$3,'SI2.11 - Nickel_inflow'!$J$4:$J$49,'SI2.11 - Nickel_inflow'!$K$4:$K$49,0)*AR$1</f>
        <v>11.54113651977096</v>
      </c>
      <c r="AS47" s="6">
        <f>_xlfn.XLOOKUP($E47-AS$3,'SI2.11 - Nickel_inflow'!$J$4:$J$49,'SI2.11 - Nickel_inflow'!$K$4:$K$49,0)*AS$1</f>
        <v>13.11054588300683</v>
      </c>
      <c r="AT47" s="6">
        <f>_xlfn.XLOOKUP($E47-AT$3,'SI2.11 - Nickel_inflow'!$J$4:$J$49,'SI2.11 - Nickel_inflow'!$K$4:$K$49,0)*AT$1</f>
        <v>14.431025883215284</v>
      </c>
      <c r="AU47" s="6">
        <f>_xlfn.XLOOKUP($E47-AU$3,'SI2.11 - Nickel_inflow'!$J$4:$J$49,'SI2.11 - Nickel_inflow'!$K$4:$K$49,0)*AU$1</f>
        <v>15.426185736103172</v>
      </c>
      <c r="AV47" s="6">
        <f>_xlfn.XLOOKUP($E47-AV$3,'SI2.11 - Nickel_inflow'!$J$4:$J$49,'SI2.11 - Nickel_inflow'!$K$4:$K$49,0)*AV$1</f>
        <v>16.061957233520342</v>
      </c>
      <c r="AW47" s="6">
        <f>_xlfn.XLOOKUP($E47-AW$3,'SI2.11 - Nickel_inflow'!$J$4:$J$49,'SI2.11 - Nickel_inflow'!$K$4:$K$49,0)*AW$1</f>
        <v>16.366274646732265</v>
      </c>
      <c r="AX47" s="6">
        <f>_xlfn.XLOOKUP($E47-AX$3,'SI2.11 - Nickel_inflow'!$J$4:$J$49,'SI2.11 - Nickel_inflow'!$K$4:$K$49,0)*AX$1</f>
        <v>0</v>
      </c>
      <c r="AY47" s="6">
        <f>_xlfn.XLOOKUP($E47-AY$3,'SI2.11 - Nickel_inflow'!$J$4:$J$49,'SI2.11 - Nickel_inflow'!$K$4:$K$49,0)*AY$1</f>
        <v>0</v>
      </c>
    </row>
    <row r="48" spans="1:51">
      <c r="A48" s="15">
        <f>'SI2.11 - Nickel_inflow'!D48-B48</f>
        <v>14.323238679514265</v>
      </c>
      <c r="B48" s="14">
        <f t="shared" si="2"/>
        <v>2.216071110873969</v>
      </c>
      <c r="C48" s="13">
        <f t="shared" si="1"/>
        <v>128.01960209763669</v>
      </c>
      <c r="E48" s="9">
        <f>'SI2.11 - Nickel_inflow'!B48</f>
        <v>2049</v>
      </c>
      <c r="F48" s="6">
        <f>_xlfn.XLOOKUP($E48-F$3,'SI2.11 - Nickel_inflow'!$J$4:$J$49,'SI2.11 - Nickel_inflow'!$K$4:$K$49,0)*F$1</f>
        <v>0</v>
      </c>
      <c r="G48" s="6">
        <f>_xlfn.XLOOKUP($E48-G$3,'SI2.11 - Nickel_inflow'!$J$4:$J$49,'SI2.11 - Nickel_inflow'!$K$4:$K$49,0)*G$1</f>
        <v>0</v>
      </c>
      <c r="H48" s="6">
        <f>_xlfn.XLOOKUP($E48-H$3,'SI2.11 - Nickel_inflow'!$J$4:$J$49,'SI2.11 - Nickel_inflow'!$K$4:$K$49,0)*H$1</f>
        <v>0</v>
      </c>
      <c r="I48" s="6">
        <f>_xlfn.XLOOKUP($E48-I$3,'SI2.11 - Nickel_inflow'!$J$4:$J$49,'SI2.11 - Nickel_inflow'!$K$4:$K$49,0)*I$1</f>
        <v>1.3967970770461761E-16</v>
      </c>
      <c r="J48" s="6">
        <f>_xlfn.XLOOKUP($E48-J$3,'SI2.11 - Nickel_inflow'!$J$4:$J$49,'SI2.11 - Nickel_inflow'!$K$4:$K$49,0)*J$1</f>
        <v>1.5996146946726317E-15</v>
      </c>
      <c r="K48" s="6">
        <f>_xlfn.XLOOKUP($E48-K$3,'SI2.11 - Nickel_inflow'!$J$4:$J$49,'SI2.11 - Nickel_inflow'!$K$4:$K$49,0)*K$1</f>
        <v>1.2227474658918091E-14</v>
      </c>
      <c r="L48" s="6">
        <f>_xlfn.XLOOKUP($E48-L$3,'SI2.11 - Nickel_inflow'!$J$4:$J$49,'SI2.11 - Nickel_inflow'!$K$4:$K$49,0)*L$1</f>
        <v>7.6260852133011926E-14</v>
      </c>
      <c r="M48" s="6">
        <f>_xlfn.XLOOKUP($E48-M$3,'SI2.11 - Nickel_inflow'!$J$4:$J$49,'SI2.11 - Nickel_inflow'!$K$4:$K$49,0)*M$1</f>
        <v>4.0778091858782224E-13</v>
      </c>
      <c r="N48" s="6">
        <f>_xlfn.XLOOKUP($E48-N$3,'SI2.11 - Nickel_inflow'!$J$4:$J$49,'SI2.11 - Nickel_inflow'!$K$4:$K$49,0)*N$1</f>
        <v>1.888904872078109E-12</v>
      </c>
      <c r="O48" s="6">
        <f>_xlfn.XLOOKUP($E48-O$3,'SI2.11 - Nickel_inflow'!$J$4:$J$49,'SI2.11 - Nickel_inflow'!$K$4:$K$49,0)*O$1</f>
        <v>7.4573774773786742E-12</v>
      </c>
      <c r="P48" s="6">
        <f>_xlfn.XLOOKUP($E48-P$3,'SI2.11 - Nickel_inflow'!$J$4:$J$49,'SI2.11 - Nickel_inflow'!$K$4:$K$49,0)*P$1</f>
        <v>2.3435431755239824E-11</v>
      </c>
      <c r="Q48" s="6">
        <f>_xlfn.XLOOKUP($E48-Q$3,'SI2.11 - Nickel_inflow'!$J$4:$J$49,'SI2.11 - Nickel_inflow'!$K$4:$K$49,0)*Q$1</f>
        <v>6.5905460560329625E-11</v>
      </c>
      <c r="R48" s="6">
        <f>_xlfn.XLOOKUP($E48-R$3,'SI2.11 - Nickel_inflow'!$J$4:$J$49,'SI2.11 - Nickel_inflow'!$K$4:$K$49,0)*R$1</f>
        <v>5.1737985976453345E-10</v>
      </c>
      <c r="S48" s="6">
        <f>_xlfn.XLOOKUP($E48-S$3,'SI2.11 - Nickel_inflow'!$J$4:$J$49,'SI2.11 - Nickel_inflow'!$K$4:$K$49,0)*S$1</f>
        <v>4.6573164942089068E-9</v>
      </c>
      <c r="T48" s="6">
        <f>_xlfn.XLOOKUP($E48-T$3,'SI2.11 - Nickel_inflow'!$J$4:$J$49,'SI2.11 - Nickel_inflow'!$K$4:$K$49,0)*T$1</f>
        <v>3.4381841305227643E-8</v>
      </c>
      <c r="U48" s="6">
        <f>_xlfn.XLOOKUP($E48-U$3,'SI2.11 - Nickel_inflow'!$J$4:$J$49,'SI2.11 - Nickel_inflow'!$K$4:$K$49,0)*U$1</f>
        <v>1.9161065208256561E-7</v>
      </c>
      <c r="V48" s="6">
        <f>_xlfn.XLOOKUP($E48-V$3,'SI2.11 - Nickel_inflow'!$J$4:$J$49,'SI2.11 - Nickel_inflow'!$K$4:$K$49,0)*V$1</f>
        <v>6.9306069408183949E-7</v>
      </c>
      <c r="W48" s="6">
        <f>_xlfn.XLOOKUP($E48-W$3,'SI2.11 - Nickel_inflow'!$J$4:$J$49,'SI2.11 - Nickel_inflow'!$K$4:$K$49,0)*W$1</f>
        <v>2.6249945509115991E-6</v>
      </c>
      <c r="X48" s="6">
        <f>_xlfn.XLOOKUP($E48-X$3,'SI2.11 - Nickel_inflow'!$J$4:$J$49,'SI2.11 - Nickel_inflow'!$K$4:$K$49,0)*X$1</f>
        <v>9.7480174439228326E-6</v>
      </c>
      <c r="Y48" s="6">
        <f>_xlfn.XLOOKUP($E48-Y$3,'SI2.11 - Nickel_inflow'!$J$4:$J$49,'SI2.11 - Nickel_inflow'!$K$4:$K$49,0)*Y$1</f>
        <v>2.9256518914692519E-5</v>
      </c>
      <c r="Z48" s="6">
        <f>_xlfn.XLOOKUP($E48-Z$3,'SI2.11 - Nickel_inflow'!$J$4:$J$49,'SI2.11 - Nickel_inflow'!$K$4:$K$49,0)*Z$1</f>
        <v>9.7352918321497742E-5</v>
      </c>
      <c r="AA48" s="6">
        <f>_xlfn.XLOOKUP($E48-AA$3,'SI2.11 - Nickel_inflow'!$J$4:$J$49,'SI2.11 - Nickel_inflow'!$K$4:$K$49,0)*AA$1</f>
        <v>6.3673004606602909E-4</v>
      </c>
      <c r="AB48" s="6">
        <f>_xlfn.XLOOKUP($E48-AB$3,'SI2.11 - Nickel_inflow'!$J$4:$J$49,'SI2.11 - Nickel_inflow'!$K$4:$K$49,0)*AB$1</f>
        <v>1.9525505734492245E-3</v>
      </c>
      <c r="AC48" s="6">
        <f>_xlfn.XLOOKUP($E48-AC$3,'SI2.11 - Nickel_inflow'!$J$4:$J$49,'SI2.11 - Nickel_inflow'!$K$4:$K$49,0)*AC$1</f>
        <v>5.1785060053151418E-3</v>
      </c>
      <c r="AD48" s="6">
        <f>_xlfn.XLOOKUP($E48-AD$3,'SI2.11 - Nickel_inflow'!$J$4:$J$49,'SI2.11 - Nickel_inflow'!$K$4:$K$49,0)*AD$1</f>
        <v>1.2346316333255071E-2</v>
      </c>
      <c r="AE48" s="6">
        <f>_xlfn.XLOOKUP($E48-AE$3,'SI2.11 - Nickel_inflow'!$J$4:$J$49,'SI2.11 - Nickel_inflow'!$K$4:$K$49,0)*AE$1</f>
        <v>2.6911956892005803E-2</v>
      </c>
      <c r="AF48" s="6">
        <f>_xlfn.XLOOKUP($E48-AF$3,'SI2.11 - Nickel_inflow'!$J$4:$J$49,'SI2.11 - Nickel_inflow'!$K$4:$K$49,0)*AF$1</f>
        <v>5.4491918348558328E-2</v>
      </c>
      <c r="AG48" s="6">
        <f>_xlfn.XLOOKUP($E48-AG$3,'SI2.11 - Nickel_inflow'!$J$4:$J$49,'SI2.11 - Nickel_inflow'!$K$4:$K$49,0)*AG$1</f>
        <v>0.10619382539311067</v>
      </c>
      <c r="AH48" s="6">
        <f>_xlfn.XLOOKUP($E48-AH$3,'SI2.11 - Nickel_inflow'!$J$4:$J$49,'SI2.11 - Nickel_inflow'!$K$4:$K$49,0)*AH$1</f>
        <v>0.20010647644230453</v>
      </c>
      <c r="AI48" s="6">
        <f>_xlfn.XLOOKUP($E48-AI$3,'SI2.11 - Nickel_inflow'!$J$4:$J$49,'SI2.11 - Nickel_inflow'!$K$4:$K$49,0)*AI$1</f>
        <v>0.36302923092432393</v>
      </c>
      <c r="AJ48" s="6">
        <f>_xlfn.XLOOKUP($E48-AJ$3,'SI2.11 - Nickel_inflow'!$J$4:$J$49,'SI2.11 - Nickel_inflow'!$K$4:$K$49,0)*AJ$1</f>
        <v>0.63201243708410537</v>
      </c>
      <c r="AK48" s="6">
        <f>_xlfn.XLOOKUP($E48-AK$3,'SI2.11 - Nickel_inflow'!$J$4:$J$49,'SI2.11 - Nickel_inflow'!$K$4:$K$49,0)*AK$1</f>
        <v>1.0525059533721008</v>
      </c>
      <c r="AL48" s="6">
        <f>_xlfn.XLOOKUP($E48-AL$3,'SI2.11 - Nickel_inflow'!$J$4:$J$49,'SI2.11 - Nickel_inflow'!$K$4:$K$49,0)*AL$1</f>
        <v>1.6675660103655052</v>
      </c>
      <c r="AM48" s="6">
        <f>_xlfn.XLOOKUP($E48-AM$3,'SI2.11 - Nickel_inflow'!$J$4:$J$49,'SI2.11 - Nickel_inflow'!$K$4:$K$49,0)*AM$1</f>
        <v>2.5139097943496482</v>
      </c>
      <c r="AN48" s="6">
        <f>_xlfn.XLOOKUP($E48-AN$3,'SI2.11 - Nickel_inflow'!$J$4:$J$49,'SI2.11 - Nickel_inflow'!$K$4:$K$49,0)*AN$1</f>
        <v>3.6126392167846557</v>
      </c>
      <c r="AO48" s="6">
        <f>_xlfn.XLOOKUP($E48-AO$3,'SI2.11 - Nickel_inflow'!$J$4:$J$49,'SI2.11 - Nickel_inflow'!$K$4:$K$49,0)*AO$1</f>
        <v>4.9654964183841415</v>
      </c>
      <c r="AP48" s="6">
        <f>_xlfn.XLOOKUP($E48-AP$3,'SI2.11 - Nickel_inflow'!$J$4:$J$49,'SI2.11 - Nickel_inflow'!$K$4:$K$49,0)*AP$1</f>
        <v>6.5113152303136284</v>
      </c>
      <c r="AQ48" s="6">
        <f>_xlfn.XLOOKUP($E48-AQ$3,'SI2.11 - Nickel_inflow'!$J$4:$J$49,'SI2.11 - Nickel_inflow'!$K$4:$K$49,0)*AQ$1</f>
        <v>8.2250775346928044</v>
      </c>
      <c r="AR48" s="6">
        <f>_xlfn.XLOOKUP($E48-AR$3,'SI2.11 - Nickel_inflow'!$J$4:$J$49,'SI2.11 - Nickel_inflow'!$K$4:$K$49,0)*AR$1</f>
        <v>9.9948226035409959</v>
      </c>
      <c r="AS48" s="6">
        <f>_xlfn.XLOOKUP($E48-AS$3,'SI2.11 - Nickel_inflow'!$J$4:$J$49,'SI2.11 - Nickel_inflow'!$K$4:$K$49,0)*AS$1</f>
        <v>11.727039011378583</v>
      </c>
      <c r="AT48" s="6">
        <f>_xlfn.XLOOKUP($E48-AT$3,'SI2.11 - Nickel_inflow'!$J$4:$J$49,'SI2.11 - Nickel_inflow'!$K$4:$K$49,0)*AT$1</f>
        <v>13.307013778586246</v>
      </c>
      <c r="AU48" s="6">
        <f>_xlfn.XLOOKUP($E48-AU$3,'SI2.11 - Nickel_inflow'!$J$4:$J$49,'SI2.11 - Nickel_inflow'!$K$4:$K$49,0)*AU$1</f>
        <v>14.630556306261875</v>
      </c>
      <c r="AV48" s="6">
        <f>_xlfn.XLOOKUP($E48-AV$3,'SI2.11 - Nickel_inflow'!$J$4:$J$49,'SI2.11 - Nickel_inflow'!$K$4:$K$49,0)*AV$1</f>
        <v>15.621653584046975</v>
      </c>
      <c r="AW48" s="6">
        <f>_xlfn.XLOOKUP($E48-AW$3,'SI2.11 - Nickel_inflow'!$J$4:$J$49,'SI2.11 - Nickel_inflow'!$K$4:$K$49,0)*AW$1</f>
        <v>16.247697010352525</v>
      </c>
      <c r="AX48" s="6">
        <f>_xlfn.XLOOKUP($E48-AX$3,'SI2.11 - Nickel_inflow'!$J$4:$J$49,'SI2.11 - Nickel_inflow'!$K$4:$K$49,0)*AX$1</f>
        <v>16.539309790388234</v>
      </c>
      <c r="AY48" s="6">
        <f>_xlfn.XLOOKUP($E48-AY$3,'SI2.11 - Nickel_inflow'!$J$4:$J$49,'SI2.11 - Nickel_inflow'!$K$4:$K$49,0)*AY$1</f>
        <v>0</v>
      </c>
    </row>
    <row r="49" spans="1:51">
      <c r="A49" s="15">
        <f>'SI2.11 - Nickel_inflow'!D49-B49</f>
        <v>14.679896970579776</v>
      </c>
      <c r="B49" s="14">
        <f t="shared" si="2"/>
        <v>2.0450457960648407</v>
      </c>
      <c r="C49" s="13">
        <f t="shared" si="1"/>
        <v>130.06464789370153</v>
      </c>
      <c r="E49" s="9">
        <f>'SI2.11 - Nickel_inflow'!B49</f>
        <v>2050</v>
      </c>
      <c r="F49" s="6">
        <f>_xlfn.XLOOKUP($E49-F$3,'SI2.11 - Nickel_inflow'!$J$4:$J$49,'SI2.11 - Nickel_inflow'!$K$4:$K$49,0)*F$1</f>
        <v>0</v>
      </c>
      <c r="G49" s="6">
        <f>_xlfn.XLOOKUP($E49-G$3,'SI2.11 - Nickel_inflow'!$J$4:$J$49,'SI2.11 - Nickel_inflow'!$K$4:$K$49,0)*G$1</f>
        <v>0</v>
      </c>
      <c r="H49" s="6">
        <f>_xlfn.XLOOKUP($E49-H$3,'SI2.11 - Nickel_inflow'!$J$4:$J$49,'SI2.11 - Nickel_inflow'!$K$4:$K$49,0)*H$1</f>
        <v>0</v>
      </c>
      <c r="I49" s="6">
        <f>_xlfn.XLOOKUP($E49-I$3,'SI2.11 - Nickel_inflow'!$J$4:$J$49,'SI2.11 - Nickel_inflow'!$K$4:$K$49,0)*I$1</f>
        <v>0</v>
      </c>
      <c r="J49" s="6">
        <f>_xlfn.XLOOKUP($E49-J$3,'SI2.11 - Nickel_inflow'!$J$4:$J$49,'SI2.11 - Nickel_inflow'!$K$4:$K$49,0)*J$1</f>
        <v>2.5693293023239165E-16</v>
      </c>
      <c r="K49" s="6">
        <f>_xlfn.XLOOKUP($E49-K$3,'SI2.11 - Nickel_inflow'!$J$4:$J$49,'SI2.11 - Nickel_inflow'!$K$4:$K$49,0)*K$1</f>
        <v>2.1070559010457068E-15</v>
      </c>
      <c r="L49" s="6">
        <f>_xlfn.XLOOKUP($E49-L$3,'SI2.11 - Nickel_inflow'!$J$4:$J$49,'SI2.11 - Nickel_inflow'!$K$4:$K$49,0)*L$1</f>
        <v>1.391304029792692E-14</v>
      </c>
      <c r="M49" s="6">
        <f>_xlfn.XLOOKUP($E49-M$3,'SI2.11 - Nickel_inflow'!$J$4:$J$49,'SI2.11 - Nickel_inflow'!$K$4:$K$49,0)*M$1</f>
        <v>7.867770001919167E-14</v>
      </c>
      <c r="N49" s="6">
        <f>_xlfn.XLOOKUP($E49-N$3,'SI2.11 - Nickel_inflow'!$J$4:$J$49,'SI2.11 - Nickel_inflow'!$K$4:$K$49,0)*N$1</f>
        <v>3.8522196439991327E-13</v>
      </c>
      <c r="O49" s="6">
        <f>_xlfn.XLOOKUP($E49-O$3,'SI2.11 - Nickel_inflow'!$J$4:$J$49,'SI2.11 - Nickel_inflow'!$K$4:$K$49,0)*O$1</f>
        <v>1.6070266630499545E-12</v>
      </c>
      <c r="P49" s="6">
        <f>_xlfn.XLOOKUP($E49-P$3,'SI2.11 - Nickel_inflow'!$J$4:$J$49,'SI2.11 - Nickel_inflow'!$K$4:$K$49,0)*P$1</f>
        <v>5.3340786107918577E-12</v>
      </c>
      <c r="Q49" s="6">
        <f>_xlfn.XLOOKUP($E49-Q$3,'SI2.11 - Nickel_inflow'!$J$4:$J$49,'SI2.11 - Nickel_inflow'!$K$4:$K$49,0)*Q$1</f>
        <v>1.5837002874340294E-11</v>
      </c>
      <c r="R49" s="6">
        <f>_xlfn.XLOOKUP($E49-R$3,'SI2.11 - Nickel_inflow'!$J$4:$J$49,'SI2.11 - Nickel_inflow'!$K$4:$K$49,0)*R$1</f>
        <v>1.3120103618692542E-10</v>
      </c>
      <c r="S49" s="6">
        <f>_xlfn.XLOOKUP($E49-S$3,'SI2.11 - Nickel_inflow'!$J$4:$J$49,'SI2.11 - Nickel_inflow'!$K$4:$K$49,0)*S$1</f>
        <v>1.2457943030045483E-9</v>
      </c>
      <c r="T49" s="6">
        <f>_xlfn.XLOOKUP($E49-T$3,'SI2.11 - Nickel_inflow'!$J$4:$J$49,'SI2.11 - Nickel_inflow'!$K$4:$K$49,0)*T$1</f>
        <v>9.6967194727214783E-9</v>
      </c>
      <c r="U49" s="6">
        <f>_xlfn.XLOOKUP($E49-U$3,'SI2.11 - Nickel_inflow'!$J$4:$J$49,'SI2.11 - Nickel_inflow'!$K$4:$K$49,0)*U$1</f>
        <v>5.6950560853216649E-8</v>
      </c>
      <c r="V49" s="6">
        <f>_xlfn.XLOOKUP($E49-V$3,'SI2.11 - Nickel_inflow'!$J$4:$J$49,'SI2.11 - Nickel_inflow'!$K$4:$K$49,0)*V$1</f>
        <v>2.1698256571610062E-7</v>
      </c>
      <c r="W49" s="6">
        <f>_xlfn.XLOOKUP($E49-W$3,'SI2.11 - Nickel_inflow'!$J$4:$J$49,'SI2.11 - Nickel_inflow'!$K$4:$K$49,0)*W$1</f>
        <v>8.6525567254819086E-7</v>
      </c>
      <c r="X49" s="6">
        <f>_xlfn.XLOOKUP($E49-X$3,'SI2.11 - Nickel_inflow'!$J$4:$J$49,'SI2.11 - Nickel_inflow'!$K$4:$K$49,0)*X$1</f>
        <v>3.3812436233211139E-6</v>
      </c>
      <c r="Y49" s="6">
        <f>_xlfn.XLOOKUP($E49-Y$3,'SI2.11 - Nickel_inflow'!$J$4:$J$49,'SI2.11 - Nickel_inflow'!$K$4:$K$49,0)*Y$1</f>
        <v>1.0673394979358378E-5</v>
      </c>
      <c r="Z49" s="6">
        <f>_xlfn.XLOOKUP($E49-Z$3,'SI2.11 - Nickel_inflow'!$J$4:$J$49,'SI2.11 - Nickel_inflow'!$K$4:$K$49,0)*Z$1</f>
        <v>3.7335151996634104E-5</v>
      </c>
      <c r="AA49" s="6">
        <f>_xlfn.XLOOKUP($E49-AA$3,'SI2.11 - Nickel_inflow'!$J$4:$J$49,'SI2.11 - Nickel_inflow'!$K$4:$K$49,0)*AA$1</f>
        <v>2.5655218563942246E-4</v>
      </c>
      <c r="AB49" s="6">
        <f>_xlfn.XLOOKUP($E49-AB$3,'SI2.11 - Nickel_inflow'!$J$4:$J$49,'SI2.11 - Nickel_inflow'!$K$4:$K$49,0)*AB$1</f>
        <v>8.2609340238354713E-4</v>
      </c>
      <c r="AC49" s="6">
        <f>_xlfn.XLOOKUP($E49-AC$3,'SI2.11 - Nickel_inflow'!$J$4:$J$49,'SI2.11 - Nickel_inflow'!$K$4:$K$49,0)*AC$1</f>
        <v>2.2992435964891279E-3</v>
      </c>
      <c r="AD49" s="6">
        <f>_xlfn.XLOOKUP($E49-AD$3,'SI2.11 - Nickel_inflow'!$J$4:$J$49,'SI2.11 - Nickel_inflow'!$K$4:$K$49,0)*AD$1</f>
        <v>5.74923618139302E-3</v>
      </c>
      <c r="AE49" s="6">
        <f>_xlfn.XLOOKUP($E49-AE$3,'SI2.11 - Nickel_inflow'!$J$4:$J$49,'SI2.11 - Nickel_inflow'!$K$4:$K$49,0)*AE$1</f>
        <v>1.3135288804476416E-2</v>
      </c>
      <c r="AF49" s="6">
        <f>_xlfn.XLOOKUP($E49-AF$3,'SI2.11 - Nickel_inflow'!$J$4:$J$49,'SI2.11 - Nickel_inflow'!$K$4:$K$49,0)*AF$1</f>
        <v>2.7859114857183395E-2</v>
      </c>
      <c r="AG49" s="6">
        <f>_xlfn.XLOOKUP($E49-AG$3,'SI2.11 - Nickel_inflow'!$J$4:$J$49,'SI2.11 - Nickel_inflow'!$K$4:$K$49,0)*AG$1</f>
        <v>5.6830778780517212E-2</v>
      </c>
      <c r="AH49" s="6">
        <f>_xlfn.XLOOKUP($E49-AH$3,'SI2.11 - Nickel_inflow'!$J$4:$J$49,'SI2.11 - Nickel_inflow'!$K$4:$K$49,0)*AH$1</f>
        <v>0.11201876220542668</v>
      </c>
      <c r="AI49" s="6">
        <f>_xlfn.XLOOKUP($E49-AI$3,'SI2.11 - Nickel_inflow'!$J$4:$J$49,'SI2.11 - Nickel_inflow'!$K$4:$K$49,0)*AI$1</f>
        <v>0.21242190556090695</v>
      </c>
      <c r="AJ49" s="6">
        <f>_xlfn.XLOOKUP($E49-AJ$3,'SI2.11 - Nickel_inflow'!$J$4:$J$49,'SI2.11 - Nickel_inflow'!$K$4:$K$49,0)*AJ$1</f>
        <v>0.38625966900643327</v>
      </c>
      <c r="AK49" s="6">
        <f>_xlfn.XLOOKUP($E49-AK$3,'SI2.11 - Nickel_inflow'!$J$4:$J$49,'SI2.11 - Nickel_inflow'!$K$4:$K$49,0)*AK$1</f>
        <v>0.67131397122369407</v>
      </c>
      <c r="AL49" s="6">
        <f>_xlfn.XLOOKUP($E49-AL$3,'SI2.11 - Nickel_inflow'!$J$4:$J$49,'SI2.11 - Nickel_inflow'!$K$4:$K$49,0)*AL$1</f>
        <v>1.1090833271131804</v>
      </c>
      <c r="AM49" s="6">
        <f>_xlfn.XLOOKUP($E49-AM$3,'SI2.11 - Nickel_inflow'!$J$4:$J$49,'SI2.11 - Nickel_inflow'!$K$4:$K$49,0)*AM$1</f>
        <v>1.7418958667819076</v>
      </c>
      <c r="AN49" s="6">
        <f>_xlfn.XLOOKUP($E49-AN$3,'SI2.11 - Nickel_inflow'!$J$4:$J$49,'SI2.11 - Nickel_inflow'!$K$4:$K$49,0)*AN$1</f>
        <v>2.605405406603051</v>
      </c>
      <c r="AO49" s="6">
        <f>_xlfn.XLOOKUP($E49-AO$3,'SI2.11 - Nickel_inflow'!$J$4:$J$49,'SI2.11 - Nickel_inflow'!$K$4:$K$49,0)*AO$1</f>
        <v>3.7234882715696247</v>
      </c>
      <c r="AP49" s="6">
        <f>_xlfn.XLOOKUP($E49-AP$3,'SI2.11 - Nickel_inflow'!$J$4:$J$49,'SI2.11 - Nickel_inflow'!$K$4:$K$49,0)*AP$1</f>
        <v>5.07127756804333</v>
      </c>
      <c r="AQ49" s="6">
        <f>_xlfn.XLOOKUP($E49-AQ$3,'SI2.11 - Nickel_inflow'!$J$4:$J$49,'SI2.11 - Nickel_inflow'!$K$4:$K$49,0)*AQ$1</f>
        <v>6.645601711452751</v>
      </c>
      <c r="AR49" s="6">
        <f>_xlfn.XLOOKUP($E49-AR$3,'SI2.11 - Nickel_inflow'!$J$4:$J$49,'SI2.11 - Nickel_inflow'!$K$4:$K$49,0)*AR$1</f>
        <v>8.3666122396876901</v>
      </c>
      <c r="AS49" s="6">
        <f>_xlfn.XLOOKUP($E49-AS$3,'SI2.11 - Nickel_inflow'!$J$4:$J$49,'SI2.11 - Nickel_inflow'!$K$4:$K$49,0)*AS$1</f>
        <v>10.155817356699963</v>
      </c>
      <c r="AT49" s="6">
        <f>_xlfn.XLOOKUP($E49-AT$3,'SI2.11 - Nickel_inflow'!$J$4:$J$49,'SI2.11 - Nickel_inflow'!$K$4:$K$49,0)*AT$1</f>
        <v>11.902774384756862</v>
      </c>
      <c r="AU49" s="6">
        <f>_xlfn.XLOOKUP($E49-AU$3,'SI2.11 - Nickel_inflow'!$J$4:$J$49,'SI2.11 - Nickel_inflow'!$K$4:$K$49,0)*AU$1</f>
        <v>13.491003060444324</v>
      </c>
      <c r="AV49" s="6">
        <f>_xlfn.XLOOKUP($E49-AV$3,'SI2.11 - Nickel_inflow'!$J$4:$J$49,'SI2.11 - Nickel_inflow'!$K$4:$K$49,0)*AV$1</f>
        <v>14.815942597100616</v>
      </c>
      <c r="AW49" s="6">
        <f>_xlfn.XLOOKUP($E49-AW$3,'SI2.11 - Nickel_inflow'!$J$4:$J$49,'SI2.11 - Nickel_inflow'!$K$4:$K$49,0)*AW$1</f>
        <v>15.802301708572868</v>
      </c>
      <c r="AX49" s="6">
        <f>_xlfn.XLOOKUP($E49-AX$3,'SI2.11 - Nickel_inflow'!$J$4:$J$49,'SI2.11 - Nickel_inflow'!$K$4:$K$49,0)*AX$1</f>
        <v>16.419478472349827</v>
      </c>
      <c r="AY49" s="6">
        <f>_xlfn.XLOOKUP($E49-AY$3,'SI2.11 - Nickel_inflow'!$J$4:$J$49,'SI2.11 - Nickel_inflow'!$K$4:$K$49,0)*AY$1</f>
        <v>16.724942766644617</v>
      </c>
    </row>
  </sheetData>
  <conditionalFormatting sqref="F4:AY49">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4F68-FB3F-447C-9DF5-D8CF8E2451F4}">
  <sheetPr>
    <tabColor theme="5" tint="0.79998168889431442"/>
  </sheetPr>
  <dimension ref="A1:AY49"/>
  <sheetViews>
    <sheetView topLeftCell="A16" zoomScale="130" zoomScaleNormal="130" workbookViewId="0">
      <selection activeCell="D4" sqref="D4"/>
    </sheetView>
  </sheetViews>
  <sheetFormatPr defaultColWidth="5.33203125" defaultRowHeight="14.4"/>
  <cols>
    <col min="1" max="1" width="7.44140625" customWidth="1"/>
    <col min="2" max="2" width="10.33203125" customWidth="1"/>
    <col min="3" max="3" width="9.33203125" customWidth="1"/>
    <col min="4" max="4" width="7.44140625" customWidth="1"/>
    <col min="5" max="5" width="5.33203125" customWidth="1"/>
    <col min="6" max="6" width="6.6640625" bestFit="1" customWidth="1"/>
    <col min="7" max="13" width="5.109375" customWidth="1"/>
    <col min="14" max="14" width="6.33203125" bestFit="1" customWidth="1"/>
    <col min="15" max="51" width="5.109375" customWidth="1"/>
  </cols>
  <sheetData>
    <row r="1" spans="1:51">
      <c r="E1" s="7" t="s">
        <v>263</v>
      </c>
      <c r="F1" s="12">
        <f>_xlfn.XLOOKUP(F3,'SI2.11 - Nickel_inflow'!$B$4:$B$49,'SI2.11 - Nickel_inflow'!$E$4:$E$49)</f>
        <v>0.38997057969045901</v>
      </c>
      <c r="G1" s="12">
        <f>_xlfn.XLOOKUP(G3,'SI2.11 - Nickel_inflow'!$B$4:$B$49,'SI2.11 - Nickel_inflow'!$E$4:$E$49)</f>
        <v>-5.7802589185977526E-2</v>
      </c>
      <c r="H1" s="12">
        <f>_xlfn.XLOOKUP(H3,'SI2.11 - Nickel_inflow'!$B$4:$B$49,'SI2.11 - Nickel_inflow'!$E$4:$E$49)</f>
        <v>-3.7435270093298437E-3</v>
      </c>
      <c r="I1" s="12">
        <f>_xlfn.XLOOKUP(I3,'SI2.11 - Nickel_inflow'!$B$4:$B$49,'SI2.11 - Nickel_inflow'!$E$4:$E$49)</f>
        <v>4.0584611585144238E-2</v>
      </c>
      <c r="J1" s="12">
        <f>_xlfn.XLOOKUP(J3,'SI2.11 - Nickel_inflow'!$B$4:$B$49,'SI2.11 - Nickel_inflow'!$E$4:$E$49)</f>
        <v>7.4653099926052166E-2</v>
      </c>
      <c r="K1" s="12">
        <f>_xlfn.XLOOKUP(K3,'SI2.11 - Nickel_inflow'!$B$4:$B$49,'SI2.11 - Nickel_inflow'!$E$4:$E$49)</f>
        <v>9.8335089852831598E-2</v>
      </c>
      <c r="L1" s="12">
        <f>_xlfn.XLOOKUP(L3,'SI2.11 - Nickel_inflow'!$B$4:$B$49,'SI2.11 - Nickel_inflow'!$E$4:$E$49)</f>
        <v>0.11189064839523995</v>
      </c>
      <c r="M1" s="12">
        <f>_xlfn.XLOOKUP(M3,'SI2.11 - Nickel_inflow'!$B$4:$B$49,'SI2.11 - Nickel_inflow'!$E$4:$E$49)</f>
        <v>0.1154366706267468</v>
      </c>
      <c r="N1" s="12">
        <f>_xlfn.XLOOKUP(N3,'SI2.11 - Nickel_inflow'!$B$4:$B$49,'SI2.11 - Nickel_inflow'!$E$4:$E$49)</f>
        <v>0.1090505685666214</v>
      </c>
      <c r="O1" s="12">
        <f>_xlfn.XLOOKUP(O3,'SI2.11 - Nickel_inflow'!$B$4:$B$49,'SI2.11 - Nickel_inflow'!$E$4:$E$49)</f>
        <v>9.2777129170362543E-2</v>
      </c>
      <c r="P1" s="12">
        <f>_xlfn.XLOOKUP(P3,'SI2.11 - Nickel_inflow'!$B$4:$B$49,'SI2.11 - Nickel_inflow'!$E$4:$E$49)</f>
        <v>6.6361197589834012E-2</v>
      </c>
      <c r="Q1" s="12">
        <f>_xlfn.XLOOKUP(Q3,'SI2.11 - Nickel_inflow'!$B$4:$B$49,'SI2.11 - Nickel_inflow'!$E$4:$E$49)</f>
        <v>4.4845023038241463E-2</v>
      </c>
      <c r="R1" s="12">
        <f>_xlfn.XLOOKUP(R3,'SI2.11 - Nickel_inflow'!$B$4:$B$49,'SI2.11 - Nickel_inflow'!$E$4:$E$49)</f>
        <v>8.9275053089992326E-2</v>
      </c>
      <c r="S1" s="12">
        <f>_xlfn.XLOOKUP(S3,'SI2.11 - Nickel_inflow'!$B$4:$B$49,'SI2.11 - Nickel_inflow'!$E$4:$E$49)</f>
        <v>0.21496459601376444</v>
      </c>
      <c r="T1" s="12">
        <f>_xlfn.XLOOKUP(T3,'SI2.11 - Nickel_inflow'!$B$4:$B$49,'SI2.11 - Nickel_inflow'!$E$4:$E$49)</f>
        <v>0.44756489852134074</v>
      </c>
      <c r="U1" s="12">
        <f>_xlfn.XLOOKUP(U3,'SI2.11 - Nickel_inflow'!$B$4:$B$49,'SI2.11 - Nickel_inflow'!$E$4:$E$49)</f>
        <v>0.74135273217981557</v>
      </c>
      <c r="V1" s="12">
        <f>_xlfn.XLOOKUP(V3,'SI2.11 - Nickel_inflow'!$B$4:$B$49,'SI2.11 - Nickel_inflow'!$E$4:$E$49)</f>
        <v>0.83951813837417688</v>
      </c>
      <c r="W1" s="12">
        <f>_xlfn.XLOOKUP(W3,'SI2.11 - Nickel_inflow'!$B$4:$B$49,'SI2.11 - Nickel_inflow'!$E$4:$E$49)</f>
        <v>1.0481013245134019</v>
      </c>
      <c r="X1" s="12">
        <f>_xlfn.XLOOKUP(X3,'SI2.11 - Nickel_inflow'!$B$4:$B$49,'SI2.11 - Nickel_inflow'!$E$4:$E$49)</f>
        <v>1.350054581589377</v>
      </c>
      <c r="Y1" s="12">
        <f>_xlfn.XLOOKUP(Y3,'SI2.11 - Nickel_inflow'!$B$4:$B$49,'SI2.11 - Nickel_inflow'!$E$4:$E$49)</f>
        <v>1.4782150191964616</v>
      </c>
      <c r="Z1" s="12">
        <f>_xlfn.XLOOKUP(Z3,'SI2.11 - Nickel_inflow'!$B$4:$B$49,'SI2.11 - Nickel_inflow'!$E$4:$E$49)</f>
        <v>1.8863960741990868</v>
      </c>
      <c r="AA1" s="12">
        <f>_xlfn.XLOOKUP(AA3,'SI2.11 - Nickel_inflow'!$B$4:$B$49,'SI2.11 - Nickel_inflow'!$E$4:$E$49)</f>
        <v>4.0688242246853825</v>
      </c>
      <c r="AB1" s="12">
        <f>_xlfn.XLOOKUP(AB3,'SI2.11 - Nickel_inflow'!$B$4:$B$49,'SI2.11 - Nickel_inflow'!$E$4:$E$49)</f>
        <v>5.3278390692293769</v>
      </c>
      <c r="AC1" s="12">
        <f>_xlfn.XLOOKUP(AC3,'SI2.11 - Nickel_inflow'!$B$4:$B$49,'SI2.11 - Nickel_inflow'!$E$4:$E$49)</f>
        <v>6.5141405664814478</v>
      </c>
      <c r="AD1" s="12">
        <f>_xlfn.XLOOKUP(AD3,'SI2.11 - Nickel_inflow'!$B$4:$B$49,'SI2.11 - Nickel_inflow'!$E$4:$E$49)</f>
        <v>7.6497563979776873</v>
      </c>
      <c r="AE1" s="12">
        <f>_xlfn.XLOOKUP(AE3,'SI2.11 - Nickel_inflow'!$B$4:$B$49,'SI2.11 - Nickel_inflow'!$E$4:$E$49)</f>
        <v>8.7494261446856143</v>
      </c>
      <c r="AF1" s="12">
        <f>_xlfn.XLOOKUP(AF3,'SI2.11 - Nickel_inflow'!$B$4:$B$49,'SI2.11 - Nickel_inflow'!$E$4:$E$49)</f>
        <v>9.8067393720548939</v>
      </c>
      <c r="AG1" s="12">
        <f>_xlfn.XLOOKUP(AG3,'SI2.11 - Nickel_inflow'!$B$4:$B$49,'SI2.11 - Nickel_inflow'!$E$4:$E$49)</f>
        <v>10.768183644955624</v>
      </c>
      <c r="AH1" s="12">
        <f>_xlfn.XLOOKUP(AH3,'SI2.11 - Nickel_inflow'!$B$4:$B$49,'SI2.11 - Nickel_inflow'!$E$4:$E$49)</f>
        <v>11.610017297106532</v>
      </c>
      <c r="AI1" s="12">
        <f>_xlfn.XLOOKUP(AI3,'SI2.11 - Nickel_inflow'!$B$4:$B$49,'SI2.11 - Nickel_inflow'!$E$4:$E$49)</f>
        <v>12.31360185185348</v>
      </c>
      <c r="AJ1" s="12">
        <f>_xlfn.XLOOKUP(AJ3,'SI2.11 - Nickel_inflow'!$B$4:$B$49,'SI2.11 - Nickel_inflow'!$E$4:$E$49)</f>
        <v>12.854300581354209</v>
      </c>
      <c r="AK1" s="12">
        <f>_xlfn.XLOOKUP(AK3,'SI2.11 - Nickel_inflow'!$B$4:$B$49,'SI2.11 - Nickel_inflow'!$E$4:$E$49)</f>
        <v>13.250978055720323</v>
      </c>
      <c r="AL1" s="12">
        <f>_xlfn.XLOOKUP(AL3,'SI2.11 - Nickel_inflow'!$B$4:$B$49,'SI2.11 - Nickel_inflow'!$E$4:$E$49)</f>
        <v>13.663386519525687</v>
      </c>
      <c r="AM1" s="12">
        <f>_xlfn.XLOOKUP(AM3,'SI2.11 - Nickel_inflow'!$B$4:$B$49,'SI2.11 - Nickel_inflow'!$E$4:$E$49)</f>
        <v>14.111186241201096</v>
      </c>
      <c r="AN1" s="12">
        <f>_xlfn.XLOOKUP(AN3,'SI2.11 - Nickel_inflow'!$B$4:$B$49,'SI2.11 - Nickel_inflow'!$E$4:$E$49)</f>
        <v>14.57230269651151</v>
      </c>
      <c r="AO1" s="12">
        <f>_xlfn.XLOOKUP(AO3,'SI2.11 - Nickel_inflow'!$B$4:$B$49,'SI2.11 - Nickel_inflow'!$E$4:$E$49)</f>
        <v>15.053681014051277</v>
      </c>
      <c r="AP1" s="12">
        <f>_xlfn.XLOOKUP(AP3,'SI2.11 - Nickel_inflow'!$B$4:$B$49,'SI2.11 - Nickel_inflow'!$E$4:$E$49)</f>
        <v>15.462825846065199</v>
      </c>
      <c r="AQ1" s="12">
        <f>_xlfn.XLOOKUP(AQ3,'SI2.11 - Nickel_inflow'!$B$4:$B$49,'SI2.11 - Nickel_inflow'!$E$4:$E$49)</f>
        <v>15.851832089734133</v>
      </c>
      <c r="AR1" s="12">
        <f>_xlfn.XLOOKUP(AR3,'SI2.11 - Nickel_inflow'!$B$4:$B$49,'SI2.11 - Nickel_inflow'!$E$4:$E$49)</f>
        <v>16.16049293904355</v>
      </c>
      <c r="AS1" s="12">
        <f>_xlfn.XLOOKUP(AS3,'SI2.11 - Nickel_inflow'!$B$4:$B$49,'SI2.11 - Nickel_inflow'!$E$4:$E$49)</f>
        <v>16.430100288519711</v>
      </c>
      <c r="AT1" s="12">
        <f>_xlfn.XLOOKUP(AT3,'SI2.11 - Nickel_inflow'!$B$4:$B$49,'SI2.11 - Nickel_inflow'!$E$4:$E$49)</f>
        <v>16.667778594595088</v>
      </c>
      <c r="AU1" s="12">
        <f>_xlfn.XLOOKUP(AU3,'SI2.11 - Nickel_inflow'!$B$4:$B$49,'SI2.11 - Nickel_inflow'!$E$4:$E$49)</f>
        <v>16.8802315824299</v>
      </c>
      <c r="AV1" s="12">
        <f>_xlfn.XLOOKUP(AV3,'SI2.11 - Nickel_inflow'!$B$4:$B$49,'SI2.11 - Nickel_inflow'!$E$4:$E$49)</f>
        <v>17.073283149378771</v>
      </c>
      <c r="AW1" s="12">
        <f>_xlfn.XLOOKUP(AW3,'SI2.11 - Nickel_inflow'!$B$4:$B$49,'SI2.11 - Nickel_inflow'!$E$4:$E$49)</f>
        <v>17.251384778528323</v>
      </c>
      <c r="AX1" s="12">
        <f>_xlfn.XLOOKUP(AX3,'SI2.11 - Nickel_inflow'!$B$4:$B$49,'SI2.11 - Nickel_inflow'!$E$4:$E$49)</f>
        <v>17.417949553091784</v>
      </c>
      <c r="AY1" s="12">
        <f>_xlfn.XLOOKUP(AY3,'SI2.11 - Nickel_inflow'!$B$4:$B$49,'SI2.11 - Nickel_inflow'!$E$4:$E$49)</f>
        <v>17.622051941120503</v>
      </c>
    </row>
    <row r="2" spans="1:51">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3" t="s">
        <v>264</v>
      </c>
      <c r="B3" s="4" t="s">
        <v>265</v>
      </c>
      <c r="C3" s="5" t="s">
        <v>266</v>
      </c>
      <c r="F3" s="9">
        <f>E4</f>
        <v>2005</v>
      </c>
      <c r="G3" s="9">
        <f t="shared" ref="G3:AY3" si="0">F3+1</f>
        <v>2006</v>
      </c>
      <c r="H3" s="9">
        <f t="shared" si="0"/>
        <v>2007</v>
      </c>
      <c r="I3" s="9">
        <f t="shared" si="0"/>
        <v>2008</v>
      </c>
      <c r="J3" s="9">
        <f t="shared" si="0"/>
        <v>2009</v>
      </c>
      <c r="K3" s="9">
        <f t="shared" si="0"/>
        <v>2010</v>
      </c>
      <c r="L3" s="9">
        <f t="shared" si="0"/>
        <v>2011</v>
      </c>
      <c r="M3" s="9">
        <f t="shared" si="0"/>
        <v>2012</v>
      </c>
      <c r="N3" s="9">
        <f t="shared" si="0"/>
        <v>2013</v>
      </c>
      <c r="O3" s="9">
        <f t="shared" si="0"/>
        <v>2014</v>
      </c>
      <c r="P3" s="9">
        <f t="shared" si="0"/>
        <v>2015</v>
      </c>
      <c r="Q3" s="9">
        <f t="shared" si="0"/>
        <v>2016</v>
      </c>
      <c r="R3" s="9">
        <f t="shared" si="0"/>
        <v>2017</v>
      </c>
      <c r="S3" s="9">
        <f t="shared" si="0"/>
        <v>2018</v>
      </c>
      <c r="T3" s="9">
        <f t="shared" si="0"/>
        <v>2019</v>
      </c>
      <c r="U3" s="9">
        <f t="shared" si="0"/>
        <v>2020</v>
      </c>
      <c r="V3" s="9">
        <f t="shared" si="0"/>
        <v>2021</v>
      </c>
      <c r="W3" s="9">
        <f t="shared" si="0"/>
        <v>2022</v>
      </c>
      <c r="X3" s="9">
        <f t="shared" si="0"/>
        <v>2023</v>
      </c>
      <c r="Y3" s="9">
        <f t="shared" si="0"/>
        <v>2024</v>
      </c>
      <c r="Z3" s="9">
        <f t="shared" si="0"/>
        <v>2025</v>
      </c>
      <c r="AA3" s="9">
        <f t="shared" si="0"/>
        <v>2026</v>
      </c>
      <c r="AB3" s="9">
        <f t="shared" si="0"/>
        <v>2027</v>
      </c>
      <c r="AC3" s="9">
        <f t="shared" si="0"/>
        <v>2028</v>
      </c>
      <c r="AD3" s="9">
        <f t="shared" si="0"/>
        <v>2029</v>
      </c>
      <c r="AE3" s="9">
        <f t="shared" si="0"/>
        <v>2030</v>
      </c>
      <c r="AF3" s="9">
        <f t="shared" si="0"/>
        <v>2031</v>
      </c>
      <c r="AG3" s="9">
        <f t="shared" si="0"/>
        <v>2032</v>
      </c>
      <c r="AH3" s="9">
        <f t="shared" si="0"/>
        <v>2033</v>
      </c>
      <c r="AI3" s="9">
        <f t="shared" si="0"/>
        <v>2034</v>
      </c>
      <c r="AJ3" s="9">
        <f t="shared" si="0"/>
        <v>2035</v>
      </c>
      <c r="AK3" s="9">
        <f t="shared" si="0"/>
        <v>2036</v>
      </c>
      <c r="AL3" s="9">
        <f t="shared" si="0"/>
        <v>2037</v>
      </c>
      <c r="AM3" s="9">
        <f t="shared" si="0"/>
        <v>2038</v>
      </c>
      <c r="AN3" s="9">
        <f t="shared" si="0"/>
        <v>2039</v>
      </c>
      <c r="AO3" s="9">
        <f t="shared" si="0"/>
        <v>2040</v>
      </c>
      <c r="AP3" s="9">
        <f t="shared" si="0"/>
        <v>2041</v>
      </c>
      <c r="AQ3" s="9">
        <f t="shared" si="0"/>
        <v>2042</v>
      </c>
      <c r="AR3" s="9">
        <f t="shared" si="0"/>
        <v>2043</v>
      </c>
      <c r="AS3" s="9">
        <f t="shared" si="0"/>
        <v>2044</v>
      </c>
      <c r="AT3" s="9">
        <f t="shared" si="0"/>
        <v>2045</v>
      </c>
      <c r="AU3" s="9">
        <f t="shared" si="0"/>
        <v>2046</v>
      </c>
      <c r="AV3" s="9">
        <f t="shared" si="0"/>
        <v>2047</v>
      </c>
      <c r="AW3" s="9">
        <f t="shared" si="0"/>
        <v>2048</v>
      </c>
      <c r="AX3" s="9">
        <f t="shared" si="0"/>
        <v>2049</v>
      </c>
      <c r="AY3" s="9">
        <f t="shared" si="0"/>
        <v>2050</v>
      </c>
    </row>
    <row r="4" spans="1:51">
      <c r="A4" s="15">
        <f>'SI2.11 - Nickel_inflow'!E4-B4</f>
        <v>0</v>
      </c>
      <c r="B4" s="14">
        <f>C4</f>
        <v>0.38997057969045901</v>
      </c>
      <c r="C4" s="13">
        <f t="shared" ref="C4:C49" si="1">SUM(F4:AY4)</f>
        <v>0.38997057969045901</v>
      </c>
      <c r="E4" s="9">
        <f>'SI2.11 - Nickel_inflow'!B4</f>
        <v>2005</v>
      </c>
      <c r="F4" s="6">
        <f>_xlfn.XLOOKUP($E4-F$3,'SI2.11 - Nickel_inflow'!$J$4:$J$49,'SI2.11 - Nickel_inflow'!$K$4:$K$49,0)*F$1</f>
        <v>0.38997057969045901</v>
      </c>
      <c r="G4" s="6">
        <f>_xlfn.XLOOKUP($E4-G$3,'SI2.11 - Nickel_inflow'!$J$4:$J$49,'SI2.11 - Nickel_inflow'!$K$4:$K$49,0)*G$1</f>
        <v>0</v>
      </c>
      <c r="H4" s="6">
        <f>_xlfn.XLOOKUP($E4-H$3,'SI2.11 - Nickel_inflow'!$J$4:$J$49,'SI2.11 - Nickel_inflow'!$K$4:$K$49,0)*H$1</f>
        <v>0</v>
      </c>
      <c r="I4" s="6">
        <f>_xlfn.XLOOKUP($E4-I$3,'SI2.11 - Nickel_inflow'!$J$4:$J$49,'SI2.11 - Nickel_inflow'!$K$4:$K$49,0)*I$1</f>
        <v>0</v>
      </c>
      <c r="J4" s="6">
        <f>_xlfn.XLOOKUP($E4-J$3,'SI2.11 - Nickel_inflow'!$J$4:$J$49,'SI2.11 - Nickel_inflow'!$K$4:$K$49,0)*J$1</f>
        <v>0</v>
      </c>
      <c r="K4" s="6">
        <f>_xlfn.XLOOKUP($E4-K$3,'SI2.11 - Nickel_inflow'!$J$4:$J$49,'SI2.11 - Nickel_inflow'!$K$4:$K$49,0)*K$1</f>
        <v>0</v>
      </c>
      <c r="L4" s="6">
        <f>_xlfn.XLOOKUP($E4-L$3,'SI2.11 - Nickel_inflow'!$J$4:$J$49,'SI2.11 - Nickel_inflow'!$K$4:$K$49,0)*L$1</f>
        <v>0</v>
      </c>
      <c r="M4" s="6">
        <f>_xlfn.XLOOKUP($E4-M$3,'SI2.11 - Nickel_inflow'!$J$4:$J$49,'SI2.11 - Nickel_inflow'!$K$4:$K$49,0)*M$1</f>
        <v>0</v>
      </c>
      <c r="N4" s="6">
        <f>_xlfn.XLOOKUP($E4-N$3,'SI2.11 - Nickel_inflow'!$J$4:$J$49,'SI2.11 - Nickel_inflow'!$K$4:$K$49,0)*N$1</f>
        <v>0</v>
      </c>
      <c r="O4" s="6">
        <f>_xlfn.XLOOKUP($E4-O$3,'SI2.11 - Nickel_inflow'!$J$4:$J$49,'SI2.11 - Nickel_inflow'!$K$4:$K$49,0)*O$1</f>
        <v>0</v>
      </c>
      <c r="P4" s="6">
        <f>_xlfn.XLOOKUP($E4-P$3,'SI2.11 - Nickel_inflow'!$J$4:$J$49,'SI2.11 - Nickel_inflow'!$K$4:$K$49,0)*P$1</f>
        <v>0</v>
      </c>
      <c r="Q4" s="6">
        <f>_xlfn.XLOOKUP($E4-Q$3,'SI2.11 - Nickel_inflow'!$J$4:$J$49,'SI2.11 - Nickel_inflow'!$K$4:$K$49,0)*Q$1</f>
        <v>0</v>
      </c>
      <c r="R4" s="6">
        <f>_xlfn.XLOOKUP($E4-R$3,'SI2.11 - Nickel_inflow'!$J$4:$J$49,'SI2.11 - Nickel_inflow'!$K$4:$K$49,0)*R$1</f>
        <v>0</v>
      </c>
      <c r="S4" s="6">
        <f>_xlfn.XLOOKUP($E4-S$3,'SI2.11 - Nickel_inflow'!$J$4:$J$49,'SI2.11 - Nickel_inflow'!$K$4:$K$49,0)*S$1</f>
        <v>0</v>
      </c>
      <c r="T4" s="6">
        <f>_xlfn.XLOOKUP($E4-T$3,'SI2.11 - Nickel_inflow'!$J$4:$J$49,'SI2.11 - Nickel_inflow'!$K$4:$K$49,0)*T$1</f>
        <v>0</v>
      </c>
      <c r="U4" s="6">
        <f>_xlfn.XLOOKUP($E4-U$3,'SI2.11 - Nickel_inflow'!$J$4:$J$49,'SI2.11 - Nickel_inflow'!$K$4:$K$49,0)*U$1</f>
        <v>0</v>
      </c>
      <c r="V4" s="6">
        <f>_xlfn.XLOOKUP($E4-V$3,'SI2.11 - Nickel_inflow'!$J$4:$J$49,'SI2.11 - Nickel_inflow'!$K$4:$K$49,0)*V$1</f>
        <v>0</v>
      </c>
      <c r="W4" s="6">
        <f>_xlfn.XLOOKUP($E4-W$3,'SI2.11 - Nickel_inflow'!$J$4:$J$49,'SI2.11 - Nickel_inflow'!$K$4:$K$49,0)*W$1</f>
        <v>0</v>
      </c>
      <c r="X4" s="6">
        <f>_xlfn.XLOOKUP($E4-X$3,'SI2.11 - Nickel_inflow'!$J$4:$J$49,'SI2.11 - Nickel_inflow'!$K$4:$K$49,0)*X$1</f>
        <v>0</v>
      </c>
      <c r="Y4" s="6">
        <f>_xlfn.XLOOKUP($E4-Y$3,'SI2.11 - Nickel_inflow'!$J$4:$J$49,'SI2.11 - Nickel_inflow'!$K$4:$K$49,0)*Y$1</f>
        <v>0</v>
      </c>
      <c r="Z4" s="6">
        <f>_xlfn.XLOOKUP($E4-Z$3,'SI2.11 - Nickel_inflow'!$J$4:$J$49,'SI2.11 - Nickel_inflow'!$K$4:$K$49,0)*Z$1</f>
        <v>0</v>
      </c>
      <c r="AA4" s="6">
        <f>_xlfn.XLOOKUP($E4-AA$3,'SI2.11 - Nickel_inflow'!$J$4:$J$49,'SI2.11 - Nickel_inflow'!$K$4:$K$49,0)*AA$1</f>
        <v>0</v>
      </c>
      <c r="AB4" s="6">
        <f>_xlfn.XLOOKUP($E4-AB$3,'SI2.11 - Nickel_inflow'!$J$4:$J$49,'SI2.11 - Nickel_inflow'!$K$4:$K$49,0)*AB$1</f>
        <v>0</v>
      </c>
      <c r="AC4" s="6">
        <f>_xlfn.XLOOKUP($E4-AC$3,'SI2.11 - Nickel_inflow'!$J$4:$J$49,'SI2.11 - Nickel_inflow'!$K$4:$K$49,0)*AC$1</f>
        <v>0</v>
      </c>
      <c r="AD4" s="6">
        <f>_xlfn.XLOOKUP($E4-AD$3,'SI2.11 - Nickel_inflow'!$J$4:$J$49,'SI2.11 - Nickel_inflow'!$K$4:$K$49,0)*AD$1</f>
        <v>0</v>
      </c>
      <c r="AE4" s="6">
        <f>_xlfn.XLOOKUP($E4-AE$3,'SI2.11 - Nickel_inflow'!$J$4:$J$49,'SI2.11 - Nickel_inflow'!$K$4:$K$49,0)*AE$1</f>
        <v>0</v>
      </c>
      <c r="AF4" s="6">
        <f>_xlfn.XLOOKUP($E4-AF$3,'SI2.11 - Nickel_inflow'!$J$4:$J$49,'SI2.11 - Nickel_inflow'!$K$4:$K$49,0)*AF$1</f>
        <v>0</v>
      </c>
      <c r="AG4" s="6">
        <f>_xlfn.XLOOKUP($E4-AG$3,'SI2.11 - Nickel_inflow'!$J$4:$J$49,'SI2.11 - Nickel_inflow'!$K$4:$K$49,0)*AG$1</f>
        <v>0</v>
      </c>
      <c r="AH4" s="6">
        <f>_xlfn.XLOOKUP($E4-AH$3,'SI2.11 - Nickel_inflow'!$J$4:$J$49,'SI2.11 - Nickel_inflow'!$K$4:$K$49,0)*AH$1</f>
        <v>0</v>
      </c>
      <c r="AI4" s="6">
        <f>_xlfn.XLOOKUP($E4-AI$3,'SI2.11 - Nickel_inflow'!$J$4:$J$49,'SI2.11 - Nickel_inflow'!$K$4:$K$49,0)*AI$1</f>
        <v>0</v>
      </c>
      <c r="AJ4" s="6">
        <f>_xlfn.XLOOKUP($E4-AJ$3,'SI2.11 - Nickel_inflow'!$J$4:$J$49,'SI2.11 - Nickel_inflow'!$K$4:$K$49,0)*AJ$1</f>
        <v>0</v>
      </c>
      <c r="AK4" s="6">
        <f>_xlfn.XLOOKUP($E4-AK$3,'SI2.11 - Nickel_inflow'!$J$4:$J$49,'SI2.11 - Nickel_inflow'!$K$4:$K$49,0)*AK$1</f>
        <v>0</v>
      </c>
      <c r="AL4" s="6">
        <f>_xlfn.XLOOKUP($E4-AL$3,'SI2.11 - Nickel_inflow'!$J$4:$J$49,'SI2.11 - Nickel_inflow'!$K$4:$K$49,0)*AL$1</f>
        <v>0</v>
      </c>
      <c r="AM4" s="6">
        <f>_xlfn.XLOOKUP($E4-AM$3,'SI2.11 - Nickel_inflow'!$J$4:$J$49,'SI2.11 - Nickel_inflow'!$K$4:$K$49,0)*AM$1</f>
        <v>0</v>
      </c>
      <c r="AN4" s="6">
        <f>_xlfn.XLOOKUP($E4-AN$3,'SI2.11 - Nickel_inflow'!$J$4:$J$49,'SI2.11 - Nickel_inflow'!$K$4:$K$49,0)*AN$1</f>
        <v>0</v>
      </c>
      <c r="AO4" s="6">
        <f>_xlfn.XLOOKUP($E4-AO$3,'SI2.11 - Nickel_inflow'!$J$4:$J$49,'SI2.11 - Nickel_inflow'!$K$4:$K$49,0)*AO$1</f>
        <v>0</v>
      </c>
      <c r="AP4" s="6">
        <f>_xlfn.XLOOKUP($E4-AP$3,'SI2.11 - Nickel_inflow'!$J$4:$J$49,'SI2.11 - Nickel_inflow'!$K$4:$K$49,0)*AP$1</f>
        <v>0</v>
      </c>
      <c r="AQ4" s="6">
        <f>_xlfn.XLOOKUP($E4-AQ$3,'SI2.11 - Nickel_inflow'!$J$4:$J$49,'SI2.11 - Nickel_inflow'!$K$4:$K$49,0)*AQ$1</f>
        <v>0</v>
      </c>
      <c r="AR4" s="6">
        <f>_xlfn.XLOOKUP($E4-AR$3,'SI2.11 - Nickel_inflow'!$J$4:$J$49,'SI2.11 - Nickel_inflow'!$K$4:$K$49,0)*AR$1</f>
        <v>0</v>
      </c>
      <c r="AS4" s="6">
        <f>_xlfn.XLOOKUP($E4-AS$3,'SI2.11 - Nickel_inflow'!$J$4:$J$49,'SI2.11 - Nickel_inflow'!$K$4:$K$49,0)*AS$1</f>
        <v>0</v>
      </c>
      <c r="AT4" s="6">
        <f>_xlfn.XLOOKUP($E4-AT$3,'SI2.11 - Nickel_inflow'!$J$4:$J$49,'SI2.11 - Nickel_inflow'!$K$4:$K$49,0)*AT$1</f>
        <v>0</v>
      </c>
      <c r="AU4" s="6">
        <f>_xlfn.XLOOKUP($E4-AU$3,'SI2.11 - Nickel_inflow'!$J$4:$J$49,'SI2.11 - Nickel_inflow'!$K$4:$K$49,0)*AU$1</f>
        <v>0</v>
      </c>
      <c r="AV4" s="6">
        <f>_xlfn.XLOOKUP($E4-AV$3,'SI2.11 - Nickel_inflow'!$J$4:$J$49,'SI2.11 - Nickel_inflow'!$K$4:$K$49,0)*AV$1</f>
        <v>0</v>
      </c>
      <c r="AW4" s="6">
        <f>_xlfn.XLOOKUP($E4-AW$3,'SI2.11 - Nickel_inflow'!$J$4:$J$49,'SI2.11 - Nickel_inflow'!$K$4:$K$49,0)*AW$1</f>
        <v>0</v>
      </c>
      <c r="AX4" s="6">
        <f>_xlfn.XLOOKUP($E4-AX$3,'SI2.11 - Nickel_inflow'!$J$4:$J$49,'SI2.11 - Nickel_inflow'!$K$4:$K$49,0)*AX$1</f>
        <v>0</v>
      </c>
      <c r="AY4" s="6">
        <f>_xlfn.XLOOKUP($E4-AY$3,'SI2.11 - Nickel_inflow'!$J$4:$J$49,'SI2.11 - Nickel_inflow'!$K$4:$K$49,0)*AY$1</f>
        <v>0</v>
      </c>
    </row>
    <row r="5" spans="1:51">
      <c r="A5" s="15">
        <f>'SI2.11 - Nickel_inflow'!E5-B5</f>
        <v>2.8254316022103265E-3</v>
      </c>
      <c r="B5" s="14">
        <f t="shared" ref="B5:B49" si="2">C5-C4</f>
        <v>-6.0628020788187853E-2</v>
      </c>
      <c r="C5" s="13">
        <f t="shared" si="1"/>
        <v>0.32934255890227115</v>
      </c>
      <c r="E5" s="9">
        <f>'SI2.11 - Nickel_inflow'!B5</f>
        <v>2006</v>
      </c>
      <c r="F5" s="6">
        <f>_xlfn.XLOOKUP($E5-F$3,'SI2.11 - Nickel_inflow'!$J$4:$J$49,'SI2.11 - Nickel_inflow'!$K$4:$K$49,0)*F$1</f>
        <v>0.38714514808824868</v>
      </c>
      <c r="G5" s="6">
        <f>_xlfn.XLOOKUP($E5-G$3,'SI2.11 - Nickel_inflow'!$J$4:$J$49,'SI2.11 - Nickel_inflow'!$K$4:$K$49,0)*G$1</f>
        <v>-5.7802589185977526E-2</v>
      </c>
      <c r="H5" s="6">
        <f>_xlfn.XLOOKUP($E5-H$3,'SI2.11 - Nickel_inflow'!$J$4:$J$49,'SI2.11 - Nickel_inflow'!$K$4:$K$49,0)*H$1</f>
        <v>0</v>
      </c>
      <c r="I5" s="6">
        <f>_xlfn.XLOOKUP($E5-I$3,'SI2.11 - Nickel_inflow'!$J$4:$J$49,'SI2.11 - Nickel_inflow'!$K$4:$K$49,0)*I$1</f>
        <v>0</v>
      </c>
      <c r="J5" s="6">
        <f>_xlfn.XLOOKUP($E5-J$3,'SI2.11 - Nickel_inflow'!$J$4:$J$49,'SI2.11 - Nickel_inflow'!$K$4:$K$49,0)*J$1</f>
        <v>0</v>
      </c>
      <c r="K5" s="6">
        <f>_xlfn.XLOOKUP($E5-K$3,'SI2.11 - Nickel_inflow'!$J$4:$J$49,'SI2.11 - Nickel_inflow'!$K$4:$K$49,0)*K$1</f>
        <v>0</v>
      </c>
      <c r="L5" s="6">
        <f>_xlfn.XLOOKUP($E5-L$3,'SI2.11 - Nickel_inflow'!$J$4:$J$49,'SI2.11 - Nickel_inflow'!$K$4:$K$49,0)*L$1</f>
        <v>0</v>
      </c>
      <c r="M5" s="6">
        <f>_xlfn.XLOOKUP($E5-M$3,'SI2.11 - Nickel_inflow'!$J$4:$J$49,'SI2.11 - Nickel_inflow'!$K$4:$K$49,0)*M$1</f>
        <v>0</v>
      </c>
      <c r="N5" s="6">
        <f>_xlfn.XLOOKUP($E5-N$3,'SI2.11 - Nickel_inflow'!$J$4:$J$49,'SI2.11 - Nickel_inflow'!$K$4:$K$49,0)*N$1</f>
        <v>0</v>
      </c>
      <c r="O5" s="6">
        <f>_xlfn.XLOOKUP($E5-O$3,'SI2.11 - Nickel_inflow'!$J$4:$J$49,'SI2.11 - Nickel_inflow'!$K$4:$K$49,0)*O$1</f>
        <v>0</v>
      </c>
      <c r="P5" s="6">
        <f>_xlfn.XLOOKUP($E5-P$3,'SI2.11 - Nickel_inflow'!$J$4:$J$49,'SI2.11 - Nickel_inflow'!$K$4:$K$49,0)*P$1</f>
        <v>0</v>
      </c>
      <c r="Q5" s="6">
        <f>_xlfn.XLOOKUP($E5-Q$3,'SI2.11 - Nickel_inflow'!$J$4:$J$49,'SI2.11 - Nickel_inflow'!$K$4:$K$49,0)*Q$1</f>
        <v>0</v>
      </c>
      <c r="R5" s="6">
        <f>_xlfn.XLOOKUP($E5-R$3,'SI2.11 - Nickel_inflow'!$J$4:$J$49,'SI2.11 - Nickel_inflow'!$K$4:$K$49,0)*R$1</f>
        <v>0</v>
      </c>
      <c r="S5" s="6">
        <f>_xlfn.XLOOKUP($E5-S$3,'SI2.11 - Nickel_inflow'!$J$4:$J$49,'SI2.11 - Nickel_inflow'!$K$4:$K$49,0)*S$1</f>
        <v>0</v>
      </c>
      <c r="T5" s="6">
        <f>_xlfn.XLOOKUP($E5-T$3,'SI2.11 - Nickel_inflow'!$J$4:$J$49,'SI2.11 - Nickel_inflow'!$K$4:$K$49,0)*T$1</f>
        <v>0</v>
      </c>
      <c r="U5" s="6">
        <f>_xlfn.XLOOKUP($E5-U$3,'SI2.11 - Nickel_inflow'!$J$4:$J$49,'SI2.11 - Nickel_inflow'!$K$4:$K$49,0)*U$1</f>
        <v>0</v>
      </c>
      <c r="V5" s="6">
        <f>_xlfn.XLOOKUP($E5-V$3,'SI2.11 - Nickel_inflow'!$J$4:$J$49,'SI2.11 - Nickel_inflow'!$K$4:$K$49,0)*V$1</f>
        <v>0</v>
      </c>
      <c r="W5" s="6">
        <f>_xlfn.XLOOKUP($E5-W$3,'SI2.11 - Nickel_inflow'!$J$4:$J$49,'SI2.11 - Nickel_inflow'!$K$4:$K$49,0)*W$1</f>
        <v>0</v>
      </c>
      <c r="X5" s="6">
        <f>_xlfn.XLOOKUP($E5-X$3,'SI2.11 - Nickel_inflow'!$J$4:$J$49,'SI2.11 - Nickel_inflow'!$K$4:$K$49,0)*X$1</f>
        <v>0</v>
      </c>
      <c r="Y5" s="6">
        <f>_xlfn.XLOOKUP($E5-Y$3,'SI2.11 - Nickel_inflow'!$J$4:$J$49,'SI2.11 - Nickel_inflow'!$K$4:$K$49,0)*Y$1</f>
        <v>0</v>
      </c>
      <c r="Z5" s="6">
        <f>_xlfn.XLOOKUP($E5-Z$3,'SI2.11 - Nickel_inflow'!$J$4:$J$49,'SI2.11 - Nickel_inflow'!$K$4:$K$49,0)*Z$1</f>
        <v>0</v>
      </c>
      <c r="AA5" s="6">
        <f>_xlfn.XLOOKUP($E5-AA$3,'SI2.11 - Nickel_inflow'!$J$4:$J$49,'SI2.11 - Nickel_inflow'!$K$4:$K$49,0)*AA$1</f>
        <v>0</v>
      </c>
      <c r="AB5" s="6">
        <f>_xlfn.XLOOKUP($E5-AB$3,'SI2.11 - Nickel_inflow'!$J$4:$J$49,'SI2.11 - Nickel_inflow'!$K$4:$K$49,0)*AB$1</f>
        <v>0</v>
      </c>
      <c r="AC5" s="6">
        <f>_xlfn.XLOOKUP($E5-AC$3,'SI2.11 - Nickel_inflow'!$J$4:$J$49,'SI2.11 - Nickel_inflow'!$K$4:$K$49,0)*AC$1</f>
        <v>0</v>
      </c>
      <c r="AD5" s="6">
        <f>_xlfn.XLOOKUP($E5-AD$3,'SI2.11 - Nickel_inflow'!$J$4:$J$49,'SI2.11 - Nickel_inflow'!$K$4:$K$49,0)*AD$1</f>
        <v>0</v>
      </c>
      <c r="AE5" s="6">
        <f>_xlfn.XLOOKUP($E5-AE$3,'SI2.11 - Nickel_inflow'!$J$4:$J$49,'SI2.11 - Nickel_inflow'!$K$4:$K$49,0)*AE$1</f>
        <v>0</v>
      </c>
      <c r="AF5" s="6">
        <f>_xlfn.XLOOKUP($E5-AF$3,'SI2.11 - Nickel_inflow'!$J$4:$J$49,'SI2.11 - Nickel_inflow'!$K$4:$K$49,0)*AF$1</f>
        <v>0</v>
      </c>
      <c r="AG5" s="6">
        <f>_xlfn.XLOOKUP($E5-AG$3,'SI2.11 - Nickel_inflow'!$J$4:$J$49,'SI2.11 - Nickel_inflow'!$K$4:$K$49,0)*AG$1</f>
        <v>0</v>
      </c>
      <c r="AH5" s="6">
        <f>_xlfn.XLOOKUP($E5-AH$3,'SI2.11 - Nickel_inflow'!$J$4:$J$49,'SI2.11 - Nickel_inflow'!$K$4:$K$49,0)*AH$1</f>
        <v>0</v>
      </c>
      <c r="AI5" s="6">
        <f>_xlfn.XLOOKUP($E5-AI$3,'SI2.11 - Nickel_inflow'!$J$4:$J$49,'SI2.11 - Nickel_inflow'!$K$4:$K$49,0)*AI$1</f>
        <v>0</v>
      </c>
      <c r="AJ5" s="6">
        <f>_xlfn.XLOOKUP($E5-AJ$3,'SI2.11 - Nickel_inflow'!$J$4:$J$49,'SI2.11 - Nickel_inflow'!$K$4:$K$49,0)*AJ$1</f>
        <v>0</v>
      </c>
      <c r="AK5" s="6">
        <f>_xlfn.XLOOKUP($E5-AK$3,'SI2.11 - Nickel_inflow'!$J$4:$J$49,'SI2.11 - Nickel_inflow'!$K$4:$K$49,0)*AK$1</f>
        <v>0</v>
      </c>
      <c r="AL5" s="6">
        <f>_xlfn.XLOOKUP($E5-AL$3,'SI2.11 - Nickel_inflow'!$J$4:$J$49,'SI2.11 - Nickel_inflow'!$K$4:$K$49,0)*AL$1</f>
        <v>0</v>
      </c>
      <c r="AM5" s="6">
        <f>_xlfn.XLOOKUP($E5-AM$3,'SI2.11 - Nickel_inflow'!$J$4:$J$49,'SI2.11 - Nickel_inflow'!$K$4:$K$49,0)*AM$1</f>
        <v>0</v>
      </c>
      <c r="AN5" s="6">
        <f>_xlfn.XLOOKUP($E5-AN$3,'SI2.11 - Nickel_inflow'!$J$4:$J$49,'SI2.11 - Nickel_inflow'!$K$4:$K$49,0)*AN$1</f>
        <v>0</v>
      </c>
      <c r="AO5" s="6">
        <f>_xlfn.XLOOKUP($E5-AO$3,'SI2.11 - Nickel_inflow'!$J$4:$J$49,'SI2.11 - Nickel_inflow'!$K$4:$K$49,0)*AO$1</f>
        <v>0</v>
      </c>
      <c r="AP5" s="6">
        <f>_xlfn.XLOOKUP($E5-AP$3,'SI2.11 - Nickel_inflow'!$J$4:$J$49,'SI2.11 - Nickel_inflow'!$K$4:$K$49,0)*AP$1</f>
        <v>0</v>
      </c>
      <c r="AQ5" s="6">
        <f>_xlfn.XLOOKUP($E5-AQ$3,'SI2.11 - Nickel_inflow'!$J$4:$J$49,'SI2.11 - Nickel_inflow'!$K$4:$K$49,0)*AQ$1</f>
        <v>0</v>
      </c>
      <c r="AR5" s="6">
        <f>_xlfn.XLOOKUP($E5-AR$3,'SI2.11 - Nickel_inflow'!$J$4:$J$49,'SI2.11 - Nickel_inflow'!$K$4:$K$49,0)*AR$1</f>
        <v>0</v>
      </c>
      <c r="AS5" s="6">
        <f>_xlfn.XLOOKUP($E5-AS$3,'SI2.11 - Nickel_inflow'!$J$4:$J$49,'SI2.11 - Nickel_inflow'!$K$4:$K$49,0)*AS$1</f>
        <v>0</v>
      </c>
      <c r="AT5" s="6">
        <f>_xlfn.XLOOKUP($E5-AT$3,'SI2.11 - Nickel_inflow'!$J$4:$J$49,'SI2.11 - Nickel_inflow'!$K$4:$K$49,0)*AT$1</f>
        <v>0</v>
      </c>
      <c r="AU5" s="6">
        <f>_xlfn.XLOOKUP($E5-AU$3,'SI2.11 - Nickel_inflow'!$J$4:$J$49,'SI2.11 - Nickel_inflow'!$K$4:$K$49,0)*AU$1</f>
        <v>0</v>
      </c>
      <c r="AV5" s="6">
        <f>_xlfn.XLOOKUP($E5-AV$3,'SI2.11 - Nickel_inflow'!$J$4:$J$49,'SI2.11 - Nickel_inflow'!$K$4:$K$49,0)*AV$1</f>
        <v>0</v>
      </c>
      <c r="AW5" s="6">
        <f>_xlfn.XLOOKUP($E5-AW$3,'SI2.11 - Nickel_inflow'!$J$4:$J$49,'SI2.11 - Nickel_inflow'!$K$4:$K$49,0)*AW$1</f>
        <v>0</v>
      </c>
      <c r="AX5" s="6">
        <f>_xlfn.XLOOKUP($E5-AX$3,'SI2.11 - Nickel_inflow'!$J$4:$J$49,'SI2.11 - Nickel_inflow'!$K$4:$K$49,0)*AX$1</f>
        <v>0</v>
      </c>
      <c r="AY5" s="6">
        <f>_xlfn.XLOOKUP($E5-AY$3,'SI2.11 - Nickel_inflow'!$J$4:$J$49,'SI2.11 - Nickel_inflow'!$K$4:$K$49,0)*AY$1</f>
        <v>0</v>
      </c>
    </row>
    <row r="6" spans="1:51">
      <c r="A6" s="15">
        <f>'SI2.11 - Nickel_inflow'!E6-B6</f>
        <v>1.0193949033931777E-2</v>
      </c>
      <c r="B6" s="14">
        <f t="shared" si="2"/>
        <v>-1.3937476043261621E-2</v>
      </c>
      <c r="C6" s="13">
        <f t="shared" si="1"/>
        <v>0.31540508285900953</v>
      </c>
      <c r="E6" s="9">
        <f>'SI2.11 - Nickel_inflow'!B6</f>
        <v>2007</v>
      </c>
      <c r="F6" s="6">
        <f>_xlfn.XLOOKUP($E6-F$3,'SI2.11 - Nickel_inflow'!$J$4:$J$49,'SI2.11 - Nickel_inflow'!$K$4:$K$49,0)*F$1</f>
        <v>0.37653240525119136</v>
      </c>
      <c r="G6" s="6">
        <f>_xlfn.XLOOKUP($E6-G$3,'SI2.11 - Nickel_inflow'!$J$4:$J$49,'SI2.11 - Nickel_inflow'!$K$4:$K$49,0)*G$1</f>
        <v>-5.7383795382851981E-2</v>
      </c>
      <c r="H6" s="6">
        <f>_xlfn.XLOOKUP($E6-H$3,'SI2.11 - Nickel_inflow'!$J$4:$J$49,'SI2.11 - Nickel_inflow'!$K$4:$K$49,0)*H$1</f>
        <v>-3.7435270093298437E-3</v>
      </c>
      <c r="I6" s="6">
        <f>_xlfn.XLOOKUP($E6-I$3,'SI2.11 - Nickel_inflow'!$J$4:$J$49,'SI2.11 - Nickel_inflow'!$K$4:$K$49,0)*I$1</f>
        <v>0</v>
      </c>
      <c r="J6" s="6">
        <f>_xlfn.XLOOKUP($E6-J$3,'SI2.11 - Nickel_inflow'!$J$4:$J$49,'SI2.11 - Nickel_inflow'!$K$4:$K$49,0)*J$1</f>
        <v>0</v>
      </c>
      <c r="K6" s="6">
        <f>_xlfn.XLOOKUP($E6-K$3,'SI2.11 - Nickel_inflow'!$J$4:$J$49,'SI2.11 - Nickel_inflow'!$K$4:$K$49,0)*K$1</f>
        <v>0</v>
      </c>
      <c r="L6" s="6">
        <f>_xlfn.XLOOKUP($E6-L$3,'SI2.11 - Nickel_inflow'!$J$4:$J$49,'SI2.11 - Nickel_inflow'!$K$4:$K$49,0)*L$1</f>
        <v>0</v>
      </c>
      <c r="M6" s="6">
        <f>_xlfn.XLOOKUP($E6-M$3,'SI2.11 - Nickel_inflow'!$J$4:$J$49,'SI2.11 - Nickel_inflow'!$K$4:$K$49,0)*M$1</f>
        <v>0</v>
      </c>
      <c r="N6" s="6">
        <f>_xlfn.XLOOKUP($E6-N$3,'SI2.11 - Nickel_inflow'!$J$4:$J$49,'SI2.11 - Nickel_inflow'!$K$4:$K$49,0)*N$1</f>
        <v>0</v>
      </c>
      <c r="O6" s="6">
        <f>_xlfn.XLOOKUP($E6-O$3,'SI2.11 - Nickel_inflow'!$J$4:$J$49,'SI2.11 - Nickel_inflow'!$K$4:$K$49,0)*O$1</f>
        <v>0</v>
      </c>
      <c r="P6" s="6">
        <f>_xlfn.XLOOKUP($E6-P$3,'SI2.11 - Nickel_inflow'!$J$4:$J$49,'SI2.11 - Nickel_inflow'!$K$4:$K$49,0)*P$1</f>
        <v>0</v>
      </c>
      <c r="Q6" s="6">
        <f>_xlfn.XLOOKUP($E6-Q$3,'SI2.11 - Nickel_inflow'!$J$4:$J$49,'SI2.11 - Nickel_inflow'!$K$4:$K$49,0)*Q$1</f>
        <v>0</v>
      </c>
      <c r="R6" s="6">
        <f>_xlfn.XLOOKUP($E6-R$3,'SI2.11 - Nickel_inflow'!$J$4:$J$49,'SI2.11 - Nickel_inflow'!$K$4:$K$49,0)*R$1</f>
        <v>0</v>
      </c>
      <c r="S6" s="6">
        <f>_xlfn.XLOOKUP($E6-S$3,'SI2.11 - Nickel_inflow'!$J$4:$J$49,'SI2.11 - Nickel_inflow'!$K$4:$K$49,0)*S$1</f>
        <v>0</v>
      </c>
      <c r="T6" s="6">
        <f>_xlfn.XLOOKUP($E6-T$3,'SI2.11 - Nickel_inflow'!$J$4:$J$49,'SI2.11 - Nickel_inflow'!$K$4:$K$49,0)*T$1</f>
        <v>0</v>
      </c>
      <c r="U6" s="6">
        <f>_xlfn.XLOOKUP($E6-U$3,'SI2.11 - Nickel_inflow'!$J$4:$J$49,'SI2.11 - Nickel_inflow'!$K$4:$K$49,0)*U$1</f>
        <v>0</v>
      </c>
      <c r="V6" s="6">
        <f>_xlfn.XLOOKUP($E6-V$3,'SI2.11 - Nickel_inflow'!$J$4:$J$49,'SI2.11 - Nickel_inflow'!$K$4:$K$49,0)*V$1</f>
        <v>0</v>
      </c>
      <c r="W6" s="6">
        <f>_xlfn.XLOOKUP($E6-W$3,'SI2.11 - Nickel_inflow'!$J$4:$J$49,'SI2.11 - Nickel_inflow'!$K$4:$K$49,0)*W$1</f>
        <v>0</v>
      </c>
      <c r="X6" s="6">
        <f>_xlfn.XLOOKUP($E6-X$3,'SI2.11 - Nickel_inflow'!$J$4:$J$49,'SI2.11 - Nickel_inflow'!$K$4:$K$49,0)*X$1</f>
        <v>0</v>
      </c>
      <c r="Y6" s="6">
        <f>_xlfn.XLOOKUP($E6-Y$3,'SI2.11 - Nickel_inflow'!$J$4:$J$49,'SI2.11 - Nickel_inflow'!$K$4:$K$49,0)*Y$1</f>
        <v>0</v>
      </c>
      <c r="Z6" s="6">
        <f>_xlfn.XLOOKUP($E6-Z$3,'SI2.11 - Nickel_inflow'!$J$4:$J$49,'SI2.11 - Nickel_inflow'!$K$4:$K$49,0)*Z$1</f>
        <v>0</v>
      </c>
      <c r="AA6" s="6">
        <f>_xlfn.XLOOKUP($E6-AA$3,'SI2.11 - Nickel_inflow'!$J$4:$J$49,'SI2.11 - Nickel_inflow'!$K$4:$K$49,0)*AA$1</f>
        <v>0</v>
      </c>
      <c r="AB6" s="6">
        <f>_xlfn.XLOOKUP($E6-AB$3,'SI2.11 - Nickel_inflow'!$J$4:$J$49,'SI2.11 - Nickel_inflow'!$K$4:$K$49,0)*AB$1</f>
        <v>0</v>
      </c>
      <c r="AC6" s="6">
        <f>_xlfn.XLOOKUP($E6-AC$3,'SI2.11 - Nickel_inflow'!$J$4:$J$49,'SI2.11 - Nickel_inflow'!$K$4:$K$49,0)*AC$1</f>
        <v>0</v>
      </c>
      <c r="AD6" s="6">
        <f>_xlfn.XLOOKUP($E6-AD$3,'SI2.11 - Nickel_inflow'!$J$4:$J$49,'SI2.11 - Nickel_inflow'!$K$4:$K$49,0)*AD$1</f>
        <v>0</v>
      </c>
      <c r="AE6" s="6">
        <f>_xlfn.XLOOKUP($E6-AE$3,'SI2.11 - Nickel_inflow'!$J$4:$J$49,'SI2.11 - Nickel_inflow'!$K$4:$K$49,0)*AE$1</f>
        <v>0</v>
      </c>
      <c r="AF6" s="6">
        <f>_xlfn.XLOOKUP($E6-AF$3,'SI2.11 - Nickel_inflow'!$J$4:$J$49,'SI2.11 - Nickel_inflow'!$K$4:$K$49,0)*AF$1</f>
        <v>0</v>
      </c>
      <c r="AG6" s="6">
        <f>_xlfn.XLOOKUP($E6-AG$3,'SI2.11 - Nickel_inflow'!$J$4:$J$49,'SI2.11 - Nickel_inflow'!$K$4:$K$49,0)*AG$1</f>
        <v>0</v>
      </c>
      <c r="AH6" s="6">
        <f>_xlfn.XLOOKUP($E6-AH$3,'SI2.11 - Nickel_inflow'!$J$4:$J$49,'SI2.11 - Nickel_inflow'!$K$4:$K$49,0)*AH$1</f>
        <v>0</v>
      </c>
      <c r="AI6" s="6">
        <f>_xlfn.XLOOKUP($E6-AI$3,'SI2.11 - Nickel_inflow'!$J$4:$J$49,'SI2.11 - Nickel_inflow'!$K$4:$K$49,0)*AI$1</f>
        <v>0</v>
      </c>
      <c r="AJ6" s="6">
        <f>_xlfn.XLOOKUP($E6-AJ$3,'SI2.11 - Nickel_inflow'!$J$4:$J$49,'SI2.11 - Nickel_inflow'!$K$4:$K$49,0)*AJ$1</f>
        <v>0</v>
      </c>
      <c r="AK6" s="6">
        <f>_xlfn.XLOOKUP($E6-AK$3,'SI2.11 - Nickel_inflow'!$J$4:$J$49,'SI2.11 - Nickel_inflow'!$K$4:$K$49,0)*AK$1</f>
        <v>0</v>
      </c>
      <c r="AL6" s="6">
        <f>_xlfn.XLOOKUP($E6-AL$3,'SI2.11 - Nickel_inflow'!$J$4:$J$49,'SI2.11 - Nickel_inflow'!$K$4:$K$49,0)*AL$1</f>
        <v>0</v>
      </c>
      <c r="AM6" s="6">
        <f>_xlfn.XLOOKUP($E6-AM$3,'SI2.11 - Nickel_inflow'!$J$4:$J$49,'SI2.11 - Nickel_inflow'!$K$4:$K$49,0)*AM$1</f>
        <v>0</v>
      </c>
      <c r="AN6" s="6">
        <f>_xlfn.XLOOKUP($E6-AN$3,'SI2.11 - Nickel_inflow'!$J$4:$J$49,'SI2.11 - Nickel_inflow'!$K$4:$K$49,0)*AN$1</f>
        <v>0</v>
      </c>
      <c r="AO6" s="6">
        <f>_xlfn.XLOOKUP($E6-AO$3,'SI2.11 - Nickel_inflow'!$J$4:$J$49,'SI2.11 - Nickel_inflow'!$K$4:$K$49,0)*AO$1</f>
        <v>0</v>
      </c>
      <c r="AP6" s="6">
        <f>_xlfn.XLOOKUP($E6-AP$3,'SI2.11 - Nickel_inflow'!$J$4:$J$49,'SI2.11 - Nickel_inflow'!$K$4:$K$49,0)*AP$1</f>
        <v>0</v>
      </c>
      <c r="AQ6" s="6">
        <f>_xlfn.XLOOKUP($E6-AQ$3,'SI2.11 - Nickel_inflow'!$J$4:$J$49,'SI2.11 - Nickel_inflow'!$K$4:$K$49,0)*AQ$1</f>
        <v>0</v>
      </c>
      <c r="AR6" s="6">
        <f>_xlfn.XLOOKUP($E6-AR$3,'SI2.11 - Nickel_inflow'!$J$4:$J$49,'SI2.11 - Nickel_inflow'!$K$4:$K$49,0)*AR$1</f>
        <v>0</v>
      </c>
      <c r="AS6" s="6">
        <f>_xlfn.XLOOKUP($E6-AS$3,'SI2.11 - Nickel_inflow'!$J$4:$J$49,'SI2.11 - Nickel_inflow'!$K$4:$K$49,0)*AS$1</f>
        <v>0</v>
      </c>
      <c r="AT6" s="6">
        <f>_xlfn.XLOOKUP($E6-AT$3,'SI2.11 - Nickel_inflow'!$J$4:$J$49,'SI2.11 - Nickel_inflow'!$K$4:$K$49,0)*AT$1</f>
        <v>0</v>
      </c>
      <c r="AU6" s="6">
        <f>_xlfn.XLOOKUP($E6-AU$3,'SI2.11 - Nickel_inflow'!$J$4:$J$49,'SI2.11 - Nickel_inflow'!$K$4:$K$49,0)*AU$1</f>
        <v>0</v>
      </c>
      <c r="AV6" s="6">
        <f>_xlfn.XLOOKUP($E6-AV$3,'SI2.11 - Nickel_inflow'!$J$4:$J$49,'SI2.11 - Nickel_inflow'!$K$4:$K$49,0)*AV$1</f>
        <v>0</v>
      </c>
      <c r="AW6" s="6">
        <f>_xlfn.XLOOKUP($E6-AW$3,'SI2.11 - Nickel_inflow'!$J$4:$J$49,'SI2.11 - Nickel_inflow'!$K$4:$K$49,0)*AW$1</f>
        <v>0</v>
      </c>
      <c r="AX6" s="6">
        <f>_xlfn.XLOOKUP($E6-AX$3,'SI2.11 - Nickel_inflow'!$J$4:$J$49,'SI2.11 - Nickel_inflow'!$K$4:$K$49,0)*AX$1</f>
        <v>0</v>
      </c>
      <c r="AY6" s="6">
        <f>_xlfn.XLOOKUP($E6-AY$3,'SI2.11 - Nickel_inflow'!$J$4:$J$49,'SI2.11 - Nickel_inflow'!$K$4:$K$49,0)*AY$1</f>
        <v>0</v>
      </c>
    </row>
    <row r="7" spans="1:51">
      <c r="A7" s="15">
        <f>'SI2.11 - Nickel_inflow'!E7-B7</f>
        <v>1.7820067381150197E-2</v>
      </c>
      <c r="B7" s="14">
        <f t="shared" si="2"/>
        <v>2.2764544203994042E-2</v>
      </c>
      <c r="C7" s="13">
        <f t="shared" si="1"/>
        <v>0.33816962706300357</v>
      </c>
      <c r="E7" s="9">
        <f>'SI2.11 - Nickel_inflow'!B7</f>
        <v>2008</v>
      </c>
      <c r="F7" s="6">
        <f>_xlfn.XLOOKUP($E7-F$3,'SI2.11 - Nickel_inflow'!$J$4:$J$49,'SI2.11 - Nickel_inflow'!$K$4:$K$49,0)*F$1</f>
        <v>0.35711216307132154</v>
      </c>
      <c r="G7" s="6">
        <f>_xlfn.XLOOKUP($E7-G$3,'SI2.11 - Nickel_inflow'!$J$4:$J$49,'SI2.11 - Nickel_inflow'!$K$4:$K$49,0)*G$1</f>
        <v>-5.5810743346891283E-2</v>
      </c>
      <c r="H7" s="6">
        <f>_xlfn.XLOOKUP($E7-H$3,'SI2.11 - Nickel_inflow'!$J$4:$J$49,'SI2.11 - Nickel_inflow'!$K$4:$K$49,0)*H$1</f>
        <v>-3.7164042465709607E-3</v>
      </c>
      <c r="I7" s="6">
        <f>_xlfn.XLOOKUP($E7-I$3,'SI2.11 - Nickel_inflow'!$J$4:$J$49,'SI2.11 - Nickel_inflow'!$K$4:$K$49,0)*I$1</f>
        <v>4.0584611585144238E-2</v>
      </c>
      <c r="J7" s="6">
        <f>_xlfn.XLOOKUP($E7-J$3,'SI2.11 - Nickel_inflow'!$J$4:$J$49,'SI2.11 - Nickel_inflow'!$K$4:$K$49,0)*J$1</f>
        <v>0</v>
      </c>
      <c r="K7" s="6">
        <f>_xlfn.XLOOKUP($E7-K$3,'SI2.11 - Nickel_inflow'!$J$4:$J$49,'SI2.11 - Nickel_inflow'!$K$4:$K$49,0)*K$1</f>
        <v>0</v>
      </c>
      <c r="L7" s="6">
        <f>_xlfn.XLOOKUP($E7-L$3,'SI2.11 - Nickel_inflow'!$J$4:$J$49,'SI2.11 - Nickel_inflow'!$K$4:$K$49,0)*L$1</f>
        <v>0</v>
      </c>
      <c r="M7" s="6">
        <f>_xlfn.XLOOKUP($E7-M$3,'SI2.11 - Nickel_inflow'!$J$4:$J$49,'SI2.11 - Nickel_inflow'!$K$4:$K$49,0)*M$1</f>
        <v>0</v>
      </c>
      <c r="N7" s="6">
        <f>_xlfn.XLOOKUP($E7-N$3,'SI2.11 - Nickel_inflow'!$J$4:$J$49,'SI2.11 - Nickel_inflow'!$K$4:$K$49,0)*N$1</f>
        <v>0</v>
      </c>
      <c r="O7" s="6">
        <f>_xlfn.XLOOKUP($E7-O$3,'SI2.11 - Nickel_inflow'!$J$4:$J$49,'SI2.11 - Nickel_inflow'!$K$4:$K$49,0)*O$1</f>
        <v>0</v>
      </c>
      <c r="P7" s="6">
        <f>_xlfn.XLOOKUP($E7-P$3,'SI2.11 - Nickel_inflow'!$J$4:$J$49,'SI2.11 - Nickel_inflow'!$K$4:$K$49,0)*P$1</f>
        <v>0</v>
      </c>
      <c r="Q7" s="6">
        <f>_xlfn.XLOOKUP($E7-Q$3,'SI2.11 - Nickel_inflow'!$J$4:$J$49,'SI2.11 - Nickel_inflow'!$K$4:$K$49,0)*Q$1</f>
        <v>0</v>
      </c>
      <c r="R7" s="6">
        <f>_xlfn.XLOOKUP($E7-R$3,'SI2.11 - Nickel_inflow'!$J$4:$J$49,'SI2.11 - Nickel_inflow'!$K$4:$K$49,0)*R$1</f>
        <v>0</v>
      </c>
      <c r="S7" s="6">
        <f>_xlfn.XLOOKUP($E7-S$3,'SI2.11 - Nickel_inflow'!$J$4:$J$49,'SI2.11 - Nickel_inflow'!$K$4:$K$49,0)*S$1</f>
        <v>0</v>
      </c>
      <c r="T7" s="6">
        <f>_xlfn.XLOOKUP($E7-T$3,'SI2.11 - Nickel_inflow'!$J$4:$J$49,'SI2.11 - Nickel_inflow'!$K$4:$K$49,0)*T$1</f>
        <v>0</v>
      </c>
      <c r="U7" s="6">
        <f>_xlfn.XLOOKUP($E7-U$3,'SI2.11 - Nickel_inflow'!$J$4:$J$49,'SI2.11 - Nickel_inflow'!$K$4:$K$49,0)*U$1</f>
        <v>0</v>
      </c>
      <c r="V7" s="6">
        <f>_xlfn.XLOOKUP($E7-V$3,'SI2.11 - Nickel_inflow'!$J$4:$J$49,'SI2.11 - Nickel_inflow'!$K$4:$K$49,0)*V$1</f>
        <v>0</v>
      </c>
      <c r="W7" s="6">
        <f>_xlfn.XLOOKUP($E7-W$3,'SI2.11 - Nickel_inflow'!$J$4:$J$49,'SI2.11 - Nickel_inflow'!$K$4:$K$49,0)*W$1</f>
        <v>0</v>
      </c>
      <c r="X7" s="6">
        <f>_xlfn.XLOOKUP($E7-X$3,'SI2.11 - Nickel_inflow'!$J$4:$J$49,'SI2.11 - Nickel_inflow'!$K$4:$K$49,0)*X$1</f>
        <v>0</v>
      </c>
      <c r="Y7" s="6">
        <f>_xlfn.XLOOKUP($E7-Y$3,'SI2.11 - Nickel_inflow'!$J$4:$J$49,'SI2.11 - Nickel_inflow'!$K$4:$K$49,0)*Y$1</f>
        <v>0</v>
      </c>
      <c r="Z7" s="6">
        <f>_xlfn.XLOOKUP($E7-Z$3,'SI2.11 - Nickel_inflow'!$J$4:$J$49,'SI2.11 - Nickel_inflow'!$K$4:$K$49,0)*Z$1</f>
        <v>0</v>
      </c>
      <c r="AA7" s="6">
        <f>_xlfn.XLOOKUP($E7-AA$3,'SI2.11 - Nickel_inflow'!$J$4:$J$49,'SI2.11 - Nickel_inflow'!$K$4:$K$49,0)*AA$1</f>
        <v>0</v>
      </c>
      <c r="AB7" s="6">
        <f>_xlfn.XLOOKUP($E7-AB$3,'SI2.11 - Nickel_inflow'!$J$4:$J$49,'SI2.11 - Nickel_inflow'!$K$4:$K$49,0)*AB$1</f>
        <v>0</v>
      </c>
      <c r="AC7" s="6">
        <f>_xlfn.XLOOKUP($E7-AC$3,'SI2.11 - Nickel_inflow'!$J$4:$J$49,'SI2.11 - Nickel_inflow'!$K$4:$K$49,0)*AC$1</f>
        <v>0</v>
      </c>
      <c r="AD7" s="6">
        <f>_xlfn.XLOOKUP($E7-AD$3,'SI2.11 - Nickel_inflow'!$J$4:$J$49,'SI2.11 - Nickel_inflow'!$K$4:$K$49,0)*AD$1</f>
        <v>0</v>
      </c>
      <c r="AE7" s="6">
        <f>_xlfn.XLOOKUP($E7-AE$3,'SI2.11 - Nickel_inflow'!$J$4:$J$49,'SI2.11 - Nickel_inflow'!$K$4:$K$49,0)*AE$1</f>
        <v>0</v>
      </c>
      <c r="AF7" s="6">
        <f>_xlfn.XLOOKUP($E7-AF$3,'SI2.11 - Nickel_inflow'!$J$4:$J$49,'SI2.11 - Nickel_inflow'!$K$4:$K$49,0)*AF$1</f>
        <v>0</v>
      </c>
      <c r="AG7" s="6">
        <f>_xlfn.XLOOKUP($E7-AG$3,'SI2.11 - Nickel_inflow'!$J$4:$J$49,'SI2.11 - Nickel_inflow'!$K$4:$K$49,0)*AG$1</f>
        <v>0</v>
      </c>
      <c r="AH7" s="6">
        <f>_xlfn.XLOOKUP($E7-AH$3,'SI2.11 - Nickel_inflow'!$J$4:$J$49,'SI2.11 - Nickel_inflow'!$K$4:$K$49,0)*AH$1</f>
        <v>0</v>
      </c>
      <c r="AI7" s="6">
        <f>_xlfn.XLOOKUP($E7-AI$3,'SI2.11 - Nickel_inflow'!$J$4:$J$49,'SI2.11 - Nickel_inflow'!$K$4:$K$49,0)*AI$1</f>
        <v>0</v>
      </c>
      <c r="AJ7" s="6">
        <f>_xlfn.XLOOKUP($E7-AJ$3,'SI2.11 - Nickel_inflow'!$J$4:$J$49,'SI2.11 - Nickel_inflow'!$K$4:$K$49,0)*AJ$1</f>
        <v>0</v>
      </c>
      <c r="AK7" s="6">
        <f>_xlfn.XLOOKUP($E7-AK$3,'SI2.11 - Nickel_inflow'!$J$4:$J$49,'SI2.11 - Nickel_inflow'!$K$4:$K$49,0)*AK$1</f>
        <v>0</v>
      </c>
      <c r="AL7" s="6">
        <f>_xlfn.XLOOKUP($E7-AL$3,'SI2.11 - Nickel_inflow'!$J$4:$J$49,'SI2.11 - Nickel_inflow'!$K$4:$K$49,0)*AL$1</f>
        <v>0</v>
      </c>
      <c r="AM7" s="6">
        <f>_xlfn.XLOOKUP($E7-AM$3,'SI2.11 - Nickel_inflow'!$J$4:$J$49,'SI2.11 - Nickel_inflow'!$K$4:$K$49,0)*AM$1</f>
        <v>0</v>
      </c>
      <c r="AN7" s="6">
        <f>_xlfn.XLOOKUP($E7-AN$3,'SI2.11 - Nickel_inflow'!$J$4:$J$49,'SI2.11 - Nickel_inflow'!$K$4:$K$49,0)*AN$1</f>
        <v>0</v>
      </c>
      <c r="AO7" s="6">
        <f>_xlfn.XLOOKUP($E7-AO$3,'SI2.11 - Nickel_inflow'!$J$4:$J$49,'SI2.11 - Nickel_inflow'!$K$4:$K$49,0)*AO$1</f>
        <v>0</v>
      </c>
      <c r="AP7" s="6">
        <f>_xlfn.XLOOKUP($E7-AP$3,'SI2.11 - Nickel_inflow'!$J$4:$J$49,'SI2.11 - Nickel_inflow'!$K$4:$K$49,0)*AP$1</f>
        <v>0</v>
      </c>
      <c r="AQ7" s="6">
        <f>_xlfn.XLOOKUP($E7-AQ$3,'SI2.11 - Nickel_inflow'!$J$4:$J$49,'SI2.11 - Nickel_inflow'!$K$4:$K$49,0)*AQ$1</f>
        <v>0</v>
      </c>
      <c r="AR7" s="6">
        <f>_xlfn.XLOOKUP($E7-AR$3,'SI2.11 - Nickel_inflow'!$J$4:$J$49,'SI2.11 - Nickel_inflow'!$K$4:$K$49,0)*AR$1</f>
        <v>0</v>
      </c>
      <c r="AS7" s="6">
        <f>_xlfn.XLOOKUP($E7-AS$3,'SI2.11 - Nickel_inflow'!$J$4:$J$49,'SI2.11 - Nickel_inflow'!$K$4:$K$49,0)*AS$1</f>
        <v>0</v>
      </c>
      <c r="AT7" s="6">
        <f>_xlfn.XLOOKUP($E7-AT$3,'SI2.11 - Nickel_inflow'!$J$4:$J$49,'SI2.11 - Nickel_inflow'!$K$4:$K$49,0)*AT$1</f>
        <v>0</v>
      </c>
      <c r="AU7" s="6">
        <f>_xlfn.XLOOKUP($E7-AU$3,'SI2.11 - Nickel_inflow'!$J$4:$J$49,'SI2.11 - Nickel_inflow'!$K$4:$K$49,0)*AU$1</f>
        <v>0</v>
      </c>
      <c r="AV7" s="6">
        <f>_xlfn.XLOOKUP($E7-AV$3,'SI2.11 - Nickel_inflow'!$J$4:$J$49,'SI2.11 - Nickel_inflow'!$K$4:$K$49,0)*AV$1</f>
        <v>0</v>
      </c>
      <c r="AW7" s="6">
        <f>_xlfn.XLOOKUP($E7-AW$3,'SI2.11 - Nickel_inflow'!$J$4:$J$49,'SI2.11 - Nickel_inflow'!$K$4:$K$49,0)*AW$1</f>
        <v>0</v>
      </c>
      <c r="AX7" s="6">
        <f>_xlfn.XLOOKUP($E7-AX$3,'SI2.11 - Nickel_inflow'!$J$4:$J$49,'SI2.11 - Nickel_inflow'!$K$4:$K$49,0)*AX$1</f>
        <v>0</v>
      </c>
      <c r="AY7" s="6">
        <f>_xlfn.XLOOKUP($E7-AY$3,'SI2.11 - Nickel_inflow'!$J$4:$J$49,'SI2.11 - Nickel_inflow'!$K$4:$K$49,0)*AY$1</f>
        <v>0</v>
      </c>
    </row>
    <row r="8" spans="1:51">
      <c r="A8" s="15">
        <f>'SI2.11 - Nickel_inflow'!E8-B8</f>
        <v>2.5128601718996099E-2</v>
      </c>
      <c r="B8" s="14">
        <f t="shared" si="2"/>
        <v>4.9524498207056067E-2</v>
      </c>
      <c r="C8" s="13">
        <f t="shared" si="1"/>
        <v>0.38769412527005964</v>
      </c>
      <c r="E8" s="9">
        <f>'SI2.11 - Nickel_inflow'!B8</f>
        <v>2009</v>
      </c>
      <c r="F8" s="6">
        <f>_xlfn.XLOOKUP($E8-F$3,'SI2.11 - Nickel_inflow'!$J$4:$J$49,'SI2.11 - Nickel_inflow'!$K$4:$K$49,0)*F$1</f>
        <v>0.32929720402053841</v>
      </c>
      <c r="G8" s="6">
        <f>_xlfn.XLOOKUP($E8-G$3,'SI2.11 - Nickel_inflow'!$J$4:$J$49,'SI2.11 - Nickel_inflow'!$K$4:$K$49,0)*G$1</f>
        <v>-5.2932217788613962E-2</v>
      </c>
      <c r="H8" s="6">
        <f>_xlfn.XLOOKUP($E8-H$3,'SI2.11 - Nickel_inflow'!$J$4:$J$49,'SI2.11 - Nickel_inflow'!$K$4:$K$49,0)*H$1</f>
        <v>-3.6145271011587838E-3</v>
      </c>
      <c r="I8" s="6">
        <f>_xlfn.XLOOKUP($E8-I$3,'SI2.11 - Nickel_inflow'!$J$4:$J$49,'SI2.11 - Nickel_inflow'!$K$4:$K$49,0)*I$1</f>
        <v>4.0290566213241778E-2</v>
      </c>
      <c r="J8" s="6">
        <f>_xlfn.XLOOKUP($E8-J$3,'SI2.11 - Nickel_inflow'!$J$4:$J$49,'SI2.11 - Nickel_inflow'!$K$4:$K$49,0)*J$1</f>
        <v>7.4653099926052166E-2</v>
      </c>
      <c r="K8" s="6">
        <f>_xlfn.XLOOKUP($E8-K$3,'SI2.11 - Nickel_inflow'!$J$4:$J$49,'SI2.11 - Nickel_inflow'!$K$4:$K$49,0)*K$1</f>
        <v>0</v>
      </c>
      <c r="L8" s="6">
        <f>_xlfn.XLOOKUP($E8-L$3,'SI2.11 - Nickel_inflow'!$J$4:$J$49,'SI2.11 - Nickel_inflow'!$K$4:$K$49,0)*L$1</f>
        <v>0</v>
      </c>
      <c r="M8" s="6">
        <f>_xlfn.XLOOKUP($E8-M$3,'SI2.11 - Nickel_inflow'!$J$4:$J$49,'SI2.11 - Nickel_inflow'!$K$4:$K$49,0)*M$1</f>
        <v>0</v>
      </c>
      <c r="N8" s="6">
        <f>_xlfn.XLOOKUP($E8-N$3,'SI2.11 - Nickel_inflow'!$J$4:$J$49,'SI2.11 - Nickel_inflow'!$K$4:$K$49,0)*N$1</f>
        <v>0</v>
      </c>
      <c r="O8" s="6">
        <f>_xlfn.XLOOKUP($E8-O$3,'SI2.11 - Nickel_inflow'!$J$4:$J$49,'SI2.11 - Nickel_inflow'!$K$4:$K$49,0)*O$1</f>
        <v>0</v>
      </c>
      <c r="P8" s="6">
        <f>_xlfn.XLOOKUP($E8-P$3,'SI2.11 - Nickel_inflow'!$J$4:$J$49,'SI2.11 - Nickel_inflow'!$K$4:$K$49,0)*P$1</f>
        <v>0</v>
      </c>
      <c r="Q8" s="6">
        <f>_xlfn.XLOOKUP($E8-Q$3,'SI2.11 - Nickel_inflow'!$J$4:$J$49,'SI2.11 - Nickel_inflow'!$K$4:$K$49,0)*Q$1</f>
        <v>0</v>
      </c>
      <c r="R8" s="6">
        <f>_xlfn.XLOOKUP($E8-R$3,'SI2.11 - Nickel_inflow'!$J$4:$J$49,'SI2.11 - Nickel_inflow'!$K$4:$K$49,0)*R$1</f>
        <v>0</v>
      </c>
      <c r="S8" s="6">
        <f>_xlfn.XLOOKUP($E8-S$3,'SI2.11 - Nickel_inflow'!$J$4:$J$49,'SI2.11 - Nickel_inflow'!$K$4:$K$49,0)*S$1</f>
        <v>0</v>
      </c>
      <c r="T8" s="6">
        <f>_xlfn.XLOOKUP($E8-T$3,'SI2.11 - Nickel_inflow'!$J$4:$J$49,'SI2.11 - Nickel_inflow'!$K$4:$K$49,0)*T$1</f>
        <v>0</v>
      </c>
      <c r="U8" s="6">
        <f>_xlfn.XLOOKUP($E8-U$3,'SI2.11 - Nickel_inflow'!$J$4:$J$49,'SI2.11 - Nickel_inflow'!$K$4:$K$49,0)*U$1</f>
        <v>0</v>
      </c>
      <c r="V8" s="6">
        <f>_xlfn.XLOOKUP($E8-V$3,'SI2.11 - Nickel_inflow'!$J$4:$J$49,'SI2.11 - Nickel_inflow'!$K$4:$K$49,0)*V$1</f>
        <v>0</v>
      </c>
      <c r="W8" s="6">
        <f>_xlfn.XLOOKUP($E8-W$3,'SI2.11 - Nickel_inflow'!$J$4:$J$49,'SI2.11 - Nickel_inflow'!$K$4:$K$49,0)*W$1</f>
        <v>0</v>
      </c>
      <c r="X8" s="6">
        <f>_xlfn.XLOOKUP($E8-X$3,'SI2.11 - Nickel_inflow'!$J$4:$J$49,'SI2.11 - Nickel_inflow'!$K$4:$K$49,0)*X$1</f>
        <v>0</v>
      </c>
      <c r="Y8" s="6">
        <f>_xlfn.XLOOKUP($E8-Y$3,'SI2.11 - Nickel_inflow'!$J$4:$J$49,'SI2.11 - Nickel_inflow'!$K$4:$K$49,0)*Y$1</f>
        <v>0</v>
      </c>
      <c r="Z8" s="6">
        <f>_xlfn.XLOOKUP($E8-Z$3,'SI2.11 - Nickel_inflow'!$J$4:$J$49,'SI2.11 - Nickel_inflow'!$K$4:$K$49,0)*Z$1</f>
        <v>0</v>
      </c>
      <c r="AA8" s="6">
        <f>_xlfn.XLOOKUP($E8-AA$3,'SI2.11 - Nickel_inflow'!$J$4:$J$49,'SI2.11 - Nickel_inflow'!$K$4:$K$49,0)*AA$1</f>
        <v>0</v>
      </c>
      <c r="AB8" s="6">
        <f>_xlfn.XLOOKUP($E8-AB$3,'SI2.11 - Nickel_inflow'!$J$4:$J$49,'SI2.11 - Nickel_inflow'!$K$4:$K$49,0)*AB$1</f>
        <v>0</v>
      </c>
      <c r="AC8" s="6">
        <f>_xlfn.XLOOKUP($E8-AC$3,'SI2.11 - Nickel_inflow'!$J$4:$J$49,'SI2.11 - Nickel_inflow'!$K$4:$K$49,0)*AC$1</f>
        <v>0</v>
      </c>
      <c r="AD8" s="6">
        <f>_xlfn.XLOOKUP($E8-AD$3,'SI2.11 - Nickel_inflow'!$J$4:$J$49,'SI2.11 - Nickel_inflow'!$K$4:$K$49,0)*AD$1</f>
        <v>0</v>
      </c>
      <c r="AE8" s="6">
        <f>_xlfn.XLOOKUP($E8-AE$3,'SI2.11 - Nickel_inflow'!$J$4:$J$49,'SI2.11 - Nickel_inflow'!$K$4:$K$49,0)*AE$1</f>
        <v>0</v>
      </c>
      <c r="AF8" s="6">
        <f>_xlfn.XLOOKUP($E8-AF$3,'SI2.11 - Nickel_inflow'!$J$4:$J$49,'SI2.11 - Nickel_inflow'!$K$4:$K$49,0)*AF$1</f>
        <v>0</v>
      </c>
      <c r="AG8" s="6">
        <f>_xlfn.XLOOKUP($E8-AG$3,'SI2.11 - Nickel_inflow'!$J$4:$J$49,'SI2.11 - Nickel_inflow'!$K$4:$K$49,0)*AG$1</f>
        <v>0</v>
      </c>
      <c r="AH8" s="6">
        <f>_xlfn.XLOOKUP($E8-AH$3,'SI2.11 - Nickel_inflow'!$J$4:$J$49,'SI2.11 - Nickel_inflow'!$K$4:$K$49,0)*AH$1</f>
        <v>0</v>
      </c>
      <c r="AI8" s="6">
        <f>_xlfn.XLOOKUP($E8-AI$3,'SI2.11 - Nickel_inflow'!$J$4:$J$49,'SI2.11 - Nickel_inflow'!$K$4:$K$49,0)*AI$1</f>
        <v>0</v>
      </c>
      <c r="AJ8" s="6">
        <f>_xlfn.XLOOKUP($E8-AJ$3,'SI2.11 - Nickel_inflow'!$J$4:$J$49,'SI2.11 - Nickel_inflow'!$K$4:$K$49,0)*AJ$1</f>
        <v>0</v>
      </c>
      <c r="AK8" s="6">
        <f>_xlfn.XLOOKUP($E8-AK$3,'SI2.11 - Nickel_inflow'!$J$4:$J$49,'SI2.11 - Nickel_inflow'!$K$4:$K$49,0)*AK$1</f>
        <v>0</v>
      </c>
      <c r="AL8" s="6">
        <f>_xlfn.XLOOKUP($E8-AL$3,'SI2.11 - Nickel_inflow'!$J$4:$J$49,'SI2.11 - Nickel_inflow'!$K$4:$K$49,0)*AL$1</f>
        <v>0</v>
      </c>
      <c r="AM8" s="6">
        <f>_xlfn.XLOOKUP($E8-AM$3,'SI2.11 - Nickel_inflow'!$J$4:$J$49,'SI2.11 - Nickel_inflow'!$K$4:$K$49,0)*AM$1</f>
        <v>0</v>
      </c>
      <c r="AN8" s="6">
        <f>_xlfn.XLOOKUP($E8-AN$3,'SI2.11 - Nickel_inflow'!$J$4:$J$49,'SI2.11 - Nickel_inflow'!$K$4:$K$49,0)*AN$1</f>
        <v>0</v>
      </c>
      <c r="AO8" s="6">
        <f>_xlfn.XLOOKUP($E8-AO$3,'SI2.11 - Nickel_inflow'!$J$4:$J$49,'SI2.11 - Nickel_inflow'!$K$4:$K$49,0)*AO$1</f>
        <v>0</v>
      </c>
      <c r="AP8" s="6">
        <f>_xlfn.XLOOKUP($E8-AP$3,'SI2.11 - Nickel_inflow'!$J$4:$J$49,'SI2.11 - Nickel_inflow'!$K$4:$K$49,0)*AP$1</f>
        <v>0</v>
      </c>
      <c r="AQ8" s="6">
        <f>_xlfn.XLOOKUP($E8-AQ$3,'SI2.11 - Nickel_inflow'!$J$4:$J$49,'SI2.11 - Nickel_inflow'!$K$4:$K$49,0)*AQ$1</f>
        <v>0</v>
      </c>
      <c r="AR8" s="6">
        <f>_xlfn.XLOOKUP($E8-AR$3,'SI2.11 - Nickel_inflow'!$J$4:$J$49,'SI2.11 - Nickel_inflow'!$K$4:$K$49,0)*AR$1</f>
        <v>0</v>
      </c>
      <c r="AS8" s="6">
        <f>_xlfn.XLOOKUP($E8-AS$3,'SI2.11 - Nickel_inflow'!$J$4:$J$49,'SI2.11 - Nickel_inflow'!$K$4:$K$49,0)*AS$1</f>
        <v>0</v>
      </c>
      <c r="AT8" s="6">
        <f>_xlfn.XLOOKUP($E8-AT$3,'SI2.11 - Nickel_inflow'!$J$4:$J$49,'SI2.11 - Nickel_inflow'!$K$4:$K$49,0)*AT$1</f>
        <v>0</v>
      </c>
      <c r="AU8" s="6">
        <f>_xlfn.XLOOKUP($E8-AU$3,'SI2.11 - Nickel_inflow'!$J$4:$J$49,'SI2.11 - Nickel_inflow'!$K$4:$K$49,0)*AU$1</f>
        <v>0</v>
      </c>
      <c r="AV8" s="6">
        <f>_xlfn.XLOOKUP($E8-AV$3,'SI2.11 - Nickel_inflow'!$J$4:$J$49,'SI2.11 - Nickel_inflow'!$K$4:$K$49,0)*AV$1</f>
        <v>0</v>
      </c>
      <c r="AW8" s="6">
        <f>_xlfn.XLOOKUP($E8-AW$3,'SI2.11 - Nickel_inflow'!$J$4:$J$49,'SI2.11 - Nickel_inflow'!$K$4:$K$49,0)*AW$1</f>
        <v>0</v>
      </c>
      <c r="AX8" s="6">
        <f>_xlfn.XLOOKUP($E8-AX$3,'SI2.11 - Nickel_inflow'!$J$4:$J$49,'SI2.11 - Nickel_inflow'!$K$4:$K$49,0)*AX$1</f>
        <v>0</v>
      </c>
      <c r="AY8" s="6">
        <f>_xlfn.XLOOKUP($E8-AY$3,'SI2.11 - Nickel_inflow'!$J$4:$J$49,'SI2.11 - Nickel_inflow'!$K$4:$K$49,0)*AY$1</f>
        <v>0</v>
      </c>
    </row>
    <row r="9" spans="1:51">
      <c r="A9" s="15">
        <f>'SI2.11 - Nickel_inflow'!E9-B9</f>
        <v>3.2085620393861564E-2</v>
      </c>
      <c r="B9" s="14">
        <f t="shared" si="2"/>
        <v>6.6249469458970034E-2</v>
      </c>
      <c r="C9" s="13">
        <f t="shared" si="1"/>
        <v>0.45394359472902968</v>
      </c>
      <c r="E9" s="9">
        <f>'SI2.11 - Nickel_inflow'!B9</f>
        <v>2010</v>
      </c>
      <c r="F9" s="6">
        <f>_xlfn.XLOOKUP($E9-F$3,'SI2.11 - Nickel_inflow'!$J$4:$J$49,'SI2.11 - Nickel_inflow'!$K$4:$K$49,0)*F$1</f>
        <v>0.29454770170112027</v>
      </c>
      <c r="G9" s="6">
        <f>_xlfn.XLOOKUP($E9-G$3,'SI2.11 - Nickel_inflow'!$J$4:$J$49,'SI2.11 - Nickel_inflow'!$K$4:$K$49,0)*G$1</f>
        <v>-4.8809402543132152E-2</v>
      </c>
      <c r="H9" s="6">
        <f>_xlfn.XLOOKUP($E9-H$3,'SI2.11 - Nickel_inflow'!$J$4:$J$49,'SI2.11 - Nickel_inflow'!$K$4:$K$49,0)*H$1</f>
        <v>-3.4281022657628017E-3</v>
      </c>
      <c r="I9" s="6">
        <f>_xlfn.XLOOKUP($E9-I$3,'SI2.11 - Nickel_inflow'!$J$4:$J$49,'SI2.11 - Nickel_inflow'!$K$4:$K$49,0)*I$1</f>
        <v>3.9186087905578489E-2</v>
      </c>
      <c r="J9" s="6">
        <f>_xlfn.XLOOKUP($E9-J$3,'SI2.11 - Nickel_inflow'!$J$4:$J$49,'SI2.11 - Nickel_inflow'!$K$4:$K$49,0)*J$1</f>
        <v>7.4112220078394284E-2</v>
      </c>
      <c r="K9" s="6">
        <f>_xlfn.XLOOKUP($E9-K$3,'SI2.11 - Nickel_inflow'!$J$4:$J$49,'SI2.11 - Nickel_inflow'!$K$4:$K$49,0)*K$1</f>
        <v>9.8335089852831598E-2</v>
      </c>
      <c r="L9" s="6">
        <f>_xlfn.XLOOKUP($E9-L$3,'SI2.11 - Nickel_inflow'!$J$4:$J$49,'SI2.11 - Nickel_inflow'!$K$4:$K$49,0)*L$1</f>
        <v>0</v>
      </c>
      <c r="M9" s="6">
        <f>_xlfn.XLOOKUP($E9-M$3,'SI2.11 - Nickel_inflow'!$J$4:$J$49,'SI2.11 - Nickel_inflow'!$K$4:$K$49,0)*M$1</f>
        <v>0</v>
      </c>
      <c r="N9" s="6">
        <f>_xlfn.XLOOKUP($E9-N$3,'SI2.11 - Nickel_inflow'!$J$4:$J$49,'SI2.11 - Nickel_inflow'!$K$4:$K$49,0)*N$1</f>
        <v>0</v>
      </c>
      <c r="O9" s="6">
        <f>_xlfn.XLOOKUP($E9-O$3,'SI2.11 - Nickel_inflow'!$J$4:$J$49,'SI2.11 - Nickel_inflow'!$K$4:$K$49,0)*O$1</f>
        <v>0</v>
      </c>
      <c r="P9" s="6">
        <f>_xlfn.XLOOKUP($E9-P$3,'SI2.11 - Nickel_inflow'!$J$4:$J$49,'SI2.11 - Nickel_inflow'!$K$4:$K$49,0)*P$1</f>
        <v>0</v>
      </c>
      <c r="Q9" s="6">
        <f>_xlfn.XLOOKUP($E9-Q$3,'SI2.11 - Nickel_inflow'!$J$4:$J$49,'SI2.11 - Nickel_inflow'!$K$4:$K$49,0)*Q$1</f>
        <v>0</v>
      </c>
      <c r="R9" s="6">
        <f>_xlfn.XLOOKUP($E9-R$3,'SI2.11 - Nickel_inflow'!$J$4:$J$49,'SI2.11 - Nickel_inflow'!$K$4:$K$49,0)*R$1</f>
        <v>0</v>
      </c>
      <c r="S9" s="6">
        <f>_xlfn.XLOOKUP($E9-S$3,'SI2.11 - Nickel_inflow'!$J$4:$J$49,'SI2.11 - Nickel_inflow'!$K$4:$K$49,0)*S$1</f>
        <v>0</v>
      </c>
      <c r="T9" s="6">
        <f>_xlfn.XLOOKUP($E9-T$3,'SI2.11 - Nickel_inflow'!$J$4:$J$49,'SI2.11 - Nickel_inflow'!$K$4:$K$49,0)*T$1</f>
        <v>0</v>
      </c>
      <c r="U9" s="6">
        <f>_xlfn.XLOOKUP($E9-U$3,'SI2.11 - Nickel_inflow'!$J$4:$J$49,'SI2.11 - Nickel_inflow'!$K$4:$K$49,0)*U$1</f>
        <v>0</v>
      </c>
      <c r="V9" s="6">
        <f>_xlfn.XLOOKUP($E9-V$3,'SI2.11 - Nickel_inflow'!$J$4:$J$49,'SI2.11 - Nickel_inflow'!$K$4:$K$49,0)*V$1</f>
        <v>0</v>
      </c>
      <c r="W9" s="6">
        <f>_xlfn.XLOOKUP($E9-W$3,'SI2.11 - Nickel_inflow'!$J$4:$J$49,'SI2.11 - Nickel_inflow'!$K$4:$K$49,0)*W$1</f>
        <v>0</v>
      </c>
      <c r="X9" s="6">
        <f>_xlfn.XLOOKUP($E9-X$3,'SI2.11 - Nickel_inflow'!$J$4:$J$49,'SI2.11 - Nickel_inflow'!$K$4:$K$49,0)*X$1</f>
        <v>0</v>
      </c>
      <c r="Y9" s="6">
        <f>_xlfn.XLOOKUP($E9-Y$3,'SI2.11 - Nickel_inflow'!$J$4:$J$49,'SI2.11 - Nickel_inflow'!$K$4:$K$49,0)*Y$1</f>
        <v>0</v>
      </c>
      <c r="Z9" s="6">
        <f>_xlfn.XLOOKUP($E9-Z$3,'SI2.11 - Nickel_inflow'!$J$4:$J$49,'SI2.11 - Nickel_inflow'!$K$4:$K$49,0)*Z$1</f>
        <v>0</v>
      </c>
      <c r="AA9" s="6">
        <f>_xlfn.XLOOKUP($E9-AA$3,'SI2.11 - Nickel_inflow'!$J$4:$J$49,'SI2.11 - Nickel_inflow'!$K$4:$K$49,0)*AA$1</f>
        <v>0</v>
      </c>
      <c r="AB9" s="6">
        <f>_xlfn.XLOOKUP($E9-AB$3,'SI2.11 - Nickel_inflow'!$J$4:$J$49,'SI2.11 - Nickel_inflow'!$K$4:$K$49,0)*AB$1</f>
        <v>0</v>
      </c>
      <c r="AC9" s="6">
        <f>_xlfn.XLOOKUP($E9-AC$3,'SI2.11 - Nickel_inflow'!$J$4:$J$49,'SI2.11 - Nickel_inflow'!$K$4:$K$49,0)*AC$1</f>
        <v>0</v>
      </c>
      <c r="AD9" s="6">
        <f>_xlfn.XLOOKUP($E9-AD$3,'SI2.11 - Nickel_inflow'!$J$4:$J$49,'SI2.11 - Nickel_inflow'!$K$4:$K$49,0)*AD$1</f>
        <v>0</v>
      </c>
      <c r="AE9" s="6">
        <f>_xlfn.XLOOKUP($E9-AE$3,'SI2.11 - Nickel_inflow'!$J$4:$J$49,'SI2.11 - Nickel_inflow'!$K$4:$K$49,0)*AE$1</f>
        <v>0</v>
      </c>
      <c r="AF9" s="6">
        <f>_xlfn.XLOOKUP($E9-AF$3,'SI2.11 - Nickel_inflow'!$J$4:$J$49,'SI2.11 - Nickel_inflow'!$K$4:$K$49,0)*AF$1</f>
        <v>0</v>
      </c>
      <c r="AG9" s="6">
        <f>_xlfn.XLOOKUP($E9-AG$3,'SI2.11 - Nickel_inflow'!$J$4:$J$49,'SI2.11 - Nickel_inflow'!$K$4:$K$49,0)*AG$1</f>
        <v>0</v>
      </c>
      <c r="AH9" s="6">
        <f>_xlfn.XLOOKUP($E9-AH$3,'SI2.11 - Nickel_inflow'!$J$4:$J$49,'SI2.11 - Nickel_inflow'!$K$4:$K$49,0)*AH$1</f>
        <v>0</v>
      </c>
      <c r="AI9" s="6">
        <f>_xlfn.XLOOKUP($E9-AI$3,'SI2.11 - Nickel_inflow'!$J$4:$J$49,'SI2.11 - Nickel_inflow'!$K$4:$K$49,0)*AI$1</f>
        <v>0</v>
      </c>
      <c r="AJ9" s="6">
        <f>_xlfn.XLOOKUP($E9-AJ$3,'SI2.11 - Nickel_inflow'!$J$4:$J$49,'SI2.11 - Nickel_inflow'!$K$4:$K$49,0)*AJ$1</f>
        <v>0</v>
      </c>
      <c r="AK9" s="6">
        <f>_xlfn.XLOOKUP($E9-AK$3,'SI2.11 - Nickel_inflow'!$J$4:$J$49,'SI2.11 - Nickel_inflow'!$K$4:$K$49,0)*AK$1</f>
        <v>0</v>
      </c>
      <c r="AL9" s="6">
        <f>_xlfn.XLOOKUP($E9-AL$3,'SI2.11 - Nickel_inflow'!$J$4:$J$49,'SI2.11 - Nickel_inflow'!$K$4:$K$49,0)*AL$1</f>
        <v>0</v>
      </c>
      <c r="AM9" s="6">
        <f>_xlfn.XLOOKUP($E9-AM$3,'SI2.11 - Nickel_inflow'!$J$4:$J$49,'SI2.11 - Nickel_inflow'!$K$4:$K$49,0)*AM$1</f>
        <v>0</v>
      </c>
      <c r="AN9" s="6">
        <f>_xlfn.XLOOKUP($E9-AN$3,'SI2.11 - Nickel_inflow'!$J$4:$J$49,'SI2.11 - Nickel_inflow'!$K$4:$K$49,0)*AN$1</f>
        <v>0</v>
      </c>
      <c r="AO9" s="6">
        <f>_xlfn.XLOOKUP($E9-AO$3,'SI2.11 - Nickel_inflow'!$J$4:$J$49,'SI2.11 - Nickel_inflow'!$K$4:$K$49,0)*AO$1</f>
        <v>0</v>
      </c>
      <c r="AP9" s="6">
        <f>_xlfn.XLOOKUP($E9-AP$3,'SI2.11 - Nickel_inflow'!$J$4:$J$49,'SI2.11 - Nickel_inflow'!$K$4:$K$49,0)*AP$1</f>
        <v>0</v>
      </c>
      <c r="AQ9" s="6">
        <f>_xlfn.XLOOKUP($E9-AQ$3,'SI2.11 - Nickel_inflow'!$J$4:$J$49,'SI2.11 - Nickel_inflow'!$K$4:$K$49,0)*AQ$1</f>
        <v>0</v>
      </c>
      <c r="AR9" s="6">
        <f>_xlfn.XLOOKUP($E9-AR$3,'SI2.11 - Nickel_inflow'!$J$4:$J$49,'SI2.11 - Nickel_inflow'!$K$4:$K$49,0)*AR$1</f>
        <v>0</v>
      </c>
      <c r="AS9" s="6">
        <f>_xlfn.XLOOKUP($E9-AS$3,'SI2.11 - Nickel_inflow'!$J$4:$J$49,'SI2.11 - Nickel_inflow'!$K$4:$K$49,0)*AS$1</f>
        <v>0</v>
      </c>
      <c r="AT9" s="6">
        <f>_xlfn.XLOOKUP($E9-AT$3,'SI2.11 - Nickel_inflow'!$J$4:$J$49,'SI2.11 - Nickel_inflow'!$K$4:$K$49,0)*AT$1</f>
        <v>0</v>
      </c>
      <c r="AU9" s="6">
        <f>_xlfn.XLOOKUP($E9-AU$3,'SI2.11 - Nickel_inflow'!$J$4:$J$49,'SI2.11 - Nickel_inflow'!$K$4:$K$49,0)*AU$1</f>
        <v>0</v>
      </c>
      <c r="AV9" s="6">
        <f>_xlfn.XLOOKUP($E9-AV$3,'SI2.11 - Nickel_inflow'!$J$4:$J$49,'SI2.11 - Nickel_inflow'!$K$4:$K$49,0)*AV$1</f>
        <v>0</v>
      </c>
      <c r="AW9" s="6">
        <f>_xlfn.XLOOKUP($E9-AW$3,'SI2.11 - Nickel_inflow'!$J$4:$J$49,'SI2.11 - Nickel_inflow'!$K$4:$K$49,0)*AW$1</f>
        <v>0</v>
      </c>
      <c r="AX9" s="6">
        <f>_xlfn.XLOOKUP($E9-AX$3,'SI2.11 - Nickel_inflow'!$J$4:$J$49,'SI2.11 - Nickel_inflow'!$K$4:$K$49,0)*AX$1</f>
        <v>0</v>
      </c>
      <c r="AY9" s="6">
        <f>_xlfn.XLOOKUP($E9-AY$3,'SI2.11 - Nickel_inflow'!$J$4:$J$49,'SI2.11 - Nickel_inflow'!$K$4:$K$49,0)*AY$1</f>
        <v>0</v>
      </c>
    </row>
    <row r="10" spans="1:51">
      <c r="A10" s="15">
        <f>'SI2.11 - Nickel_inflow'!E10-B10</f>
        <v>3.8811815675071817E-2</v>
      </c>
      <c r="B10" s="14">
        <f t="shared" si="2"/>
        <v>7.307883272016813E-2</v>
      </c>
      <c r="C10" s="13">
        <f t="shared" si="1"/>
        <v>0.52702242744919781</v>
      </c>
      <c r="E10" s="9">
        <f>'SI2.11 - Nickel_inflow'!B10</f>
        <v>2011</v>
      </c>
      <c r="F10" s="6">
        <f>_xlfn.XLOOKUP($E10-F$3,'SI2.11 - Nickel_inflow'!$J$4:$J$49,'SI2.11 - Nickel_inflow'!$K$4:$K$49,0)*F$1</f>
        <v>0.25508337257255076</v>
      </c>
      <c r="G10" s="6">
        <f>_xlfn.XLOOKUP($E10-G$3,'SI2.11 - Nickel_inflow'!$J$4:$J$49,'SI2.11 - Nickel_inflow'!$K$4:$K$49,0)*G$1</f>
        <v>-4.3658728847232209E-2</v>
      </c>
      <c r="H10" s="6">
        <f>_xlfn.XLOOKUP($E10-H$3,'SI2.11 - Nickel_inflow'!$J$4:$J$49,'SI2.11 - Nickel_inflow'!$K$4:$K$49,0)*H$1</f>
        <v>-3.1610922504107185E-3</v>
      </c>
      <c r="I10" s="6">
        <f>_xlfn.XLOOKUP($E10-I$3,'SI2.11 - Nickel_inflow'!$J$4:$J$49,'SI2.11 - Nickel_inflow'!$K$4:$K$49,0)*I$1</f>
        <v>3.7165004709033091E-2</v>
      </c>
      <c r="J10" s="6">
        <f>_xlfn.XLOOKUP($E10-J$3,'SI2.11 - Nickel_inflow'!$J$4:$J$49,'SI2.11 - Nickel_inflow'!$K$4:$K$49,0)*J$1</f>
        <v>7.2080594635948847E-2</v>
      </c>
      <c r="K10" s="6">
        <f>_xlfn.XLOOKUP($E10-K$3,'SI2.11 - Nickel_inflow'!$J$4:$J$49,'SI2.11 - Nickel_inflow'!$K$4:$K$49,0)*K$1</f>
        <v>9.7622628234068157E-2</v>
      </c>
      <c r="L10" s="6">
        <f>_xlfn.XLOOKUP($E10-L$3,'SI2.11 - Nickel_inflow'!$J$4:$J$49,'SI2.11 - Nickel_inflow'!$K$4:$K$49,0)*L$1</f>
        <v>0.11189064839523995</v>
      </c>
      <c r="M10" s="6">
        <f>_xlfn.XLOOKUP($E10-M$3,'SI2.11 - Nickel_inflow'!$J$4:$J$49,'SI2.11 - Nickel_inflow'!$K$4:$K$49,0)*M$1</f>
        <v>0</v>
      </c>
      <c r="N10" s="6">
        <f>_xlfn.XLOOKUP($E10-N$3,'SI2.11 - Nickel_inflow'!$J$4:$J$49,'SI2.11 - Nickel_inflow'!$K$4:$K$49,0)*N$1</f>
        <v>0</v>
      </c>
      <c r="O10" s="6">
        <f>_xlfn.XLOOKUP($E10-O$3,'SI2.11 - Nickel_inflow'!$J$4:$J$49,'SI2.11 - Nickel_inflow'!$K$4:$K$49,0)*O$1</f>
        <v>0</v>
      </c>
      <c r="P10" s="6">
        <f>_xlfn.XLOOKUP($E10-P$3,'SI2.11 - Nickel_inflow'!$J$4:$J$49,'SI2.11 - Nickel_inflow'!$K$4:$K$49,0)*P$1</f>
        <v>0</v>
      </c>
      <c r="Q10" s="6">
        <f>_xlfn.XLOOKUP($E10-Q$3,'SI2.11 - Nickel_inflow'!$J$4:$J$49,'SI2.11 - Nickel_inflow'!$K$4:$K$49,0)*Q$1</f>
        <v>0</v>
      </c>
      <c r="R10" s="6">
        <f>_xlfn.XLOOKUP($E10-R$3,'SI2.11 - Nickel_inflow'!$J$4:$J$49,'SI2.11 - Nickel_inflow'!$K$4:$K$49,0)*R$1</f>
        <v>0</v>
      </c>
      <c r="S10" s="6">
        <f>_xlfn.XLOOKUP($E10-S$3,'SI2.11 - Nickel_inflow'!$J$4:$J$49,'SI2.11 - Nickel_inflow'!$K$4:$K$49,0)*S$1</f>
        <v>0</v>
      </c>
      <c r="T10" s="6">
        <f>_xlfn.XLOOKUP($E10-T$3,'SI2.11 - Nickel_inflow'!$J$4:$J$49,'SI2.11 - Nickel_inflow'!$K$4:$K$49,0)*T$1</f>
        <v>0</v>
      </c>
      <c r="U10" s="6">
        <f>_xlfn.XLOOKUP($E10-U$3,'SI2.11 - Nickel_inflow'!$J$4:$J$49,'SI2.11 - Nickel_inflow'!$K$4:$K$49,0)*U$1</f>
        <v>0</v>
      </c>
      <c r="V10" s="6">
        <f>_xlfn.XLOOKUP($E10-V$3,'SI2.11 - Nickel_inflow'!$J$4:$J$49,'SI2.11 - Nickel_inflow'!$K$4:$K$49,0)*V$1</f>
        <v>0</v>
      </c>
      <c r="W10" s="6">
        <f>_xlfn.XLOOKUP($E10-W$3,'SI2.11 - Nickel_inflow'!$J$4:$J$49,'SI2.11 - Nickel_inflow'!$K$4:$K$49,0)*W$1</f>
        <v>0</v>
      </c>
      <c r="X10" s="6">
        <f>_xlfn.XLOOKUP($E10-X$3,'SI2.11 - Nickel_inflow'!$J$4:$J$49,'SI2.11 - Nickel_inflow'!$K$4:$K$49,0)*X$1</f>
        <v>0</v>
      </c>
      <c r="Y10" s="6">
        <f>_xlfn.XLOOKUP($E10-Y$3,'SI2.11 - Nickel_inflow'!$J$4:$J$49,'SI2.11 - Nickel_inflow'!$K$4:$K$49,0)*Y$1</f>
        <v>0</v>
      </c>
      <c r="Z10" s="6">
        <f>_xlfn.XLOOKUP($E10-Z$3,'SI2.11 - Nickel_inflow'!$J$4:$J$49,'SI2.11 - Nickel_inflow'!$K$4:$K$49,0)*Z$1</f>
        <v>0</v>
      </c>
      <c r="AA10" s="6">
        <f>_xlfn.XLOOKUP($E10-AA$3,'SI2.11 - Nickel_inflow'!$J$4:$J$49,'SI2.11 - Nickel_inflow'!$K$4:$K$49,0)*AA$1</f>
        <v>0</v>
      </c>
      <c r="AB10" s="6">
        <f>_xlfn.XLOOKUP($E10-AB$3,'SI2.11 - Nickel_inflow'!$J$4:$J$49,'SI2.11 - Nickel_inflow'!$K$4:$K$49,0)*AB$1</f>
        <v>0</v>
      </c>
      <c r="AC10" s="6">
        <f>_xlfn.XLOOKUP($E10-AC$3,'SI2.11 - Nickel_inflow'!$J$4:$J$49,'SI2.11 - Nickel_inflow'!$K$4:$K$49,0)*AC$1</f>
        <v>0</v>
      </c>
      <c r="AD10" s="6">
        <f>_xlfn.XLOOKUP($E10-AD$3,'SI2.11 - Nickel_inflow'!$J$4:$J$49,'SI2.11 - Nickel_inflow'!$K$4:$K$49,0)*AD$1</f>
        <v>0</v>
      </c>
      <c r="AE10" s="6">
        <f>_xlfn.XLOOKUP($E10-AE$3,'SI2.11 - Nickel_inflow'!$J$4:$J$49,'SI2.11 - Nickel_inflow'!$K$4:$K$49,0)*AE$1</f>
        <v>0</v>
      </c>
      <c r="AF10" s="6">
        <f>_xlfn.XLOOKUP($E10-AF$3,'SI2.11 - Nickel_inflow'!$J$4:$J$49,'SI2.11 - Nickel_inflow'!$K$4:$K$49,0)*AF$1</f>
        <v>0</v>
      </c>
      <c r="AG10" s="6">
        <f>_xlfn.XLOOKUP($E10-AG$3,'SI2.11 - Nickel_inflow'!$J$4:$J$49,'SI2.11 - Nickel_inflow'!$K$4:$K$49,0)*AG$1</f>
        <v>0</v>
      </c>
      <c r="AH10" s="6">
        <f>_xlfn.XLOOKUP($E10-AH$3,'SI2.11 - Nickel_inflow'!$J$4:$J$49,'SI2.11 - Nickel_inflow'!$K$4:$K$49,0)*AH$1</f>
        <v>0</v>
      </c>
      <c r="AI10" s="6">
        <f>_xlfn.XLOOKUP($E10-AI$3,'SI2.11 - Nickel_inflow'!$J$4:$J$49,'SI2.11 - Nickel_inflow'!$K$4:$K$49,0)*AI$1</f>
        <v>0</v>
      </c>
      <c r="AJ10" s="6">
        <f>_xlfn.XLOOKUP($E10-AJ$3,'SI2.11 - Nickel_inflow'!$J$4:$J$49,'SI2.11 - Nickel_inflow'!$K$4:$K$49,0)*AJ$1</f>
        <v>0</v>
      </c>
      <c r="AK10" s="6">
        <f>_xlfn.XLOOKUP($E10-AK$3,'SI2.11 - Nickel_inflow'!$J$4:$J$49,'SI2.11 - Nickel_inflow'!$K$4:$K$49,0)*AK$1</f>
        <v>0</v>
      </c>
      <c r="AL10" s="6">
        <f>_xlfn.XLOOKUP($E10-AL$3,'SI2.11 - Nickel_inflow'!$J$4:$J$49,'SI2.11 - Nickel_inflow'!$K$4:$K$49,0)*AL$1</f>
        <v>0</v>
      </c>
      <c r="AM10" s="6">
        <f>_xlfn.XLOOKUP($E10-AM$3,'SI2.11 - Nickel_inflow'!$J$4:$J$49,'SI2.11 - Nickel_inflow'!$K$4:$K$49,0)*AM$1</f>
        <v>0</v>
      </c>
      <c r="AN10" s="6">
        <f>_xlfn.XLOOKUP($E10-AN$3,'SI2.11 - Nickel_inflow'!$J$4:$J$49,'SI2.11 - Nickel_inflow'!$K$4:$K$49,0)*AN$1</f>
        <v>0</v>
      </c>
      <c r="AO10" s="6">
        <f>_xlfn.XLOOKUP($E10-AO$3,'SI2.11 - Nickel_inflow'!$J$4:$J$49,'SI2.11 - Nickel_inflow'!$K$4:$K$49,0)*AO$1</f>
        <v>0</v>
      </c>
      <c r="AP10" s="6">
        <f>_xlfn.XLOOKUP($E10-AP$3,'SI2.11 - Nickel_inflow'!$J$4:$J$49,'SI2.11 - Nickel_inflow'!$K$4:$K$49,0)*AP$1</f>
        <v>0</v>
      </c>
      <c r="AQ10" s="6">
        <f>_xlfn.XLOOKUP($E10-AQ$3,'SI2.11 - Nickel_inflow'!$J$4:$J$49,'SI2.11 - Nickel_inflow'!$K$4:$K$49,0)*AQ$1</f>
        <v>0</v>
      </c>
      <c r="AR10" s="6">
        <f>_xlfn.XLOOKUP($E10-AR$3,'SI2.11 - Nickel_inflow'!$J$4:$J$49,'SI2.11 - Nickel_inflow'!$K$4:$K$49,0)*AR$1</f>
        <v>0</v>
      </c>
      <c r="AS10" s="6">
        <f>_xlfn.XLOOKUP($E10-AS$3,'SI2.11 - Nickel_inflow'!$J$4:$J$49,'SI2.11 - Nickel_inflow'!$K$4:$K$49,0)*AS$1</f>
        <v>0</v>
      </c>
      <c r="AT10" s="6">
        <f>_xlfn.XLOOKUP($E10-AT$3,'SI2.11 - Nickel_inflow'!$J$4:$J$49,'SI2.11 - Nickel_inflow'!$K$4:$K$49,0)*AT$1</f>
        <v>0</v>
      </c>
      <c r="AU10" s="6">
        <f>_xlfn.XLOOKUP($E10-AU$3,'SI2.11 - Nickel_inflow'!$J$4:$J$49,'SI2.11 - Nickel_inflow'!$K$4:$K$49,0)*AU$1</f>
        <v>0</v>
      </c>
      <c r="AV10" s="6">
        <f>_xlfn.XLOOKUP($E10-AV$3,'SI2.11 - Nickel_inflow'!$J$4:$J$49,'SI2.11 - Nickel_inflow'!$K$4:$K$49,0)*AV$1</f>
        <v>0</v>
      </c>
      <c r="AW10" s="6">
        <f>_xlfn.XLOOKUP($E10-AW$3,'SI2.11 - Nickel_inflow'!$J$4:$J$49,'SI2.11 - Nickel_inflow'!$K$4:$K$49,0)*AW$1</f>
        <v>0</v>
      </c>
      <c r="AX10" s="6">
        <f>_xlfn.XLOOKUP($E10-AX$3,'SI2.11 - Nickel_inflow'!$J$4:$J$49,'SI2.11 - Nickel_inflow'!$K$4:$K$49,0)*AX$1</f>
        <v>0</v>
      </c>
      <c r="AY10" s="6">
        <f>_xlfn.XLOOKUP($E10-AY$3,'SI2.11 - Nickel_inflow'!$J$4:$J$49,'SI2.11 - Nickel_inflow'!$K$4:$K$49,0)*AY$1</f>
        <v>0</v>
      </c>
    </row>
    <row r="11" spans="1:51">
      <c r="A11" s="15">
        <f>'SI2.11 - Nickel_inflow'!E11-B11</f>
        <v>4.5470540889573599E-2</v>
      </c>
      <c r="B11" s="14">
        <f t="shared" si="2"/>
        <v>6.9966129737173199E-2</v>
      </c>
      <c r="C11" s="13">
        <f t="shared" si="1"/>
        <v>0.596988557186371</v>
      </c>
      <c r="E11" s="9">
        <f>'SI2.11 - Nickel_inflow'!B11</f>
        <v>2012</v>
      </c>
      <c r="F11" s="6">
        <f>_xlfn.XLOOKUP($E11-F$3,'SI2.11 - Nickel_inflow'!$J$4:$J$49,'SI2.11 - Nickel_inflow'!$K$4:$K$49,0)*F$1</f>
        <v>0.21352891909759494</v>
      </c>
      <c r="G11" s="6">
        <f>_xlfn.XLOOKUP($E11-G$3,'SI2.11 - Nickel_inflow'!$J$4:$J$49,'SI2.11 - Nickel_inflow'!$K$4:$K$49,0)*G$1</f>
        <v>-3.7809209619577705E-2</v>
      </c>
      <c r="H11" s="6">
        <f>_xlfn.XLOOKUP($E11-H$3,'SI2.11 - Nickel_inflow'!$J$4:$J$49,'SI2.11 - Nickel_inflow'!$K$4:$K$49,0)*H$1</f>
        <v>-2.8275140081833999E-3</v>
      </c>
      <c r="I11" s="6">
        <f>_xlfn.XLOOKUP($E11-I$3,'SI2.11 - Nickel_inflow'!$J$4:$J$49,'SI2.11 - Nickel_inflow'!$K$4:$K$49,0)*I$1</f>
        <v>3.4270275290652963E-2</v>
      </c>
      <c r="J11" s="6">
        <f>_xlfn.XLOOKUP($E11-J$3,'SI2.11 - Nickel_inflow'!$J$4:$J$49,'SI2.11 - Nickel_inflow'!$K$4:$K$49,0)*J$1</f>
        <v>6.83629262898066E-2</v>
      </c>
      <c r="K11" s="6">
        <f>_xlfn.XLOOKUP($E11-K$3,'SI2.11 - Nickel_inflow'!$J$4:$J$49,'SI2.11 - Nickel_inflow'!$K$4:$K$49,0)*K$1</f>
        <v>9.4946516048129953E-2</v>
      </c>
      <c r="L11" s="6">
        <f>_xlfn.XLOOKUP($E11-L$3,'SI2.11 - Nickel_inflow'!$J$4:$J$49,'SI2.11 - Nickel_inflow'!$K$4:$K$49,0)*L$1</f>
        <v>0.11107997346120094</v>
      </c>
      <c r="M11" s="6">
        <f>_xlfn.XLOOKUP($E11-M$3,'SI2.11 - Nickel_inflow'!$J$4:$J$49,'SI2.11 - Nickel_inflow'!$K$4:$K$49,0)*M$1</f>
        <v>0.1154366706267468</v>
      </c>
      <c r="N11" s="6">
        <f>_xlfn.XLOOKUP($E11-N$3,'SI2.11 - Nickel_inflow'!$J$4:$J$49,'SI2.11 - Nickel_inflow'!$K$4:$K$49,0)*N$1</f>
        <v>0</v>
      </c>
      <c r="O11" s="6">
        <f>_xlfn.XLOOKUP($E11-O$3,'SI2.11 - Nickel_inflow'!$J$4:$J$49,'SI2.11 - Nickel_inflow'!$K$4:$K$49,0)*O$1</f>
        <v>0</v>
      </c>
      <c r="P11" s="6">
        <f>_xlfn.XLOOKUP($E11-P$3,'SI2.11 - Nickel_inflow'!$J$4:$J$49,'SI2.11 - Nickel_inflow'!$K$4:$K$49,0)*P$1</f>
        <v>0</v>
      </c>
      <c r="Q11" s="6">
        <f>_xlfn.XLOOKUP($E11-Q$3,'SI2.11 - Nickel_inflow'!$J$4:$J$49,'SI2.11 - Nickel_inflow'!$K$4:$K$49,0)*Q$1</f>
        <v>0</v>
      </c>
      <c r="R11" s="6">
        <f>_xlfn.XLOOKUP($E11-R$3,'SI2.11 - Nickel_inflow'!$J$4:$J$49,'SI2.11 - Nickel_inflow'!$K$4:$K$49,0)*R$1</f>
        <v>0</v>
      </c>
      <c r="S11" s="6">
        <f>_xlfn.XLOOKUP($E11-S$3,'SI2.11 - Nickel_inflow'!$J$4:$J$49,'SI2.11 - Nickel_inflow'!$K$4:$K$49,0)*S$1</f>
        <v>0</v>
      </c>
      <c r="T11" s="6">
        <f>_xlfn.XLOOKUP($E11-T$3,'SI2.11 - Nickel_inflow'!$J$4:$J$49,'SI2.11 - Nickel_inflow'!$K$4:$K$49,0)*T$1</f>
        <v>0</v>
      </c>
      <c r="U11" s="6">
        <f>_xlfn.XLOOKUP($E11-U$3,'SI2.11 - Nickel_inflow'!$J$4:$J$49,'SI2.11 - Nickel_inflow'!$K$4:$K$49,0)*U$1</f>
        <v>0</v>
      </c>
      <c r="V11" s="6">
        <f>_xlfn.XLOOKUP($E11-V$3,'SI2.11 - Nickel_inflow'!$J$4:$J$49,'SI2.11 - Nickel_inflow'!$K$4:$K$49,0)*V$1</f>
        <v>0</v>
      </c>
      <c r="W11" s="6">
        <f>_xlfn.XLOOKUP($E11-W$3,'SI2.11 - Nickel_inflow'!$J$4:$J$49,'SI2.11 - Nickel_inflow'!$K$4:$K$49,0)*W$1</f>
        <v>0</v>
      </c>
      <c r="X11" s="6">
        <f>_xlfn.XLOOKUP($E11-X$3,'SI2.11 - Nickel_inflow'!$J$4:$J$49,'SI2.11 - Nickel_inflow'!$K$4:$K$49,0)*X$1</f>
        <v>0</v>
      </c>
      <c r="Y11" s="6">
        <f>_xlfn.XLOOKUP($E11-Y$3,'SI2.11 - Nickel_inflow'!$J$4:$J$49,'SI2.11 - Nickel_inflow'!$K$4:$K$49,0)*Y$1</f>
        <v>0</v>
      </c>
      <c r="Z11" s="6">
        <f>_xlfn.XLOOKUP($E11-Z$3,'SI2.11 - Nickel_inflow'!$J$4:$J$49,'SI2.11 - Nickel_inflow'!$K$4:$K$49,0)*Z$1</f>
        <v>0</v>
      </c>
      <c r="AA11" s="6">
        <f>_xlfn.XLOOKUP($E11-AA$3,'SI2.11 - Nickel_inflow'!$J$4:$J$49,'SI2.11 - Nickel_inflow'!$K$4:$K$49,0)*AA$1</f>
        <v>0</v>
      </c>
      <c r="AB11" s="6">
        <f>_xlfn.XLOOKUP($E11-AB$3,'SI2.11 - Nickel_inflow'!$J$4:$J$49,'SI2.11 - Nickel_inflow'!$K$4:$K$49,0)*AB$1</f>
        <v>0</v>
      </c>
      <c r="AC11" s="6">
        <f>_xlfn.XLOOKUP($E11-AC$3,'SI2.11 - Nickel_inflow'!$J$4:$J$49,'SI2.11 - Nickel_inflow'!$K$4:$K$49,0)*AC$1</f>
        <v>0</v>
      </c>
      <c r="AD11" s="6">
        <f>_xlfn.XLOOKUP($E11-AD$3,'SI2.11 - Nickel_inflow'!$J$4:$J$49,'SI2.11 - Nickel_inflow'!$K$4:$K$49,0)*AD$1</f>
        <v>0</v>
      </c>
      <c r="AE11" s="6">
        <f>_xlfn.XLOOKUP($E11-AE$3,'SI2.11 - Nickel_inflow'!$J$4:$J$49,'SI2.11 - Nickel_inflow'!$K$4:$K$49,0)*AE$1</f>
        <v>0</v>
      </c>
      <c r="AF11" s="6">
        <f>_xlfn.XLOOKUP($E11-AF$3,'SI2.11 - Nickel_inflow'!$J$4:$J$49,'SI2.11 - Nickel_inflow'!$K$4:$K$49,0)*AF$1</f>
        <v>0</v>
      </c>
      <c r="AG11" s="6">
        <f>_xlfn.XLOOKUP($E11-AG$3,'SI2.11 - Nickel_inflow'!$J$4:$J$49,'SI2.11 - Nickel_inflow'!$K$4:$K$49,0)*AG$1</f>
        <v>0</v>
      </c>
      <c r="AH11" s="6">
        <f>_xlfn.XLOOKUP($E11-AH$3,'SI2.11 - Nickel_inflow'!$J$4:$J$49,'SI2.11 - Nickel_inflow'!$K$4:$K$49,0)*AH$1</f>
        <v>0</v>
      </c>
      <c r="AI11" s="6">
        <f>_xlfn.XLOOKUP($E11-AI$3,'SI2.11 - Nickel_inflow'!$J$4:$J$49,'SI2.11 - Nickel_inflow'!$K$4:$K$49,0)*AI$1</f>
        <v>0</v>
      </c>
      <c r="AJ11" s="6">
        <f>_xlfn.XLOOKUP($E11-AJ$3,'SI2.11 - Nickel_inflow'!$J$4:$J$49,'SI2.11 - Nickel_inflow'!$K$4:$K$49,0)*AJ$1</f>
        <v>0</v>
      </c>
      <c r="AK11" s="6">
        <f>_xlfn.XLOOKUP($E11-AK$3,'SI2.11 - Nickel_inflow'!$J$4:$J$49,'SI2.11 - Nickel_inflow'!$K$4:$K$49,0)*AK$1</f>
        <v>0</v>
      </c>
      <c r="AL11" s="6">
        <f>_xlfn.XLOOKUP($E11-AL$3,'SI2.11 - Nickel_inflow'!$J$4:$J$49,'SI2.11 - Nickel_inflow'!$K$4:$K$49,0)*AL$1</f>
        <v>0</v>
      </c>
      <c r="AM11" s="6">
        <f>_xlfn.XLOOKUP($E11-AM$3,'SI2.11 - Nickel_inflow'!$J$4:$J$49,'SI2.11 - Nickel_inflow'!$K$4:$K$49,0)*AM$1</f>
        <v>0</v>
      </c>
      <c r="AN11" s="6">
        <f>_xlfn.XLOOKUP($E11-AN$3,'SI2.11 - Nickel_inflow'!$J$4:$J$49,'SI2.11 - Nickel_inflow'!$K$4:$K$49,0)*AN$1</f>
        <v>0</v>
      </c>
      <c r="AO11" s="6">
        <f>_xlfn.XLOOKUP($E11-AO$3,'SI2.11 - Nickel_inflow'!$J$4:$J$49,'SI2.11 - Nickel_inflow'!$K$4:$K$49,0)*AO$1</f>
        <v>0</v>
      </c>
      <c r="AP11" s="6">
        <f>_xlfn.XLOOKUP($E11-AP$3,'SI2.11 - Nickel_inflow'!$J$4:$J$49,'SI2.11 - Nickel_inflow'!$K$4:$K$49,0)*AP$1</f>
        <v>0</v>
      </c>
      <c r="AQ11" s="6">
        <f>_xlfn.XLOOKUP($E11-AQ$3,'SI2.11 - Nickel_inflow'!$J$4:$J$49,'SI2.11 - Nickel_inflow'!$K$4:$K$49,0)*AQ$1</f>
        <v>0</v>
      </c>
      <c r="AR11" s="6">
        <f>_xlfn.XLOOKUP($E11-AR$3,'SI2.11 - Nickel_inflow'!$J$4:$J$49,'SI2.11 - Nickel_inflow'!$K$4:$K$49,0)*AR$1</f>
        <v>0</v>
      </c>
      <c r="AS11" s="6">
        <f>_xlfn.XLOOKUP($E11-AS$3,'SI2.11 - Nickel_inflow'!$J$4:$J$49,'SI2.11 - Nickel_inflow'!$K$4:$K$49,0)*AS$1</f>
        <v>0</v>
      </c>
      <c r="AT11" s="6">
        <f>_xlfn.XLOOKUP($E11-AT$3,'SI2.11 - Nickel_inflow'!$J$4:$J$49,'SI2.11 - Nickel_inflow'!$K$4:$K$49,0)*AT$1</f>
        <v>0</v>
      </c>
      <c r="AU11" s="6">
        <f>_xlfn.XLOOKUP($E11-AU$3,'SI2.11 - Nickel_inflow'!$J$4:$J$49,'SI2.11 - Nickel_inflow'!$K$4:$K$49,0)*AU$1</f>
        <v>0</v>
      </c>
      <c r="AV11" s="6">
        <f>_xlfn.XLOOKUP($E11-AV$3,'SI2.11 - Nickel_inflow'!$J$4:$J$49,'SI2.11 - Nickel_inflow'!$K$4:$K$49,0)*AV$1</f>
        <v>0</v>
      </c>
      <c r="AW11" s="6">
        <f>_xlfn.XLOOKUP($E11-AW$3,'SI2.11 - Nickel_inflow'!$J$4:$J$49,'SI2.11 - Nickel_inflow'!$K$4:$K$49,0)*AW$1</f>
        <v>0</v>
      </c>
      <c r="AX11" s="6">
        <f>_xlfn.XLOOKUP($E11-AX$3,'SI2.11 - Nickel_inflow'!$J$4:$J$49,'SI2.11 - Nickel_inflow'!$K$4:$K$49,0)*AX$1</f>
        <v>0</v>
      </c>
      <c r="AY11" s="6">
        <f>_xlfn.XLOOKUP($E11-AY$3,'SI2.11 - Nickel_inflow'!$J$4:$J$49,'SI2.11 - Nickel_inflow'!$K$4:$K$49,0)*AY$1</f>
        <v>0</v>
      </c>
    </row>
    <row r="12" spans="1:51">
      <c r="A12" s="15">
        <f>'SI2.11 - Nickel_inflow'!E12-B12</f>
        <v>5.2185666310114093E-2</v>
      </c>
      <c r="B12" s="14">
        <f t="shared" si="2"/>
        <v>5.686490225650731E-2</v>
      </c>
      <c r="C12" s="13">
        <f t="shared" si="1"/>
        <v>0.65385345944287832</v>
      </c>
      <c r="E12" s="9">
        <f>'SI2.11 - Nickel_inflow'!B12</f>
        <v>2013</v>
      </c>
      <c r="F12" s="6">
        <f>_xlfn.XLOOKUP($E12-F$3,'SI2.11 - Nickel_inflow'!$J$4:$J$49,'SI2.11 - Nickel_inflow'!$K$4:$K$49,0)*F$1</f>
        <v>0.17252459252989055</v>
      </c>
      <c r="G12" s="6">
        <f>_xlfn.XLOOKUP($E12-G$3,'SI2.11 - Nickel_inflow'!$J$4:$J$49,'SI2.11 - Nickel_inflow'!$K$4:$K$49,0)*G$1</f>
        <v>-3.1649885998377231E-2</v>
      </c>
      <c r="H12" s="6">
        <f>_xlfn.XLOOKUP($E12-H$3,'SI2.11 - Nickel_inflow'!$J$4:$J$49,'SI2.11 - Nickel_inflow'!$K$4:$K$49,0)*H$1</f>
        <v>-2.4486757324469364E-3</v>
      </c>
      <c r="I12" s="6">
        <f>_xlfn.XLOOKUP($E12-I$3,'SI2.11 - Nickel_inflow'!$J$4:$J$49,'SI2.11 - Nickel_inflow'!$K$4:$K$49,0)*I$1</f>
        <v>3.0653861315193372E-2</v>
      </c>
      <c r="J12" s="6">
        <f>_xlfn.XLOOKUP($E12-J$3,'SI2.11 - Nickel_inflow'!$J$4:$J$49,'SI2.11 - Nickel_inflow'!$K$4:$K$49,0)*J$1</f>
        <v>6.3038235080779062E-2</v>
      </c>
      <c r="K12" s="6">
        <f>_xlfn.XLOOKUP($E12-K$3,'SI2.11 - Nickel_inflow'!$J$4:$J$49,'SI2.11 - Nickel_inflow'!$K$4:$K$49,0)*K$1</f>
        <v>9.0049502377926721E-2</v>
      </c>
      <c r="L12" s="6">
        <f>_xlfn.XLOOKUP($E12-L$3,'SI2.11 - Nickel_inflow'!$J$4:$J$49,'SI2.11 - Nickel_inflow'!$K$4:$K$49,0)*L$1</f>
        <v>0.10803495740323873</v>
      </c>
      <c r="M12" s="6">
        <f>_xlfn.XLOOKUP($E12-M$3,'SI2.11 - Nickel_inflow'!$J$4:$J$49,'SI2.11 - Nickel_inflow'!$K$4:$K$49,0)*M$1</f>
        <v>0.11460030390005257</v>
      </c>
      <c r="N12" s="6">
        <f>_xlfn.XLOOKUP($E12-N$3,'SI2.11 - Nickel_inflow'!$J$4:$J$49,'SI2.11 - Nickel_inflow'!$K$4:$K$49,0)*N$1</f>
        <v>0.1090505685666214</v>
      </c>
      <c r="O12" s="6">
        <f>_xlfn.XLOOKUP($E12-O$3,'SI2.11 - Nickel_inflow'!$J$4:$J$49,'SI2.11 - Nickel_inflow'!$K$4:$K$49,0)*O$1</f>
        <v>0</v>
      </c>
      <c r="P12" s="6">
        <f>_xlfn.XLOOKUP($E12-P$3,'SI2.11 - Nickel_inflow'!$J$4:$J$49,'SI2.11 - Nickel_inflow'!$K$4:$K$49,0)*P$1</f>
        <v>0</v>
      </c>
      <c r="Q12" s="6">
        <f>_xlfn.XLOOKUP($E12-Q$3,'SI2.11 - Nickel_inflow'!$J$4:$J$49,'SI2.11 - Nickel_inflow'!$K$4:$K$49,0)*Q$1</f>
        <v>0</v>
      </c>
      <c r="R12" s="6">
        <f>_xlfn.XLOOKUP($E12-R$3,'SI2.11 - Nickel_inflow'!$J$4:$J$49,'SI2.11 - Nickel_inflow'!$K$4:$K$49,0)*R$1</f>
        <v>0</v>
      </c>
      <c r="S12" s="6">
        <f>_xlfn.XLOOKUP($E12-S$3,'SI2.11 - Nickel_inflow'!$J$4:$J$49,'SI2.11 - Nickel_inflow'!$K$4:$K$49,0)*S$1</f>
        <v>0</v>
      </c>
      <c r="T12" s="6">
        <f>_xlfn.XLOOKUP($E12-T$3,'SI2.11 - Nickel_inflow'!$J$4:$J$49,'SI2.11 - Nickel_inflow'!$K$4:$K$49,0)*T$1</f>
        <v>0</v>
      </c>
      <c r="U12" s="6">
        <f>_xlfn.XLOOKUP($E12-U$3,'SI2.11 - Nickel_inflow'!$J$4:$J$49,'SI2.11 - Nickel_inflow'!$K$4:$K$49,0)*U$1</f>
        <v>0</v>
      </c>
      <c r="V12" s="6">
        <f>_xlfn.XLOOKUP($E12-V$3,'SI2.11 - Nickel_inflow'!$J$4:$J$49,'SI2.11 - Nickel_inflow'!$K$4:$K$49,0)*V$1</f>
        <v>0</v>
      </c>
      <c r="W12" s="6">
        <f>_xlfn.XLOOKUP($E12-W$3,'SI2.11 - Nickel_inflow'!$J$4:$J$49,'SI2.11 - Nickel_inflow'!$K$4:$K$49,0)*W$1</f>
        <v>0</v>
      </c>
      <c r="X12" s="6">
        <f>_xlfn.XLOOKUP($E12-X$3,'SI2.11 - Nickel_inflow'!$J$4:$J$49,'SI2.11 - Nickel_inflow'!$K$4:$K$49,0)*X$1</f>
        <v>0</v>
      </c>
      <c r="Y12" s="6">
        <f>_xlfn.XLOOKUP($E12-Y$3,'SI2.11 - Nickel_inflow'!$J$4:$J$49,'SI2.11 - Nickel_inflow'!$K$4:$K$49,0)*Y$1</f>
        <v>0</v>
      </c>
      <c r="Z12" s="6">
        <f>_xlfn.XLOOKUP($E12-Z$3,'SI2.11 - Nickel_inflow'!$J$4:$J$49,'SI2.11 - Nickel_inflow'!$K$4:$K$49,0)*Z$1</f>
        <v>0</v>
      </c>
      <c r="AA12" s="6">
        <f>_xlfn.XLOOKUP($E12-AA$3,'SI2.11 - Nickel_inflow'!$J$4:$J$49,'SI2.11 - Nickel_inflow'!$K$4:$K$49,0)*AA$1</f>
        <v>0</v>
      </c>
      <c r="AB12" s="6">
        <f>_xlfn.XLOOKUP($E12-AB$3,'SI2.11 - Nickel_inflow'!$J$4:$J$49,'SI2.11 - Nickel_inflow'!$K$4:$K$49,0)*AB$1</f>
        <v>0</v>
      </c>
      <c r="AC12" s="6">
        <f>_xlfn.XLOOKUP($E12-AC$3,'SI2.11 - Nickel_inflow'!$J$4:$J$49,'SI2.11 - Nickel_inflow'!$K$4:$K$49,0)*AC$1</f>
        <v>0</v>
      </c>
      <c r="AD12" s="6">
        <f>_xlfn.XLOOKUP($E12-AD$3,'SI2.11 - Nickel_inflow'!$J$4:$J$49,'SI2.11 - Nickel_inflow'!$K$4:$K$49,0)*AD$1</f>
        <v>0</v>
      </c>
      <c r="AE12" s="6">
        <f>_xlfn.XLOOKUP($E12-AE$3,'SI2.11 - Nickel_inflow'!$J$4:$J$49,'SI2.11 - Nickel_inflow'!$K$4:$K$49,0)*AE$1</f>
        <v>0</v>
      </c>
      <c r="AF12" s="6">
        <f>_xlfn.XLOOKUP($E12-AF$3,'SI2.11 - Nickel_inflow'!$J$4:$J$49,'SI2.11 - Nickel_inflow'!$K$4:$K$49,0)*AF$1</f>
        <v>0</v>
      </c>
      <c r="AG12" s="6">
        <f>_xlfn.XLOOKUP($E12-AG$3,'SI2.11 - Nickel_inflow'!$J$4:$J$49,'SI2.11 - Nickel_inflow'!$K$4:$K$49,0)*AG$1</f>
        <v>0</v>
      </c>
      <c r="AH12" s="6">
        <f>_xlfn.XLOOKUP($E12-AH$3,'SI2.11 - Nickel_inflow'!$J$4:$J$49,'SI2.11 - Nickel_inflow'!$K$4:$K$49,0)*AH$1</f>
        <v>0</v>
      </c>
      <c r="AI12" s="6">
        <f>_xlfn.XLOOKUP($E12-AI$3,'SI2.11 - Nickel_inflow'!$J$4:$J$49,'SI2.11 - Nickel_inflow'!$K$4:$K$49,0)*AI$1</f>
        <v>0</v>
      </c>
      <c r="AJ12" s="6">
        <f>_xlfn.XLOOKUP($E12-AJ$3,'SI2.11 - Nickel_inflow'!$J$4:$J$49,'SI2.11 - Nickel_inflow'!$K$4:$K$49,0)*AJ$1</f>
        <v>0</v>
      </c>
      <c r="AK12" s="6">
        <f>_xlfn.XLOOKUP($E12-AK$3,'SI2.11 - Nickel_inflow'!$J$4:$J$49,'SI2.11 - Nickel_inflow'!$K$4:$K$49,0)*AK$1</f>
        <v>0</v>
      </c>
      <c r="AL12" s="6">
        <f>_xlfn.XLOOKUP($E12-AL$3,'SI2.11 - Nickel_inflow'!$J$4:$J$49,'SI2.11 - Nickel_inflow'!$K$4:$K$49,0)*AL$1</f>
        <v>0</v>
      </c>
      <c r="AM12" s="6">
        <f>_xlfn.XLOOKUP($E12-AM$3,'SI2.11 - Nickel_inflow'!$J$4:$J$49,'SI2.11 - Nickel_inflow'!$K$4:$K$49,0)*AM$1</f>
        <v>0</v>
      </c>
      <c r="AN12" s="6">
        <f>_xlfn.XLOOKUP($E12-AN$3,'SI2.11 - Nickel_inflow'!$J$4:$J$49,'SI2.11 - Nickel_inflow'!$K$4:$K$49,0)*AN$1</f>
        <v>0</v>
      </c>
      <c r="AO12" s="6">
        <f>_xlfn.XLOOKUP($E12-AO$3,'SI2.11 - Nickel_inflow'!$J$4:$J$49,'SI2.11 - Nickel_inflow'!$K$4:$K$49,0)*AO$1</f>
        <v>0</v>
      </c>
      <c r="AP12" s="6">
        <f>_xlfn.XLOOKUP($E12-AP$3,'SI2.11 - Nickel_inflow'!$J$4:$J$49,'SI2.11 - Nickel_inflow'!$K$4:$K$49,0)*AP$1</f>
        <v>0</v>
      </c>
      <c r="AQ12" s="6">
        <f>_xlfn.XLOOKUP($E12-AQ$3,'SI2.11 - Nickel_inflow'!$J$4:$J$49,'SI2.11 - Nickel_inflow'!$K$4:$K$49,0)*AQ$1</f>
        <v>0</v>
      </c>
      <c r="AR12" s="6">
        <f>_xlfn.XLOOKUP($E12-AR$3,'SI2.11 - Nickel_inflow'!$J$4:$J$49,'SI2.11 - Nickel_inflow'!$K$4:$K$49,0)*AR$1</f>
        <v>0</v>
      </c>
      <c r="AS12" s="6">
        <f>_xlfn.XLOOKUP($E12-AS$3,'SI2.11 - Nickel_inflow'!$J$4:$J$49,'SI2.11 - Nickel_inflow'!$K$4:$K$49,0)*AS$1</f>
        <v>0</v>
      </c>
      <c r="AT12" s="6">
        <f>_xlfn.XLOOKUP($E12-AT$3,'SI2.11 - Nickel_inflow'!$J$4:$J$49,'SI2.11 - Nickel_inflow'!$K$4:$K$49,0)*AT$1</f>
        <v>0</v>
      </c>
      <c r="AU12" s="6">
        <f>_xlfn.XLOOKUP($E12-AU$3,'SI2.11 - Nickel_inflow'!$J$4:$J$49,'SI2.11 - Nickel_inflow'!$K$4:$K$49,0)*AU$1</f>
        <v>0</v>
      </c>
      <c r="AV12" s="6">
        <f>_xlfn.XLOOKUP($E12-AV$3,'SI2.11 - Nickel_inflow'!$J$4:$J$49,'SI2.11 - Nickel_inflow'!$K$4:$K$49,0)*AV$1</f>
        <v>0</v>
      </c>
      <c r="AW12" s="6">
        <f>_xlfn.XLOOKUP($E12-AW$3,'SI2.11 - Nickel_inflow'!$J$4:$J$49,'SI2.11 - Nickel_inflow'!$K$4:$K$49,0)*AW$1</f>
        <v>0</v>
      </c>
      <c r="AX12" s="6">
        <f>_xlfn.XLOOKUP($E12-AX$3,'SI2.11 - Nickel_inflow'!$J$4:$J$49,'SI2.11 - Nickel_inflow'!$K$4:$K$49,0)*AX$1</f>
        <v>0</v>
      </c>
      <c r="AY12" s="6">
        <f>_xlfn.XLOOKUP($E12-AY$3,'SI2.11 - Nickel_inflow'!$J$4:$J$49,'SI2.11 - Nickel_inflow'!$K$4:$K$49,0)*AY$1</f>
        <v>0</v>
      </c>
    </row>
    <row r="13" spans="1:51">
      <c r="A13" s="15">
        <f>'SI2.11 - Nickel_inflow'!E13-B13</f>
        <v>5.895552063871437E-2</v>
      </c>
      <c r="B13" s="14">
        <f t="shared" si="2"/>
        <v>3.3821608531648173E-2</v>
      </c>
      <c r="C13" s="13">
        <f t="shared" si="1"/>
        <v>0.68767506797452649</v>
      </c>
      <c r="E13" s="9">
        <f>'SI2.11 - Nickel_inflow'!B13</f>
        <v>2014</v>
      </c>
      <c r="F13" s="6">
        <f>_xlfn.XLOOKUP($E13-F$3,'SI2.11 - Nickel_inflow'!$J$4:$J$49,'SI2.11 - Nickel_inflow'!$K$4:$K$49,0)*F$1</f>
        <v>0.13436918120004887</v>
      </c>
      <c r="G13" s="6">
        <f>_xlfn.XLOOKUP($E13-G$3,'SI2.11 - Nickel_inflow'!$J$4:$J$49,'SI2.11 - Nickel_inflow'!$K$4:$K$49,0)*G$1</f>
        <v>-2.5572103809469539E-2</v>
      </c>
      <c r="H13" s="6">
        <f>_xlfn.XLOOKUP($E13-H$3,'SI2.11 - Nickel_inflow'!$J$4:$J$49,'SI2.11 - Nickel_inflow'!$K$4:$K$49,0)*H$1</f>
        <v>-2.0497732843060691E-3</v>
      </c>
      <c r="I13" s="6">
        <f>_xlfn.XLOOKUP($E13-I$3,'SI2.11 - Nickel_inflow'!$J$4:$J$49,'SI2.11 - Nickel_inflow'!$K$4:$K$49,0)*I$1</f>
        <v>2.6546770799743203E-2</v>
      </c>
      <c r="J13" s="6">
        <f>_xlfn.XLOOKUP($E13-J$3,'SI2.11 - Nickel_inflow'!$J$4:$J$49,'SI2.11 - Nickel_inflow'!$K$4:$K$49,0)*J$1</f>
        <v>5.6386045905146308E-2</v>
      </c>
      <c r="K13" s="6">
        <f>_xlfn.XLOOKUP($E13-K$3,'SI2.11 - Nickel_inflow'!$J$4:$J$49,'SI2.11 - Nickel_inflow'!$K$4:$K$49,0)*K$1</f>
        <v>8.3035674566396281E-2</v>
      </c>
      <c r="L13" s="6">
        <f>_xlfn.XLOOKUP($E13-L$3,'SI2.11 - Nickel_inflow'!$J$4:$J$49,'SI2.11 - Nickel_inflow'!$K$4:$K$49,0)*L$1</f>
        <v>0.1024628870916193</v>
      </c>
      <c r="M13" s="6">
        <f>_xlfn.XLOOKUP($E13-M$3,'SI2.11 - Nickel_inflow'!$J$4:$J$49,'SI2.11 - Nickel_inflow'!$K$4:$K$49,0)*M$1</f>
        <v>0.1114587856339819</v>
      </c>
      <c r="N13" s="6">
        <f>_xlfn.XLOOKUP($E13-N$3,'SI2.11 - Nickel_inflow'!$J$4:$J$49,'SI2.11 - Nickel_inflow'!$K$4:$K$49,0)*N$1</f>
        <v>0.10826047070100368</v>
      </c>
      <c r="O13" s="6">
        <f>_xlfn.XLOOKUP($E13-O$3,'SI2.11 - Nickel_inflow'!$J$4:$J$49,'SI2.11 - Nickel_inflow'!$K$4:$K$49,0)*O$1</f>
        <v>9.2777129170362543E-2</v>
      </c>
      <c r="P13" s="6">
        <f>_xlfn.XLOOKUP($E13-P$3,'SI2.11 - Nickel_inflow'!$J$4:$J$49,'SI2.11 - Nickel_inflow'!$K$4:$K$49,0)*P$1</f>
        <v>0</v>
      </c>
      <c r="Q13" s="6">
        <f>_xlfn.XLOOKUP($E13-Q$3,'SI2.11 - Nickel_inflow'!$J$4:$J$49,'SI2.11 - Nickel_inflow'!$K$4:$K$49,0)*Q$1</f>
        <v>0</v>
      </c>
      <c r="R13" s="6">
        <f>_xlfn.XLOOKUP($E13-R$3,'SI2.11 - Nickel_inflow'!$J$4:$J$49,'SI2.11 - Nickel_inflow'!$K$4:$K$49,0)*R$1</f>
        <v>0</v>
      </c>
      <c r="S13" s="6">
        <f>_xlfn.XLOOKUP($E13-S$3,'SI2.11 - Nickel_inflow'!$J$4:$J$49,'SI2.11 - Nickel_inflow'!$K$4:$K$49,0)*S$1</f>
        <v>0</v>
      </c>
      <c r="T13" s="6">
        <f>_xlfn.XLOOKUP($E13-T$3,'SI2.11 - Nickel_inflow'!$J$4:$J$49,'SI2.11 - Nickel_inflow'!$K$4:$K$49,0)*T$1</f>
        <v>0</v>
      </c>
      <c r="U13" s="6">
        <f>_xlfn.XLOOKUP($E13-U$3,'SI2.11 - Nickel_inflow'!$J$4:$J$49,'SI2.11 - Nickel_inflow'!$K$4:$K$49,0)*U$1</f>
        <v>0</v>
      </c>
      <c r="V13" s="6">
        <f>_xlfn.XLOOKUP($E13-V$3,'SI2.11 - Nickel_inflow'!$J$4:$J$49,'SI2.11 - Nickel_inflow'!$K$4:$K$49,0)*V$1</f>
        <v>0</v>
      </c>
      <c r="W13" s="6">
        <f>_xlfn.XLOOKUP($E13-W$3,'SI2.11 - Nickel_inflow'!$J$4:$J$49,'SI2.11 - Nickel_inflow'!$K$4:$K$49,0)*W$1</f>
        <v>0</v>
      </c>
      <c r="X13" s="6">
        <f>_xlfn.XLOOKUP($E13-X$3,'SI2.11 - Nickel_inflow'!$J$4:$J$49,'SI2.11 - Nickel_inflow'!$K$4:$K$49,0)*X$1</f>
        <v>0</v>
      </c>
      <c r="Y13" s="6">
        <f>_xlfn.XLOOKUP($E13-Y$3,'SI2.11 - Nickel_inflow'!$J$4:$J$49,'SI2.11 - Nickel_inflow'!$K$4:$K$49,0)*Y$1</f>
        <v>0</v>
      </c>
      <c r="Z13" s="6">
        <f>_xlfn.XLOOKUP($E13-Z$3,'SI2.11 - Nickel_inflow'!$J$4:$J$49,'SI2.11 - Nickel_inflow'!$K$4:$K$49,0)*Z$1</f>
        <v>0</v>
      </c>
      <c r="AA13" s="6">
        <f>_xlfn.XLOOKUP($E13-AA$3,'SI2.11 - Nickel_inflow'!$J$4:$J$49,'SI2.11 - Nickel_inflow'!$K$4:$K$49,0)*AA$1</f>
        <v>0</v>
      </c>
      <c r="AB13" s="6">
        <f>_xlfn.XLOOKUP($E13-AB$3,'SI2.11 - Nickel_inflow'!$J$4:$J$49,'SI2.11 - Nickel_inflow'!$K$4:$K$49,0)*AB$1</f>
        <v>0</v>
      </c>
      <c r="AC13" s="6">
        <f>_xlfn.XLOOKUP($E13-AC$3,'SI2.11 - Nickel_inflow'!$J$4:$J$49,'SI2.11 - Nickel_inflow'!$K$4:$K$49,0)*AC$1</f>
        <v>0</v>
      </c>
      <c r="AD13" s="6">
        <f>_xlfn.XLOOKUP($E13-AD$3,'SI2.11 - Nickel_inflow'!$J$4:$J$49,'SI2.11 - Nickel_inflow'!$K$4:$K$49,0)*AD$1</f>
        <v>0</v>
      </c>
      <c r="AE13" s="6">
        <f>_xlfn.XLOOKUP($E13-AE$3,'SI2.11 - Nickel_inflow'!$J$4:$J$49,'SI2.11 - Nickel_inflow'!$K$4:$K$49,0)*AE$1</f>
        <v>0</v>
      </c>
      <c r="AF13" s="6">
        <f>_xlfn.XLOOKUP($E13-AF$3,'SI2.11 - Nickel_inflow'!$J$4:$J$49,'SI2.11 - Nickel_inflow'!$K$4:$K$49,0)*AF$1</f>
        <v>0</v>
      </c>
      <c r="AG13" s="6">
        <f>_xlfn.XLOOKUP($E13-AG$3,'SI2.11 - Nickel_inflow'!$J$4:$J$49,'SI2.11 - Nickel_inflow'!$K$4:$K$49,0)*AG$1</f>
        <v>0</v>
      </c>
      <c r="AH13" s="6">
        <f>_xlfn.XLOOKUP($E13-AH$3,'SI2.11 - Nickel_inflow'!$J$4:$J$49,'SI2.11 - Nickel_inflow'!$K$4:$K$49,0)*AH$1</f>
        <v>0</v>
      </c>
      <c r="AI13" s="6">
        <f>_xlfn.XLOOKUP($E13-AI$3,'SI2.11 - Nickel_inflow'!$J$4:$J$49,'SI2.11 - Nickel_inflow'!$K$4:$K$49,0)*AI$1</f>
        <v>0</v>
      </c>
      <c r="AJ13" s="6">
        <f>_xlfn.XLOOKUP($E13-AJ$3,'SI2.11 - Nickel_inflow'!$J$4:$J$49,'SI2.11 - Nickel_inflow'!$K$4:$K$49,0)*AJ$1</f>
        <v>0</v>
      </c>
      <c r="AK13" s="6">
        <f>_xlfn.XLOOKUP($E13-AK$3,'SI2.11 - Nickel_inflow'!$J$4:$J$49,'SI2.11 - Nickel_inflow'!$K$4:$K$49,0)*AK$1</f>
        <v>0</v>
      </c>
      <c r="AL13" s="6">
        <f>_xlfn.XLOOKUP($E13-AL$3,'SI2.11 - Nickel_inflow'!$J$4:$J$49,'SI2.11 - Nickel_inflow'!$K$4:$K$49,0)*AL$1</f>
        <v>0</v>
      </c>
      <c r="AM13" s="6">
        <f>_xlfn.XLOOKUP($E13-AM$3,'SI2.11 - Nickel_inflow'!$J$4:$J$49,'SI2.11 - Nickel_inflow'!$K$4:$K$49,0)*AM$1</f>
        <v>0</v>
      </c>
      <c r="AN13" s="6">
        <f>_xlfn.XLOOKUP($E13-AN$3,'SI2.11 - Nickel_inflow'!$J$4:$J$49,'SI2.11 - Nickel_inflow'!$K$4:$K$49,0)*AN$1</f>
        <v>0</v>
      </c>
      <c r="AO13" s="6">
        <f>_xlfn.XLOOKUP($E13-AO$3,'SI2.11 - Nickel_inflow'!$J$4:$J$49,'SI2.11 - Nickel_inflow'!$K$4:$K$49,0)*AO$1</f>
        <v>0</v>
      </c>
      <c r="AP13" s="6">
        <f>_xlfn.XLOOKUP($E13-AP$3,'SI2.11 - Nickel_inflow'!$J$4:$J$49,'SI2.11 - Nickel_inflow'!$K$4:$K$49,0)*AP$1</f>
        <v>0</v>
      </c>
      <c r="AQ13" s="6">
        <f>_xlfn.XLOOKUP($E13-AQ$3,'SI2.11 - Nickel_inflow'!$J$4:$J$49,'SI2.11 - Nickel_inflow'!$K$4:$K$49,0)*AQ$1</f>
        <v>0</v>
      </c>
      <c r="AR13" s="6">
        <f>_xlfn.XLOOKUP($E13-AR$3,'SI2.11 - Nickel_inflow'!$J$4:$J$49,'SI2.11 - Nickel_inflow'!$K$4:$K$49,0)*AR$1</f>
        <v>0</v>
      </c>
      <c r="AS13" s="6">
        <f>_xlfn.XLOOKUP($E13-AS$3,'SI2.11 - Nickel_inflow'!$J$4:$J$49,'SI2.11 - Nickel_inflow'!$K$4:$K$49,0)*AS$1</f>
        <v>0</v>
      </c>
      <c r="AT13" s="6">
        <f>_xlfn.XLOOKUP($E13-AT$3,'SI2.11 - Nickel_inflow'!$J$4:$J$49,'SI2.11 - Nickel_inflow'!$K$4:$K$49,0)*AT$1</f>
        <v>0</v>
      </c>
      <c r="AU13" s="6">
        <f>_xlfn.XLOOKUP($E13-AU$3,'SI2.11 - Nickel_inflow'!$J$4:$J$49,'SI2.11 - Nickel_inflow'!$K$4:$K$49,0)*AU$1</f>
        <v>0</v>
      </c>
      <c r="AV13" s="6">
        <f>_xlfn.XLOOKUP($E13-AV$3,'SI2.11 - Nickel_inflow'!$J$4:$J$49,'SI2.11 - Nickel_inflow'!$K$4:$K$49,0)*AV$1</f>
        <v>0</v>
      </c>
      <c r="AW13" s="6">
        <f>_xlfn.XLOOKUP($E13-AW$3,'SI2.11 - Nickel_inflow'!$J$4:$J$49,'SI2.11 - Nickel_inflow'!$K$4:$K$49,0)*AW$1</f>
        <v>0</v>
      </c>
      <c r="AX13" s="6">
        <f>_xlfn.XLOOKUP($E13-AX$3,'SI2.11 - Nickel_inflow'!$J$4:$J$49,'SI2.11 - Nickel_inflow'!$K$4:$K$49,0)*AX$1</f>
        <v>0</v>
      </c>
      <c r="AY13" s="6">
        <f>_xlfn.XLOOKUP($E13-AY$3,'SI2.11 - Nickel_inflow'!$J$4:$J$49,'SI2.11 - Nickel_inflow'!$K$4:$K$49,0)*AY$1</f>
        <v>0</v>
      </c>
    </row>
    <row r="14" spans="1:51">
      <c r="A14" s="15">
        <f>'SI2.11 - Nickel_inflow'!E14-B14</f>
        <v>6.5571407280715935E-2</v>
      </c>
      <c r="B14" s="14">
        <f t="shared" si="2"/>
        <v>7.8979030911807691E-4</v>
      </c>
      <c r="C14" s="13">
        <f t="shared" si="1"/>
        <v>0.68846485828364457</v>
      </c>
      <c r="E14" s="9">
        <f>'SI2.11 - Nickel_inflow'!B14</f>
        <v>2015</v>
      </c>
      <c r="F14" s="6">
        <f>_xlfn.XLOOKUP($E14-F$3,'SI2.11 - Nickel_inflow'!$J$4:$J$49,'SI2.11 - Nickel_inflow'!$K$4:$K$49,0)*F$1</f>
        <v>0.10075972835392945</v>
      </c>
      <c r="G14" s="6">
        <f>_xlfn.XLOOKUP($E14-G$3,'SI2.11 - Nickel_inflow'!$J$4:$J$49,'SI2.11 - Nickel_inflow'!$K$4:$K$49,0)*G$1</f>
        <v>-1.9916596237407453E-2</v>
      </c>
      <c r="H14" s="6">
        <f>_xlfn.XLOOKUP($E14-H$3,'SI2.11 - Nickel_inflow'!$J$4:$J$49,'SI2.11 - Nickel_inflow'!$K$4:$K$49,0)*H$1</f>
        <v>-1.6561517856601335E-3</v>
      </c>
      <c r="I14" s="6">
        <f>_xlfn.XLOOKUP($E14-I$3,'SI2.11 - Nickel_inflow'!$J$4:$J$49,'SI2.11 - Nickel_inflow'!$K$4:$K$49,0)*I$1</f>
        <v>2.2222159042485326E-2</v>
      </c>
      <c r="J14" s="6">
        <f>_xlfn.XLOOKUP($E14-J$3,'SI2.11 - Nickel_inflow'!$J$4:$J$49,'SI2.11 - Nickel_inflow'!$K$4:$K$49,0)*J$1</f>
        <v>4.8831284958081478E-2</v>
      </c>
      <c r="K14" s="6">
        <f>_xlfn.XLOOKUP($E14-K$3,'SI2.11 - Nickel_inflow'!$J$4:$J$49,'SI2.11 - Nickel_inflow'!$K$4:$K$49,0)*K$1</f>
        <v>7.4273230395265483E-2</v>
      </c>
      <c r="L14" s="6">
        <f>_xlfn.XLOOKUP($E14-L$3,'SI2.11 - Nickel_inflow'!$J$4:$J$49,'SI2.11 - Nickel_inflow'!$K$4:$K$49,0)*L$1</f>
        <v>9.4482198379795143E-2</v>
      </c>
      <c r="M14" s="6">
        <f>_xlfn.XLOOKUP($E14-M$3,'SI2.11 - Nickel_inflow'!$J$4:$J$49,'SI2.11 - Nickel_inflow'!$K$4:$K$49,0)*M$1</f>
        <v>0.10571012607666673</v>
      </c>
      <c r="N14" s="6">
        <f>_xlfn.XLOOKUP($E14-N$3,'SI2.11 - Nickel_inflow'!$J$4:$J$49,'SI2.11 - Nickel_inflow'!$K$4:$K$49,0)*N$1</f>
        <v>0.10529274518347601</v>
      </c>
      <c r="O14" s="6">
        <f>_xlfn.XLOOKUP($E14-O$3,'SI2.11 - Nickel_inflow'!$J$4:$J$49,'SI2.11 - Nickel_inflow'!$K$4:$K$49,0)*O$1</f>
        <v>9.2104936327178408E-2</v>
      </c>
      <c r="P14" s="6">
        <f>_xlfn.XLOOKUP($E14-P$3,'SI2.11 - Nickel_inflow'!$J$4:$J$49,'SI2.11 - Nickel_inflow'!$K$4:$K$49,0)*P$1</f>
        <v>6.6361197589834012E-2</v>
      </c>
      <c r="Q14" s="6">
        <f>_xlfn.XLOOKUP($E14-Q$3,'SI2.11 - Nickel_inflow'!$J$4:$J$49,'SI2.11 - Nickel_inflow'!$K$4:$K$49,0)*Q$1</f>
        <v>0</v>
      </c>
      <c r="R14" s="6">
        <f>_xlfn.XLOOKUP($E14-R$3,'SI2.11 - Nickel_inflow'!$J$4:$J$49,'SI2.11 - Nickel_inflow'!$K$4:$K$49,0)*R$1</f>
        <v>0</v>
      </c>
      <c r="S14" s="6">
        <f>_xlfn.XLOOKUP($E14-S$3,'SI2.11 - Nickel_inflow'!$J$4:$J$49,'SI2.11 - Nickel_inflow'!$K$4:$K$49,0)*S$1</f>
        <v>0</v>
      </c>
      <c r="T14" s="6">
        <f>_xlfn.XLOOKUP($E14-T$3,'SI2.11 - Nickel_inflow'!$J$4:$J$49,'SI2.11 - Nickel_inflow'!$K$4:$K$49,0)*T$1</f>
        <v>0</v>
      </c>
      <c r="U14" s="6">
        <f>_xlfn.XLOOKUP($E14-U$3,'SI2.11 - Nickel_inflow'!$J$4:$J$49,'SI2.11 - Nickel_inflow'!$K$4:$K$49,0)*U$1</f>
        <v>0</v>
      </c>
      <c r="V14" s="6">
        <f>_xlfn.XLOOKUP($E14-V$3,'SI2.11 - Nickel_inflow'!$J$4:$J$49,'SI2.11 - Nickel_inflow'!$K$4:$K$49,0)*V$1</f>
        <v>0</v>
      </c>
      <c r="W14" s="6">
        <f>_xlfn.XLOOKUP($E14-W$3,'SI2.11 - Nickel_inflow'!$J$4:$J$49,'SI2.11 - Nickel_inflow'!$K$4:$K$49,0)*W$1</f>
        <v>0</v>
      </c>
      <c r="X14" s="6">
        <f>_xlfn.XLOOKUP($E14-X$3,'SI2.11 - Nickel_inflow'!$J$4:$J$49,'SI2.11 - Nickel_inflow'!$K$4:$K$49,0)*X$1</f>
        <v>0</v>
      </c>
      <c r="Y14" s="6">
        <f>_xlfn.XLOOKUP($E14-Y$3,'SI2.11 - Nickel_inflow'!$J$4:$J$49,'SI2.11 - Nickel_inflow'!$K$4:$K$49,0)*Y$1</f>
        <v>0</v>
      </c>
      <c r="Z14" s="6">
        <f>_xlfn.XLOOKUP($E14-Z$3,'SI2.11 - Nickel_inflow'!$J$4:$J$49,'SI2.11 - Nickel_inflow'!$K$4:$K$49,0)*Z$1</f>
        <v>0</v>
      </c>
      <c r="AA14" s="6">
        <f>_xlfn.XLOOKUP($E14-AA$3,'SI2.11 - Nickel_inflow'!$J$4:$J$49,'SI2.11 - Nickel_inflow'!$K$4:$K$49,0)*AA$1</f>
        <v>0</v>
      </c>
      <c r="AB14" s="6">
        <f>_xlfn.XLOOKUP($E14-AB$3,'SI2.11 - Nickel_inflow'!$J$4:$J$49,'SI2.11 - Nickel_inflow'!$K$4:$K$49,0)*AB$1</f>
        <v>0</v>
      </c>
      <c r="AC14" s="6">
        <f>_xlfn.XLOOKUP($E14-AC$3,'SI2.11 - Nickel_inflow'!$J$4:$J$49,'SI2.11 - Nickel_inflow'!$K$4:$K$49,0)*AC$1</f>
        <v>0</v>
      </c>
      <c r="AD14" s="6">
        <f>_xlfn.XLOOKUP($E14-AD$3,'SI2.11 - Nickel_inflow'!$J$4:$J$49,'SI2.11 - Nickel_inflow'!$K$4:$K$49,0)*AD$1</f>
        <v>0</v>
      </c>
      <c r="AE14" s="6">
        <f>_xlfn.XLOOKUP($E14-AE$3,'SI2.11 - Nickel_inflow'!$J$4:$J$49,'SI2.11 - Nickel_inflow'!$K$4:$K$49,0)*AE$1</f>
        <v>0</v>
      </c>
      <c r="AF14" s="6">
        <f>_xlfn.XLOOKUP($E14-AF$3,'SI2.11 - Nickel_inflow'!$J$4:$J$49,'SI2.11 - Nickel_inflow'!$K$4:$K$49,0)*AF$1</f>
        <v>0</v>
      </c>
      <c r="AG14" s="6">
        <f>_xlfn.XLOOKUP($E14-AG$3,'SI2.11 - Nickel_inflow'!$J$4:$J$49,'SI2.11 - Nickel_inflow'!$K$4:$K$49,0)*AG$1</f>
        <v>0</v>
      </c>
      <c r="AH14" s="6">
        <f>_xlfn.XLOOKUP($E14-AH$3,'SI2.11 - Nickel_inflow'!$J$4:$J$49,'SI2.11 - Nickel_inflow'!$K$4:$K$49,0)*AH$1</f>
        <v>0</v>
      </c>
      <c r="AI14" s="6">
        <f>_xlfn.XLOOKUP($E14-AI$3,'SI2.11 - Nickel_inflow'!$J$4:$J$49,'SI2.11 - Nickel_inflow'!$K$4:$K$49,0)*AI$1</f>
        <v>0</v>
      </c>
      <c r="AJ14" s="6">
        <f>_xlfn.XLOOKUP($E14-AJ$3,'SI2.11 - Nickel_inflow'!$J$4:$J$49,'SI2.11 - Nickel_inflow'!$K$4:$K$49,0)*AJ$1</f>
        <v>0</v>
      </c>
      <c r="AK14" s="6">
        <f>_xlfn.XLOOKUP($E14-AK$3,'SI2.11 - Nickel_inflow'!$J$4:$J$49,'SI2.11 - Nickel_inflow'!$K$4:$K$49,0)*AK$1</f>
        <v>0</v>
      </c>
      <c r="AL14" s="6">
        <f>_xlfn.XLOOKUP($E14-AL$3,'SI2.11 - Nickel_inflow'!$J$4:$J$49,'SI2.11 - Nickel_inflow'!$K$4:$K$49,0)*AL$1</f>
        <v>0</v>
      </c>
      <c r="AM14" s="6">
        <f>_xlfn.XLOOKUP($E14-AM$3,'SI2.11 - Nickel_inflow'!$J$4:$J$49,'SI2.11 - Nickel_inflow'!$K$4:$K$49,0)*AM$1</f>
        <v>0</v>
      </c>
      <c r="AN14" s="6">
        <f>_xlfn.XLOOKUP($E14-AN$3,'SI2.11 - Nickel_inflow'!$J$4:$J$49,'SI2.11 - Nickel_inflow'!$K$4:$K$49,0)*AN$1</f>
        <v>0</v>
      </c>
      <c r="AO14" s="6">
        <f>_xlfn.XLOOKUP($E14-AO$3,'SI2.11 - Nickel_inflow'!$J$4:$J$49,'SI2.11 - Nickel_inflow'!$K$4:$K$49,0)*AO$1</f>
        <v>0</v>
      </c>
      <c r="AP14" s="6">
        <f>_xlfn.XLOOKUP($E14-AP$3,'SI2.11 - Nickel_inflow'!$J$4:$J$49,'SI2.11 - Nickel_inflow'!$K$4:$K$49,0)*AP$1</f>
        <v>0</v>
      </c>
      <c r="AQ14" s="6">
        <f>_xlfn.XLOOKUP($E14-AQ$3,'SI2.11 - Nickel_inflow'!$J$4:$J$49,'SI2.11 - Nickel_inflow'!$K$4:$K$49,0)*AQ$1</f>
        <v>0</v>
      </c>
      <c r="AR14" s="6">
        <f>_xlfn.XLOOKUP($E14-AR$3,'SI2.11 - Nickel_inflow'!$J$4:$J$49,'SI2.11 - Nickel_inflow'!$K$4:$K$49,0)*AR$1</f>
        <v>0</v>
      </c>
      <c r="AS14" s="6">
        <f>_xlfn.XLOOKUP($E14-AS$3,'SI2.11 - Nickel_inflow'!$J$4:$J$49,'SI2.11 - Nickel_inflow'!$K$4:$K$49,0)*AS$1</f>
        <v>0</v>
      </c>
      <c r="AT14" s="6">
        <f>_xlfn.XLOOKUP($E14-AT$3,'SI2.11 - Nickel_inflow'!$J$4:$J$49,'SI2.11 - Nickel_inflow'!$K$4:$K$49,0)*AT$1</f>
        <v>0</v>
      </c>
      <c r="AU14" s="6">
        <f>_xlfn.XLOOKUP($E14-AU$3,'SI2.11 - Nickel_inflow'!$J$4:$J$49,'SI2.11 - Nickel_inflow'!$K$4:$K$49,0)*AU$1</f>
        <v>0</v>
      </c>
      <c r="AV14" s="6">
        <f>_xlfn.XLOOKUP($E14-AV$3,'SI2.11 - Nickel_inflow'!$J$4:$J$49,'SI2.11 - Nickel_inflow'!$K$4:$K$49,0)*AV$1</f>
        <v>0</v>
      </c>
      <c r="AW14" s="6">
        <f>_xlfn.XLOOKUP($E14-AW$3,'SI2.11 - Nickel_inflow'!$J$4:$J$49,'SI2.11 - Nickel_inflow'!$K$4:$K$49,0)*AW$1</f>
        <v>0</v>
      </c>
      <c r="AX14" s="6">
        <f>_xlfn.XLOOKUP($E14-AX$3,'SI2.11 - Nickel_inflow'!$J$4:$J$49,'SI2.11 - Nickel_inflow'!$K$4:$K$49,0)*AX$1</f>
        <v>0</v>
      </c>
      <c r="AY14" s="6">
        <f>_xlfn.XLOOKUP($E14-AY$3,'SI2.11 - Nickel_inflow'!$J$4:$J$49,'SI2.11 - Nickel_inflow'!$K$4:$K$49,0)*AY$1</f>
        <v>0</v>
      </c>
    </row>
    <row r="15" spans="1:51">
      <c r="A15" s="15">
        <f>'SI2.11 - Nickel_inflow'!E15-B15</f>
        <v>7.1558518787826389E-2</v>
      </c>
      <c r="B15" s="14">
        <f t="shared" si="2"/>
        <v>-2.6713495749584926E-2</v>
      </c>
      <c r="C15" s="13">
        <f t="shared" si="1"/>
        <v>0.66175136253405964</v>
      </c>
      <c r="E15" s="9">
        <f>'SI2.11 - Nickel_inflow'!B15</f>
        <v>2016</v>
      </c>
      <c r="F15" s="6">
        <f>_xlfn.XLOOKUP($E15-F$3,'SI2.11 - Nickel_inflow'!$J$4:$J$49,'SI2.11 - Nickel_inflow'!$K$4:$K$49,0)*F$1</f>
        <v>7.2667079458555009E-2</v>
      </c>
      <c r="G15" s="6">
        <f>_xlfn.XLOOKUP($E15-G$3,'SI2.11 - Nickel_inflow'!$J$4:$J$49,'SI2.11 - Nickel_inflow'!$K$4:$K$49,0)*G$1</f>
        <v>-1.4934904035980971E-2</v>
      </c>
      <c r="H15" s="6">
        <f>_xlfn.XLOOKUP($E15-H$3,'SI2.11 - Nickel_inflow'!$J$4:$J$49,'SI2.11 - Nickel_inflow'!$K$4:$K$49,0)*H$1</f>
        <v>-1.2898784812002718E-3</v>
      </c>
      <c r="I15" s="6">
        <f>_xlfn.XLOOKUP($E15-I$3,'SI2.11 - Nickel_inflow'!$J$4:$J$49,'SI2.11 - Nickel_inflow'!$K$4:$K$49,0)*I$1</f>
        <v>1.7954799519155091E-2</v>
      </c>
      <c r="J15" s="6">
        <f>_xlfn.XLOOKUP($E15-J$3,'SI2.11 - Nickel_inflow'!$J$4:$J$49,'SI2.11 - Nickel_inflow'!$K$4:$K$49,0)*J$1</f>
        <v>4.0876405976952385E-2</v>
      </c>
      <c r="K15" s="6">
        <f>_xlfn.XLOOKUP($E15-K$3,'SI2.11 - Nickel_inflow'!$J$4:$J$49,'SI2.11 - Nickel_inflow'!$K$4:$K$49,0)*K$1</f>
        <v>6.432189418441607E-2</v>
      </c>
      <c r="L15" s="6">
        <f>_xlfn.XLOOKUP($E15-L$3,'SI2.11 - Nickel_inflow'!$J$4:$J$49,'SI2.11 - Nickel_inflow'!$K$4:$K$49,0)*L$1</f>
        <v>8.4511845362350027E-2</v>
      </c>
      <c r="M15" s="6">
        <f>_xlfn.XLOOKUP($E15-M$3,'SI2.11 - Nickel_inflow'!$J$4:$J$49,'SI2.11 - Nickel_inflow'!$K$4:$K$49,0)*M$1</f>
        <v>9.7476514533482272E-2</v>
      </c>
      <c r="N15" s="6">
        <f>_xlfn.XLOOKUP($E15-N$3,'SI2.11 - Nickel_inflow'!$J$4:$J$49,'SI2.11 - Nickel_inflow'!$K$4:$K$49,0)*N$1</f>
        <v>9.986210871572683E-2</v>
      </c>
      <c r="O15" s="6">
        <f>_xlfn.XLOOKUP($E15-O$3,'SI2.11 - Nickel_inflow'!$J$4:$J$49,'SI2.11 - Nickel_inflow'!$K$4:$K$49,0)*O$1</f>
        <v>8.9580079673050678E-2</v>
      </c>
      <c r="P15" s="6">
        <f>_xlfn.XLOOKUP($E15-P$3,'SI2.11 - Nickel_inflow'!$J$4:$J$49,'SI2.11 - Nickel_inflow'!$K$4:$K$49,0)*P$1</f>
        <v>6.5880394589311081E-2</v>
      </c>
      <c r="Q15" s="6">
        <f>_xlfn.XLOOKUP($E15-Q$3,'SI2.11 - Nickel_inflow'!$J$4:$J$49,'SI2.11 - Nickel_inflow'!$K$4:$K$49,0)*Q$1</f>
        <v>4.4845023038241463E-2</v>
      </c>
      <c r="R15" s="6">
        <f>_xlfn.XLOOKUP($E15-R$3,'SI2.11 - Nickel_inflow'!$J$4:$J$49,'SI2.11 - Nickel_inflow'!$K$4:$K$49,0)*R$1</f>
        <v>0</v>
      </c>
      <c r="S15" s="6">
        <f>_xlfn.XLOOKUP($E15-S$3,'SI2.11 - Nickel_inflow'!$J$4:$J$49,'SI2.11 - Nickel_inflow'!$K$4:$K$49,0)*S$1</f>
        <v>0</v>
      </c>
      <c r="T15" s="6">
        <f>_xlfn.XLOOKUP($E15-T$3,'SI2.11 - Nickel_inflow'!$J$4:$J$49,'SI2.11 - Nickel_inflow'!$K$4:$K$49,0)*T$1</f>
        <v>0</v>
      </c>
      <c r="U15" s="6">
        <f>_xlfn.XLOOKUP($E15-U$3,'SI2.11 - Nickel_inflow'!$J$4:$J$49,'SI2.11 - Nickel_inflow'!$K$4:$K$49,0)*U$1</f>
        <v>0</v>
      </c>
      <c r="V15" s="6">
        <f>_xlfn.XLOOKUP($E15-V$3,'SI2.11 - Nickel_inflow'!$J$4:$J$49,'SI2.11 - Nickel_inflow'!$K$4:$K$49,0)*V$1</f>
        <v>0</v>
      </c>
      <c r="W15" s="6">
        <f>_xlfn.XLOOKUP($E15-W$3,'SI2.11 - Nickel_inflow'!$J$4:$J$49,'SI2.11 - Nickel_inflow'!$K$4:$K$49,0)*W$1</f>
        <v>0</v>
      </c>
      <c r="X15" s="6">
        <f>_xlfn.XLOOKUP($E15-X$3,'SI2.11 - Nickel_inflow'!$J$4:$J$49,'SI2.11 - Nickel_inflow'!$K$4:$K$49,0)*X$1</f>
        <v>0</v>
      </c>
      <c r="Y15" s="6">
        <f>_xlfn.XLOOKUP($E15-Y$3,'SI2.11 - Nickel_inflow'!$J$4:$J$49,'SI2.11 - Nickel_inflow'!$K$4:$K$49,0)*Y$1</f>
        <v>0</v>
      </c>
      <c r="Z15" s="6">
        <f>_xlfn.XLOOKUP($E15-Z$3,'SI2.11 - Nickel_inflow'!$J$4:$J$49,'SI2.11 - Nickel_inflow'!$K$4:$K$49,0)*Z$1</f>
        <v>0</v>
      </c>
      <c r="AA15" s="6">
        <f>_xlfn.XLOOKUP($E15-AA$3,'SI2.11 - Nickel_inflow'!$J$4:$J$49,'SI2.11 - Nickel_inflow'!$K$4:$K$49,0)*AA$1</f>
        <v>0</v>
      </c>
      <c r="AB15" s="6">
        <f>_xlfn.XLOOKUP($E15-AB$3,'SI2.11 - Nickel_inflow'!$J$4:$J$49,'SI2.11 - Nickel_inflow'!$K$4:$K$49,0)*AB$1</f>
        <v>0</v>
      </c>
      <c r="AC15" s="6">
        <f>_xlfn.XLOOKUP($E15-AC$3,'SI2.11 - Nickel_inflow'!$J$4:$J$49,'SI2.11 - Nickel_inflow'!$K$4:$K$49,0)*AC$1</f>
        <v>0</v>
      </c>
      <c r="AD15" s="6">
        <f>_xlfn.XLOOKUP($E15-AD$3,'SI2.11 - Nickel_inflow'!$J$4:$J$49,'SI2.11 - Nickel_inflow'!$K$4:$K$49,0)*AD$1</f>
        <v>0</v>
      </c>
      <c r="AE15" s="6">
        <f>_xlfn.XLOOKUP($E15-AE$3,'SI2.11 - Nickel_inflow'!$J$4:$J$49,'SI2.11 - Nickel_inflow'!$K$4:$K$49,0)*AE$1</f>
        <v>0</v>
      </c>
      <c r="AF15" s="6">
        <f>_xlfn.XLOOKUP($E15-AF$3,'SI2.11 - Nickel_inflow'!$J$4:$J$49,'SI2.11 - Nickel_inflow'!$K$4:$K$49,0)*AF$1</f>
        <v>0</v>
      </c>
      <c r="AG15" s="6">
        <f>_xlfn.XLOOKUP($E15-AG$3,'SI2.11 - Nickel_inflow'!$J$4:$J$49,'SI2.11 - Nickel_inflow'!$K$4:$K$49,0)*AG$1</f>
        <v>0</v>
      </c>
      <c r="AH15" s="6">
        <f>_xlfn.XLOOKUP($E15-AH$3,'SI2.11 - Nickel_inflow'!$J$4:$J$49,'SI2.11 - Nickel_inflow'!$K$4:$K$49,0)*AH$1</f>
        <v>0</v>
      </c>
      <c r="AI15" s="6">
        <f>_xlfn.XLOOKUP($E15-AI$3,'SI2.11 - Nickel_inflow'!$J$4:$J$49,'SI2.11 - Nickel_inflow'!$K$4:$K$49,0)*AI$1</f>
        <v>0</v>
      </c>
      <c r="AJ15" s="6">
        <f>_xlfn.XLOOKUP($E15-AJ$3,'SI2.11 - Nickel_inflow'!$J$4:$J$49,'SI2.11 - Nickel_inflow'!$K$4:$K$49,0)*AJ$1</f>
        <v>0</v>
      </c>
      <c r="AK15" s="6">
        <f>_xlfn.XLOOKUP($E15-AK$3,'SI2.11 - Nickel_inflow'!$J$4:$J$49,'SI2.11 - Nickel_inflow'!$K$4:$K$49,0)*AK$1</f>
        <v>0</v>
      </c>
      <c r="AL15" s="6">
        <f>_xlfn.XLOOKUP($E15-AL$3,'SI2.11 - Nickel_inflow'!$J$4:$J$49,'SI2.11 - Nickel_inflow'!$K$4:$K$49,0)*AL$1</f>
        <v>0</v>
      </c>
      <c r="AM15" s="6">
        <f>_xlfn.XLOOKUP($E15-AM$3,'SI2.11 - Nickel_inflow'!$J$4:$J$49,'SI2.11 - Nickel_inflow'!$K$4:$K$49,0)*AM$1</f>
        <v>0</v>
      </c>
      <c r="AN15" s="6">
        <f>_xlfn.XLOOKUP($E15-AN$3,'SI2.11 - Nickel_inflow'!$J$4:$J$49,'SI2.11 - Nickel_inflow'!$K$4:$K$49,0)*AN$1</f>
        <v>0</v>
      </c>
      <c r="AO15" s="6">
        <f>_xlfn.XLOOKUP($E15-AO$3,'SI2.11 - Nickel_inflow'!$J$4:$J$49,'SI2.11 - Nickel_inflow'!$K$4:$K$49,0)*AO$1</f>
        <v>0</v>
      </c>
      <c r="AP15" s="6">
        <f>_xlfn.XLOOKUP($E15-AP$3,'SI2.11 - Nickel_inflow'!$J$4:$J$49,'SI2.11 - Nickel_inflow'!$K$4:$K$49,0)*AP$1</f>
        <v>0</v>
      </c>
      <c r="AQ15" s="6">
        <f>_xlfn.XLOOKUP($E15-AQ$3,'SI2.11 - Nickel_inflow'!$J$4:$J$49,'SI2.11 - Nickel_inflow'!$K$4:$K$49,0)*AQ$1</f>
        <v>0</v>
      </c>
      <c r="AR15" s="6">
        <f>_xlfn.XLOOKUP($E15-AR$3,'SI2.11 - Nickel_inflow'!$J$4:$J$49,'SI2.11 - Nickel_inflow'!$K$4:$K$49,0)*AR$1</f>
        <v>0</v>
      </c>
      <c r="AS15" s="6">
        <f>_xlfn.XLOOKUP($E15-AS$3,'SI2.11 - Nickel_inflow'!$J$4:$J$49,'SI2.11 - Nickel_inflow'!$K$4:$K$49,0)*AS$1</f>
        <v>0</v>
      </c>
      <c r="AT15" s="6">
        <f>_xlfn.XLOOKUP($E15-AT$3,'SI2.11 - Nickel_inflow'!$J$4:$J$49,'SI2.11 - Nickel_inflow'!$K$4:$K$49,0)*AT$1</f>
        <v>0</v>
      </c>
      <c r="AU15" s="6">
        <f>_xlfn.XLOOKUP($E15-AU$3,'SI2.11 - Nickel_inflow'!$J$4:$J$49,'SI2.11 - Nickel_inflow'!$K$4:$K$49,0)*AU$1</f>
        <v>0</v>
      </c>
      <c r="AV15" s="6">
        <f>_xlfn.XLOOKUP($E15-AV$3,'SI2.11 - Nickel_inflow'!$J$4:$J$49,'SI2.11 - Nickel_inflow'!$K$4:$K$49,0)*AV$1</f>
        <v>0</v>
      </c>
      <c r="AW15" s="6">
        <f>_xlfn.XLOOKUP($E15-AW$3,'SI2.11 - Nickel_inflow'!$J$4:$J$49,'SI2.11 - Nickel_inflow'!$K$4:$K$49,0)*AW$1</f>
        <v>0</v>
      </c>
      <c r="AX15" s="6">
        <f>_xlfn.XLOOKUP($E15-AX$3,'SI2.11 - Nickel_inflow'!$J$4:$J$49,'SI2.11 - Nickel_inflow'!$K$4:$K$49,0)*AX$1</f>
        <v>0</v>
      </c>
      <c r="AY15" s="6">
        <f>_xlfn.XLOOKUP($E15-AY$3,'SI2.11 - Nickel_inflow'!$J$4:$J$49,'SI2.11 - Nickel_inflow'!$K$4:$K$49,0)*AY$1</f>
        <v>0</v>
      </c>
    </row>
    <row r="16" spans="1:51">
      <c r="A16" s="15">
        <f>'SI2.11 - Nickel_inflow'!E16-B16</f>
        <v>7.6266742116281303E-2</v>
      </c>
      <c r="B16" s="14">
        <f t="shared" si="2"/>
        <v>1.3008310973711024E-2</v>
      </c>
      <c r="C16" s="13">
        <f t="shared" si="1"/>
        <v>0.67475967350777066</v>
      </c>
      <c r="E16" s="9">
        <f>'SI2.11 - Nickel_inflow'!B16</f>
        <v>2017</v>
      </c>
      <c r="F16" s="6">
        <f>_xlfn.XLOOKUP($E16-F$3,'SI2.11 - Nickel_inflow'!$J$4:$J$49,'SI2.11 - Nickel_inflow'!$K$4:$K$49,0)*F$1</f>
        <v>5.0351243964469876E-2</v>
      </c>
      <c r="G16" s="6">
        <f>_xlfn.XLOOKUP($E16-G$3,'SI2.11 - Nickel_inflow'!$J$4:$J$49,'SI2.11 - Nickel_inflow'!$K$4:$K$49,0)*G$1</f>
        <v>-1.0770928782939691E-2</v>
      </c>
      <c r="H16" s="6">
        <f>_xlfn.XLOOKUP($E16-H$3,'SI2.11 - Nickel_inflow'!$J$4:$J$49,'SI2.11 - Nickel_inflow'!$K$4:$K$49,0)*H$1</f>
        <v>-9.6724415684145879E-4</v>
      </c>
      <c r="I16" s="6">
        <f>_xlfn.XLOOKUP($E16-I$3,'SI2.11 - Nickel_inflow'!$J$4:$J$49,'SI2.11 - Nickel_inflow'!$K$4:$K$49,0)*I$1</f>
        <v>1.3983929332172823E-2</v>
      </c>
      <c r="J16" s="6">
        <f>_xlfn.XLOOKUP($E16-J$3,'SI2.11 - Nickel_inflow'!$J$4:$J$49,'SI2.11 - Nickel_inflow'!$K$4:$K$49,0)*J$1</f>
        <v>3.302683924530541E-2</v>
      </c>
      <c r="K16" s="6">
        <f>_xlfn.XLOOKUP($E16-K$3,'SI2.11 - Nickel_inflow'!$J$4:$J$49,'SI2.11 - Nickel_inflow'!$K$4:$K$49,0)*K$1</f>
        <v>5.3843511636972159E-2</v>
      </c>
      <c r="L16" s="6">
        <f>_xlfn.XLOOKUP($E16-L$3,'SI2.11 - Nickel_inflow'!$J$4:$J$49,'SI2.11 - Nickel_inflow'!$K$4:$K$49,0)*L$1</f>
        <v>7.3188710734646126E-2</v>
      </c>
      <c r="M16" s="6">
        <f>_xlfn.XLOOKUP($E16-M$3,'SI2.11 - Nickel_inflow'!$J$4:$J$49,'SI2.11 - Nickel_inflow'!$K$4:$K$49,0)*M$1</f>
        <v>8.7190182531529492E-2</v>
      </c>
      <c r="N16" s="6">
        <f>_xlfn.XLOOKUP($E16-N$3,'SI2.11 - Nickel_inflow'!$J$4:$J$49,'SI2.11 - Nickel_inflow'!$K$4:$K$49,0)*N$1</f>
        <v>9.2083990936809162E-2</v>
      </c>
      <c r="O16" s="6">
        <f>_xlfn.XLOOKUP($E16-O$3,'SI2.11 - Nickel_inflow'!$J$4:$J$49,'SI2.11 - Nickel_inflow'!$K$4:$K$49,0)*O$1</f>
        <v>8.4959848273359811E-2</v>
      </c>
      <c r="P16" s="6">
        <f>_xlfn.XLOOKUP($E16-P$3,'SI2.11 - Nickel_inflow'!$J$4:$J$49,'SI2.11 - Nickel_inflow'!$K$4:$K$49,0)*P$1</f>
        <v>6.4074426752098651E-2</v>
      </c>
      <c r="Q16" s="6">
        <f>_xlfn.XLOOKUP($E16-Q$3,'SI2.11 - Nickel_inflow'!$J$4:$J$49,'SI2.11 - Nickel_inflow'!$K$4:$K$49,0)*Q$1</f>
        <v>4.4520109950196021E-2</v>
      </c>
      <c r="R16" s="6">
        <f>_xlfn.XLOOKUP($E16-R$3,'SI2.11 - Nickel_inflow'!$J$4:$J$49,'SI2.11 - Nickel_inflow'!$K$4:$K$49,0)*R$1</f>
        <v>8.9275053089992326E-2</v>
      </c>
      <c r="S16" s="6">
        <f>_xlfn.XLOOKUP($E16-S$3,'SI2.11 - Nickel_inflow'!$J$4:$J$49,'SI2.11 - Nickel_inflow'!$K$4:$K$49,0)*S$1</f>
        <v>0</v>
      </c>
      <c r="T16" s="6">
        <f>_xlfn.XLOOKUP($E16-T$3,'SI2.11 - Nickel_inflow'!$J$4:$J$49,'SI2.11 - Nickel_inflow'!$K$4:$K$49,0)*T$1</f>
        <v>0</v>
      </c>
      <c r="U16" s="6">
        <f>_xlfn.XLOOKUP($E16-U$3,'SI2.11 - Nickel_inflow'!$J$4:$J$49,'SI2.11 - Nickel_inflow'!$K$4:$K$49,0)*U$1</f>
        <v>0</v>
      </c>
      <c r="V16" s="6">
        <f>_xlfn.XLOOKUP($E16-V$3,'SI2.11 - Nickel_inflow'!$J$4:$J$49,'SI2.11 - Nickel_inflow'!$K$4:$K$49,0)*V$1</f>
        <v>0</v>
      </c>
      <c r="W16" s="6">
        <f>_xlfn.XLOOKUP($E16-W$3,'SI2.11 - Nickel_inflow'!$J$4:$J$49,'SI2.11 - Nickel_inflow'!$K$4:$K$49,0)*W$1</f>
        <v>0</v>
      </c>
      <c r="X16" s="6">
        <f>_xlfn.XLOOKUP($E16-X$3,'SI2.11 - Nickel_inflow'!$J$4:$J$49,'SI2.11 - Nickel_inflow'!$K$4:$K$49,0)*X$1</f>
        <v>0</v>
      </c>
      <c r="Y16" s="6">
        <f>_xlfn.XLOOKUP($E16-Y$3,'SI2.11 - Nickel_inflow'!$J$4:$J$49,'SI2.11 - Nickel_inflow'!$K$4:$K$49,0)*Y$1</f>
        <v>0</v>
      </c>
      <c r="Z16" s="6">
        <f>_xlfn.XLOOKUP($E16-Z$3,'SI2.11 - Nickel_inflow'!$J$4:$J$49,'SI2.11 - Nickel_inflow'!$K$4:$K$49,0)*Z$1</f>
        <v>0</v>
      </c>
      <c r="AA16" s="6">
        <f>_xlfn.XLOOKUP($E16-AA$3,'SI2.11 - Nickel_inflow'!$J$4:$J$49,'SI2.11 - Nickel_inflow'!$K$4:$K$49,0)*AA$1</f>
        <v>0</v>
      </c>
      <c r="AB16" s="6">
        <f>_xlfn.XLOOKUP($E16-AB$3,'SI2.11 - Nickel_inflow'!$J$4:$J$49,'SI2.11 - Nickel_inflow'!$K$4:$K$49,0)*AB$1</f>
        <v>0</v>
      </c>
      <c r="AC16" s="6">
        <f>_xlfn.XLOOKUP($E16-AC$3,'SI2.11 - Nickel_inflow'!$J$4:$J$49,'SI2.11 - Nickel_inflow'!$K$4:$K$49,0)*AC$1</f>
        <v>0</v>
      </c>
      <c r="AD16" s="6">
        <f>_xlfn.XLOOKUP($E16-AD$3,'SI2.11 - Nickel_inflow'!$J$4:$J$49,'SI2.11 - Nickel_inflow'!$K$4:$K$49,0)*AD$1</f>
        <v>0</v>
      </c>
      <c r="AE16" s="6">
        <f>_xlfn.XLOOKUP($E16-AE$3,'SI2.11 - Nickel_inflow'!$J$4:$J$49,'SI2.11 - Nickel_inflow'!$K$4:$K$49,0)*AE$1</f>
        <v>0</v>
      </c>
      <c r="AF16" s="6">
        <f>_xlfn.XLOOKUP($E16-AF$3,'SI2.11 - Nickel_inflow'!$J$4:$J$49,'SI2.11 - Nickel_inflow'!$K$4:$K$49,0)*AF$1</f>
        <v>0</v>
      </c>
      <c r="AG16" s="6">
        <f>_xlfn.XLOOKUP($E16-AG$3,'SI2.11 - Nickel_inflow'!$J$4:$J$49,'SI2.11 - Nickel_inflow'!$K$4:$K$49,0)*AG$1</f>
        <v>0</v>
      </c>
      <c r="AH16" s="6">
        <f>_xlfn.XLOOKUP($E16-AH$3,'SI2.11 - Nickel_inflow'!$J$4:$J$49,'SI2.11 - Nickel_inflow'!$K$4:$K$49,0)*AH$1</f>
        <v>0</v>
      </c>
      <c r="AI16" s="6">
        <f>_xlfn.XLOOKUP($E16-AI$3,'SI2.11 - Nickel_inflow'!$J$4:$J$49,'SI2.11 - Nickel_inflow'!$K$4:$K$49,0)*AI$1</f>
        <v>0</v>
      </c>
      <c r="AJ16" s="6">
        <f>_xlfn.XLOOKUP($E16-AJ$3,'SI2.11 - Nickel_inflow'!$J$4:$J$49,'SI2.11 - Nickel_inflow'!$K$4:$K$49,0)*AJ$1</f>
        <v>0</v>
      </c>
      <c r="AK16" s="6">
        <f>_xlfn.XLOOKUP($E16-AK$3,'SI2.11 - Nickel_inflow'!$J$4:$J$49,'SI2.11 - Nickel_inflow'!$K$4:$K$49,0)*AK$1</f>
        <v>0</v>
      </c>
      <c r="AL16" s="6">
        <f>_xlfn.XLOOKUP($E16-AL$3,'SI2.11 - Nickel_inflow'!$J$4:$J$49,'SI2.11 - Nickel_inflow'!$K$4:$K$49,0)*AL$1</f>
        <v>0</v>
      </c>
      <c r="AM16" s="6">
        <f>_xlfn.XLOOKUP($E16-AM$3,'SI2.11 - Nickel_inflow'!$J$4:$J$49,'SI2.11 - Nickel_inflow'!$K$4:$K$49,0)*AM$1</f>
        <v>0</v>
      </c>
      <c r="AN16" s="6">
        <f>_xlfn.XLOOKUP($E16-AN$3,'SI2.11 - Nickel_inflow'!$J$4:$J$49,'SI2.11 - Nickel_inflow'!$K$4:$K$49,0)*AN$1</f>
        <v>0</v>
      </c>
      <c r="AO16" s="6">
        <f>_xlfn.XLOOKUP($E16-AO$3,'SI2.11 - Nickel_inflow'!$J$4:$J$49,'SI2.11 - Nickel_inflow'!$K$4:$K$49,0)*AO$1</f>
        <v>0</v>
      </c>
      <c r="AP16" s="6">
        <f>_xlfn.XLOOKUP($E16-AP$3,'SI2.11 - Nickel_inflow'!$J$4:$J$49,'SI2.11 - Nickel_inflow'!$K$4:$K$49,0)*AP$1</f>
        <v>0</v>
      </c>
      <c r="AQ16" s="6">
        <f>_xlfn.XLOOKUP($E16-AQ$3,'SI2.11 - Nickel_inflow'!$J$4:$J$49,'SI2.11 - Nickel_inflow'!$K$4:$K$49,0)*AQ$1</f>
        <v>0</v>
      </c>
      <c r="AR16" s="6">
        <f>_xlfn.XLOOKUP($E16-AR$3,'SI2.11 - Nickel_inflow'!$J$4:$J$49,'SI2.11 - Nickel_inflow'!$K$4:$K$49,0)*AR$1</f>
        <v>0</v>
      </c>
      <c r="AS16" s="6">
        <f>_xlfn.XLOOKUP($E16-AS$3,'SI2.11 - Nickel_inflow'!$J$4:$J$49,'SI2.11 - Nickel_inflow'!$K$4:$K$49,0)*AS$1</f>
        <v>0</v>
      </c>
      <c r="AT16" s="6">
        <f>_xlfn.XLOOKUP($E16-AT$3,'SI2.11 - Nickel_inflow'!$J$4:$J$49,'SI2.11 - Nickel_inflow'!$K$4:$K$49,0)*AT$1</f>
        <v>0</v>
      </c>
      <c r="AU16" s="6">
        <f>_xlfn.XLOOKUP($E16-AU$3,'SI2.11 - Nickel_inflow'!$J$4:$J$49,'SI2.11 - Nickel_inflow'!$K$4:$K$49,0)*AU$1</f>
        <v>0</v>
      </c>
      <c r="AV16" s="6">
        <f>_xlfn.XLOOKUP($E16-AV$3,'SI2.11 - Nickel_inflow'!$J$4:$J$49,'SI2.11 - Nickel_inflow'!$K$4:$K$49,0)*AV$1</f>
        <v>0</v>
      </c>
      <c r="AW16" s="6">
        <f>_xlfn.XLOOKUP($E16-AW$3,'SI2.11 - Nickel_inflow'!$J$4:$J$49,'SI2.11 - Nickel_inflow'!$K$4:$K$49,0)*AW$1</f>
        <v>0</v>
      </c>
      <c r="AX16" s="6">
        <f>_xlfn.XLOOKUP($E16-AX$3,'SI2.11 - Nickel_inflow'!$J$4:$J$49,'SI2.11 - Nickel_inflow'!$K$4:$K$49,0)*AX$1</f>
        <v>0</v>
      </c>
      <c r="AY16" s="6">
        <f>_xlfn.XLOOKUP($E16-AY$3,'SI2.11 - Nickel_inflow'!$J$4:$J$49,'SI2.11 - Nickel_inflow'!$K$4:$K$49,0)*AY$1</f>
        <v>0</v>
      </c>
    </row>
    <row r="17" spans="1:51">
      <c r="A17" s="15">
        <f>'SI2.11 - Nickel_inflow'!E17-B17</f>
        <v>7.9538787126739507E-2</v>
      </c>
      <c r="B17" s="14">
        <f t="shared" si="2"/>
        <v>0.13542580888702493</v>
      </c>
      <c r="C17" s="13">
        <f t="shared" si="1"/>
        <v>0.8101854823947956</v>
      </c>
      <c r="E17" s="9">
        <f>'SI2.11 - Nickel_inflow'!B17</f>
        <v>2018</v>
      </c>
      <c r="F17" s="6">
        <f>_xlfn.XLOOKUP($E17-F$3,'SI2.11 - Nickel_inflow'!$J$4:$J$49,'SI2.11 - Nickel_inflow'!$K$4:$K$49,0)*F$1</f>
        <v>3.3488164686303237E-2</v>
      </c>
      <c r="G17" s="6">
        <f>_xlfn.XLOOKUP($E17-G$3,'SI2.11 - Nickel_inflow'!$J$4:$J$49,'SI2.11 - Nickel_inflow'!$K$4:$K$49,0)*G$1</f>
        <v>-7.4632098457051606E-3</v>
      </c>
      <c r="H17" s="6">
        <f>_xlfn.XLOOKUP($E17-H$3,'SI2.11 - Nickel_inflow'!$J$4:$J$49,'SI2.11 - Nickel_inflow'!$K$4:$K$49,0)*H$1</f>
        <v>-6.975684546720026E-4</v>
      </c>
      <c r="I17" s="6">
        <f>_xlfn.XLOOKUP($E17-I$3,'SI2.11 - Nickel_inflow'!$J$4:$J$49,'SI2.11 - Nickel_inflow'!$K$4:$K$49,0)*I$1</f>
        <v>1.0486161396879651E-2</v>
      </c>
      <c r="J17" s="6">
        <f>_xlfn.XLOOKUP($E17-J$3,'SI2.11 - Nickel_inflow'!$J$4:$J$49,'SI2.11 - Nickel_inflow'!$K$4:$K$49,0)*J$1</f>
        <v>2.5722647895826584E-2</v>
      </c>
      <c r="K17" s="6">
        <f>_xlfn.XLOOKUP($E17-K$3,'SI2.11 - Nickel_inflow'!$J$4:$J$49,'SI2.11 - Nickel_inflow'!$K$4:$K$49,0)*K$1</f>
        <v>4.3503849243489524E-2</v>
      </c>
      <c r="L17" s="6">
        <f>_xlfn.XLOOKUP($E17-L$3,'SI2.11 - Nickel_inflow'!$J$4:$J$49,'SI2.11 - Nickel_inflow'!$K$4:$K$49,0)*L$1</f>
        <v>6.1265876076931063E-2</v>
      </c>
      <c r="M17" s="6">
        <f>_xlfn.XLOOKUP($E17-M$3,'SI2.11 - Nickel_inflow'!$J$4:$J$49,'SI2.11 - Nickel_inflow'!$K$4:$K$49,0)*M$1</f>
        <v>7.5508196760356028E-2</v>
      </c>
      <c r="N17" s="6">
        <f>_xlfn.XLOOKUP($E17-N$3,'SI2.11 - Nickel_inflow'!$J$4:$J$49,'SI2.11 - Nickel_inflow'!$K$4:$K$49,0)*N$1</f>
        <v>8.2366711781167279E-2</v>
      </c>
      <c r="O17" s="6">
        <f>_xlfn.XLOOKUP($E17-O$3,'SI2.11 - Nickel_inflow'!$J$4:$J$49,'SI2.11 - Nickel_inflow'!$K$4:$K$49,0)*O$1</f>
        <v>7.8342446389424863E-2</v>
      </c>
      <c r="P17" s="6">
        <f>_xlfn.XLOOKUP($E17-P$3,'SI2.11 - Nickel_inflow'!$J$4:$J$49,'SI2.11 - Nickel_inflow'!$K$4:$K$49,0)*P$1</f>
        <v>6.0769688918891528E-2</v>
      </c>
      <c r="Q17" s="6">
        <f>_xlfn.XLOOKUP($E17-Q$3,'SI2.11 - Nickel_inflow'!$J$4:$J$49,'SI2.11 - Nickel_inflow'!$K$4:$K$49,0)*Q$1</f>
        <v>4.3299687893217934E-2</v>
      </c>
      <c r="R17" s="6">
        <f>_xlfn.XLOOKUP($E17-R$3,'SI2.11 - Nickel_inflow'!$J$4:$J$49,'SI2.11 - Nickel_inflow'!$K$4:$K$49,0)*R$1</f>
        <v>8.8628233638920695E-2</v>
      </c>
      <c r="S17" s="6">
        <f>_xlfn.XLOOKUP($E17-S$3,'SI2.11 - Nickel_inflow'!$J$4:$J$49,'SI2.11 - Nickel_inflow'!$K$4:$K$49,0)*S$1</f>
        <v>0.21496459601376444</v>
      </c>
      <c r="T17" s="6">
        <f>_xlfn.XLOOKUP($E17-T$3,'SI2.11 - Nickel_inflow'!$J$4:$J$49,'SI2.11 - Nickel_inflow'!$K$4:$K$49,0)*T$1</f>
        <v>0</v>
      </c>
      <c r="U17" s="6">
        <f>_xlfn.XLOOKUP($E17-U$3,'SI2.11 - Nickel_inflow'!$J$4:$J$49,'SI2.11 - Nickel_inflow'!$K$4:$K$49,0)*U$1</f>
        <v>0</v>
      </c>
      <c r="V17" s="6">
        <f>_xlfn.XLOOKUP($E17-V$3,'SI2.11 - Nickel_inflow'!$J$4:$J$49,'SI2.11 - Nickel_inflow'!$K$4:$K$49,0)*V$1</f>
        <v>0</v>
      </c>
      <c r="W17" s="6">
        <f>_xlfn.XLOOKUP($E17-W$3,'SI2.11 - Nickel_inflow'!$J$4:$J$49,'SI2.11 - Nickel_inflow'!$K$4:$K$49,0)*W$1</f>
        <v>0</v>
      </c>
      <c r="X17" s="6">
        <f>_xlfn.XLOOKUP($E17-X$3,'SI2.11 - Nickel_inflow'!$J$4:$J$49,'SI2.11 - Nickel_inflow'!$K$4:$K$49,0)*X$1</f>
        <v>0</v>
      </c>
      <c r="Y17" s="6">
        <f>_xlfn.XLOOKUP($E17-Y$3,'SI2.11 - Nickel_inflow'!$J$4:$J$49,'SI2.11 - Nickel_inflow'!$K$4:$K$49,0)*Y$1</f>
        <v>0</v>
      </c>
      <c r="Z17" s="6">
        <f>_xlfn.XLOOKUP($E17-Z$3,'SI2.11 - Nickel_inflow'!$J$4:$J$49,'SI2.11 - Nickel_inflow'!$K$4:$K$49,0)*Z$1</f>
        <v>0</v>
      </c>
      <c r="AA17" s="6">
        <f>_xlfn.XLOOKUP($E17-AA$3,'SI2.11 - Nickel_inflow'!$J$4:$J$49,'SI2.11 - Nickel_inflow'!$K$4:$K$49,0)*AA$1</f>
        <v>0</v>
      </c>
      <c r="AB17" s="6">
        <f>_xlfn.XLOOKUP($E17-AB$3,'SI2.11 - Nickel_inflow'!$J$4:$J$49,'SI2.11 - Nickel_inflow'!$K$4:$K$49,0)*AB$1</f>
        <v>0</v>
      </c>
      <c r="AC17" s="6">
        <f>_xlfn.XLOOKUP($E17-AC$3,'SI2.11 - Nickel_inflow'!$J$4:$J$49,'SI2.11 - Nickel_inflow'!$K$4:$K$49,0)*AC$1</f>
        <v>0</v>
      </c>
      <c r="AD17" s="6">
        <f>_xlfn.XLOOKUP($E17-AD$3,'SI2.11 - Nickel_inflow'!$J$4:$J$49,'SI2.11 - Nickel_inflow'!$K$4:$K$49,0)*AD$1</f>
        <v>0</v>
      </c>
      <c r="AE17" s="6">
        <f>_xlfn.XLOOKUP($E17-AE$3,'SI2.11 - Nickel_inflow'!$J$4:$J$49,'SI2.11 - Nickel_inflow'!$K$4:$K$49,0)*AE$1</f>
        <v>0</v>
      </c>
      <c r="AF17" s="6">
        <f>_xlfn.XLOOKUP($E17-AF$3,'SI2.11 - Nickel_inflow'!$J$4:$J$49,'SI2.11 - Nickel_inflow'!$K$4:$K$49,0)*AF$1</f>
        <v>0</v>
      </c>
      <c r="AG17" s="6">
        <f>_xlfn.XLOOKUP($E17-AG$3,'SI2.11 - Nickel_inflow'!$J$4:$J$49,'SI2.11 - Nickel_inflow'!$K$4:$K$49,0)*AG$1</f>
        <v>0</v>
      </c>
      <c r="AH17" s="6">
        <f>_xlfn.XLOOKUP($E17-AH$3,'SI2.11 - Nickel_inflow'!$J$4:$J$49,'SI2.11 - Nickel_inflow'!$K$4:$K$49,0)*AH$1</f>
        <v>0</v>
      </c>
      <c r="AI17" s="6">
        <f>_xlfn.XLOOKUP($E17-AI$3,'SI2.11 - Nickel_inflow'!$J$4:$J$49,'SI2.11 - Nickel_inflow'!$K$4:$K$49,0)*AI$1</f>
        <v>0</v>
      </c>
      <c r="AJ17" s="6">
        <f>_xlfn.XLOOKUP($E17-AJ$3,'SI2.11 - Nickel_inflow'!$J$4:$J$49,'SI2.11 - Nickel_inflow'!$K$4:$K$49,0)*AJ$1</f>
        <v>0</v>
      </c>
      <c r="AK17" s="6">
        <f>_xlfn.XLOOKUP($E17-AK$3,'SI2.11 - Nickel_inflow'!$J$4:$J$49,'SI2.11 - Nickel_inflow'!$K$4:$K$49,0)*AK$1</f>
        <v>0</v>
      </c>
      <c r="AL17" s="6">
        <f>_xlfn.XLOOKUP($E17-AL$3,'SI2.11 - Nickel_inflow'!$J$4:$J$49,'SI2.11 - Nickel_inflow'!$K$4:$K$49,0)*AL$1</f>
        <v>0</v>
      </c>
      <c r="AM17" s="6">
        <f>_xlfn.XLOOKUP($E17-AM$3,'SI2.11 - Nickel_inflow'!$J$4:$J$49,'SI2.11 - Nickel_inflow'!$K$4:$K$49,0)*AM$1</f>
        <v>0</v>
      </c>
      <c r="AN17" s="6">
        <f>_xlfn.XLOOKUP($E17-AN$3,'SI2.11 - Nickel_inflow'!$J$4:$J$49,'SI2.11 - Nickel_inflow'!$K$4:$K$49,0)*AN$1</f>
        <v>0</v>
      </c>
      <c r="AO17" s="6">
        <f>_xlfn.XLOOKUP($E17-AO$3,'SI2.11 - Nickel_inflow'!$J$4:$J$49,'SI2.11 - Nickel_inflow'!$K$4:$K$49,0)*AO$1</f>
        <v>0</v>
      </c>
      <c r="AP17" s="6">
        <f>_xlfn.XLOOKUP($E17-AP$3,'SI2.11 - Nickel_inflow'!$J$4:$J$49,'SI2.11 - Nickel_inflow'!$K$4:$K$49,0)*AP$1</f>
        <v>0</v>
      </c>
      <c r="AQ17" s="6">
        <f>_xlfn.XLOOKUP($E17-AQ$3,'SI2.11 - Nickel_inflow'!$J$4:$J$49,'SI2.11 - Nickel_inflow'!$K$4:$K$49,0)*AQ$1</f>
        <v>0</v>
      </c>
      <c r="AR17" s="6">
        <f>_xlfn.XLOOKUP($E17-AR$3,'SI2.11 - Nickel_inflow'!$J$4:$J$49,'SI2.11 - Nickel_inflow'!$K$4:$K$49,0)*AR$1</f>
        <v>0</v>
      </c>
      <c r="AS17" s="6">
        <f>_xlfn.XLOOKUP($E17-AS$3,'SI2.11 - Nickel_inflow'!$J$4:$J$49,'SI2.11 - Nickel_inflow'!$K$4:$K$49,0)*AS$1</f>
        <v>0</v>
      </c>
      <c r="AT17" s="6">
        <f>_xlfn.XLOOKUP($E17-AT$3,'SI2.11 - Nickel_inflow'!$J$4:$J$49,'SI2.11 - Nickel_inflow'!$K$4:$K$49,0)*AT$1</f>
        <v>0</v>
      </c>
      <c r="AU17" s="6">
        <f>_xlfn.XLOOKUP($E17-AU$3,'SI2.11 - Nickel_inflow'!$J$4:$J$49,'SI2.11 - Nickel_inflow'!$K$4:$K$49,0)*AU$1</f>
        <v>0</v>
      </c>
      <c r="AV17" s="6">
        <f>_xlfn.XLOOKUP($E17-AV$3,'SI2.11 - Nickel_inflow'!$J$4:$J$49,'SI2.11 - Nickel_inflow'!$K$4:$K$49,0)*AV$1</f>
        <v>0</v>
      </c>
      <c r="AW17" s="6">
        <f>_xlfn.XLOOKUP($E17-AW$3,'SI2.11 - Nickel_inflow'!$J$4:$J$49,'SI2.11 - Nickel_inflow'!$K$4:$K$49,0)*AW$1</f>
        <v>0</v>
      </c>
      <c r="AX17" s="6">
        <f>_xlfn.XLOOKUP($E17-AX$3,'SI2.11 - Nickel_inflow'!$J$4:$J$49,'SI2.11 - Nickel_inflow'!$K$4:$K$49,0)*AX$1</f>
        <v>0</v>
      </c>
      <c r="AY17" s="6">
        <f>_xlfn.XLOOKUP($E17-AY$3,'SI2.11 - Nickel_inflow'!$J$4:$J$49,'SI2.11 - Nickel_inflow'!$K$4:$K$49,0)*AY$1</f>
        <v>0</v>
      </c>
    </row>
    <row r="18" spans="1:51">
      <c r="A18" s="15">
        <f>'SI2.11 - Nickel_inflow'!E18-B18</f>
        <v>8.271586096149286E-2</v>
      </c>
      <c r="B18" s="14">
        <f t="shared" si="2"/>
        <v>0.36484903755984788</v>
      </c>
      <c r="C18" s="13">
        <f t="shared" si="1"/>
        <v>1.1750345199546435</v>
      </c>
      <c r="E18" s="9">
        <f>'SI2.11 - Nickel_inflow'!B18</f>
        <v>2019</v>
      </c>
      <c r="F18" s="6">
        <f>_xlfn.XLOOKUP($E18-F$3,'SI2.11 - Nickel_inflow'!$J$4:$J$49,'SI2.11 - Nickel_inflow'!$K$4:$K$49,0)*F$1</f>
        <v>2.1359568325983031E-2</v>
      </c>
      <c r="G18" s="6">
        <f>_xlfn.XLOOKUP($E18-G$3,'SI2.11 - Nickel_inflow'!$J$4:$J$49,'SI2.11 - Nickel_inflow'!$K$4:$K$49,0)*G$1</f>
        <v>-4.9637145127491896E-3</v>
      </c>
      <c r="H18" s="6">
        <f>_xlfn.XLOOKUP($E18-H$3,'SI2.11 - Nickel_inflow'!$J$4:$J$49,'SI2.11 - Nickel_inflow'!$K$4:$K$49,0)*H$1</f>
        <v>-4.8334733836579433E-4</v>
      </c>
      <c r="I18" s="6">
        <f>_xlfn.XLOOKUP($E18-I$3,'SI2.11 - Nickel_inflow'!$J$4:$J$49,'SI2.11 - Nickel_inflow'!$K$4:$K$49,0)*I$1</f>
        <v>7.5625325305134104E-3</v>
      </c>
      <c r="J18" s="6">
        <f>_xlfn.XLOOKUP($E18-J$3,'SI2.11 - Nickel_inflow'!$J$4:$J$49,'SI2.11 - Nickel_inflow'!$K$4:$K$49,0)*J$1</f>
        <v>1.9288701407420044E-2</v>
      </c>
      <c r="K18" s="6">
        <f>_xlfn.XLOOKUP($E18-K$3,'SI2.11 - Nickel_inflow'!$J$4:$J$49,'SI2.11 - Nickel_inflow'!$K$4:$K$49,0)*K$1</f>
        <v>3.388257010886888E-2</v>
      </c>
      <c r="L18" s="6">
        <f>_xlfn.XLOOKUP($E18-L$3,'SI2.11 - Nickel_inflow'!$J$4:$J$49,'SI2.11 - Nickel_inflow'!$K$4:$K$49,0)*L$1</f>
        <v>4.9500884240079285E-2</v>
      </c>
      <c r="M18" s="6">
        <f>_xlfn.XLOOKUP($E18-M$3,'SI2.11 - Nickel_inflow'!$J$4:$J$49,'SI2.11 - Nickel_inflow'!$K$4:$K$49,0)*M$1</f>
        <v>6.3207505352633642E-2</v>
      </c>
      <c r="N18" s="6">
        <f>_xlfn.XLOOKUP($E18-N$3,'SI2.11 - Nickel_inflow'!$J$4:$J$49,'SI2.11 - Nickel_inflow'!$K$4:$K$49,0)*N$1</f>
        <v>7.1330988181231111E-2</v>
      </c>
      <c r="O18" s="6">
        <f>_xlfn.XLOOKUP($E18-O$3,'SI2.11 - Nickel_inflow'!$J$4:$J$49,'SI2.11 - Nickel_inflow'!$K$4:$K$49,0)*O$1</f>
        <v>7.0075261034433456E-2</v>
      </c>
      <c r="P18" s="6">
        <f>_xlfn.XLOOKUP($E18-P$3,'SI2.11 - Nickel_inflow'!$J$4:$J$49,'SI2.11 - Nickel_inflow'!$K$4:$K$49,0)*P$1</f>
        <v>5.6036424181363634E-2</v>
      </c>
      <c r="Q18" s="6">
        <f>_xlfn.XLOOKUP($E18-Q$3,'SI2.11 - Nickel_inflow'!$J$4:$J$49,'SI2.11 - Nickel_inflow'!$K$4:$K$49,0)*Q$1</f>
        <v>4.1066439403919658E-2</v>
      </c>
      <c r="R18" s="6">
        <f>_xlfn.XLOOKUP($E18-R$3,'SI2.11 - Nickel_inflow'!$J$4:$J$49,'SI2.11 - Nickel_inflow'!$K$4:$K$49,0)*R$1</f>
        <v>8.6198683232936807E-2</v>
      </c>
      <c r="S18" s="6">
        <f>_xlfn.XLOOKUP($E18-S$3,'SI2.11 - Nickel_inflow'!$J$4:$J$49,'SI2.11 - Nickel_inflow'!$K$4:$K$49,0)*S$1</f>
        <v>0.21340712528503467</v>
      </c>
      <c r="T18" s="6">
        <f>_xlfn.XLOOKUP($E18-T$3,'SI2.11 - Nickel_inflow'!$J$4:$J$49,'SI2.11 - Nickel_inflow'!$K$4:$K$49,0)*T$1</f>
        <v>0.44756489852134074</v>
      </c>
      <c r="U18" s="6">
        <f>_xlfn.XLOOKUP($E18-U$3,'SI2.11 - Nickel_inflow'!$J$4:$J$49,'SI2.11 - Nickel_inflow'!$K$4:$K$49,0)*U$1</f>
        <v>0</v>
      </c>
      <c r="V18" s="6">
        <f>_xlfn.XLOOKUP($E18-V$3,'SI2.11 - Nickel_inflow'!$J$4:$J$49,'SI2.11 - Nickel_inflow'!$K$4:$K$49,0)*V$1</f>
        <v>0</v>
      </c>
      <c r="W18" s="6">
        <f>_xlfn.XLOOKUP($E18-W$3,'SI2.11 - Nickel_inflow'!$J$4:$J$49,'SI2.11 - Nickel_inflow'!$K$4:$K$49,0)*W$1</f>
        <v>0</v>
      </c>
      <c r="X18" s="6">
        <f>_xlfn.XLOOKUP($E18-X$3,'SI2.11 - Nickel_inflow'!$J$4:$J$49,'SI2.11 - Nickel_inflow'!$K$4:$K$49,0)*X$1</f>
        <v>0</v>
      </c>
      <c r="Y18" s="6">
        <f>_xlfn.XLOOKUP($E18-Y$3,'SI2.11 - Nickel_inflow'!$J$4:$J$49,'SI2.11 - Nickel_inflow'!$K$4:$K$49,0)*Y$1</f>
        <v>0</v>
      </c>
      <c r="Z18" s="6">
        <f>_xlfn.XLOOKUP($E18-Z$3,'SI2.11 - Nickel_inflow'!$J$4:$J$49,'SI2.11 - Nickel_inflow'!$K$4:$K$49,0)*Z$1</f>
        <v>0</v>
      </c>
      <c r="AA18" s="6">
        <f>_xlfn.XLOOKUP($E18-AA$3,'SI2.11 - Nickel_inflow'!$J$4:$J$49,'SI2.11 - Nickel_inflow'!$K$4:$K$49,0)*AA$1</f>
        <v>0</v>
      </c>
      <c r="AB18" s="6">
        <f>_xlfn.XLOOKUP($E18-AB$3,'SI2.11 - Nickel_inflow'!$J$4:$J$49,'SI2.11 - Nickel_inflow'!$K$4:$K$49,0)*AB$1</f>
        <v>0</v>
      </c>
      <c r="AC18" s="6">
        <f>_xlfn.XLOOKUP($E18-AC$3,'SI2.11 - Nickel_inflow'!$J$4:$J$49,'SI2.11 - Nickel_inflow'!$K$4:$K$49,0)*AC$1</f>
        <v>0</v>
      </c>
      <c r="AD18" s="6">
        <f>_xlfn.XLOOKUP($E18-AD$3,'SI2.11 - Nickel_inflow'!$J$4:$J$49,'SI2.11 - Nickel_inflow'!$K$4:$K$49,0)*AD$1</f>
        <v>0</v>
      </c>
      <c r="AE18" s="6">
        <f>_xlfn.XLOOKUP($E18-AE$3,'SI2.11 - Nickel_inflow'!$J$4:$J$49,'SI2.11 - Nickel_inflow'!$K$4:$K$49,0)*AE$1</f>
        <v>0</v>
      </c>
      <c r="AF18" s="6">
        <f>_xlfn.XLOOKUP($E18-AF$3,'SI2.11 - Nickel_inflow'!$J$4:$J$49,'SI2.11 - Nickel_inflow'!$K$4:$K$49,0)*AF$1</f>
        <v>0</v>
      </c>
      <c r="AG18" s="6">
        <f>_xlfn.XLOOKUP($E18-AG$3,'SI2.11 - Nickel_inflow'!$J$4:$J$49,'SI2.11 - Nickel_inflow'!$K$4:$K$49,0)*AG$1</f>
        <v>0</v>
      </c>
      <c r="AH18" s="6">
        <f>_xlfn.XLOOKUP($E18-AH$3,'SI2.11 - Nickel_inflow'!$J$4:$J$49,'SI2.11 - Nickel_inflow'!$K$4:$K$49,0)*AH$1</f>
        <v>0</v>
      </c>
      <c r="AI18" s="6">
        <f>_xlfn.XLOOKUP($E18-AI$3,'SI2.11 - Nickel_inflow'!$J$4:$J$49,'SI2.11 - Nickel_inflow'!$K$4:$K$49,0)*AI$1</f>
        <v>0</v>
      </c>
      <c r="AJ18" s="6">
        <f>_xlfn.XLOOKUP($E18-AJ$3,'SI2.11 - Nickel_inflow'!$J$4:$J$49,'SI2.11 - Nickel_inflow'!$K$4:$K$49,0)*AJ$1</f>
        <v>0</v>
      </c>
      <c r="AK18" s="6">
        <f>_xlfn.XLOOKUP($E18-AK$3,'SI2.11 - Nickel_inflow'!$J$4:$J$49,'SI2.11 - Nickel_inflow'!$K$4:$K$49,0)*AK$1</f>
        <v>0</v>
      </c>
      <c r="AL18" s="6">
        <f>_xlfn.XLOOKUP($E18-AL$3,'SI2.11 - Nickel_inflow'!$J$4:$J$49,'SI2.11 - Nickel_inflow'!$K$4:$K$49,0)*AL$1</f>
        <v>0</v>
      </c>
      <c r="AM18" s="6">
        <f>_xlfn.XLOOKUP($E18-AM$3,'SI2.11 - Nickel_inflow'!$J$4:$J$49,'SI2.11 - Nickel_inflow'!$K$4:$K$49,0)*AM$1</f>
        <v>0</v>
      </c>
      <c r="AN18" s="6">
        <f>_xlfn.XLOOKUP($E18-AN$3,'SI2.11 - Nickel_inflow'!$J$4:$J$49,'SI2.11 - Nickel_inflow'!$K$4:$K$49,0)*AN$1</f>
        <v>0</v>
      </c>
      <c r="AO18" s="6">
        <f>_xlfn.XLOOKUP($E18-AO$3,'SI2.11 - Nickel_inflow'!$J$4:$J$49,'SI2.11 - Nickel_inflow'!$K$4:$K$49,0)*AO$1</f>
        <v>0</v>
      </c>
      <c r="AP18" s="6">
        <f>_xlfn.XLOOKUP($E18-AP$3,'SI2.11 - Nickel_inflow'!$J$4:$J$49,'SI2.11 - Nickel_inflow'!$K$4:$K$49,0)*AP$1</f>
        <v>0</v>
      </c>
      <c r="AQ18" s="6">
        <f>_xlfn.XLOOKUP($E18-AQ$3,'SI2.11 - Nickel_inflow'!$J$4:$J$49,'SI2.11 - Nickel_inflow'!$K$4:$K$49,0)*AQ$1</f>
        <v>0</v>
      </c>
      <c r="AR18" s="6">
        <f>_xlfn.XLOOKUP($E18-AR$3,'SI2.11 - Nickel_inflow'!$J$4:$J$49,'SI2.11 - Nickel_inflow'!$K$4:$K$49,0)*AR$1</f>
        <v>0</v>
      </c>
      <c r="AS18" s="6">
        <f>_xlfn.XLOOKUP($E18-AS$3,'SI2.11 - Nickel_inflow'!$J$4:$J$49,'SI2.11 - Nickel_inflow'!$K$4:$K$49,0)*AS$1</f>
        <v>0</v>
      </c>
      <c r="AT18" s="6">
        <f>_xlfn.XLOOKUP($E18-AT$3,'SI2.11 - Nickel_inflow'!$J$4:$J$49,'SI2.11 - Nickel_inflow'!$K$4:$K$49,0)*AT$1</f>
        <v>0</v>
      </c>
      <c r="AU18" s="6">
        <f>_xlfn.XLOOKUP($E18-AU$3,'SI2.11 - Nickel_inflow'!$J$4:$J$49,'SI2.11 - Nickel_inflow'!$K$4:$K$49,0)*AU$1</f>
        <v>0</v>
      </c>
      <c r="AV18" s="6">
        <f>_xlfn.XLOOKUP($E18-AV$3,'SI2.11 - Nickel_inflow'!$J$4:$J$49,'SI2.11 - Nickel_inflow'!$K$4:$K$49,0)*AV$1</f>
        <v>0</v>
      </c>
      <c r="AW18" s="6">
        <f>_xlfn.XLOOKUP($E18-AW$3,'SI2.11 - Nickel_inflow'!$J$4:$J$49,'SI2.11 - Nickel_inflow'!$K$4:$K$49,0)*AW$1</f>
        <v>0</v>
      </c>
      <c r="AX18" s="6">
        <f>_xlfn.XLOOKUP($E18-AX$3,'SI2.11 - Nickel_inflow'!$J$4:$J$49,'SI2.11 - Nickel_inflow'!$K$4:$K$49,0)*AX$1</f>
        <v>0</v>
      </c>
      <c r="AY18" s="6">
        <f>_xlfn.XLOOKUP($E18-AY$3,'SI2.11 - Nickel_inflow'!$J$4:$J$49,'SI2.11 - Nickel_inflow'!$K$4:$K$49,0)*AY$1</f>
        <v>0</v>
      </c>
    </row>
    <row r="19" spans="1:51">
      <c r="A19" s="15">
        <f>'SI2.11 - Nickel_inflow'!E19-B19</f>
        <v>8.9266193764886315E-2</v>
      </c>
      <c r="B19" s="14">
        <f t="shared" si="2"/>
        <v>0.65208653841492925</v>
      </c>
      <c r="C19" s="13">
        <f t="shared" si="1"/>
        <v>1.8271210583695727</v>
      </c>
      <c r="E19" s="9">
        <f>'SI2.11 - Nickel_inflow'!B19</f>
        <v>2020</v>
      </c>
      <c r="F19" s="6">
        <f>_xlfn.XLOOKUP($E19-F$3,'SI2.11 - Nickel_inflow'!$J$4:$J$49,'SI2.11 - Nickel_inflow'!$K$4:$K$49,0)*F$1</f>
        <v>1.305407822317361E-2</v>
      </c>
      <c r="G19" s="6">
        <f>_xlfn.XLOOKUP($E19-G$3,'SI2.11 - Nickel_inflow'!$J$4:$J$49,'SI2.11 - Nickel_inflow'!$K$4:$K$49,0)*G$1</f>
        <v>-3.1659781979364054E-3</v>
      </c>
      <c r="H19" s="6">
        <f>_xlfn.XLOOKUP($E19-H$3,'SI2.11 - Nickel_inflow'!$J$4:$J$49,'SI2.11 - Nickel_inflow'!$K$4:$K$49,0)*H$1</f>
        <v>-3.2147001729097147E-4</v>
      </c>
      <c r="I19" s="6">
        <f>_xlfn.XLOOKUP($E19-I$3,'SI2.11 - Nickel_inflow'!$J$4:$J$49,'SI2.11 - Nickel_inflow'!$K$4:$K$49,0)*I$1</f>
        <v>5.2401021655245749E-3</v>
      </c>
      <c r="J19" s="6">
        <f>_xlfn.XLOOKUP($E19-J$3,'SI2.11 - Nickel_inflow'!$J$4:$J$49,'SI2.11 - Nickel_inflow'!$K$4:$K$49,0)*J$1</f>
        <v>1.3910851296679504E-2</v>
      </c>
      <c r="K19" s="6">
        <f>_xlfn.XLOOKUP($E19-K$3,'SI2.11 - Nickel_inflow'!$J$4:$J$49,'SI2.11 - Nickel_inflow'!$K$4:$K$49,0)*K$1</f>
        <v>2.5407601130052554E-2</v>
      </c>
      <c r="L19" s="6">
        <f>_xlfn.XLOOKUP($E19-L$3,'SI2.11 - Nickel_inflow'!$J$4:$J$49,'SI2.11 - Nickel_inflow'!$K$4:$K$49,0)*L$1</f>
        <v>3.8553305279451548E-2</v>
      </c>
      <c r="M19" s="6">
        <f>_xlfn.XLOOKUP($E19-M$3,'SI2.11 - Nickel_inflow'!$J$4:$J$49,'SI2.11 - Nickel_inflow'!$K$4:$K$49,0)*M$1</f>
        <v>5.1069659097603796E-2</v>
      </c>
      <c r="N19" s="6">
        <f>_xlfn.XLOOKUP($E19-N$3,'SI2.11 - Nickel_inflow'!$J$4:$J$49,'SI2.11 - Nickel_inflow'!$K$4:$K$49,0)*N$1</f>
        <v>5.9710786520079967E-2</v>
      </c>
      <c r="O19" s="6">
        <f>_xlfn.XLOOKUP($E19-O$3,'SI2.11 - Nickel_inflow'!$J$4:$J$49,'SI2.11 - Nickel_inflow'!$K$4:$K$49,0)*O$1</f>
        <v>6.0686380560195534E-2</v>
      </c>
      <c r="P19" s="6">
        <f>_xlfn.XLOOKUP($E19-P$3,'SI2.11 - Nickel_inflow'!$J$4:$J$49,'SI2.11 - Nickel_inflow'!$K$4:$K$49,0)*P$1</f>
        <v>5.0123109922124605E-2</v>
      </c>
      <c r="Q19" s="6">
        <f>_xlfn.XLOOKUP($E19-Q$3,'SI2.11 - Nickel_inflow'!$J$4:$J$49,'SI2.11 - Nickel_inflow'!$K$4:$K$49,0)*Q$1</f>
        <v>3.7867832779721979E-2</v>
      </c>
      <c r="R19" s="6">
        <f>_xlfn.XLOOKUP($E19-R$3,'SI2.11 - Nickel_inflow'!$J$4:$J$49,'SI2.11 - Nickel_inflow'!$K$4:$K$49,0)*R$1</f>
        <v>8.1752852593598435E-2</v>
      </c>
      <c r="S19" s="6">
        <f>_xlfn.XLOOKUP($E19-S$3,'SI2.11 - Nickel_inflow'!$J$4:$J$49,'SI2.11 - Nickel_inflow'!$K$4:$K$49,0)*S$1</f>
        <v>0.20755703275144705</v>
      </c>
      <c r="T19" s="6">
        <f>_xlfn.XLOOKUP($E19-T$3,'SI2.11 - Nickel_inflow'!$J$4:$J$49,'SI2.11 - Nickel_inflow'!$K$4:$K$49,0)*T$1</f>
        <v>0.44432218208533159</v>
      </c>
      <c r="U19" s="6">
        <f>_xlfn.XLOOKUP($E19-U$3,'SI2.11 - Nickel_inflow'!$J$4:$J$49,'SI2.11 - Nickel_inflow'!$K$4:$K$49,0)*U$1</f>
        <v>0.74135273217981557</v>
      </c>
      <c r="V19" s="6">
        <f>_xlfn.XLOOKUP($E19-V$3,'SI2.11 - Nickel_inflow'!$J$4:$J$49,'SI2.11 - Nickel_inflow'!$K$4:$K$49,0)*V$1</f>
        <v>0</v>
      </c>
      <c r="W19" s="6">
        <f>_xlfn.XLOOKUP($E19-W$3,'SI2.11 - Nickel_inflow'!$J$4:$J$49,'SI2.11 - Nickel_inflow'!$K$4:$K$49,0)*W$1</f>
        <v>0</v>
      </c>
      <c r="X19" s="6">
        <f>_xlfn.XLOOKUP($E19-X$3,'SI2.11 - Nickel_inflow'!$J$4:$J$49,'SI2.11 - Nickel_inflow'!$K$4:$K$49,0)*X$1</f>
        <v>0</v>
      </c>
      <c r="Y19" s="6">
        <f>_xlfn.XLOOKUP($E19-Y$3,'SI2.11 - Nickel_inflow'!$J$4:$J$49,'SI2.11 - Nickel_inflow'!$K$4:$K$49,0)*Y$1</f>
        <v>0</v>
      </c>
      <c r="Z19" s="6">
        <f>_xlfn.XLOOKUP($E19-Z$3,'SI2.11 - Nickel_inflow'!$J$4:$J$49,'SI2.11 - Nickel_inflow'!$K$4:$K$49,0)*Z$1</f>
        <v>0</v>
      </c>
      <c r="AA19" s="6">
        <f>_xlfn.XLOOKUP($E19-AA$3,'SI2.11 - Nickel_inflow'!$J$4:$J$49,'SI2.11 - Nickel_inflow'!$K$4:$K$49,0)*AA$1</f>
        <v>0</v>
      </c>
      <c r="AB19" s="6">
        <f>_xlfn.XLOOKUP($E19-AB$3,'SI2.11 - Nickel_inflow'!$J$4:$J$49,'SI2.11 - Nickel_inflow'!$K$4:$K$49,0)*AB$1</f>
        <v>0</v>
      </c>
      <c r="AC19" s="6">
        <f>_xlfn.XLOOKUP($E19-AC$3,'SI2.11 - Nickel_inflow'!$J$4:$J$49,'SI2.11 - Nickel_inflow'!$K$4:$K$49,0)*AC$1</f>
        <v>0</v>
      </c>
      <c r="AD19" s="6">
        <f>_xlfn.XLOOKUP($E19-AD$3,'SI2.11 - Nickel_inflow'!$J$4:$J$49,'SI2.11 - Nickel_inflow'!$K$4:$K$49,0)*AD$1</f>
        <v>0</v>
      </c>
      <c r="AE19" s="6">
        <f>_xlfn.XLOOKUP($E19-AE$3,'SI2.11 - Nickel_inflow'!$J$4:$J$49,'SI2.11 - Nickel_inflow'!$K$4:$K$49,0)*AE$1</f>
        <v>0</v>
      </c>
      <c r="AF19" s="6">
        <f>_xlfn.XLOOKUP($E19-AF$3,'SI2.11 - Nickel_inflow'!$J$4:$J$49,'SI2.11 - Nickel_inflow'!$K$4:$K$49,0)*AF$1</f>
        <v>0</v>
      </c>
      <c r="AG19" s="6">
        <f>_xlfn.XLOOKUP($E19-AG$3,'SI2.11 - Nickel_inflow'!$J$4:$J$49,'SI2.11 - Nickel_inflow'!$K$4:$K$49,0)*AG$1</f>
        <v>0</v>
      </c>
      <c r="AH19" s="6">
        <f>_xlfn.XLOOKUP($E19-AH$3,'SI2.11 - Nickel_inflow'!$J$4:$J$49,'SI2.11 - Nickel_inflow'!$K$4:$K$49,0)*AH$1</f>
        <v>0</v>
      </c>
      <c r="AI19" s="6">
        <f>_xlfn.XLOOKUP($E19-AI$3,'SI2.11 - Nickel_inflow'!$J$4:$J$49,'SI2.11 - Nickel_inflow'!$K$4:$K$49,0)*AI$1</f>
        <v>0</v>
      </c>
      <c r="AJ19" s="6">
        <f>_xlfn.XLOOKUP($E19-AJ$3,'SI2.11 - Nickel_inflow'!$J$4:$J$49,'SI2.11 - Nickel_inflow'!$K$4:$K$49,0)*AJ$1</f>
        <v>0</v>
      </c>
      <c r="AK19" s="6">
        <f>_xlfn.XLOOKUP($E19-AK$3,'SI2.11 - Nickel_inflow'!$J$4:$J$49,'SI2.11 - Nickel_inflow'!$K$4:$K$49,0)*AK$1</f>
        <v>0</v>
      </c>
      <c r="AL19" s="6">
        <f>_xlfn.XLOOKUP($E19-AL$3,'SI2.11 - Nickel_inflow'!$J$4:$J$49,'SI2.11 - Nickel_inflow'!$K$4:$K$49,0)*AL$1</f>
        <v>0</v>
      </c>
      <c r="AM19" s="6">
        <f>_xlfn.XLOOKUP($E19-AM$3,'SI2.11 - Nickel_inflow'!$J$4:$J$49,'SI2.11 - Nickel_inflow'!$K$4:$K$49,0)*AM$1</f>
        <v>0</v>
      </c>
      <c r="AN19" s="6">
        <f>_xlfn.XLOOKUP($E19-AN$3,'SI2.11 - Nickel_inflow'!$J$4:$J$49,'SI2.11 - Nickel_inflow'!$K$4:$K$49,0)*AN$1</f>
        <v>0</v>
      </c>
      <c r="AO19" s="6">
        <f>_xlfn.XLOOKUP($E19-AO$3,'SI2.11 - Nickel_inflow'!$J$4:$J$49,'SI2.11 - Nickel_inflow'!$K$4:$K$49,0)*AO$1</f>
        <v>0</v>
      </c>
      <c r="AP19" s="6">
        <f>_xlfn.XLOOKUP($E19-AP$3,'SI2.11 - Nickel_inflow'!$J$4:$J$49,'SI2.11 - Nickel_inflow'!$K$4:$K$49,0)*AP$1</f>
        <v>0</v>
      </c>
      <c r="AQ19" s="6">
        <f>_xlfn.XLOOKUP($E19-AQ$3,'SI2.11 - Nickel_inflow'!$J$4:$J$49,'SI2.11 - Nickel_inflow'!$K$4:$K$49,0)*AQ$1</f>
        <v>0</v>
      </c>
      <c r="AR19" s="6">
        <f>_xlfn.XLOOKUP($E19-AR$3,'SI2.11 - Nickel_inflow'!$J$4:$J$49,'SI2.11 - Nickel_inflow'!$K$4:$K$49,0)*AR$1</f>
        <v>0</v>
      </c>
      <c r="AS19" s="6">
        <f>_xlfn.XLOOKUP($E19-AS$3,'SI2.11 - Nickel_inflow'!$J$4:$J$49,'SI2.11 - Nickel_inflow'!$K$4:$K$49,0)*AS$1</f>
        <v>0</v>
      </c>
      <c r="AT19" s="6">
        <f>_xlfn.XLOOKUP($E19-AT$3,'SI2.11 - Nickel_inflow'!$J$4:$J$49,'SI2.11 - Nickel_inflow'!$K$4:$K$49,0)*AT$1</f>
        <v>0</v>
      </c>
      <c r="AU19" s="6">
        <f>_xlfn.XLOOKUP($E19-AU$3,'SI2.11 - Nickel_inflow'!$J$4:$J$49,'SI2.11 - Nickel_inflow'!$K$4:$K$49,0)*AU$1</f>
        <v>0</v>
      </c>
      <c r="AV19" s="6">
        <f>_xlfn.XLOOKUP($E19-AV$3,'SI2.11 - Nickel_inflow'!$J$4:$J$49,'SI2.11 - Nickel_inflow'!$K$4:$K$49,0)*AV$1</f>
        <v>0</v>
      </c>
      <c r="AW19" s="6">
        <f>_xlfn.XLOOKUP($E19-AW$3,'SI2.11 - Nickel_inflow'!$J$4:$J$49,'SI2.11 - Nickel_inflow'!$K$4:$K$49,0)*AW$1</f>
        <v>0</v>
      </c>
      <c r="AX19" s="6">
        <f>_xlfn.XLOOKUP($E19-AX$3,'SI2.11 - Nickel_inflow'!$J$4:$J$49,'SI2.11 - Nickel_inflow'!$K$4:$K$49,0)*AX$1</f>
        <v>0</v>
      </c>
      <c r="AY19" s="6">
        <f>_xlfn.XLOOKUP($E19-AY$3,'SI2.11 - Nickel_inflow'!$J$4:$J$49,'SI2.11 - Nickel_inflow'!$K$4:$K$49,0)*AY$1</f>
        <v>0</v>
      </c>
    </row>
    <row r="20" spans="1:51">
      <c r="A20" s="15">
        <f>'SI2.11 - Nickel_inflow'!E20-B20</f>
        <v>0.10480500810413396</v>
      </c>
      <c r="B20" s="14">
        <f t="shared" si="2"/>
        <v>0.73471313027004292</v>
      </c>
      <c r="C20" s="13">
        <f t="shared" si="1"/>
        <v>2.5618341886396157</v>
      </c>
      <c r="E20" s="9">
        <f>'SI2.11 - Nickel_inflow'!B20</f>
        <v>2021</v>
      </c>
      <c r="F20" s="6">
        <f>_xlfn.XLOOKUP($E20-F$3,'SI2.11 - Nickel_inflow'!$J$4:$J$49,'SI2.11 - Nickel_inflow'!$K$4:$K$49,0)*F$1</f>
        <v>7.6384267031260706E-3</v>
      </c>
      <c r="G20" s="6">
        <f>_xlfn.XLOOKUP($E20-G$3,'SI2.11 - Nickel_inflow'!$J$4:$J$49,'SI2.11 - Nickel_inflow'!$K$4:$K$49,0)*G$1</f>
        <v>-1.9349139653936326E-3</v>
      </c>
      <c r="H20" s="6">
        <f>_xlfn.XLOOKUP($E20-H$3,'SI2.11 - Nickel_inflow'!$J$4:$J$49,'SI2.11 - Nickel_inflow'!$K$4:$K$49,0)*H$1</f>
        <v>-2.0504141876398068E-4</v>
      </c>
      <c r="I20" s="6">
        <f>_xlfn.XLOOKUP($E20-I$3,'SI2.11 - Nickel_inflow'!$J$4:$J$49,'SI2.11 - Nickel_inflow'!$K$4:$K$49,0)*I$1</f>
        <v>3.4851453603801492E-3</v>
      </c>
      <c r="J20" s="6">
        <f>_xlfn.XLOOKUP($E20-J$3,'SI2.11 - Nickel_inflow'!$J$4:$J$49,'SI2.11 - Nickel_inflow'!$K$4:$K$49,0)*J$1</f>
        <v>9.6388718607035087E-3</v>
      </c>
      <c r="K20" s="6">
        <f>_xlfn.XLOOKUP($E20-K$3,'SI2.11 - Nickel_inflow'!$J$4:$J$49,'SI2.11 - Nickel_inflow'!$K$4:$K$49,0)*K$1</f>
        <v>1.8323750970065004E-2</v>
      </c>
      <c r="L20" s="6">
        <f>_xlfn.XLOOKUP($E20-L$3,'SI2.11 - Nickel_inflow'!$J$4:$J$49,'SI2.11 - Nickel_inflow'!$K$4:$K$49,0)*L$1</f>
        <v>2.8910056103714943E-2</v>
      </c>
      <c r="M20" s="6">
        <f>_xlfn.XLOOKUP($E20-M$3,'SI2.11 - Nickel_inflow'!$J$4:$J$49,'SI2.11 - Nickel_inflow'!$K$4:$K$49,0)*M$1</f>
        <v>3.977513104934155E-2</v>
      </c>
      <c r="N20" s="6">
        <f>_xlfn.XLOOKUP($E20-N$3,'SI2.11 - Nickel_inflow'!$J$4:$J$49,'SI2.11 - Nickel_inflow'!$K$4:$K$49,0)*N$1</f>
        <v>4.8244421212602431E-2</v>
      </c>
      <c r="O20" s="6">
        <f>_xlfn.XLOOKUP($E20-O$3,'SI2.11 - Nickel_inflow'!$J$4:$J$49,'SI2.11 - Nickel_inflow'!$K$4:$K$49,0)*O$1</f>
        <v>5.0800242737414236E-2</v>
      </c>
      <c r="P20" s="6">
        <f>_xlfn.XLOOKUP($E20-P$3,'SI2.11 - Nickel_inflow'!$J$4:$J$49,'SI2.11 - Nickel_inflow'!$K$4:$K$49,0)*P$1</f>
        <v>4.3407474744901725E-2</v>
      </c>
      <c r="Q20" s="6">
        <f>_xlfn.XLOOKUP($E20-Q$3,'SI2.11 - Nickel_inflow'!$J$4:$J$49,'SI2.11 - Nickel_inflow'!$K$4:$K$49,0)*Q$1</f>
        <v>3.3871782017844826E-2</v>
      </c>
      <c r="R20" s="6">
        <f>_xlfn.XLOOKUP($E20-R$3,'SI2.11 - Nickel_inflow'!$J$4:$J$49,'SI2.11 - Nickel_inflow'!$K$4:$K$49,0)*R$1</f>
        <v>7.538523904714664E-2</v>
      </c>
      <c r="S20" s="6">
        <f>_xlfn.XLOOKUP($E20-S$3,'SI2.11 - Nickel_inflow'!$J$4:$J$49,'SI2.11 - Nickel_inflow'!$K$4:$K$49,0)*S$1</f>
        <v>0.19685195720959758</v>
      </c>
      <c r="T20" s="6">
        <f>_xlfn.XLOOKUP($E20-T$3,'SI2.11 - Nickel_inflow'!$J$4:$J$49,'SI2.11 - Nickel_inflow'!$K$4:$K$49,0)*T$1</f>
        <v>0.43214205512634185</v>
      </c>
      <c r="U20" s="6">
        <f>_xlfn.XLOOKUP($E20-U$3,'SI2.11 - Nickel_inflow'!$J$4:$J$49,'SI2.11 - Nickel_inflow'!$K$4:$K$49,0)*U$1</f>
        <v>0.73598145150641592</v>
      </c>
      <c r="V20" s="6">
        <f>_xlfn.XLOOKUP($E20-V$3,'SI2.11 - Nickel_inflow'!$J$4:$J$49,'SI2.11 - Nickel_inflow'!$K$4:$K$49,0)*V$1</f>
        <v>0.83951813837417688</v>
      </c>
      <c r="W20" s="6">
        <f>_xlfn.XLOOKUP($E20-W$3,'SI2.11 - Nickel_inflow'!$J$4:$J$49,'SI2.11 - Nickel_inflow'!$K$4:$K$49,0)*W$1</f>
        <v>0</v>
      </c>
      <c r="X20" s="6">
        <f>_xlfn.XLOOKUP($E20-X$3,'SI2.11 - Nickel_inflow'!$J$4:$J$49,'SI2.11 - Nickel_inflow'!$K$4:$K$49,0)*X$1</f>
        <v>0</v>
      </c>
      <c r="Y20" s="6">
        <f>_xlfn.XLOOKUP($E20-Y$3,'SI2.11 - Nickel_inflow'!$J$4:$J$49,'SI2.11 - Nickel_inflow'!$K$4:$K$49,0)*Y$1</f>
        <v>0</v>
      </c>
      <c r="Z20" s="6">
        <f>_xlfn.XLOOKUP($E20-Z$3,'SI2.11 - Nickel_inflow'!$J$4:$J$49,'SI2.11 - Nickel_inflow'!$K$4:$K$49,0)*Z$1</f>
        <v>0</v>
      </c>
      <c r="AA20" s="6">
        <f>_xlfn.XLOOKUP($E20-AA$3,'SI2.11 - Nickel_inflow'!$J$4:$J$49,'SI2.11 - Nickel_inflow'!$K$4:$K$49,0)*AA$1</f>
        <v>0</v>
      </c>
      <c r="AB20" s="6">
        <f>_xlfn.XLOOKUP($E20-AB$3,'SI2.11 - Nickel_inflow'!$J$4:$J$49,'SI2.11 - Nickel_inflow'!$K$4:$K$49,0)*AB$1</f>
        <v>0</v>
      </c>
      <c r="AC20" s="6">
        <f>_xlfn.XLOOKUP($E20-AC$3,'SI2.11 - Nickel_inflow'!$J$4:$J$49,'SI2.11 - Nickel_inflow'!$K$4:$K$49,0)*AC$1</f>
        <v>0</v>
      </c>
      <c r="AD20" s="6">
        <f>_xlfn.XLOOKUP($E20-AD$3,'SI2.11 - Nickel_inflow'!$J$4:$J$49,'SI2.11 - Nickel_inflow'!$K$4:$K$49,0)*AD$1</f>
        <v>0</v>
      </c>
      <c r="AE20" s="6">
        <f>_xlfn.XLOOKUP($E20-AE$3,'SI2.11 - Nickel_inflow'!$J$4:$J$49,'SI2.11 - Nickel_inflow'!$K$4:$K$49,0)*AE$1</f>
        <v>0</v>
      </c>
      <c r="AF20" s="6">
        <f>_xlfn.XLOOKUP($E20-AF$3,'SI2.11 - Nickel_inflow'!$J$4:$J$49,'SI2.11 - Nickel_inflow'!$K$4:$K$49,0)*AF$1</f>
        <v>0</v>
      </c>
      <c r="AG20" s="6">
        <f>_xlfn.XLOOKUP($E20-AG$3,'SI2.11 - Nickel_inflow'!$J$4:$J$49,'SI2.11 - Nickel_inflow'!$K$4:$K$49,0)*AG$1</f>
        <v>0</v>
      </c>
      <c r="AH20" s="6">
        <f>_xlfn.XLOOKUP($E20-AH$3,'SI2.11 - Nickel_inflow'!$J$4:$J$49,'SI2.11 - Nickel_inflow'!$K$4:$K$49,0)*AH$1</f>
        <v>0</v>
      </c>
      <c r="AI20" s="6">
        <f>_xlfn.XLOOKUP($E20-AI$3,'SI2.11 - Nickel_inflow'!$J$4:$J$49,'SI2.11 - Nickel_inflow'!$K$4:$K$49,0)*AI$1</f>
        <v>0</v>
      </c>
      <c r="AJ20" s="6">
        <f>_xlfn.XLOOKUP($E20-AJ$3,'SI2.11 - Nickel_inflow'!$J$4:$J$49,'SI2.11 - Nickel_inflow'!$K$4:$K$49,0)*AJ$1</f>
        <v>0</v>
      </c>
      <c r="AK20" s="6">
        <f>_xlfn.XLOOKUP($E20-AK$3,'SI2.11 - Nickel_inflow'!$J$4:$J$49,'SI2.11 - Nickel_inflow'!$K$4:$K$49,0)*AK$1</f>
        <v>0</v>
      </c>
      <c r="AL20" s="6">
        <f>_xlfn.XLOOKUP($E20-AL$3,'SI2.11 - Nickel_inflow'!$J$4:$J$49,'SI2.11 - Nickel_inflow'!$K$4:$K$49,0)*AL$1</f>
        <v>0</v>
      </c>
      <c r="AM20" s="6">
        <f>_xlfn.XLOOKUP($E20-AM$3,'SI2.11 - Nickel_inflow'!$J$4:$J$49,'SI2.11 - Nickel_inflow'!$K$4:$K$49,0)*AM$1</f>
        <v>0</v>
      </c>
      <c r="AN20" s="6">
        <f>_xlfn.XLOOKUP($E20-AN$3,'SI2.11 - Nickel_inflow'!$J$4:$J$49,'SI2.11 - Nickel_inflow'!$K$4:$K$49,0)*AN$1</f>
        <v>0</v>
      </c>
      <c r="AO20" s="6">
        <f>_xlfn.XLOOKUP($E20-AO$3,'SI2.11 - Nickel_inflow'!$J$4:$J$49,'SI2.11 - Nickel_inflow'!$K$4:$K$49,0)*AO$1</f>
        <v>0</v>
      </c>
      <c r="AP20" s="6">
        <f>_xlfn.XLOOKUP($E20-AP$3,'SI2.11 - Nickel_inflow'!$J$4:$J$49,'SI2.11 - Nickel_inflow'!$K$4:$K$49,0)*AP$1</f>
        <v>0</v>
      </c>
      <c r="AQ20" s="6">
        <f>_xlfn.XLOOKUP($E20-AQ$3,'SI2.11 - Nickel_inflow'!$J$4:$J$49,'SI2.11 - Nickel_inflow'!$K$4:$K$49,0)*AQ$1</f>
        <v>0</v>
      </c>
      <c r="AR20" s="6">
        <f>_xlfn.XLOOKUP($E20-AR$3,'SI2.11 - Nickel_inflow'!$J$4:$J$49,'SI2.11 - Nickel_inflow'!$K$4:$K$49,0)*AR$1</f>
        <v>0</v>
      </c>
      <c r="AS20" s="6">
        <f>_xlfn.XLOOKUP($E20-AS$3,'SI2.11 - Nickel_inflow'!$J$4:$J$49,'SI2.11 - Nickel_inflow'!$K$4:$K$49,0)*AS$1</f>
        <v>0</v>
      </c>
      <c r="AT20" s="6">
        <f>_xlfn.XLOOKUP($E20-AT$3,'SI2.11 - Nickel_inflow'!$J$4:$J$49,'SI2.11 - Nickel_inflow'!$K$4:$K$49,0)*AT$1</f>
        <v>0</v>
      </c>
      <c r="AU20" s="6">
        <f>_xlfn.XLOOKUP($E20-AU$3,'SI2.11 - Nickel_inflow'!$J$4:$J$49,'SI2.11 - Nickel_inflow'!$K$4:$K$49,0)*AU$1</f>
        <v>0</v>
      </c>
      <c r="AV20" s="6">
        <f>_xlfn.XLOOKUP($E20-AV$3,'SI2.11 - Nickel_inflow'!$J$4:$J$49,'SI2.11 - Nickel_inflow'!$K$4:$K$49,0)*AV$1</f>
        <v>0</v>
      </c>
      <c r="AW20" s="6">
        <f>_xlfn.XLOOKUP($E20-AW$3,'SI2.11 - Nickel_inflow'!$J$4:$J$49,'SI2.11 - Nickel_inflow'!$K$4:$K$49,0)*AW$1</f>
        <v>0</v>
      </c>
      <c r="AX20" s="6">
        <f>_xlfn.XLOOKUP($E20-AX$3,'SI2.11 - Nickel_inflow'!$J$4:$J$49,'SI2.11 - Nickel_inflow'!$K$4:$K$49,0)*AX$1</f>
        <v>0</v>
      </c>
      <c r="AY20" s="6">
        <f>_xlfn.XLOOKUP($E20-AY$3,'SI2.11 - Nickel_inflow'!$J$4:$J$49,'SI2.11 - Nickel_inflow'!$K$4:$K$49,0)*AY$1</f>
        <v>0</v>
      </c>
    </row>
    <row r="21" spans="1:51">
      <c r="A21" s="15">
        <f>'SI2.11 - Nickel_inflow'!E21-B21</f>
        <v>0.13447517520829688</v>
      </c>
      <c r="B21" s="14">
        <f t="shared" si="2"/>
        <v>0.913626149305105</v>
      </c>
      <c r="C21" s="13">
        <f t="shared" si="1"/>
        <v>3.4754603379447206</v>
      </c>
      <c r="E21" s="9">
        <f>'SI2.11 - Nickel_inflow'!B21</f>
        <v>2022</v>
      </c>
      <c r="F21" s="6">
        <f>_xlfn.XLOOKUP($E21-F$3,'SI2.11 - Nickel_inflow'!$J$4:$J$49,'SI2.11 - Nickel_inflow'!$K$4:$K$49,0)*F$1</f>
        <v>4.2759590778550542E-3</v>
      </c>
      <c r="G21" s="6">
        <f>_xlfn.XLOOKUP($E21-G$3,'SI2.11 - Nickel_inflow'!$J$4:$J$49,'SI2.11 - Nickel_inflow'!$K$4:$K$49,0)*G$1</f>
        <v>-1.1321901285436871E-3</v>
      </c>
      <c r="H21" s="6">
        <f>_xlfn.XLOOKUP($E21-H$3,'SI2.11 - Nickel_inflow'!$J$4:$J$49,'SI2.11 - Nickel_inflow'!$K$4:$K$49,0)*H$1</f>
        <v>-1.2531277218179993E-4</v>
      </c>
      <c r="I21" s="6">
        <f>_xlfn.XLOOKUP($E21-I$3,'SI2.11 - Nickel_inflow'!$J$4:$J$49,'SI2.11 - Nickel_inflow'!$K$4:$K$49,0)*I$1</f>
        <v>2.2229107252768987E-3</v>
      </c>
      <c r="J21" s="6">
        <f>_xlfn.XLOOKUP($E21-J$3,'SI2.11 - Nickel_inflow'!$J$4:$J$49,'SI2.11 - Nickel_inflow'!$K$4:$K$49,0)*J$1</f>
        <v>6.4107279750463993E-3</v>
      </c>
      <c r="K21" s="6">
        <f>_xlfn.XLOOKUP($E21-K$3,'SI2.11 - Nickel_inflow'!$J$4:$J$49,'SI2.11 - Nickel_inflow'!$K$4:$K$49,0)*K$1</f>
        <v>1.2696583684282293E-2</v>
      </c>
      <c r="L21" s="6">
        <f>_xlfn.XLOOKUP($E21-L$3,'SI2.11 - Nickel_inflow'!$J$4:$J$49,'SI2.11 - Nickel_inflow'!$K$4:$K$49,0)*L$1</f>
        <v>2.0849692415412405E-2</v>
      </c>
      <c r="M21" s="6">
        <f>_xlfn.XLOOKUP($E21-M$3,'SI2.11 - Nickel_inflow'!$J$4:$J$49,'SI2.11 - Nickel_inflow'!$K$4:$K$49,0)*M$1</f>
        <v>2.9826269416696732E-2</v>
      </c>
      <c r="N21" s="6">
        <f>_xlfn.XLOOKUP($E21-N$3,'SI2.11 - Nickel_inflow'!$J$4:$J$49,'SI2.11 - Nickel_inflow'!$K$4:$K$49,0)*N$1</f>
        <v>3.7574720686180021E-2</v>
      </c>
      <c r="O21" s="6">
        <f>_xlfn.XLOOKUP($E21-O$3,'SI2.11 - Nickel_inflow'!$J$4:$J$49,'SI2.11 - Nickel_inflow'!$K$4:$K$49,0)*O$1</f>
        <v>4.1044984518870439E-2</v>
      </c>
      <c r="P21" s="6">
        <f>_xlfn.XLOOKUP($E21-P$3,'SI2.11 - Nickel_inflow'!$J$4:$J$49,'SI2.11 - Nickel_inflow'!$K$4:$K$49,0)*P$1</f>
        <v>3.633616362194992E-2</v>
      </c>
      <c r="Q21" s="6">
        <f>_xlfn.XLOOKUP($E21-Q$3,'SI2.11 - Nickel_inflow'!$J$4:$J$49,'SI2.11 - Nickel_inflow'!$K$4:$K$49,0)*Q$1</f>
        <v>2.9333545440192701E-2</v>
      </c>
      <c r="R21" s="6">
        <f>_xlfn.XLOOKUP($E21-R$3,'SI2.11 - Nickel_inflow'!$J$4:$J$49,'SI2.11 - Nickel_inflow'!$K$4:$K$49,0)*R$1</f>
        <v>6.7430116722587433E-2</v>
      </c>
      <c r="S21" s="6">
        <f>_xlfn.XLOOKUP($E21-S$3,'SI2.11 - Nickel_inflow'!$J$4:$J$49,'SI2.11 - Nickel_inflow'!$K$4:$K$49,0)*S$1</f>
        <v>0.18151943791997055</v>
      </c>
      <c r="T21" s="6">
        <f>_xlfn.XLOOKUP($E21-T$3,'SI2.11 - Nickel_inflow'!$J$4:$J$49,'SI2.11 - Nickel_inflow'!$K$4:$K$49,0)*T$1</f>
        <v>0.40985365909556309</v>
      </c>
      <c r="U21" s="6">
        <f>_xlfn.XLOOKUP($E21-U$3,'SI2.11 - Nickel_inflow'!$J$4:$J$49,'SI2.11 - Nickel_inflow'!$K$4:$K$49,0)*U$1</f>
        <v>0.7158061195508123</v>
      </c>
      <c r="V21" s="6">
        <f>_xlfn.XLOOKUP($E21-V$3,'SI2.11 - Nickel_inflow'!$J$4:$J$49,'SI2.11 - Nickel_inflow'!$K$4:$K$49,0)*V$1</f>
        <v>0.83343562548134797</v>
      </c>
      <c r="W21" s="6">
        <f>_xlfn.XLOOKUP($E21-W$3,'SI2.11 - Nickel_inflow'!$J$4:$J$49,'SI2.11 - Nickel_inflow'!$K$4:$K$49,0)*W$1</f>
        <v>1.0481013245134019</v>
      </c>
      <c r="X21" s="6">
        <f>_xlfn.XLOOKUP($E21-X$3,'SI2.11 - Nickel_inflow'!$J$4:$J$49,'SI2.11 - Nickel_inflow'!$K$4:$K$49,0)*X$1</f>
        <v>0</v>
      </c>
      <c r="Y21" s="6">
        <f>_xlfn.XLOOKUP($E21-Y$3,'SI2.11 - Nickel_inflow'!$J$4:$J$49,'SI2.11 - Nickel_inflow'!$K$4:$K$49,0)*Y$1</f>
        <v>0</v>
      </c>
      <c r="Z21" s="6">
        <f>_xlfn.XLOOKUP($E21-Z$3,'SI2.11 - Nickel_inflow'!$J$4:$J$49,'SI2.11 - Nickel_inflow'!$K$4:$K$49,0)*Z$1</f>
        <v>0</v>
      </c>
      <c r="AA21" s="6">
        <f>_xlfn.XLOOKUP($E21-AA$3,'SI2.11 - Nickel_inflow'!$J$4:$J$49,'SI2.11 - Nickel_inflow'!$K$4:$K$49,0)*AA$1</f>
        <v>0</v>
      </c>
      <c r="AB21" s="6">
        <f>_xlfn.XLOOKUP($E21-AB$3,'SI2.11 - Nickel_inflow'!$J$4:$J$49,'SI2.11 - Nickel_inflow'!$K$4:$K$49,0)*AB$1</f>
        <v>0</v>
      </c>
      <c r="AC21" s="6">
        <f>_xlfn.XLOOKUP($E21-AC$3,'SI2.11 - Nickel_inflow'!$J$4:$J$49,'SI2.11 - Nickel_inflow'!$K$4:$K$49,0)*AC$1</f>
        <v>0</v>
      </c>
      <c r="AD21" s="6">
        <f>_xlfn.XLOOKUP($E21-AD$3,'SI2.11 - Nickel_inflow'!$J$4:$J$49,'SI2.11 - Nickel_inflow'!$K$4:$K$49,0)*AD$1</f>
        <v>0</v>
      </c>
      <c r="AE21" s="6">
        <f>_xlfn.XLOOKUP($E21-AE$3,'SI2.11 - Nickel_inflow'!$J$4:$J$49,'SI2.11 - Nickel_inflow'!$K$4:$K$49,0)*AE$1</f>
        <v>0</v>
      </c>
      <c r="AF21" s="6">
        <f>_xlfn.XLOOKUP($E21-AF$3,'SI2.11 - Nickel_inflow'!$J$4:$J$49,'SI2.11 - Nickel_inflow'!$K$4:$K$49,0)*AF$1</f>
        <v>0</v>
      </c>
      <c r="AG21" s="6">
        <f>_xlfn.XLOOKUP($E21-AG$3,'SI2.11 - Nickel_inflow'!$J$4:$J$49,'SI2.11 - Nickel_inflow'!$K$4:$K$49,0)*AG$1</f>
        <v>0</v>
      </c>
      <c r="AH21" s="6">
        <f>_xlfn.XLOOKUP($E21-AH$3,'SI2.11 - Nickel_inflow'!$J$4:$J$49,'SI2.11 - Nickel_inflow'!$K$4:$K$49,0)*AH$1</f>
        <v>0</v>
      </c>
      <c r="AI21" s="6">
        <f>_xlfn.XLOOKUP($E21-AI$3,'SI2.11 - Nickel_inflow'!$J$4:$J$49,'SI2.11 - Nickel_inflow'!$K$4:$K$49,0)*AI$1</f>
        <v>0</v>
      </c>
      <c r="AJ21" s="6">
        <f>_xlfn.XLOOKUP($E21-AJ$3,'SI2.11 - Nickel_inflow'!$J$4:$J$49,'SI2.11 - Nickel_inflow'!$K$4:$K$49,0)*AJ$1</f>
        <v>0</v>
      </c>
      <c r="AK21" s="6">
        <f>_xlfn.XLOOKUP($E21-AK$3,'SI2.11 - Nickel_inflow'!$J$4:$J$49,'SI2.11 - Nickel_inflow'!$K$4:$K$49,0)*AK$1</f>
        <v>0</v>
      </c>
      <c r="AL21" s="6">
        <f>_xlfn.XLOOKUP($E21-AL$3,'SI2.11 - Nickel_inflow'!$J$4:$J$49,'SI2.11 - Nickel_inflow'!$K$4:$K$49,0)*AL$1</f>
        <v>0</v>
      </c>
      <c r="AM21" s="6">
        <f>_xlfn.XLOOKUP($E21-AM$3,'SI2.11 - Nickel_inflow'!$J$4:$J$49,'SI2.11 - Nickel_inflow'!$K$4:$K$49,0)*AM$1</f>
        <v>0</v>
      </c>
      <c r="AN21" s="6">
        <f>_xlfn.XLOOKUP($E21-AN$3,'SI2.11 - Nickel_inflow'!$J$4:$J$49,'SI2.11 - Nickel_inflow'!$K$4:$K$49,0)*AN$1</f>
        <v>0</v>
      </c>
      <c r="AO21" s="6">
        <f>_xlfn.XLOOKUP($E21-AO$3,'SI2.11 - Nickel_inflow'!$J$4:$J$49,'SI2.11 - Nickel_inflow'!$K$4:$K$49,0)*AO$1</f>
        <v>0</v>
      </c>
      <c r="AP21" s="6">
        <f>_xlfn.XLOOKUP($E21-AP$3,'SI2.11 - Nickel_inflow'!$J$4:$J$49,'SI2.11 - Nickel_inflow'!$K$4:$K$49,0)*AP$1</f>
        <v>0</v>
      </c>
      <c r="AQ21" s="6">
        <f>_xlfn.XLOOKUP($E21-AQ$3,'SI2.11 - Nickel_inflow'!$J$4:$J$49,'SI2.11 - Nickel_inflow'!$K$4:$K$49,0)*AQ$1</f>
        <v>0</v>
      </c>
      <c r="AR21" s="6">
        <f>_xlfn.XLOOKUP($E21-AR$3,'SI2.11 - Nickel_inflow'!$J$4:$J$49,'SI2.11 - Nickel_inflow'!$K$4:$K$49,0)*AR$1</f>
        <v>0</v>
      </c>
      <c r="AS21" s="6">
        <f>_xlfn.XLOOKUP($E21-AS$3,'SI2.11 - Nickel_inflow'!$J$4:$J$49,'SI2.11 - Nickel_inflow'!$K$4:$K$49,0)*AS$1</f>
        <v>0</v>
      </c>
      <c r="AT21" s="6">
        <f>_xlfn.XLOOKUP($E21-AT$3,'SI2.11 - Nickel_inflow'!$J$4:$J$49,'SI2.11 - Nickel_inflow'!$K$4:$K$49,0)*AT$1</f>
        <v>0</v>
      </c>
      <c r="AU21" s="6">
        <f>_xlfn.XLOOKUP($E21-AU$3,'SI2.11 - Nickel_inflow'!$J$4:$J$49,'SI2.11 - Nickel_inflow'!$K$4:$K$49,0)*AU$1</f>
        <v>0</v>
      </c>
      <c r="AV21" s="6">
        <f>_xlfn.XLOOKUP($E21-AV$3,'SI2.11 - Nickel_inflow'!$J$4:$J$49,'SI2.11 - Nickel_inflow'!$K$4:$K$49,0)*AV$1</f>
        <v>0</v>
      </c>
      <c r="AW21" s="6">
        <f>_xlfn.XLOOKUP($E21-AW$3,'SI2.11 - Nickel_inflow'!$J$4:$J$49,'SI2.11 - Nickel_inflow'!$K$4:$K$49,0)*AW$1</f>
        <v>0</v>
      </c>
      <c r="AX21" s="6">
        <f>_xlfn.XLOOKUP($E21-AX$3,'SI2.11 - Nickel_inflow'!$J$4:$J$49,'SI2.11 - Nickel_inflow'!$K$4:$K$49,0)*AX$1</f>
        <v>0</v>
      </c>
      <c r="AY21" s="6">
        <f>_xlfn.XLOOKUP($E21-AY$3,'SI2.11 - Nickel_inflow'!$J$4:$J$49,'SI2.11 - Nickel_inflow'!$K$4:$K$49,0)*AY$1</f>
        <v>0</v>
      </c>
    </row>
    <row r="22" spans="1:51">
      <c r="A22" s="15">
        <f>'SI2.11 - Nickel_inflow'!E22-B22</f>
        <v>0.18129839966208539</v>
      </c>
      <c r="B22" s="14">
        <f t="shared" si="2"/>
        <v>1.1687561819272916</v>
      </c>
      <c r="C22" s="13">
        <f t="shared" si="1"/>
        <v>4.6442165198720122</v>
      </c>
      <c r="E22" s="9">
        <f>'SI2.11 - Nickel_inflow'!B22</f>
        <v>2023</v>
      </c>
      <c r="F22" s="6">
        <f>_xlfn.XLOOKUP($E22-F$3,'SI2.11 - Nickel_inflow'!$J$4:$J$49,'SI2.11 - Nickel_inflow'!$K$4:$K$49,0)*F$1</f>
        <v>2.2883259316496003E-3</v>
      </c>
      <c r="G22" s="6">
        <f>_xlfn.XLOOKUP($E22-G$3,'SI2.11 - Nickel_inflow'!$J$4:$J$49,'SI2.11 - Nickel_inflow'!$K$4:$K$49,0)*G$1</f>
        <v>-6.3379526257978901E-4</v>
      </c>
      <c r="H22" s="6">
        <f>_xlfn.XLOOKUP($E22-H$3,'SI2.11 - Nickel_inflow'!$J$4:$J$49,'SI2.11 - Nickel_inflow'!$K$4:$K$49,0)*H$1</f>
        <v>-7.3325163899891889E-5</v>
      </c>
      <c r="I22" s="6">
        <f>_xlfn.XLOOKUP($E22-I$3,'SI2.11 - Nickel_inflow'!$J$4:$J$49,'SI2.11 - Nickel_inflow'!$K$4:$K$49,0)*I$1</f>
        <v>1.3585504186241892E-3</v>
      </c>
      <c r="J22" s="6">
        <f>_xlfn.XLOOKUP($E22-J$3,'SI2.11 - Nickel_inflow'!$J$4:$J$49,'SI2.11 - Nickel_inflow'!$K$4:$K$49,0)*J$1</f>
        <v>4.0889186817186004E-3</v>
      </c>
      <c r="K22" s="6">
        <f>_xlfn.XLOOKUP($E22-K$3,'SI2.11 - Nickel_inflow'!$J$4:$J$49,'SI2.11 - Nickel_inflow'!$K$4:$K$49,0)*K$1</f>
        <v>8.4443849226983579E-3</v>
      </c>
      <c r="L22" s="6">
        <f>_xlfn.XLOOKUP($E22-L$3,'SI2.11 - Nickel_inflow'!$J$4:$J$49,'SI2.11 - Nickel_inflow'!$K$4:$K$49,0)*L$1</f>
        <v>1.4446816319229333E-2</v>
      </c>
      <c r="M22" s="6">
        <f>_xlfn.XLOOKUP($E22-M$3,'SI2.11 - Nickel_inflow'!$J$4:$J$49,'SI2.11 - Nickel_inflow'!$K$4:$K$49,0)*M$1</f>
        <v>2.1510457849213193E-2</v>
      </c>
      <c r="N22" s="6">
        <f>_xlfn.XLOOKUP($E22-N$3,'SI2.11 - Nickel_inflow'!$J$4:$J$49,'SI2.11 - Nickel_inflow'!$K$4:$K$49,0)*N$1</f>
        <v>2.8176242613830078E-2</v>
      </c>
      <c r="O22" s="6">
        <f>_xlfn.XLOOKUP($E22-O$3,'SI2.11 - Nickel_inflow'!$J$4:$J$49,'SI2.11 - Nickel_inflow'!$K$4:$K$49,0)*O$1</f>
        <v>3.1967506088813262E-2</v>
      </c>
      <c r="P22" s="6">
        <f>_xlfn.XLOOKUP($E22-P$3,'SI2.11 - Nickel_inflow'!$J$4:$J$49,'SI2.11 - Nickel_inflow'!$K$4:$K$49,0)*P$1</f>
        <v>2.935846745944096E-2</v>
      </c>
      <c r="Q22" s="6">
        <f>_xlfn.XLOOKUP($E22-Q$3,'SI2.11 - Nickel_inflow'!$J$4:$J$49,'SI2.11 - Nickel_inflow'!$K$4:$K$49,0)*Q$1</f>
        <v>2.4554953104060331E-2</v>
      </c>
      <c r="R22" s="6">
        <f>_xlfn.XLOOKUP($E22-R$3,'SI2.11 - Nickel_inflow'!$J$4:$J$49,'SI2.11 - Nickel_inflow'!$K$4:$K$49,0)*R$1</f>
        <v>5.8395640119479279E-2</v>
      </c>
      <c r="S22" s="6">
        <f>_xlfn.XLOOKUP($E22-S$3,'SI2.11 - Nickel_inflow'!$J$4:$J$49,'SI2.11 - Nickel_inflow'!$K$4:$K$49,0)*S$1</f>
        <v>0.16236437054616415</v>
      </c>
      <c r="T22" s="6">
        <f>_xlfn.XLOOKUP($E22-T$3,'SI2.11 - Nickel_inflow'!$J$4:$J$49,'SI2.11 - Nickel_inflow'!$K$4:$K$49,0)*T$1</f>
        <v>0.37793073984657655</v>
      </c>
      <c r="U22" s="6">
        <f>_xlfn.XLOOKUP($E22-U$3,'SI2.11 - Nickel_inflow'!$J$4:$J$49,'SI2.11 - Nickel_inflow'!$K$4:$K$49,0)*U$1</f>
        <v>0.67888730990350987</v>
      </c>
      <c r="V22" s="6">
        <f>_xlfn.XLOOKUP($E22-V$3,'SI2.11 - Nickel_inflow'!$J$4:$J$49,'SI2.11 - Nickel_inflow'!$K$4:$K$49,0)*V$1</f>
        <v>0.81058879914721205</v>
      </c>
      <c r="W22" s="6">
        <f>_xlfn.XLOOKUP($E22-W$3,'SI2.11 - Nickel_inflow'!$J$4:$J$49,'SI2.11 - Nickel_inflow'!$K$4:$K$49,0)*W$1</f>
        <v>1.0405075757568951</v>
      </c>
      <c r="X22" s="6">
        <f>_xlfn.XLOOKUP($E22-X$3,'SI2.11 - Nickel_inflow'!$J$4:$J$49,'SI2.11 - Nickel_inflow'!$K$4:$K$49,0)*X$1</f>
        <v>1.350054581589377</v>
      </c>
      <c r="Y22" s="6">
        <f>_xlfn.XLOOKUP($E22-Y$3,'SI2.11 - Nickel_inflow'!$J$4:$J$49,'SI2.11 - Nickel_inflow'!$K$4:$K$49,0)*Y$1</f>
        <v>0</v>
      </c>
      <c r="Z22" s="6">
        <f>_xlfn.XLOOKUP($E22-Z$3,'SI2.11 - Nickel_inflow'!$J$4:$J$49,'SI2.11 - Nickel_inflow'!$K$4:$K$49,0)*Z$1</f>
        <v>0</v>
      </c>
      <c r="AA22" s="6">
        <f>_xlfn.XLOOKUP($E22-AA$3,'SI2.11 - Nickel_inflow'!$J$4:$J$49,'SI2.11 - Nickel_inflow'!$K$4:$K$49,0)*AA$1</f>
        <v>0</v>
      </c>
      <c r="AB22" s="6">
        <f>_xlfn.XLOOKUP($E22-AB$3,'SI2.11 - Nickel_inflow'!$J$4:$J$49,'SI2.11 - Nickel_inflow'!$K$4:$K$49,0)*AB$1</f>
        <v>0</v>
      </c>
      <c r="AC22" s="6">
        <f>_xlfn.XLOOKUP($E22-AC$3,'SI2.11 - Nickel_inflow'!$J$4:$J$49,'SI2.11 - Nickel_inflow'!$K$4:$K$49,0)*AC$1</f>
        <v>0</v>
      </c>
      <c r="AD22" s="6">
        <f>_xlfn.XLOOKUP($E22-AD$3,'SI2.11 - Nickel_inflow'!$J$4:$J$49,'SI2.11 - Nickel_inflow'!$K$4:$K$49,0)*AD$1</f>
        <v>0</v>
      </c>
      <c r="AE22" s="6">
        <f>_xlfn.XLOOKUP($E22-AE$3,'SI2.11 - Nickel_inflow'!$J$4:$J$49,'SI2.11 - Nickel_inflow'!$K$4:$K$49,0)*AE$1</f>
        <v>0</v>
      </c>
      <c r="AF22" s="6">
        <f>_xlfn.XLOOKUP($E22-AF$3,'SI2.11 - Nickel_inflow'!$J$4:$J$49,'SI2.11 - Nickel_inflow'!$K$4:$K$49,0)*AF$1</f>
        <v>0</v>
      </c>
      <c r="AG22" s="6">
        <f>_xlfn.XLOOKUP($E22-AG$3,'SI2.11 - Nickel_inflow'!$J$4:$J$49,'SI2.11 - Nickel_inflow'!$K$4:$K$49,0)*AG$1</f>
        <v>0</v>
      </c>
      <c r="AH22" s="6">
        <f>_xlfn.XLOOKUP($E22-AH$3,'SI2.11 - Nickel_inflow'!$J$4:$J$49,'SI2.11 - Nickel_inflow'!$K$4:$K$49,0)*AH$1</f>
        <v>0</v>
      </c>
      <c r="AI22" s="6">
        <f>_xlfn.XLOOKUP($E22-AI$3,'SI2.11 - Nickel_inflow'!$J$4:$J$49,'SI2.11 - Nickel_inflow'!$K$4:$K$49,0)*AI$1</f>
        <v>0</v>
      </c>
      <c r="AJ22" s="6">
        <f>_xlfn.XLOOKUP($E22-AJ$3,'SI2.11 - Nickel_inflow'!$J$4:$J$49,'SI2.11 - Nickel_inflow'!$K$4:$K$49,0)*AJ$1</f>
        <v>0</v>
      </c>
      <c r="AK22" s="6">
        <f>_xlfn.XLOOKUP($E22-AK$3,'SI2.11 - Nickel_inflow'!$J$4:$J$49,'SI2.11 - Nickel_inflow'!$K$4:$K$49,0)*AK$1</f>
        <v>0</v>
      </c>
      <c r="AL22" s="6">
        <f>_xlfn.XLOOKUP($E22-AL$3,'SI2.11 - Nickel_inflow'!$J$4:$J$49,'SI2.11 - Nickel_inflow'!$K$4:$K$49,0)*AL$1</f>
        <v>0</v>
      </c>
      <c r="AM22" s="6">
        <f>_xlfn.XLOOKUP($E22-AM$3,'SI2.11 - Nickel_inflow'!$J$4:$J$49,'SI2.11 - Nickel_inflow'!$K$4:$K$49,0)*AM$1</f>
        <v>0</v>
      </c>
      <c r="AN22" s="6">
        <f>_xlfn.XLOOKUP($E22-AN$3,'SI2.11 - Nickel_inflow'!$J$4:$J$49,'SI2.11 - Nickel_inflow'!$K$4:$K$49,0)*AN$1</f>
        <v>0</v>
      </c>
      <c r="AO22" s="6">
        <f>_xlfn.XLOOKUP($E22-AO$3,'SI2.11 - Nickel_inflow'!$J$4:$J$49,'SI2.11 - Nickel_inflow'!$K$4:$K$49,0)*AO$1</f>
        <v>0</v>
      </c>
      <c r="AP22" s="6">
        <f>_xlfn.XLOOKUP($E22-AP$3,'SI2.11 - Nickel_inflow'!$J$4:$J$49,'SI2.11 - Nickel_inflow'!$K$4:$K$49,0)*AP$1</f>
        <v>0</v>
      </c>
      <c r="AQ22" s="6">
        <f>_xlfn.XLOOKUP($E22-AQ$3,'SI2.11 - Nickel_inflow'!$J$4:$J$49,'SI2.11 - Nickel_inflow'!$K$4:$K$49,0)*AQ$1</f>
        <v>0</v>
      </c>
      <c r="AR22" s="6">
        <f>_xlfn.XLOOKUP($E22-AR$3,'SI2.11 - Nickel_inflow'!$J$4:$J$49,'SI2.11 - Nickel_inflow'!$K$4:$K$49,0)*AR$1</f>
        <v>0</v>
      </c>
      <c r="AS22" s="6">
        <f>_xlfn.XLOOKUP($E22-AS$3,'SI2.11 - Nickel_inflow'!$J$4:$J$49,'SI2.11 - Nickel_inflow'!$K$4:$K$49,0)*AS$1</f>
        <v>0</v>
      </c>
      <c r="AT22" s="6">
        <f>_xlfn.XLOOKUP($E22-AT$3,'SI2.11 - Nickel_inflow'!$J$4:$J$49,'SI2.11 - Nickel_inflow'!$K$4:$K$49,0)*AT$1</f>
        <v>0</v>
      </c>
      <c r="AU22" s="6">
        <f>_xlfn.XLOOKUP($E22-AU$3,'SI2.11 - Nickel_inflow'!$J$4:$J$49,'SI2.11 - Nickel_inflow'!$K$4:$K$49,0)*AU$1</f>
        <v>0</v>
      </c>
      <c r="AV22" s="6">
        <f>_xlfn.XLOOKUP($E22-AV$3,'SI2.11 - Nickel_inflow'!$J$4:$J$49,'SI2.11 - Nickel_inflow'!$K$4:$K$49,0)*AV$1</f>
        <v>0</v>
      </c>
      <c r="AW22" s="6">
        <f>_xlfn.XLOOKUP($E22-AW$3,'SI2.11 - Nickel_inflow'!$J$4:$J$49,'SI2.11 - Nickel_inflow'!$K$4:$K$49,0)*AW$1</f>
        <v>0</v>
      </c>
      <c r="AX22" s="6">
        <f>_xlfn.XLOOKUP($E22-AX$3,'SI2.11 - Nickel_inflow'!$J$4:$J$49,'SI2.11 - Nickel_inflow'!$K$4:$K$49,0)*AX$1</f>
        <v>0</v>
      </c>
      <c r="AY22" s="6">
        <f>_xlfn.XLOOKUP($E22-AY$3,'SI2.11 - Nickel_inflow'!$J$4:$J$49,'SI2.11 - Nickel_inflow'!$K$4:$K$49,0)*AY$1</f>
        <v>0</v>
      </c>
    </row>
    <row r="23" spans="1:51">
      <c r="A23" s="15">
        <f>'SI2.11 - Nickel_inflow'!E23-B23</f>
        <v>0.24864583039971389</v>
      </c>
      <c r="B23" s="14">
        <f t="shared" si="2"/>
        <v>1.2295691887967477</v>
      </c>
      <c r="C23" s="13">
        <f t="shared" si="1"/>
        <v>5.8737857086687599</v>
      </c>
      <c r="E23" s="9">
        <f>'SI2.11 - Nickel_inflow'!B23</f>
        <v>2024</v>
      </c>
      <c r="F23" s="6">
        <f>_xlfn.XLOOKUP($E23-F$3,'SI2.11 - Nickel_inflow'!$J$4:$J$49,'SI2.11 - Nickel_inflow'!$K$4:$K$49,0)*F$1</f>
        <v>1.1699117390713781E-3</v>
      </c>
      <c r="G23" s="6">
        <f>_xlfn.XLOOKUP($E23-G$3,'SI2.11 - Nickel_inflow'!$J$4:$J$49,'SI2.11 - Nickel_inflow'!$K$4:$K$49,0)*G$1</f>
        <v>-3.3918241692937963E-4</v>
      </c>
      <c r="H23" s="6">
        <f>_xlfn.XLOOKUP($E23-H$3,'SI2.11 - Nickel_inflow'!$J$4:$J$49,'SI2.11 - Nickel_inflow'!$K$4:$K$49,0)*H$1</f>
        <v>-4.1047117737561883E-5</v>
      </c>
      <c r="I23" s="6">
        <f>_xlfn.XLOOKUP($E23-I$3,'SI2.11 - Nickel_inflow'!$J$4:$J$49,'SI2.11 - Nickel_inflow'!$K$4:$K$49,0)*I$1</f>
        <v>7.9493838000300294E-4</v>
      </c>
      <c r="J23" s="6">
        <f>_xlfn.XLOOKUP($E23-J$3,'SI2.11 - Nickel_inflow'!$J$4:$J$49,'SI2.11 - Nickel_inflow'!$K$4:$K$49,0)*J$1</f>
        <v>2.498976735144012E-3</v>
      </c>
      <c r="K23" s="6">
        <f>_xlfn.XLOOKUP($E23-K$3,'SI2.11 - Nickel_inflow'!$J$4:$J$49,'SI2.11 - Nickel_inflow'!$K$4:$K$49,0)*K$1</f>
        <v>5.3860346906693208E-3</v>
      </c>
      <c r="L23" s="6">
        <f>_xlfn.XLOOKUP($E23-L$3,'SI2.11 - Nickel_inflow'!$J$4:$J$49,'SI2.11 - Nickel_inflow'!$K$4:$K$49,0)*L$1</f>
        <v>9.6084490868292034E-3</v>
      </c>
      <c r="M23" s="6">
        <f>_xlfn.XLOOKUP($E23-M$3,'SI2.11 - Nickel_inflow'!$J$4:$J$49,'SI2.11 - Nickel_inflow'!$K$4:$K$49,0)*M$1</f>
        <v>1.4904662730678519E-2</v>
      </c>
      <c r="N23" s="6">
        <f>_xlfn.XLOOKUP($E23-N$3,'SI2.11 - Nickel_inflow'!$J$4:$J$49,'SI2.11 - Nickel_inflow'!$K$4:$K$49,0)*N$1</f>
        <v>2.0320472219523066E-2</v>
      </c>
      <c r="O23" s="6">
        <f>_xlfn.XLOOKUP($E23-O$3,'SI2.11 - Nickel_inflow'!$J$4:$J$49,'SI2.11 - Nickel_inflow'!$K$4:$K$49,0)*O$1</f>
        <v>2.3971547648756811E-2</v>
      </c>
      <c r="P23" s="6">
        <f>_xlfn.XLOOKUP($E23-P$3,'SI2.11 - Nickel_inflow'!$J$4:$J$49,'SI2.11 - Nickel_inflow'!$K$4:$K$49,0)*P$1</f>
        <v>2.2865570501955517E-2</v>
      </c>
      <c r="Q23" s="6">
        <f>_xlfn.XLOOKUP($E23-Q$3,'SI2.11 - Nickel_inflow'!$J$4:$J$49,'SI2.11 - Nickel_inflow'!$K$4:$K$49,0)*Q$1</f>
        <v>1.9839623114152199E-2</v>
      </c>
      <c r="R23" s="6">
        <f>_xlfn.XLOOKUP($E23-R$3,'SI2.11 - Nickel_inflow'!$J$4:$J$49,'SI2.11 - Nickel_inflow'!$K$4:$K$49,0)*R$1</f>
        <v>4.888267623628853E-2</v>
      </c>
      <c r="S23" s="6">
        <f>_xlfn.XLOOKUP($E23-S$3,'SI2.11 - Nickel_inflow'!$J$4:$J$49,'SI2.11 - Nickel_inflow'!$K$4:$K$49,0)*S$1</f>
        <v>0.14061033572945836</v>
      </c>
      <c r="T23" s="6">
        <f>_xlfn.XLOOKUP($E23-T$3,'SI2.11 - Nickel_inflow'!$J$4:$J$49,'SI2.11 - Nickel_inflow'!$K$4:$K$49,0)*T$1</f>
        <v>0.33804912238814555</v>
      </c>
      <c r="U23" s="6">
        <f>_xlfn.XLOOKUP($E23-U$3,'SI2.11 - Nickel_inflow'!$J$4:$J$49,'SI2.11 - Nickel_inflow'!$K$4:$K$49,0)*U$1</f>
        <v>0.62600974179533231</v>
      </c>
      <c r="V23" s="6">
        <f>_xlfn.XLOOKUP($E23-V$3,'SI2.11 - Nickel_inflow'!$J$4:$J$49,'SI2.11 - Nickel_inflow'!$K$4:$K$49,0)*V$1</f>
        <v>0.76878142594854382</v>
      </c>
      <c r="W23" s="6">
        <f>_xlfn.XLOOKUP($E23-W$3,'SI2.11 - Nickel_inflow'!$J$4:$J$49,'SI2.11 - Nickel_inflow'!$K$4:$K$49,0)*W$1</f>
        <v>1.0119843219435716</v>
      </c>
      <c r="X23" s="6">
        <f>_xlfn.XLOOKUP($E23-X$3,'SI2.11 - Nickel_inflow'!$J$4:$J$49,'SI2.11 - Nickel_inflow'!$K$4:$K$49,0)*X$1</f>
        <v>1.3402731081188417</v>
      </c>
      <c r="Y23" s="6">
        <f>_xlfn.XLOOKUP($E23-Y$3,'SI2.11 - Nickel_inflow'!$J$4:$J$49,'SI2.11 - Nickel_inflow'!$K$4:$K$49,0)*Y$1</f>
        <v>1.4782150191964616</v>
      </c>
      <c r="Z23" s="6">
        <f>_xlfn.XLOOKUP($E23-Z$3,'SI2.11 - Nickel_inflow'!$J$4:$J$49,'SI2.11 - Nickel_inflow'!$K$4:$K$49,0)*Z$1</f>
        <v>0</v>
      </c>
      <c r="AA23" s="6">
        <f>_xlfn.XLOOKUP($E23-AA$3,'SI2.11 - Nickel_inflow'!$J$4:$J$49,'SI2.11 - Nickel_inflow'!$K$4:$K$49,0)*AA$1</f>
        <v>0</v>
      </c>
      <c r="AB23" s="6">
        <f>_xlfn.XLOOKUP($E23-AB$3,'SI2.11 - Nickel_inflow'!$J$4:$J$49,'SI2.11 - Nickel_inflow'!$K$4:$K$49,0)*AB$1</f>
        <v>0</v>
      </c>
      <c r="AC23" s="6">
        <f>_xlfn.XLOOKUP($E23-AC$3,'SI2.11 - Nickel_inflow'!$J$4:$J$49,'SI2.11 - Nickel_inflow'!$K$4:$K$49,0)*AC$1</f>
        <v>0</v>
      </c>
      <c r="AD23" s="6">
        <f>_xlfn.XLOOKUP($E23-AD$3,'SI2.11 - Nickel_inflow'!$J$4:$J$49,'SI2.11 - Nickel_inflow'!$K$4:$K$49,0)*AD$1</f>
        <v>0</v>
      </c>
      <c r="AE23" s="6">
        <f>_xlfn.XLOOKUP($E23-AE$3,'SI2.11 - Nickel_inflow'!$J$4:$J$49,'SI2.11 - Nickel_inflow'!$K$4:$K$49,0)*AE$1</f>
        <v>0</v>
      </c>
      <c r="AF23" s="6">
        <f>_xlfn.XLOOKUP($E23-AF$3,'SI2.11 - Nickel_inflow'!$J$4:$J$49,'SI2.11 - Nickel_inflow'!$K$4:$K$49,0)*AF$1</f>
        <v>0</v>
      </c>
      <c r="AG23" s="6">
        <f>_xlfn.XLOOKUP($E23-AG$3,'SI2.11 - Nickel_inflow'!$J$4:$J$49,'SI2.11 - Nickel_inflow'!$K$4:$K$49,0)*AG$1</f>
        <v>0</v>
      </c>
      <c r="AH23" s="6">
        <f>_xlfn.XLOOKUP($E23-AH$3,'SI2.11 - Nickel_inflow'!$J$4:$J$49,'SI2.11 - Nickel_inflow'!$K$4:$K$49,0)*AH$1</f>
        <v>0</v>
      </c>
      <c r="AI23" s="6">
        <f>_xlfn.XLOOKUP($E23-AI$3,'SI2.11 - Nickel_inflow'!$J$4:$J$49,'SI2.11 - Nickel_inflow'!$K$4:$K$49,0)*AI$1</f>
        <v>0</v>
      </c>
      <c r="AJ23" s="6">
        <f>_xlfn.XLOOKUP($E23-AJ$3,'SI2.11 - Nickel_inflow'!$J$4:$J$49,'SI2.11 - Nickel_inflow'!$K$4:$K$49,0)*AJ$1</f>
        <v>0</v>
      </c>
      <c r="AK23" s="6">
        <f>_xlfn.XLOOKUP($E23-AK$3,'SI2.11 - Nickel_inflow'!$J$4:$J$49,'SI2.11 - Nickel_inflow'!$K$4:$K$49,0)*AK$1</f>
        <v>0</v>
      </c>
      <c r="AL23" s="6">
        <f>_xlfn.XLOOKUP($E23-AL$3,'SI2.11 - Nickel_inflow'!$J$4:$J$49,'SI2.11 - Nickel_inflow'!$K$4:$K$49,0)*AL$1</f>
        <v>0</v>
      </c>
      <c r="AM23" s="6">
        <f>_xlfn.XLOOKUP($E23-AM$3,'SI2.11 - Nickel_inflow'!$J$4:$J$49,'SI2.11 - Nickel_inflow'!$K$4:$K$49,0)*AM$1</f>
        <v>0</v>
      </c>
      <c r="AN23" s="6">
        <f>_xlfn.XLOOKUP($E23-AN$3,'SI2.11 - Nickel_inflow'!$J$4:$J$49,'SI2.11 - Nickel_inflow'!$K$4:$K$49,0)*AN$1</f>
        <v>0</v>
      </c>
      <c r="AO23" s="6">
        <f>_xlfn.XLOOKUP($E23-AO$3,'SI2.11 - Nickel_inflow'!$J$4:$J$49,'SI2.11 - Nickel_inflow'!$K$4:$K$49,0)*AO$1</f>
        <v>0</v>
      </c>
      <c r="AP23" s="6">
        <f>_xlfn.XLOOKUP($E23-AP$3,'SI2.11 - Nickel_inflow'!$J$4:$J$49,'SI2.11 - Nickel_inflow'!$K$4:$K$49,0)*AP$1</f>
        <v>0</v>
      </c>
      <c r="AQ23" s="6">
        <f>_xlfn.XLOOKUP($E23-AQ$3,'SI2.11 - Nickel_inflow'!$J$4:$J$49,'SI2.11 - Nickel_inflow'!$K$4:$K$49,0)*AQ$1</f>
        <v>0</v>
      </c>
      <c r="AR23" s="6">
        <f>_xlfn.XLOOKUP($E23-AR$3,'SI2.11 - Nickel_inflow'!$J$4:$J$49,'SI2.11 - Nickel_inflow'!$K$4:$K$49,0)*AR$1</f>
        <v>0</v>
      </c>
      <c r="AS23" s="6">
        <f>_xlfn.XLOOKUP($E23-AS$3,'SI2.11 - Nickel_inflow'!$J$4:$J$49,'SI2.11 - Nickel_inflow'!$K$4:$K$49,0)*AS$1</f>
        <v>0</v>
      </c>
      <c r="AT23" s="6">
        <f>_xlfn.XLOOKUP($E23-AT$3,'SI2.11 - Nickel_inflow'!$J$4:$J$49,'SI2.11 - Nickel_inflow'!$K$4:$K$49,0)*AT$1</f>
        <v>0</v>
      </c>
      <c r="AU23" s="6">
        <f>_xlfn.XLOOKUP($E23-AU$3,'SI2.11 - Nickel_inflow'!$J$4:$J$49,'SI2.11 - Nickel_inflow'!$K$4:$K$49,0)*AU$1</f>
        <v>0</v>
      </c>
      <c r="AV23" s="6">
        <f>_xlfn.XLOOKUP($E23-AV$3,'SI2.11 - Nickel_inflow'!$J$4:$J$49,'SI2.11 - Nickel_inflow'!$K$4:$K$49,0)*AV$1</f>
        <v>0</v>
      </c>
      <c r="AW23" s="6">
        <f>_xlfn.XLOOKUP($E23-AW$3,'SI2.11 - Nickel_inflow'!$J$4:$J$49,'SI2.11 - Nickel_inflow'!$K$4:$K$49,0)*AW$1</f>
        <v>0</v>
      </c>
      <c r="AX23" s="6">
        <f>_xlfn.XLOOKUP($E23-AX$3,'SI2.11 - Nickel_inflow'!$J$4:$J$49,'SI2.11 - Nickel_inflow'!$K$4:$K$49,0)*AX$1</f>
        <v>0</v>
      </c>
      <c r="AY23" s="6">
        <f>_xlfn.XLOOKUP($E23-AY$3,'SI2.11 - Nickel_inflow'!$J$4:$J$49,'SI2.11 - Nickel_inflow'!$K$4:$K$49,0)*AY$1</f>
        <v>0</v>
      </c>
    </row>
    <row r="24" spans="1:51">
      <c r="A24" s="15">
        <f>'SI2.11 - Nickel_inflow'!E24-B24</f>
        <v>0.33856862055514236</v>
      </c>
      <c r="B24" s="14">
        <f t="shared" si="2"/>
        <v>1.5478274536439445</v>
      </c>
      <c r="C24" s="13">
        <f t="shared" si="1"/>
        <v>7.4216131623127044</v>
      </c>
      <c r="E24" s="9">
        <f>'SI2.11 - Nickel_inflow'!B24</f>
        <v>2025</v>
      </c>
      <c r="F24" s="6">
        <f>_xlfn.XLOOKUP($E24-F$3,'SI2.11 - Nickel_inflow'!$J$4:$J$49,'SI2.11 - Nickel_inflow'!$K$4:$K$49,0)*F$1</f>
        <v>5.7101490724424469E-4</v>
      </c>
      <c r="G24" s="6">
        <f>_xlfn.XLOOKUP($E24-G$3,'SI2.11 - Nickel_inflow'!$J$4:$J$49,'SI2.11 - Nickel_inflow'!$K$4:$K$49,0)*G$1</f>
        <v>-1.7340776755793273E-4</v>
      </c>
      <c r="H24" s="6">
        <f>_xlfn.XLOOKUP($E24-H$3,'SI2.11 - Nickel_inflow'!$J$4:$J$49,'SI2.11 - Nickel_inflow'!$K$4:$K$49,0)*H$1</f>
        <v>-2.1966810773468565E-5</v>
      </c>
      <c r="I24" s="6">
        <f>_xlfn.XLOOKUP($E24-I$3,'SI2.11 - Nickel_inflow'!$J$4:$J$49,'SI2.11 - Nickel_inflow'!$K$4:$K$49,0)*I$1</f>
        <v>4.4500315502381136E-4</v>
      </c>
      <c r="J24" s="6">
        <f>_xlfn.XLOOKUP($E24-J$3,'SI2.11 - Nickel_inflow'!$J$4:$J$49,'SI2.11 - Nickel_inflow'!$K$4:$K$49,0)*J$1</f>
        <v>1.4622442349341335E-3</v>
      </c>
      <c r="K24" s="6">
        <f>_xlfn.XLOOKUP($E24-K$3,'SI2.11 - Nickel_inflow'!$J$4:$J$49,'SI2.11 - Nickel_inflow'!$K$4:$K$49,0)*K$1</f>
        <v>3.2917199960073693E-3</v>
      </c>
      <c r="L24" s="6">
        <f>_xlfn.XLOOKUP($E24-L$3,'SI2.11 - Nickel_inflow'!$J$4:$J$49,'SI2.11 - Nickel_inflow'!$K$4:$K$49,0)*L$1</f>
        <v>6.1285032099952109E-3</v>
      </c>
      <c r="M24" s="6">
        <f>_xlfn.XLOOKUP($E24-M$3,'SI2.11 - Nickel_inflow'!$J$4:$J$49,'SI2.11 - Nickel_inflow'!$K$4:$K$49,0)*M$1</f>
        <v>9.9129586643574678E-3</v>
      </c>
      <c r="N24" s="6">
        <f>_xlfn.XLOOKUP($E24-N$3,'SI2.11 - Nickel_inflow'!$J$4:$J$49,'SI2.11 - Nickel_inflow'!$K$4:$K$49,0)*N$1</f>
        <v>1.4080118009723907E-2</v>
      </c>
      <c r="O24" s="6">
        <f>_xlfn.XLOOKUP($E24-O$3,'SI2.11 - Nickel_inflow'!$J$4:$J$49,'SI2.11 - Nickel_inflow'!$K$4:$K$49,0)*O$1</f>
        <v>1.7288081123224028E-2</v>
      </c>
      <c r="P24" s="6">
        <f>_xlfn.XLOOKUP($E24-P$3,'SI2.11 - Nickel_inflow'!$J$4:$J$49,'SI2.11 - Nickel_inflow'!$K$4:$K$49,0)*P$1</f>
        <v>1.7146258181067357E-2</v>
      </c>
      <c r="Q24" s="6">
        <f>_xlfn.XLOOKUP($E24-Q$3,'SI2.11 - Nickel_inflow'!$J$4:$J$49,'SI2.11 - Nickel_inflow'!$K$4:$K$49,0)*Q$1</f>
        <v>1.5451906734422972E-2</v>
      </c>
      <c r="R24" s="6">
        <f>_xlfn.XLOOKUP($E24-R$3,'SI2.11 - Nickel_inflow'!$J$4:$J$49,'SI2.11 - Nickel_inflow'!$K$4:$K$49,0)*R$1</f>
        <v>3.9495651619824233E-2</v>
      </c>
      <c r="S24" s="6">
        <f>_xlfn.XLOOKUP($E24-S$3,'SI2.11 - Nickel_inflow'!$J$4:$J$49,'SI2.11 - Nickel_inflow'!$K$4:$K$49,0)*S$1</f>
        <v>0.11770415570196231</v>
      </c>
      <c r="T24" s="6">
        <f>_xlfn.XLOOKUP($E24-T$3,'SI2.11 - Nickel_inflow'!$J$4:$J$49,'SI2.11 - Nickel_inflow'!$K$4:$K$49,0)*T$1</f>
        <v>0.29275635062146255</v>
      </c>
      <c r="U24" s="6">
        <f>_xlfn.XLOOKUP($E24-U$3,'SI2.11 - Nickel_inflow'!$J$4:$J$49,'SI2.11 - Nickel_inflow'!$K$4:$K$49,0)*U$1</f>
        <v>0.55994927511387671</v>
      </c>
      <c r="V24" s="6">
        <f>_xlfn.XLOOKUP($E24-V$3,'SI2.11 - Nickel_inflow'!$J$4:$J$49,'SI2.11 - Nickel_inflow'!$K$4:$K$49,0)*V$1</f>
        <v>0.7089021328495555</v>
      </c>
      <c r="W24" s="6">
        <f>_xlfn.XLOOKUP($E24-W$3,'SI2.11 - Nickel_inflow'!$J$4:$J$49,'SI2.11 - Nickel_inflow'!$K$4:$K$49,0)*W$1</f>
        <v>0.9597896626252993</v>
      </c>
      <c r="X24" s="6">
        <f>_xlfn.XLOOKUP($E24-X$3,'SI2.11 - Nickel_inflow'!$J$4:$J$49,'SI2.11 - Nickel_inflow'!$K$4:$K$49,0)*X$1</f>
        <v>1.3035324337280407</v>
      </c>
      <c r="Y24" s="6">
        <f>_xlfn.XLOOKUP($E24-Y$3,'SI2.11 - Nickel_inflow'!$J$4:$J$49,'SI2.11 - Nickel_inflow'!$K$4:$K$49,0)*Y$1</f>
        <v>1.4675049922159267</v>
      </c>
      <c r="Z24" s="6">
        <f>_xlfn.XLOOKUP($E24-Z$3,'SI2.11 - Nickel_inflow'!$J$4:$J$49,'SI2.11 - Nickel_inflow'!$K$4:$K$49,0)*Z$1</f>
        <v>1.8863960741990868</v>
      </c>
      <c r="AA24" s="6">
        <f>_xlfn.XLOOKUP($E24-AA$3,'SI2.11 - Nickel_inflow'!$J$4:$J$49,'SI2.11 - Nickel_inflow'!$K$4:$K$49,0)*AA$1</f>
        <v>0</v>
      </c>
      <c r="AB24" s="6">
        <f>_xlfn.XLOOKUP($E24-AB$3,'SI2.11 - Nickel_inflow'!$J$4:$J$49,'SI2.11 - Nickel_inflow'!$K$4:$K$49,0)*AB$1</f>
        <v>0</v>
      </c>
      <c r="AC24" s="6">
        <f>_xlfn.XLOOKUP($E24-AC$3,'SI2.11 - Nickel_inflow'!$J$4:$J$49,'SI2.11 - Nickel_inflow'!$K$4:$K$49,0)*AC$1</f>
        <v>0</v>
      </c>
      <c r="AD24" s="6">
        <f>_xlfn.XLOOKUP($E24-AD$3,'SI2.11 - Nickel_inflow'!$J$4:$J$49,'SI2.11 - Nickel_inflow'!$K$4:$K$49,0)*AD$1</f>
        <v>0</v>
      </c>
      <c r="AE24" s="6">
        <f>_xlfn.XLOOKUP($E24-AE$3,'SI2.11 - Nickel_inflow'!$J$4:$J$49,'SI2.11 - Nickel_inflow'!$K$4:$K$49,0)*AE$1</f>
        <v>0</v>
      </c>
      <c r="AF24" s="6">
        <f>_xlfn.XLOOKUP($E24-AF$3,'SI2.11 - Nickel_inflow'!$J$4:$J$49,'SI2.11 - Nickel_inflow'!$K$4:$K$49,0)*AF$1</f>
        <v>0</v>
      </c>
      <c r="AG24" s="6">
        <f>_xlfn.XLOOKUP($E24-AG$3,'SI2.11 - Nickel_inflow'!$J$4:$J$49,'SI2.11 - Nickel_inflow'!$K$4:$K$49,0)*AG$1</f>
        <v>0</v>
      </c>
      <c r="AH24" s="6">
        <f>_xlfn.XLOOKUP($E24-AH$3,'SI2.11 - Nickel_inflow'!$J$4:$J$49,'SI2.11 - Nickel_inflow'!$K$4:$K$49,0)*AH$1</f>
        <v>0</v>
      </c>
      <c r="AI24" s="6">
        <f>_xlfn.XLOOKUP($E24-AI$3,'SI2.11 - Nickel_inflow'!$J$4:$J$49,'SI2.11 - Nickel_inflow'!$K$4:$K$49,0)*AI$1</f>
        <v>0</v>
      </c>
      <c r="AJ24" s="6">
        <f>_xlfn.XLOOKUP($E24-AJ$3,'SI2.11 - Nickel_inflow'!$J$4:$J$49,'SI2.11 - Nickel_inflow'!$K$4:$K$49,0)*AJ$1</f>
        <v>0</v>
      </c>
      <c r="AK24" s="6">
        <f>_xlfn.XLOOKUP($E24-AK$3,'SI2.11 - Nickel_inflow'!$J$4:$J$49,'SI2.11 - Nickel_inflow'!$K$4:$K$49,0)*AK$1</f>
        <v>0</v>
      </c>
      <c r="AL24" s="6">
        <f>_xlfn.XLOOKUP($E24-AL$3,'SI2.11 - Nickel_inflow'!$J$4:$J$49,'SI2.11 - Nickel_inflow'!$K$4:$K$49,0)*AL$1</f>
        <v>0</v>
      </c>
      <c r="AM24" s="6">
        <f>_xlfn.XLOOKUP($E24-AM$3,'SI2.11 - Nickel_inflow'!$J$4:$J$49,'SI2.11 - Nickel_inflow'!$K$4:$K$49,0)*AM$1</f>
        <v>0</v>
      </c>
      <c r="AN24" s="6">
        <f>_xlfn.XLOOKUP($E24-AN$3,'SI2.11 - Nickel_inflow'!$J$4:$J$49,'SI2.11 - Nickel_inflow'!$K$4:$K$49,0)*AN$1</f>
        <v>0</v>
      </c>
      <c r="AO24" s="6">
        <f>_xlfn.XLOOKUP($E24-AO$3,'SI2.11 - Nickel_inflow'!$J$4:$J$49,'SI2.11 - Nickel_inflow'!$K$4:$K$49,0)*AO$1</f>
        <v>0</v>
      </c>
      <c r="AP24" s="6">
        <f>_xlfn.XLOOKUP($E24-AP$3,'SI2.11 - Nickel_inflow'!$J$4:$J$49,'SI2.11 - Nickel_inflow'!$K$4:$K$49,0)*AP$1</f>
        <v>0</v>
      </c>
      <c r="AQ24" s="6">
        <f>_xlfn.XLOOKUP($E24-AQ$3,'SI2.11 - Nickel_inflow'!$J$4:$J$49,'SI2.11 - Nickel_inflow'!$K$4:$K$49,0)*AQ$1</f>
        <v>0</v>
      </c>
      <c r="AR24" s="6">
        <f>_xlfn.XLOOKUP($E24-AR$3,'SI2.11 - Nickel_inflow'!$J$4:$J$49,'SI2.11 - Nickel_inflow'!$K$4:$K$49,0)*AR$1</f>
        <v>0</v>
      </c>
      <c r="AS24" s="6">
        <f>_xlfn.XLOOKUP($E24-AS$3,'SI2.11 - Nickel_inflow'!$J$4:$J$49,'SI2.11 - Nickel_inflow'!$K$4:$K$49,0)*AS$1</f>
        <v>0</v>
      </c>
      <c r="AT24" s="6">
        <f>_xlfn.XLOOKUP($E24-AT$3,'SI2.11 - Nickel_inflow'!$J$4:$J$49,'SI2.11 - Nickel_inflow'!$K$4:$K$49,0)*AT$1</f>
        <v>0</v>
      </c>
      <c r="AU24" s="6">
        <f>_xlfn.XLOOKUP($E24-AU$3,'SI2.11 - Nickel_inflow'!$J$4:$J$49,'SI2.11 - Nickel_inflow'!$K$4:$K$49,0)*AU$1</f>
        <v>0</v>
      </c>
      <c r="AV24" s="6">
        <f>_xlfn.XLOOKUP($E24-AV$3,'SI2.11 - Nickel_inflow'!$J$4:$J$49,'SI2.11 - Nickel_inflow'!$K$4:$K$49,0)*AV$1</f>
        <v>0</v>
      </c>
      <c r="AW24" s="6">
        <f>_xlfn.XLOOKUP($E24-AW$3,'SI2.11 - Nickel_inflow'!$J$4:$J$49,'SI2.11 - Nickel_inflow'!$K$4:$K$49,0)*AW$1</f>
        <v>0</v>
      </c>
      <c r="AX24" s="6">
        <f>_xlfn.XLOOKUP($E24-AX$3,'SI2.11 - Nickel_inflow'!$J$4:$J$49,'SI2.11 - Nickel_inflow'!$K$4:$K$49,0)*AX$1</f>
        <v>0</v>
      </c>
      <c r="AY24" s="6">
        <f>_xlfn.XLOOKUP($E24-AY$3,'SI2.11 - Nickel_inflow'!$J$4:$J$49,'SI2.11 - Nickel_inflow'!$K$4:$K$49,0)*AY$1</f>
        <v>0</v>
      </c>
    </row>
    <row r="25" spans="1:51">
      <c r="A25" s="15">
        <f>'SI2.11 - Nickel_inflow'!E25-B25</f>
        <v>0.4518100816634103</v>
      </c>
      <c r="B25" s="14">
        <f t="shared" si="2"/>
        <v>3.6170141430219722</v>
      </c>
      <c r="C25" s="13">
        <f t="shared" si="1"/>
        <v>11.038627305334677</v>
      </c>
      <c r="E25" s="9">
        <f>'SI2.11 - Nickel_inflow'!B25</f>
        <v>2026</v>
      </c>
      <c r="F25" s="6">
        <f>_xlfn.XLOOKUP($E25-F$3,'SI2.11 - Nickel_inflow'!$J$4:$J$49,'SI2.11 - Nickel_inflow'!$K$4:$K$49,0)*F$1</f>
        <v>2.6590113813954611E-4</v>
      </c>
      <c r="G25" s="6">
        <f>_xlfn.XLOOKUP($E25-G$3,'SI2.11 - Nickel_inflow'!$J$4:$J$49,'SI2.11 - Nickel_inflow'!$K$4:$K$49,0)*G$1</f>
        <v>-8.4637513241914093E-5</v>
      </c>
      <c r="H25" s="6">
        <f>_xlfn.XLOOKUP($E25-H$3,'SI2.11 - Nickel_inflow'!$J$4:$J$49,'SI2.11 - Nickel_inflow'!$K$4:$K$49,0)*H$1</f>
        <v>-1.1230581027989542E-5</v>
      </c>
      <c r="I25" s="6">
        <f>_xlfn.XLOOKUP($E25-I$3,'SI2.11 - Nickel_inflow'!$J$4:$J$49,'SI2.11 - Nickel_inflow'!$K$4:$K$49,0)*I$1</f>
        <v>2.3814827054371383E-4</v>
      </c>
      <c r="J25" s="6">
        <f>_xlfn.XLOOKUP($E25-J$3,'SI2.11 - Nickel_inflow'!$J$4:$J$49,'SI2.11 - Nickel_inflow'!$K$4:$K$49,0)*J$1</f>
        <v>8.1855816039302389E-4</v>
      </c>
      <c r="K25" s="6">
        <f>_xlfn.XLOOKUP($E25-K$3,'SI2.11 - Nickel_inflow'!$J$4:$J$49,'SI2.11 - Nickel_inflow'!$K$4:$K$49,0)*K$1</f>
        <v>1.9261078022408246E-3</v>
      </c>
      <c r="L25" s="6">
        <f>_xlfn.XLOOKUP($E25-L$3,'SI2.11 - Nickel_inflow'!$J$4:$J$49,'SI2.11 - Nickel_inflow'!$K$4:$K$49,0)*L$1</f>
        <v>3.7454858203725483E-3</v>
      </c>
      <c r="M25" s="6">
        <f>_xlfn.XLOOKUP($E25-M$3,'SI2.11 - Nickel_inflow'!$J$4:$J$49,'SI2.11 - Nickel_inflow'!$K$4:$K$49,0)*M$1</f>
        <v>6.3227268465563214E-3</v>
      </c>
      <c r="N25" s="6">
        <f>_xlfn.XLOOKUP($E25-N$3,'SI2.11 - Nickel_inflow'!$J$4:$J$49,'SI2.11 - Nickel_inflow'!$K$4:$K$49,0)*N$1</f>
        <v>9.364561301503144E-3</v>
      </c>
      <c r="O25" s="6">
        <f>_xlfn.XLOOKUP($E25-O$3,'SI2.11 - Nickel_inflow'!$J$4:$J$49,'SI2.11 - Nickel_inflow'!$K$4:$K$49,0)*O$1</f>
        <v>1.1978964846240553E-2</v>
      </c>
      <c r="P25" s="6">
        <f>_xlfn.XLOOKUP($E25-P$3,'SI2.11 - Nickel_inflow'!$J$4:$J$49,'SI2.11 - Nickel_inflow'!$K$4:$K$49,0)*P$1</f>
        <v>1.2365739031013673E-2</v>
      </c>
      <c r="Q25" s="6">
        <f>_xlfn.XLOOKUP($E25-Q$3,'SI2.11 - Nickel_inflow'!$J$4:$J$49,'SI2.11 - Nickel_inflow'!$K$4:$K$49,0)*Q$1</f>
        <v>1.1586957003129712E-2</v>
      </c>
      <c r="R25" s="6">
        <f>_xlfn.XLOOKUP($E25-R$3,'SI2.11 - Nickel_inflow'!$J$4:$J$49,'SI2.11 - Nickel_inflow'!$K$4:$K$49,0)*R$1</f>
        <v>3.0760822508238691E-2</v>
      </c>
      <c r="S25" s="6">
        <f>_xlfn.XLOOKUP($E25-S$3,'SI2.11 - Nickel_inflow'!$J$4:$J$49,'SI2.11 - Nickel_inflow'!$K$4:$K$49,0)*S$1</f>
        <v>9.5101223700169824E-2</v>
      </c>
      <c r="T25" s="6">
        <f>_xlfn.XLOOKUP($E25-T$3,'SI2.11 - Nickel_inflow'!$J$4:$J$49,'SI2.11 - Nickel_inflow'!$K$4:$K$49,0)*T$1</f>
        <v>0.24506476638095173</v>
      </c>
      <c r="U25" s="6">
        <f>_xlfn.XLOOKUP($E25-U$3,'SI2.11 - Nickel_inflow'!$J$4:$J$49,'SI2.11 - Nickel_inflow'!$K$4:$K$49,0)*U$1</f>
        <v>0.48492569706260075</v>
      </c>
      <c r="V25" s="6">
        <f>_xlfn.XLOOKUP($E25-V$3,'SI2.11 - Nickel_inflow'!$J$4:$J$49,'SI2.11 - Nickel_inflow'!$K$4:$K$49,0)*V$1</f>
        <v>0.63409434217010696</v>
      </c>
      <c r="W25" s="6">
        <f>_xlfn.XLOOKUP($E25-W$3,'SI2.11 - Nickel_inflow'!$J$4:$J$49,'SI2.11 - Nickel_inflow'!$K$4:$K$49,0)*W$1</f>
        <v>0.88503300932711448</v>
      </c>
      <c r="X25" s="6">
        <f>_xlfn.XLOOKUP($E25-X$3,'SI2.11 - Nickel_inflow'!$J$4:$J$49,'SI2.11 - Nickel_inflow'!$K$4:$K$49,0)*X$1</f>
        <v>1.2363007288355343</v>
      </c>
      <c r="Y25" s="6">
        <f>_xlfn.XLOOKUP($E25-Y$3,'SI2.11 - Nickel_inflow'!$J$4:$J$49,'SI2.11 - Nickel_inflow'!$K$4:$K$49,0)*Y$1</f>
        <v>1.4272765322406638</v>
      </c>
      <c r="Z25" s="6">
        <f>_xlfn.XLOOKUP($E25-Z$3,'SI2.11 - Nickel_inflow'!$J$4:$J$49,'SI2.11 - Nickel_inflow'!$K$4:$K$49,0)*Z$1</f>
        <v>1.8727286762980497</v>
      </c>
      <c r="AA25" s="6">
        <f>_xlfn.XLOOKUP($E25-AA$3,'SI2.11 - Nickel_inflow'!$J$4:$J$49,'SI2.11 - Nickel_inflow'!$K$4:$K$49,0)*AA$1</f>
        <v>4.0688242246853825</v>
      </c>
      <c r="AB25" s="6">
        <f>_xlfn.XLOOKUP($E25-AB$3,'SI2.11 - Nickel_inflow'!$J$4:$J$49,'SI2.11 - Nickel_inflow'!$K$4:$K$49,0)*AB$1</f>
        <v>0</v>
      </c>
      <c r="AC25" s="6">
        <f>_xlfn.XLOOKUP($E25-AC$3,'SI2.11 - Nickel_inflow'!$J$4:$J$49,'SI2.11 - Nickel_inflow'!$K$4:$K$49,0)*AC$1</f>
        <v>0</v>
      </c>
      <c r="AD25" s="6">
        <f>_xlfn.XLOOKUP($E25-AD$3,'SI2.11 - Nickel_inflow'!$J$4:$J$49,'SI2.11 - Nickel_inflow'!$K$4:$K$49,0)*AD$1</f>
        <v>0</v>
      </c>
      <c r="AE25" s="6">
        <f>_xlfn.XLOOKUP($E25-AE$3,'SI2.11 - Nickel_inflow'!$J$4:$J$49,'SI2.11 - Nickel_inflow'!$K$4:$K$49,0)*AE$1</f>
        <v>0</v>
      </c>
      <c r="AF25" s="6">
        <f>_xlfn.XLOOKUP($E25-AF$3,'SI2.11 - Nickel_inflow'!$J$4:$J$49,'SI2.11 - Nickel_inflow'!$K$4:$K$49,0)*AF$1</f>
        <v>0</v>
      </c>
      <c r="AG25" s="6">
        <f>_xlfn.XLOOKUP($E25-AG$3,'SI2.11 - Nickel_inflow'!$J$4:$J$49,'SI2.11 - Nickel_inflow'!$K$4:$K$49,0)*AG$1</f>
        <v>0</v>
      </c>
      <c r="AH25" s="6">
        <f>_xlfn.XLOOKUP($E25-AH$3,'SI2.11 - Nickel_inflow'!$J$4:$J$49,'SI2.11 - Nickel_inflow'!$K$4:$K$49,0)*AH$1</f>
        <v>0</v>
      </c>
      <c r="AI25" s="6">
        <f>_xlfn.XLOOKUP($E25-AI$3,'SI2.11 - Nickel_inflow'!$J$4:$J$49,'SI2.11 - Nickel_inflow'!$K$4:$K$49,0)*AI$1</f>
        <v>0</v>
      </c>
      <c r="AJ25" s="6">
        <f>_xlfn.XLOOKUP($E25-AJ$3,'SI2.11 - Nickel_inflow'!$J$4:$J$49,'SI2.11 - Nickel_inflow'!$K$4:$K$49,0)*AJ$1</f>
        <v>0</v>
      </c>
      <c r="AK25" s="6">
        <f>_xlfn.XLOOKUP($E25-AK$3,'SI2.11 - Nickel_inflow'!$J$4:$J$49,'SI2.11 - Nickel_inflow'!$K$4:$K$49,0)*AK$1</f>
        <v>0</v>
      </c>
      <c r="AL25" s="6">
        <f>_xlfn.XLOOKUP($E25-AL$3,'SI2.11 - Nickel_inflow'!$J$4:$J$49,'SI2.11 - Nickel_inflow'!$K$4:$K$49,0)*AL$1</f>
        <v>0</v>
      </c>
      <c r="AM25" s="6">
        <f>_xlfn.XLOOKUP($E25-AM$3,'SI2.11 - Nickel_inflow'!$J$4:$J$49,'SI2.11 - Nickel_inflow'!$K$4:$K$49,0)*AM$1</f>
        <v>0</v>
      </c>
      <c r="AN25" s="6">
        <f>_xlfn.XLOOKUP($E25-AN$3,'SI2.11 - Nickel_inflow'!$J$4:$J$49,'SI2.11 - Nickel_inflow'!$K$4:$K$49,0)*AN$1</f>
        <v>0</v>
      </c>
      <c r="AO25" s="6">
        <f>_xlfn.XLOOKUP($E25-AO$3,'SI2.11 - Nickel_inflow'!$J$4:$J$49,'SI2.11 - Nickel_inflow'!$K$4:$K$49,0)*AO$1</f>
        <v>0</v>
      </c>
      <c r="AP25" s="6">
        <f>_xlfn.XLOOKUP($E25-AP$3,'SI2.11 - Nickel_inflow'!$J$4:$J$49,'SI2.11 - Nickel_inflow'!$K$4:$K$49,0)*AP$1</f>
        <v>0</v>
      </c>
      <c r="AQ25" s="6">
        <f>_xlfn.XLOOKUP($E25-AQ$3,'SI2.11 - Nickel_inflow'!$J$4:$J$49,'SI2.11 - Nickel_inflow'!$K$4:$K$49,0)*AQ$1</f>
        <v>0</v>
      </c>
      <c r="AR25" s="6">
        <f>_xlfn.XLOOKUP($E25-AR$3,'SI2.11 - Nickel_inflow'!$J$4:$J$49,'SI2.11 - Nickel_inflow'!$K$4:$K$49,0)*AR$1</f>
        <v>0</v>
      </c>
      <c r="AS25" s="6">
        <f>_xlfn.XLOOKUP($E25-AS$3,'SI2.11 - Nickel_inflow'!$J$4:$J$49,'SI2.11 - Nickel_inflow'!$K$4:$K$49,0)*AS$1</f>
        <v>0</v>
      </c>
      <c r="AT25" s="6">
        <f>_xlfn.XLOOKUP($E25-AT$3,'SI2.11 - Nickel_inflow'!$J$4:$J$49,'SI2.11 - Nickel_inflow'!$K$4:$K$49,0)*AT$1</f>
        <v>0</v>
      </c>
      <c r="AU25" s="6">
        <f>_xlfn.XLOOKUP($E25-AU$3,'SI2.11 - Nickel_inflow'!$J$4:$J$49,'SI2.11 - Nickel_inflow'!$K$4:$K$49,0)*AU$1</f>
        <v>0</v>
      </c>
      <c r="AV25" s="6">
        <f>_xlfn.XLOOKUP($E25-AV$3,'SI2.11 - Nickel_inflow'!$J$4:$J$49,'SI2.11 - Nickel_inflow'!$K$4:$K$49,0)*AV$1</f>
        <v>0</v>
      </c>
      <c r="AW25" s="6">
        <f>_xlfn.XLOOKUP($E25-AW$3,'SI2.11 - Nickel_inflow'!$J$4:$J$49,'SI2.11 - Nickel_inflow'!$K$4:$K$49,0)*AW$1</f>
        <v>0</v>
      </c>
      <c r="AX25" s="6">
        <f>_xlfn.XLOOKUP($E25-AX$3,'SI2.11 - Nickel_inflow'!$J$4:$J$49,'SI2.11 - Nickel_inflow'!$K$4:$K$49,0)*AX$1</f>
        <v>0</v>
      </c>
      <c r="AY25" s="6">
        <f>_xlfn.XLOOKUP($E25-AY$3,'SI2.11 - Nickel_inflow'!$J$4:$J$49,'SI2.11 - Nickel_inflow'!$K$4:$K$49,0)*AY$1</f>
        <v>0</v>
      </c>
    </row>
    <row r="26" spans="1:51">
      <c r="A26" s="15">
        <f>'SI2.11 - Nickel_inflow'!E26-B26</f>
        <v>0.60374548321024513</v>
      </c>
      <c r="B26" s="14">
        <f t="shared" si="2"/>
        <v>4.7240935860191318</v>
      </c>
      <c r="C26" s="13">
        <f t="shared" si="1"/>
        <v>15.762720891353808</v>
      </c>
      <c r="E26" s="9">
        <f>'SI2.11 - Nickel_inflow'!B26</f>
        <v>2027</v>
      </c>
      <c r="F26" s="6">
        <f>_xlfn.XLOOKUP($E26-F$3,'SI2.11 - Nickel_inflow'!$J$4:$J$49,'SI2.11 - Nickel_inflow'!$K$4:$K$49,0)*F$1</f>
        <v>1.1805943423431772E-4</v>
      </c>
      <c r="G26" s="6">
        <f>_xlfn.XLOOKUP($E26-G$3,'SI2.11 - Nickel_inflow'!$J$4:$J$49,'SI2.11 - Nickel_inflow'!$K$4:$K$49,0)*G$1</f>
        <v>-3.9412650729098266E-5</v>
      </c>
      <c r="H26" s="6">
        <f>_xlfn.XLOOKUP($E26-H$3,'SI2.11 - Nickel_inflow'!$J$4:$J$49,'SI2.11 - Nickel_inflow'!$K$4:$K$49,0)*H$1</f>
        <v>-5.481464088125682E-6</v>
      </c>
      <c r="I26" s="6">
        <f>_xlfn.XLOOKUP($E26-I$3,'SI2.11 - Nickel_inflow'!$J$4:$J$49,'SI2.11 - Nickel_inflow'!$K$4:$K$49,0)*I$1</f>
        <v>1.2175383475543283E-4</v>
      </c>
      <c r="J26" s="6">
        <f>_xlfn.XLOOKUP($E26-J$3,'SI2.11 - Nickel_inflow'!$J$4:$J$49,'SI2.11 - Nickel_inflow'!$K$4:$K$49,0)*J$1</f>
        <v>4.3806028796944537E-4</v>
      </c>
      <c r="K26" s="6">
        <f>_xlfn.XLOOKUP($E26-K$3,'SI2.11 - Nickel_inflow'!$J$4:$J$49,'SI2.11 - Nickel_inflow'!$K$4:$K$49,0)*K$1</f>
        <v>1.0782270305151305E-3</v>
      </c>
      <c r="L26" s="6">
        <f>_xlfn.XLOOKUP($E26-L$3,'SI2.11 - Nickel_inflow'!$J$4:$J$49,'SI2.11 - Nickel_inflow'!$K$4:$K$49,0)*L$1</f>
        <v>2.1916230634902978E-3</v>
      </c>
      <c r="M26" s="6">
        <f>_xlfn.XLOOKUP($E26-M$3,'SI2.11 - Nickel_inflow'!$J$4:$J$49,'SI2.11 - Nickel_inflow'!$K$4:$K$49,0)*M$1</f>
        <v>3.8641872147904197E-3</v>
      </c>
      <c r="N26" s="6">
        <f>_xlfn.XLOOKUP($E26-N$3,'SI2.11 - Nickel_inflow'!$J$4:$J$49,'SI2.11 - Nickel_inflow'!$K$4:$K$49,0)*N$1</f>
        <v>5.9729456312702326E-3</v>
      </c>
      <c r="O26" s="6">
        <f>_xlfn.XLOOKUP($E26-O$3,'SI2.11 - Nickel_inflow'!$J$4:$J$49,'SI2.11 - Nickel_inflow'!$K$4:$K$49,0)*O$1</f>
        <v>7.9671030138880571E-3</v>
      </c>
      <c r="P26" s="6">
        <f>_xlfn.XLOOKUP($E26-P$3,'SI2.11 - Nickel_inflow'!$J$4:$J$49,'SI2.11 - Nickel_inflow'!$K$4:$K$49,0)*P$1</f>
        <v>8.5682587960157139E-3</v>
      </c>
      <c r="Q26" s="6">
        <f>_xlfn.XLOOKUP($E26-Q$3,'SI2.11 - Nickel_inflow'!$J$4:$J$49,'SI2.11 - Nickel_inflow'!$K$4:$K$49,0)*Q$1</f>
        <v>8.3564171815916875E-3</v>
      </c>
      <c r="R26" s="6">
        <f>_xlfn.XLOOKUP($E26-R$3,'SI2.11 - Nickel_inflow'!$J$4:$J$49,'SI2.11 - Nickel_inflow'!$K$4:$K$49,0)*R$1</f>
        <v>2.3066689044261599E-2</v>
      </c>
      <c r="S26" s="6">
        <f>_xlfn.XLOOKUP($E26-S$3,'SI2.11 - Nickel_inflow'!$J$4:$J$49,'SI2.11 - Nickel_inflow'!$K$4:$K$49,0)*S$1</f>
        <v>7.4068707378633844E-2</v>
      </c>
      <c r="T26" s="6">
        <f>_xlfn.XLOOKUP($E26-T$3,'SI2.11 - Nickel_inflow'!$J$4:$J$49,'SI2.11 - Nickel_inflow'!$K$4:$K$49,0)*T$1</f>
        <v>0.19800455667544628</v>
      </c>
      <c r="U26" s="6">
        <f>_xlfn.XLOOKUP($E26-U$3,'SI2.11 - Nickel_inflow'!$J$4:$J$49,'SI2.11 - Nickel_inflow'!$K$4:$K$49,0)*U$1</f>
        <v>0.40592869261587983</v>
      </c>
      <c r="V26" s="6">
        <f>_xlfn.XLOOKUP($E26-V$3,'SI2.11 - Nickel_inflow'!$J$4:$J$49,'SI2.11 - Nickel_inflow'!$K$4:$K$49,0)*V$1</f>
        <v>0.54913659959244787</v>
      </c>
      <c r="W26" s="6">
        <f>_xlfn.XLOOKUP($E26-W$3,'SI2.11 - Nickel_inflow'!$J$4:$J$49,'SI2.11 - Nickel_inflow'!$K$4:$K$49,0)*W$1</f>
        <v>0.79163878600885029</v>
      </c>
      <c r="X26" s="6">
        <f>_xlfn.XLOOKUP($E26-X$3,'SI2.11 - Nickel_inflow'!$J$4:$J$49,'SI2.11 - Nickel_inflow'!$K$4:$K$49,0)*X$1</f>
        <v>1.1400070214152529</v>
      </c>
      <c r="Y26" s="6">
        <f>_xlfn.XLOOKUP($E26-Y$3,'SI2.11 - Nickel_inflow'!$J$4:$J$49,'SI2.11 - Nickel_inflow'!$K$4:$K$49,0)*Y$1</f>
        <v>1.3536625337449237</v>
      </c>
      <c r="Z26" s="6">
        <f>_xlfn.XLOOKUP($E26-Z$3,'SI2.11 - Nickel_inflow'!$J$4:$J$49,'SI2.11 - Nickel_inflow'!$K$4:$K$49,0)*Z$1</f>
        <v>1.821391889712251</v>
      </c>
      <c r="AA26" s="6">
        <f>_xlfn.XLOOKUP($E26-AA$3,'SI2.11 - Nickel_inflow'!$J$4:$J$49,'SI2.11 - Nickel_inflow'!$K$4:$K$49,0)*AA$1</f>
        <v>4.0393446045627819</v>
      </c>
      <c r="AB26" s="6">
        <f>_xlfn.XLOOKUP($E26-AB$3,'SI2.11 - Nickel_inflow'!$J$4:$J$49,'SI2.11 - Nickel_inflow'!$K$4:$K$49,0)*AB$1</f>
        <v>5.3278390692293769</v>
      </c>
      <c r="AC26" s="6">
        <f>_xlfn.XLOOKUP($E26-AC$3,'SI2.11 - Nickel_inflow'!$J$4:$J$49,'SI2.11 - Nickel_inflow'!$K$4:$K$49,0)*AC$1</f>
        <v>0</v>
      </c>
      <c r="AD26" s="6">
        <f>_xlfn.XLOOKUP($E26-AD$3,'SI2.11 - Nickel_inflow'!$J$4:$J$49,'SI2.11 - Nickel_inflow'!$K$4:$K$49,0)*AD$1</f>
        <v>0</v>
      </c>
      <c r="AE26" s="6">
        <f>_xlfn.XLOOKUP($E26-AE$3,'SI2.11 - Nickel_inflow'!$J$4:$J$49,'SI2.11 - Nickel_inflow'!$K$4:$K$49,0)*AE$1</f>
        <v>0</v>
      </c>
      <c r="AF26" s="6">
        <f>_xlfn.XLOOKUP($E26-AF$3,'SI2.11 - Nickel_inflow'!$J$4:$J$49,'SI2.11 - Nickel_inflow'!$K$4:$K$49,0)*AF$1</f>
        <v>0</v>
      </c>
      <c r="AG26" s="6">
        <f>_xlfn.XLOOKUP($E26-AG$3,'SI2.11 - Nickel_inflow'!$J$4:$J$49,'SI2.11 - Nickel_inflow'!$K$4:$K$49,0)*AG$1</f>
        <v>0</v>
      </c>
      <c r="AH26" s="6">
        <f>_xlfn.XLOOKUP($E26-AH$3,'SI2.11 - Nickel_inflow'!$J$4:$J$49,'SI2.11 - Nickel_inflow'!$K$4:$K$49,0)*AH$1</f>
        <v>0</v>
      </c>
      <c r="AI26" s="6">
        <f>_xlfn.XLOOKUP($E26-AI$3,'SI2.11 - Nickel_inflow'!$J$4:$J$49,'SI2.11 - Nickel_inflow'!$K$4:$K$49,0)*AI$1</f>
        <v>0</v>
      </c>
      <c r="AJ26" s="6">
        <f>_xlfn.XLOOKUP($E26-AJ$3,'SI2.11 - Nickel_inflow'!$J$4:$J$49,'SI2.11 - Nickel_inflow'!$K$4:$K$49,0)*AJ$1</f>
        <v>0</v>
      </c>
      <c r="AK26" s="6">
        <f>_xlfn.XLOOKUP($E26-AK$3,'SI2.11 - Nickel_inflow'!$J$4:$J$49,'SI2.11 - Nickel_inflow'!$K$4:$K$49,0)*AK$1</f>
        <v>0</v>
      </c>
      <c r="AL26" s="6">
        <f>_xlfn.XLOOKUP($E26-AL$3,'SI2.11 - Nickel_inflow'!$J$4:$J$49,'SI2.11 - Nickel_inflow'!$K$4:$K$49,0)*AL$1</f>
        <v>0</v>
      </c>
      <c r="AM26" s="6">
        <f>_xlfn.XLOOKUP($E26-AM$3,'SI2.11 - Nickel_inflow'!$J$4:$J$49,'SI2.11 - Nickel_inflow'!$K$4:$K$49,0)*AM$1</f>
        <v>0</v>
      </c>
      <c r="AN26" s="6">
        <f>_xlfn.XLOOKUP($E26-AN$3,'SI2.11 - Nickel_inflow'!$J$4:$J$49,'SI2.11 - Nickel_inflow'!$K$4:$K$49,0)*AN$1</f>
        <v>0</v>
      </c>
      <c r="AO26" s="6">
        <f>_xlfn.XLOOKUP($E26-AO$3,'SI2.11 - Nickel_inflow'!$J$4:$J$49,'SI2.11 - Nickel_inflow'!$K$4:$K$49,0)*AO$1</f>
        <v>0</v>
      </c>
      <c r="AP26" s="6">
        <f>_xlfn.XLOOKUP($E26-AP$3,'SI2.11 - Nickel_inflow'!$J$4:$J$49,'SI2.11 - Nickel_inflow'!$K$4:$K$49,0)*AP$1</f>
        <v>0</v>
      </c>
      <c r="AQ26" s="6">
        <f>_xlfn.XLOOKUP($E26-AQ$3,'SI2.11 - Nickel_inflow'!$J$4:$J$49,'SI2.11 - Nickel_inflow'!$K$4:$K$49,0)*AQ$1</f>
        <v>0</v>
      </c>
      <c r="AR26" s="6">
        <f>_xlfn.XLOOKUP($E26-AR$3,'SI2.11 - Nickel_inflow'!$J$4:$J$49,'SI2.11 - Nickel_inflow'!$K$4:$K$49,0)*AR$1</f>
        <v>0</v>
      </c>
      <c r="AS26" s="6">
        <f>_xlfn.XLOOKUP($E26-AS$3,'SI2.11 - Nickel_inflow'!$J$4:$J$49,'SI2.11 - Nickel_inflow'!$K$4:$K$49,0)*AS$1</f>
        <v>0</v>
      </c>
      <c r="AT26" s="6">
        <f>_xlfn.XLOOKUP($E26-AT$3,'SI2.11 - Nickel_inflow'!$J$4:$J$49,'SI2.11 - Nickel_inflow'!$K$4:$K$49,0)*AT$1</f>
        <v>0</v>
      </c>
      <c r="AU26" s="6">
        <f>_xlfn.XLOOKUP($E26-AU$3,'SI2.11 - Nickel_inflow'!$J$4:$J$49,'SI2.11 - Nickel_inflow'!$K$4:$K$49,0)*AU$1</f>
        <v>0</v>
      </c>
      <c r="AV26" s="6">
        <f>_xlfn.XLOOKUP($E26-AV$3,'SI2.11 - Nickel_inflow'!$J$4:$J$49,'SI2.11 - Nickel_inflow'!$K$4:$K$49,0)*AV$1</f>
        <v>0</v>
      </c>
      <c r="AW26" s="6">
        <f>_xlfn.XLOOKUP($E26-AW$3,'SI2.11 - Nickel_inflow'!$J$4:$J$49,'SI2.11 - Nickel_inflow'!$K$4:$K$49,0)*AW$1</f>
        <v>0</v>
      </c>
      <c r="AX26" s="6">
        <f>_xlfn.XLOOKUP($E26-AX$3,'SI2.11 - Nickel_inflow'!$J$4:$J$49,'SI2.11 - Nickel_inflow'!$K$4:$K$49,0)*AX$1</f>
        <v>0</v>
      </c>
      <c r="AY26" s="6">
        <f>_xlfn.XLOOKUP($E26-AY$3,'SI2.11 - Nickel_inflow'!$J$4:$J$49,'SI2.11 - Nickel_inflow'!$K$4:$K$49,0)*AY$1</f>
        <v>0</v>
      </c>
    </row>
    <row r="27" spans="1:51">
      <c r="A27" s="15">
        <f>'SI2.11 - Nickel_inflow'!E27-B27</f>
        <v>0.82526342724691304</v>
      </c>
      <c r="B27" s="14">
        <f t="shared" si="2"/>
        <v>5.6888771392345348</v>
      </c>
      <c r="C27" s="13">
        <f t="shared" si="1"/>
        <v>21.451598030588343</v>
      </c>
      <c r="E27" s="9">
        <f>'SI2.11 - Nickel_inflow'!B27</f>
        <v>2028</v>
      </c>
      <c r="F27" s="6">
        <f>_xlfn.XLOOKUP($E27-F$3,'SI2.11 - Nickel_inflow'!$J$4:$J$49,'SI2.11 - Nickel_inflow'!$K$4:$K$49,0)*F$1</f>
        <v>4.994908763762187E-5</v>
      </c>
      <c r="G27" s="6">
        <f>_xlfn.XLOOKUP($E27-G$3,'SI2.11 - Nickel_inflow'!$J$4:$J$49,'SI2.11 - Nickel_inflow'!$K$4:$K$49,0)*G$1</f>
        <v>-1.749911745135208E-5</v>
      </c>
      <c r="H27" s="6">
        <f>_xlfn.XLOOKUP($E27-H$3,'SI2.11 - Nickel_inflow'!$J$4:$J$49,'SI2.11 - Nickel_inflow'!$K$4:$K$49,0)*H$1</f>
        <v>-2.5525209958839625E-6</v>
      </c>
      <c r="I27" s="6">
        <f>_xlfn.XLOOKUP($E27-I$3,'SI2.11 - Nickel_inflow'!$J$4:$J$49,'SI2.11 - Nickel_inflow'!$K$4:$K$49,0)*I$1</f>
        <v>5.9426068085006928E-5</v>
      </c>
      <c r="J27" s="6">
        <f>_xlfn.XLOOKUP($E27-J$3,'SI2.11 - Nickel_inflow'!$J$4:$J$49,'SI2.11 - Nickel_inflow'!$K$4:$K$49,0)*J$1</f>
        <v>2.239592997781567E-4</v>
      </c>
      <c r="K27" s="6">
        <f>_xlfn.XLOOKUP($E27-K$3,'SI2.11 - Nickel_inflow'!$J$4:$J$49,'SI2.11 - Nickel_inflow'!$K$4:$K$49,0)*K$1</f>
        <v>5.7702490346820746E-4</v>
      </c>
      <c r="L27" s="6">
        <f>_xlfn.XLOOKUP($E27-L$3,'SI2.11 - Nickel_inflow'!$J$4:$J$49,'SI2.11 - Nickel_inflow'!$K$4:$K$49,0)*L$1</f>
        <v>1.2268613548039398E-3</v>
      </c>
      <c r="M27" s="6">
        <f>_xlfn.XLOOKUP($E27-M$3,'SI2.11 - Nickel_inflow'!$J$4:$J$49,'SI2.11 - Nickel_inflow'!$K$4:$K$49,0)*M$1</f>
        <v>2.2610796643562406E-3</v>
      </c>
      <c r="N27" s="6">
        <f>_xlfn.XLOOKUP($E27-N$3,'SI2.11 - Nickel_inflow'!$J$4:$J$49,'SI2.11 - Nickel_inflow'!$K$4:$K$49,0)*N$1</f>
        <v>3.6504155094986561E-3</v>
      </c>
      <c r="O27" s="6">
        <f>_xlfn.XLOOKUP($E27-O$3,'SI2.11 - Nickel_inflow'!$J$4:$J$49,'SI2.11 - Nickel_inflow'!$K$4:$K$49,0)*O$1</f>
        <v>5.0816126467178096E-3</v>
      </c>
      <c r="P27" s="6">
        <f>_xlfn.XLOOKUP($E27-P$3,'SI2.11 - Nickel_inflow'!$J$4:$J$49,'SI2.11 - Nickel_inflow'!$K$4:$K$49,0)*P$1</f>
        <v>5.6986727445763816E-3</v>
      </c>
      <c r="Q27" s="6">
        <f>_xlfn.XLOOKUP($E27-Q$3,'SI2.11 - Nickel_inflow'!$J$4:$J$49,'SI2.11 - Nickel_inflow'!$K$4:$K$49,0)*Q$1</f>
        <v>5.7901872940852826E-3</v>
      </c>
      <c r="R27" s="6">
        <f>_xlfn.XLOOKUP($E27-R$3,'SI2.11 - Nickel_inflow'!$J$4:$J$49,'SI2.11 - Nickel_inflow'!$K$4:$K$49,0)*R$1</f>
        <v>1.6635504610903108E-2</v>
      </c>
      <c r="S27" s="6">
        <f>_xlfn.XLOOKUP($E27-S$3,'SI2.11 - Nickel_inflow'!$J$4:$J$49,'SI2.11 - Nickel_inflow'!$K$4:$K$49,0)*S$1</f>
        <v>5.5542072730849691E-2</v>
      </c>
      <c r="T27" s="6">
        <f>_xlfn.XLOOKUP($E27-T$3,'SI2.11 - Nickel_inflow'!$J$4:$J$49,'SI2.11 - Nickel_inflow'!$K$4:$K$49,0)*T$1</f>
        <v>0.1542140153134913</v>
      </c>
      <c r="U27" s="6">
        <f>_xlfn.XLOOKUP($E27-U$3,'SI2.11 - Nickel_inflow'!$J$4:$J$49,'SI2.11 - Nickel_inflow'!$K$4:$K$49,0)*U$1</f>
        <v>0.32797750574355183</v>
      </c>
      <c r="V27" s="6">
        <f>_xlfn.XLOOKUP($E27-V$3,'SI2.11 - Nickel_inflow'!$J$4:$J$49,'SI2.11 - Nickel_inflow'!$K$4:$K$49,0)*V$1</f>
        <v>0.45967929373583183</v>
      </c>
      <c r="W27" s="6">
        <f>_xlfn.XLOOKUP($E27-W$3,'SI2.11 - Nickel_inflow'!$J$4:$J$49,'SI2.11 - Nickel_inflow'!$K$4:$K$49,0)*W$1</f>
        <v>0.68557279594488607</v>
      </c>
      <c r="X27" s="6">
        <f>_xlfn.XLOOKUP($E27-X$3,'SI2.11 - Nickel_inflow'!$J$4:$J$49,'SI2.11 - Nickel_inflow'!$K$4:$K$49,0)*X$1</f>
        <v>1.0197063442423258</v>
      </c>
      <c r="Y27" s="6">
        <f>_xlfn.XLOOKUP($E27-Y$3,'SI2.11 - Nickel_inflow'!$J$4:$J$49,'SI2.11 - Nickel_inflow'!$K$4:$K$49,0)*Y$1</f>
        <v>1.2482276820701166</v>
      </c>
      <c r="Z27" s="6">
        <f>_xlfn.XLOOKUP($E27-Z$3,'SI2.11 - Nickel_inflow'!$J$4:$J$49,'SI2.11 - Nickel_inflow'!$K$4:$K$49,0)*Z$1</f>
        <v>1.7274507810337945</v>
      </c>
      <c r="AA27" s="6">
        <f>_xlfn.XLOOKUP($E27-AA$3,'SI2.11 - Nickel_inflow'!$J$4:$J$49,'SI2.11 - Nickel_inflow'!$K$4:$K$49,0)*AA$1</f>
        <v>3.9286147510952452</v>
      </c>
      <c r="AB27" s="6">
        <f>_xlfn.XLOOKUP($E27-AB$3,'SI2.11 - Nickel_inflow'!$J$4:$J$49,'SI2.11 - Nickel_inflow'!$K$4:$K$49,0)*AB$1</f>
        <v>5.2892375806513403</v>
      </c>
      <c r="AC27" s="6">
        <f>_xlfn.XLOOKUP($E27-AC$3,'SI2.11 - Nickel_inflow'!$J$4:$J$49,'SI2.11 - Nickel_inflow'!$K$4:$K$49,0)*AC$1</f>
        <v>6.5141405664814478</v>
      </c>
      <c r="AD27" s="6">
        <f>_xlfn.XLOOKUP($E27-AD$3,'SI2.11 - Nickel_inflow'!$J$4:$J$49,'SI2.11 - Nickel_inflow'!$K$4:$K$49,0)*AD$1</f>
        <v>0</v>
      </c>
      <c r="AE27" s="6">
        <f>_xlfn.XLOOKUP($E27-AE$3,'SI2.11 - Nickel_inflow'!$J$4:$J$49,'SI2.11 - Nickel_inflow'!$K$4:$K$49,0)*AE$1</f>
        <v>0</v>
      </c>
      <c r="AF27" s="6">
        <f>_xlfn.XLOOKUP($E27-AF$3,'SI2.11 - Nickel_inflow'!$J$4:$J$49,'SI2.11 - Nickel_inflow'!$K$4:$K$49,0)*AF$1</f>
        <v>0</v>
      </c>
      <c r="AG27" s="6">
        <f>_xlfn.XLOOKUP($E27-AG$3,'SI2.11 - Nickel_inflow'!$J$4:$J$49,'SI2.11 - Nickel_inflow'!$K$4:$K$49,0)*AG$1</f>
        <v>0</v>
      </c>
      <c r="AH27" s="6">
        <f>_xlfn.XLOOKUP($E27-AH$3,'SI2.11 - Nickel_inflow'!$J$4:$J$49,'SI2.11 - Nickel_inflow'!$K$4:$K$49,0)*AH$1</f>
        <v>0</v>
      </c>
      <c r="AI27" s="6">
        <f>_xlfn.XLOOKUP($E27-AI$3,'SI2.11 - Nickel_inflow'!$J$4:$J$49,'SI2.11 - Nickel_inflow'!$K$4:$K$49,0)*AI$1</f>
        <v>0</v>
      </c>
      <c r="AJ27" s="6">
        <f>_xlfn.XLOOKUP($E27-AJ$3,'SI2.11 - Nickel_inflow'!$J$4:$J$49,'SI2.11 - Nickel_inflow'!$K$4:$K$49,0)*AJ$1</f>
        <v>0</v>
      </c>
      <c r="AK27" s="6">
        <f>_xlfn.XLOOKUP($E27-AK$3,'SI2.11 - Nickel_inflow'!$J$4:$J$49,'SI2.11 - Nickel_inflow'!$K$4:$K$49,0)*AK$1</f>
        <v>0</v>
      </c>
      <c r="AL27" s="6">
        <f>_xlfn.XLOOKUP($E27-AL$3,'SI2.11 - Nickel_inflow'!$J$4:$J$49,'SI2.11 - Nickel_inflow'!$K$4:$K$49,0)*AL$1</f>
        <v>0</v>
      </c>
      <c r="AM27" s="6">
        <f>_xlfn.XLOOKUP($E27-AM$3,'SI2.11 - Nickel_inflow'!$J$4:$J$49,'SI2.11 - Nickel_inflow'!$K$4:$K$49,0)*AM$1</f>
        <v>0</v>
      </c>
      <c r="AN27" s="6">
        <f>_xlfn.XLOOKUP($E27-AN$3,'SI2.11 - Nickel_inflow'!$J$4:$J$49,'SI2.11 - Nickel_inflow'!$K$4:$K$49,0)*AN$1</f>
        <v>0</v>
      </c>
      <c r="AO27" s="6">
        <f>_xlfn.XLOOKUP($E27-AO$3,'SI2.11 - Nickel_inflow'!$J$4:$J$49,'SI2.11 - Nickel_inflow'!$K$4:$K$49,0)*AO$1</f>
        <v>0</v>
      </c>
      <c r="AP27" s="6">
        <f>_xlfn.XLOOKUP($E27-AP$3,'SI2.11 - Nickel_inflow'!$J$4:$J$49,'SI2.11 - Nickel_inflow'!$K$4:$K$49,0)*AP$1</f>
        <v>0</v>
      </c>
      <c r="AQ27" s="6">
        <f>_xlfn.XLOOKUP($E27-AQ$3,'SI2.11 - Nickel_inflow'!$J$4:$J$49,'SI2.11 - Nickel_inflow'!$K$4:$K$49,0)*AQ$1</f>
        <v>0</v>
      </c>
      <c r="AR27" s="6">
        <f>_xlfn.XLOOKUP($E27-AR$3,'SI2.11 - Nickel_inflow'!$J$4:$J$49,'SI2.11 - Nickel_inflow'!$K$4:$K$49,0)*AR$1</f>
        <v>0</v>
      </c>
      <c r="AS27" s="6">
        <f>_xlfn.XLOOKUP($E27-AS$3,'SI2.11 - Nickel_inflow'!$J$4:$J$49,'SI2.11 - Nickel_inflow'!$K$4:$K$49,0)*AS$1</f>
        <v>0</v>
      </c>
      <c r="AT27" s="6">
        <f>_xlfn.XLOOKUP($E27-AT$3,'SI2.11 - Nickel_inflow'!$J$4:$J$49,'SI2.11 - Nickel_inflow'!$K$4:$K$49,0)*AT$1</f>
        <v>0</v>
      </c>
      <c r="AU27" s="6">
        <f>_xlfn.XLOOKUP($E27-AU$3,'SI2.11 - Nickel_inflow'!$J$4:$J$49,'SI2.11 - Nickel_inflow'!$K$4:$K$49,0)*AU$1</f>
        <v>0</v>
      </c>
      <c r="AV27" s="6">
        <f>_xlfn.XLOOKUP($E27-AV$3,'SI2.11 - Nickel_inflow'!$J$4:$J$49,'SI2.11 - Nickel_inflow'!$K$4:$K$49,0)*AV$1</f>
        <v>0</v>
      </c>
      <c r="AW27" s="6">
        <f>_xlfn.XLOOKUP($E27-AW$3,'SI2.11 - Nickel_inflow'!$J$4:$J$49,'SI2.11 - Nickel_inflow'!$K$4:$K$49,0)*AW$1</f>
        <v>0</v>
      </c>
      <c r="AX27" s="6">
        <f>_xlfn.XLOOKUP($E27-AX$3,'SI2.11 - Nickel_inflow'!$J$4:$J$49,'SI2.11 - Nickel_inflow'!$K$4:$K$49,0)*AX$1</f>
        <v>0</v>
      </c>
      <c r="AY27" s="6">
        <f>_xlfn.XLOOKUP($E27-AY$3,'SI2.11 - Nickel_inflow'!$J$4:$J$49,'SI2.11 - Nickel_inflow'!$K$4:$K$49,0)*AY$1</f>
        <v>0</v>
      </c>
    </row>
    <row r="28" spans="1:51">
      <c r="A28" s="15">
        <f>'SI2.11 - Nickel_inflow'!E28-B28</f>
        <v>1.1388715802166809</v>
      </c>
      <c r="B28" s="14">
        <f t="shared" si="2"/>
        <v>6.5108848177610064</v>
      </c>
      <c r="C28" s="13">
        <f t="shared" si="1"/>
        <v>27.962482848349349</v>
      </c>
      <c r="E28" s="9">
        <f>'SI2.11 - Nickel_inflow'!B28</f>
        <v>2029</v>
      </c>
      <c r="F28" s="6">
        <f>_xlfn.XLOOKUP($E28-F$3,'SI2.11 - Nickel_inflow'!$J$4:$J$49,'SI2.11 - Nickel_inflow'!$K$4:$K$49,0)*F$1</f>
        <v>2.0125558206810417E-5</v>
      </c>
      <c r="G28" s="6">
        <f>_xlfn.XLOOKUP($E28-G$3,'SI2.11 - Nickel_inflow'!$J$4:$J$49,'SI2.11 - Nickel_inflow'!$K$4:$K$49,0)*G$1</f>
        <v>-7.4036010491446915E-6</v>
      </c>
      <c r="H28" s="6">
        <f>_xlfn.XLOOKUP($E28-H$3,'SI2.11 - Nickel_inflow'!$J$4:$J$49,'SI2.11 - Nickel_inflow'!$K$4:$K$49,0)*H$1</f>
        <v>-1.1333128799438552E-6</v>
      </c>
      <c r="I28" s="6">
        <f>_xlfn.XLOOKUP($E28-I$3,'SI2.11 - Nickel_inflow'!$J$4:$J$49,'SI2.11 - Nickel_inflow'!$K$4:$K$49,0)*I$1</f>
        <v>2.7672586019199349E-5</v>
      </c>
      <c r="J28" s="6">
        <f>_xlfn.XLOOKUP($E28-J$3,'SI2.11 - Nickel_inflow'!$J$4:$J$49,'SI2.11 - Nickel_inflow'!$K$4:$K$49,0)*J$1</f>
        <v>1.0931089459006424E-4</v>
      </c>
      <c r="K28" s="6">
        <f>_xlfn.XLOOKUP($E28-K$3,'SI2.11 - Nickel_inflow'!$J$4:$J$49,'SI2.11 - Nickel_inflow'!$K$4:$K$49,0)*K$1</f>
        <v>2.9500526955849503E-4</v>
      </c>
      <c r="L28" s="6">
        <f>_xlfn.XLOOKUP($E28-L$3,'SI2.11 - Nickel_inflow'!$J$4:$J$49,'SI2.11 - Nickel_inflow'!$K$4:$K$49,0)*L$1</f>
        <v>6.5656817607920596E-4</v>
      </c>
      <c r="M28" s="6">
        <f>_xlfn.XLOOKUP($E28-M$3,'SI2.11 - Nickel_inflow'!$J$4:$J$49,'SI2.11 - Nickel_inflow'!$K$4:$K$49,0)*M$1</f>
        <v>1.2657428672583485E-3</v>
      </c>
      <c r="N28" s="6">
        <f>_xlfn.XLOOKUP($E28-N$3,'SI2.11 - Nickel_inflow'!$J$4:$J$49,'SI2.11 - Nickel_inflow'!$K$4:$K$49,0)*N$1</f>
        <v>2.1359938885429229E-3</v>
      </c>
      <c r="O28" s="6">
        <f>_xlfn.XLOOKUP($E28-O$3,'SI2.11 - Nickel_inflow'!$J$4:$J$49,'SI2.11 - Nickel_inflow'!$K$4:$K$49,0)*O$1</f>
        <v>3.1056699263640017E-3</v>
      </c>
      <c r="P28" s="6">
        <f>_xlfn.XLOOKUP($E28-P$3,'SI2.11 - Nickel_inflow'!$J$4:$J$49,'SI2.11 - Nickel_inflow'!$K$4:$K$49,0)*P$1</f>
        <v>3.6347524863009533E-3</v>
      </c>
      <c r="Q28" s="6">
        <f>_xlfn.XLOOKUP($E28-Q$3,'SI2.11 - Nickel_inflow'!$J$4:$J$49,'SI2.11 - Nickel_inflow'!$K$4:$K$49,0)*Q$1</f>
        <v>3.8510020885620033E-3</v>
      </c>
      <c r="R28" s="6">
        <f>_xlfn.XLOOKUP($E28-R$3,'SI2.11 - Nickel_inflow'!$J$4:$J$49,'SI2.11 - Nickel_inflow'!$K$4:$K$49,0)*R$1</f>
        <v>1.1526792563796014E-2</v>
      </c>
      <c r="S28" s="6">
        <f>_xlfn.XLOOKUP($E28-S$3,'SI2.11 - Nickel_inflow'!$J$4:$J$49,'SI2.11 - Nickel_inflow'!$K$4:$K$49,0)*S$1</f>
        <v>4.0056481675380541E-2</v>
      </c>
      <c r="T28" s="6">
        <f>_xlfn.XLOOKUP($E28-T$3,'SI2.11 - Nickel_inflow'!$J$4:$J$49,'SI2.11 - Nickel_inflow'!$K$4:$K$49,0)*T$1</f>
        <v>0.11564081996021307</v>
      </c>
      <c r="U28" s="6">
        <f>_xlfn.XLOOKUP($E28-U$3,'SI2.11 - Nickel_inflow'!$J$4:$J$49,'SI2.11 - Nickel_inflow'!$K$4:$K$49,0)*U$1</f>
        <v>0.25544224305969643</v>
      </c>
      <c r="V28" s="6">
        <f>_xlfn.XLOOKUP($E28-V$3,'SI2.11 - Nickel_inflow'!$J$4:$J$49,'SI2.11 - Nickel_inflow'!$K$4:$K$49,0)*V$1</f>
        <v>0.37140628623682997</v>
      </c>
      <c r="W28" s="6">
        <f>_xlfn.XLOOKUP($E28-W$3,'SI2.11 - Nickel_inflow'!$J$4:$J$49,'SI2.11 - Nickel_inflow'!$K$4:$K$49,0)*W$1</f>
        <v>0.57388929981781334</v>
      </c>
      <c r="X28" s="6">
        <f>_xlfn.XLOOKUP($E28-X$3,'SI2.11 - Nickel_inflow'!$J$4:$J$49,'SI2.11 - Nickel_inflow'!$K$4:$K$49,0)*X$1</f>
        <v>0.88308322156556684</v>
      </c>
      <c r="Y28" s="6">
        <f>_xlfn.XLOOKUP($E28-Y$3,'SI2.11 - Nickel_inflow'!$J$4:$J$49,'SI2.11 - Nickel_inflow'!$K$4:$K$49,0)*Y$1</f>
        <v>1.1165068833397633</v>
      </c>
      <c r="Z28" s="6">
        <f>_xlfn.XLOOKUP($E28-Z$3,'SI2.11 - Nickel_inflow'!$J$4:$J$49,'SI2.11 - Nickel_inflow'!$K$4:$K$49,0)*Z$1</f>
        <v>1.5929020937993525</v>
      </c>
      <c r="AA28" s="6">
        <f>_xlfn.XLOOKUP($E28-AA$3,'SI2.11 - Nickel_inflow'!$J$4:$J$49,'SI2.11 - Nickel_inflow'!$K$4:$K$49,0)*AA$1</f>
        <v>3.7259903585232927</v>
      </c>
      <c r="AB28" s="6">
        <f>_xlfn.XLOOKUP($E28-AB$3,'SI2.11 - Nickel_inflow'!$J$4:$J$49,'SI2.11 - Nickel_inflow'!$K$4:$K$49,0)*AB$1</f>
        <v>5.1442446276859162</v>
      </c>
      <c r="AC28" s="6">
        <f>_xlfn.XLOOKUP($E28-AC$3,'SI2.11 - Nickel_inflow'!$J$4:$J$49,'SI2.11 - Nickel_inflow'!$K$4:$K$49,0)*AC$1</f>
        <v>6.4669440353164909</v>
      </c>
      <c r="AD28" s="6">
        <f>_xlfn.XLOOKUP($E28-AD$3,'SI2.11 - Nickel_inflow'!$J$4:$J$49,'SI2.11 - Nickel_inflow'!$K$4:$K$49,0)*AD$1</f>
        <v>7.6497563979776873</v>
      </c>
      <c r="AE28" s="6">
        <f>_xlfn.XLOOKUP($E28-AE$3,'SI2.11 - Nickel_inflow'!$J$4:$J$49,'SI2.11 - Nickel_inflow'!$K$4:$K$49,0)*AE$1</f>
        <v>0</v>
      </c>
      <c r="AF28" s="6">
        <f>_xlfn.XLOOKUP($E28-AF$3,'SI2.11 - Nickel_inflow'!$J$4:$J$49,'SI2.11 - Nickel_inflow'!$K$4:$K$49,0)*AF$1</f>
        <v>0</v>
      </c>
      <c r="AG28" s="6">
        <f>_xlfn.XLOOKUP($E28-AG$3,'SI2.11 - Nickel_inflow'!$J$4:$J$49,'SI2.11 - Nickel_inflow'!$K$4:$K$49,0)*AG$1</f>
        <v>0</v>
      </c>
      <c r="AH28" s="6">
        <f>_xlfn.XLOOKUP($E28-AH$3,'SI2.11 - Nickel_inflow'!$J$4:$J$49,'SI2.11 - Nickel_inflow'!$K$4:$K$49,0)*AH$1</f>
        <v>0</v>
      </c>
      <c r="AI28" s="6">
        <f>_xlfn.XLOOKUP($E28-AI$3,'SI2.11 - Nickel_inflow'!$J$4:$J$49,'SI2.11 - Nickel_inflow'!$K$4:$K$49,0)*AI$1</f>
        <v>0</v>
      </c>
      <c r="AJ28" s="6">
        <f>_xlfn.XLOOKUP($E28-AJ$3,'SI2.11 - Nickel_inflow'!$J$4:$J$49,'SI2.11 - Nickel_inflow'!$K$4:$K$49,0)*AJ$1</f>
        <v>0</v>
      </c>
      <c r="AK28" s="6">
        <f>_xlfn.XLOOKUP($E28-AK$3,'SI2.11 - Nickel_inflow'!$J$4:$J$49,'SI2.11 - Nickel_inflow'!$K$4:$K$49,0)*AK$1</f>
        <v>0</v>
      </c>
      <c r="AL28" s="6">
        <f>_xlfn.XLOOKUP($E28-AL$3,'SI2.11 - Nickel_inflow'!$J$4:$J$49,'SI2.11 - Nickel_inflow'!$K$4:$K$49,0)*AL$1</f>
        <v>0</v>
      </c>
      <c r="AM28" s="6">
        <f>_xlfn.XLOOKUP($E28-AM$3,'SI2.11 - Nickel_inflow'!$J$4:$J$49,'SI2.11 - Nickel_inflow'!$K$4:$K$49,0)*AM$1</f>
        <v>0</v>
      </c>
      <c r="AN28" s="6">
        <f>_xlfn.XLOOKUP($E28-AN$3,'SI2.11 - Nickel_inflow'!$J$4:$J$49,'SI2.11 - Nickel_inflow'!$K$4:$K$49,0)*AN$1</f>
        <v>0</v>
      </c>
      <c r="AO28" s="6">
        <f>_xlfn.XLOOKUP($E28-AO$3,'SI2.11 - Nickel_inflow'!$J$4:$J$49,'SI2.11 - Nickel_inflow'!$K$4:$K$49,0)*AO$1</f>
        <v>0</v>
      </c>
      <c r="AP28" s="6">
        <f>_xlfn.XLOOKUP($E28-AP$3,'SI2.11 - Nickel_inflow'!$J$4:$J$49,'SI2.11 - Nickel_inflow'!$K$4:$K$49,0)*AP$1</f>
        <v>0</v>
      </c>
      <c r="AQ28" s="6">
        <f>_xlfn.XLOOKUP($E28-AQ$3,'SI2.11 - Nickel_inflow'!$J$4:$J$49,'SI2.11 - Nickel_inflow'!$K$4:$K$49,0)*AQ$1</f>
        <v>0</v>
      </c>
      <c r="AR28" s="6">
        <f>_xlfn.XLOOKUP($E28-AR$3,'SI2.11 - Nickel_inflow'!$J$4:$J$49,'SI2.11 - Nickel_inflow'!$K$4:$K$49,0)*AR$1</f>
        <v>0</v>
      </c>
      <c r="AS28" s="6">
        <f>_xlfn.XLOOKUP($E28-AS$3,'SI2.11 - Nickel_inflow'!$J$4:$J$49,'SI2.11 - Nickel_inflow'!$K$4:$K$49,0)*AS$1</f>
        <v>0</v>
      </c>
      <c r="AT28" s="6">
        <f>_xlfn.XLOOKUP($E28-AT$3,'SI2.11 - Nickel_inflow'!$J$4:$J$49,'SI2.11 - Nickel_inflow'!$K$4:$K$49,0)*AT$1</f>
        <v>0</v>
      </c>
      <c r="AU28" s="6">
        <f>_xlfn.XLOOKUP($E28-AU$3,'SI2.11 - Nickel_inflow'!$J$4:$J$49,'SI2.11 - Nickel_inflow'!$K$4:$K$49,0)*AU$1</f>
        <v>0</v>
      </c>
      <c r="AV28" s="6">
        <f>_xlfn.XLOOKUP($E28-AV$3,'SI2.11 - Nickel_inflow'!$J$4:$J$49,'SI2.11 - Nickel_inflow'!$K$4:$K$49,0)*AV$1</f>
        <v>0</v>
      </c>
      <c r="AW28" s="6">
        <f>_xlfn.XLOOKUP($E28-AW$3,'SI2.11 - Nickel_inflow'!$J$4:$J$49,'SI2.11 - Nickel_inflow'!$K$4:$K$49,0)*AW$1</f>
        <v>0</v>
      </c>
      <c r="AX28" s="6">
        <f>_xlfn.XLOOKUP($E28-AX$3,'SI2.11 - Nickel_inflow'!$J$4:$J$49,'SI2.11 - Nickel_inflow'!$K$4:$K$49,0)*AX$1</f>
        <v>0</v>
      </c>
      <c r="AY28" s="6">
        <f>_xlfn.XLOOKUP($E28-AY$3,'SI2.11 - Nickel_inflow'!$J$4:$J$49,'SI2.11 - Nickel_inflow'!$K$4:$K$49,0)*AY$1</f>
        <v>0</v>
      </c>
    </row>
    <row r="29" spans="1:51">
      <c r="A29" s="15">
        <f>'SI2.11 - Nickel_inflow'!E29-B29</f>
        <v>1.56060030938092</v>
      </c>
      <c r="B29" s="14">
        <f t="shared" si="2"/>
        <v>7.1888258353046943</v>
      </c>
      <c r="C29" s="13">
        <f t="shared" si="1"/>
        <v>35.151308683654044</v>
      </c>
      <c r="E29" s="9">
        <f>'SI2.11 - Nickel_inflow'!B29</f>
        <v>2030</v>
      </c>
      <c r="F29" s="6">
        <f>_xlfn.XLOOKUP($E29-F$3,'SI2.11 - Nickel_inflow'!$J$4:$J$49,'SI2.11 - Nickel_inflow'!$K$4:$K$49,0)*F$1</f>
        <v>7.7182152073447355E-6</v>
      </c>
      <c r="G29" s="6">
        <f>_xlfn.XLOOKUP($E29-G$3,'SI2.11 - Nickel_inflow'!$J$4:$J$49,'SI2.11 - Nickel_inflow'!$K$4:$K$49,0)*G$1</f>
        <v>-2.9830695794798761E-6</v>
      </c>
      <c r="H29" s="6">
        <f>_xlfn.XLOOKUP($E29-H$3,'SI2.11 - Nickel_inflow'!$J$4:$J$49,'SI2.11 - Nickel_inflow'!$K$4:$K$49,0)*H$1</f>
        <v>-4.7948683413821038E-7</v>
      </c>
      <c r="I29" s="6">
        <f>_xlfn.XLOOKUP($E29-I$3,'SI2.11 - Nickel_inflow'!$J$4:$J$49,'SI2.11 - Nickel_inflow'!$K$4:$K$49,0)*I$1</f>
        <v>1.228655835054239E-5</v>
      </c>
      <c r="J29" s="6">
        <f>_xlfn.XLOOKUP($E29-J$3,'SI2.11 - Nickel_inflow'!$J$4:$J$49,'SI2.11 - Nickel_inflow'!$K$4:$K$49,0)*J$1</f>
        <v>5.0902158444205816E-5</v>
      </c>
      <c r="K29" s="6">
        <f>_xlfn.XLOOKUP($E29-K$3,'SI2.11 - Nickel_inflow'!$J$4:$J$49,'SI2.11 - Nickel_inflow'!$K$4:$K$49,0)*K$1</f>
        <v>1.4398727784988054E-4</v>
      </c>
      <c r="L29" s="6">
        <f>_xlfn.XLOOKUP($E29-L$3,'SI2.11 - Nickel_inflow'!$J$4:$J$49,'SI2.11 - Nickel_inflow'!$K$4:$K$49,0)*L$1</f>
        <v>3.3567194518572012E-4</v>
      </c>
      <c r="M29" s="6">
        <f>_xlfn.XLOOKUP($E29-M$3,'SI2.11 - Nickel_inflow'!$J$4:$J$49,'SI2.11 - Nickel_inflow'!$K$4:$K$49,0)*M$1</f>
        <v>6.7737603966984904E-4</v>
      </c>
      <c r="N29" s="6">
        <f>_xlfn.XLOOKUP($E29-N$3,'SI2.11 - Nickel_inflow'!$J$4:$J$49,'SI2.11 - Nickel_inflow'!$K$4:$K$49,0)*N$1</f>
        <v>1.1957203771059456E-3</v>
      </c>
      <c r="O29" s="6">
        <f>_xlfn.XLOOKUP($E29-O$3,'SI2.11 - Nickel_inflow'!$J$4:$J$49,'SI2.11 - Nickel_inflow'!$K$4:$K$49,0)*O$1</f>
        <v>1.8172429865267916E-3</v>
      </c>
      <c r="P29" s="6">
        <f>_xlfn.XLOOKUP($E29-P$3,'SI2.11 - Nickel_inflow'!$J$4:$J$49,'SI2.11 - Nickel_inflow'!$K$4:$K$49,0)*P$1</f>
        <v>2.22140927915329E-3</v>
      </c>
      <c r="Q29" s="6">
        <f>_xlfn.XLOOKUP($E29-Q$3,'SI2.11 - Nickel_inflow'!$J$4:$J$49,'SI2.11 - Nickel_inflow'!$K$4:$K$49,0)*Q$1</f>
        <v>2.4562630709883699E-3</v>
      </c>
      <c r="R29" s="6">
        <f>_xlfn.XLOOKUP($E29-R$3,'SI2.11 - Nickel_inflow'!$J$4:$J$49,'SI2.11 - Nickel_inflow'!$K$4:$K$49,0)*R$1</f>
        <v>7.6663672491119259E-3</v>
      </c>
      <c r="S29" s="6">
        <f>_xlfn.XLOOKUP($E29-S$3,'SI2.11 - Nickel_inflow'!$J$4:$J$49,'SI2.11 - Nickel_inflow'!$K$4:$K$49,0)*S$1</f>
        <v>2.7755259963980237E-2</v>
      </c>
      <c r="T29" s="6">
        <f>_xlfn.XLOOKUP($E29-T$3,'SI2.11 - Nickel_inflow'!$J$4:$J$49,'SI2.11 - Nickel_inflow'!$K$4:$K$49,0)*T$1</f>
        <v>8.3399199164013463E-2</v>
      </c>
      <c r="U29" s="6">
        <f>_xlfn.XLOOKUP($E29-U$3,'SI2.11 - Nickel_inflow'!$J$4:$J$49,'SI2.11 - Nickel_inflow'!$K$4:$K$49,0)*U$1</f>
        <v>0.1915490649786297</v>
      </c>
      <c r="V29" s="6">
        <f>_xlfn.XLOOKUP($E29-V$3,'SI2.11 - Nickel_inflow'!$J$4:$J$49,'SI2.11 - Nickel_inflow'!$K$4:$K$49,0)*V$1</f>
        <v>0.28926634656764943</v>
      </c>
      <c r="W29" s="6">
        <f>_xlfn.XLOOKUP($E29-W$3,'SI2.11 - Nickel_inflow'!$J$4:$J$49,'SI2.11 - Nickel_inflow'!$K$4:$K$49,0)*W$1</f>
        <v>0.46368434789425028</v>
      </c>
      <c r="X29" s="6">
        <f>_xlfn.XLOOKUP($E29-X$3,'SI2.11 - Nickel_inflow'!$J$4:$J$49,'SI2.11 - Nickel_inflow'!$K$4:$K$49,0)*X$1</f>
        <v>0.73922421470449295</v>
      </c>
      <c r="Y29" s="6">
        <f>_xlfn.XLOOKUP($E29-Y$3,'SI2.11 - Nickel_inflow'!$J$4:$J$49,'SI2.11 - Nickel_inflow'!$K$4:$K$49,0)*Y$1</f>
        <v>0.96691415230177324</v>
      </c>
      <c r="Z29" s="6">
        <f>_xlfn.XLOOKUP($E29-Z$3,'SI2.11 - Nickel_inflow'!$J$4:$J$49,'SI2.11 - Nickel_inflow'!$K$4:$K$49,0)*Z$1</f>
        <v>1.4248090935331423</v>
      </c>
      <c r="AA29" s="6">
        <f>_xlfn.XLOOKUP($E29-AA$3,'SI2.11 - Nickel_inflow'!$J$4:$J$49,'SI2.11 - Nickel_inflow'!$K$4:$K$49,0)*AA$1</f>
        <v>3.4357782628203535</v>
      </c>
      <c r="AB29" s="6">
        <f>_xlfn.XLOOKUP($E29-AB$3,'SI2.11 - Nickel_inflow'!$J$4:$J$49,'SI2.11 - Nickel_inflow'!$K$4:$K$49,0)*AB$1</f>
        <v>4.8789222407973067</v>
      </c>
      <c r="AC29" s="6">
        <f>_xlfn.XLOOKUP($E29-AC$3,'SI2.11 - Nickel_inflow'!$J$4:$J$49,'SI2.11 - Nickel_inflow'!$K$4:$K$49,0)*AC$1</f>
        <v>6.2896668194521945</v>
      </c>
      <c r="AD29" s="6">
        <f>_xlfn.XLOOKUP($E29-AD$3,'SI2.11 - Nickel_inflow'!$J$4:$J$49,'SI2.11 - Nickel_inflow'!$K$4:$K$49,0)*AD$1</f>
        <v>7.5943320541894632</v>
      </c>
      <c r="AE29" s="6">
        <f>_xlfn.XLOOKUP($E29-AE$3,'SI2.11 - Nickel_inflow'!$J$4:$J$49,'SI2.11 - Nickel_inflow'!$K$4:$K$49,0)*AE$1</f>
        <v>8.7494261446856143</v>
      </c>
      <c r="AF29" s="6">
        <f>_xlfn.XLOOKUP($E29-AF$3,'SI2.11 - Nickel_inflow'!$J$4:$J$49,'SI2.11 - Nickel_inflow'!$K$4:$K$49,0)*AF$1</f>
        <v>0</v>
      </c>
      <c r="AG29" s="6">
        <f>_xlfn.XLOOKUP($E29-AG$3,'SI2.11 - Nickel_inflow'!$J$4:$J$49,'SI2.11 - Nickel_inflow'!$K$4:$K$49,0)*AG$1</f>
        <v>0</v>
      </c>
      <c r="AH29" s="6">
        <f>_xlfn.XLOOKUP($E29-AH$3,'SI2.11 - Nickel_inflow'!$J$4:$J$49,'SI2.11 - Nickel_inflow'!$K$4:$K$49,0)*AH$1</f>
        <v>0</v>
      </c>
      <c r="AI29" s="6">
        <f>_xlfn.XLOOKUP($E29-AI$3,'SI2.11 - Nickel_inflow'!$J$4:$J$49,'SI2.11 - Nickel_inflow'!$K$4:$K$49,0)*AI$1</f>
        <v>0</v>
      </c>
      <c r="AJ29" s="6">
        <f>_xlfn.XLOOKUP($E29-AJ$3,'SI2.11 - Nickel_inflow'!$J$4:$J$49,'SI2.11 - Nickel_inflow'!$K$4:$K$49,0)*AJ$1</f>
        <v>0</v>
      </c>
      <c r="AK29" s="6">
        <f>_xlfn.XLOOKUP($E29-AK$3,'SI2.11 - Nickel_inflow'!$J$4:$J$49,'SI2.11 - Nickel_inflow'!$K$4:$K$49,0)*AK$1</f>
        <v>0</v>
      </c>
      <c r="AL29" s="6">
        <f>_xlfn.XLOOKUP($E29-AL$3,'SI2.11 - Nickel_inflow'!$J$4:$J$49,'SI2.11 - Nickel_inflow'!$K$4:$K$49,0)*AL$1</f>
        <v>0</v>
      </c>
      <c r="AM29" s="6">
        <f>_xlfn.XLOOKUP($E29-AM$3,'SI2.11 - Nickel_inflow'!$J$4:$J$49,'SI2.11 - Nickel_inflow'!$K$4:$K$49,0)*AM$1</f>
        <v>0</v>
      </c>
      <c r="AN29" s="6">
        <f>_xlfn.XLOOKUP($E29-AN$3,'SI2.11 - Nickel_inflow'!$J$4:$J$49,'SI2.11 - Nickel_inflow'!$K$4:$K$49,0)*AN$1</f>
        <v>0</v>
      </c>
      <c r="AO29" s="6">
        <f>_xlfn.XLOOKUP($E29-AO$3,'SI2.11 - Nickel_inflow'!$J$4:$J$49,'SI2.11 - Nickel_inflow'!$K$4:$K$49,0)*AO$1</f>
        <v>0</v>
      </c>
      <c r="AP29" s="6">
        <f>_xlfn.XLOOKUP($E29-AP$3,'SI2.11 - Nickel_inflow'!$J$4:$J$49,'SI2.11 - Nickel_inflow'!$K$4:$K$49,0)*AP$1</f>
        <v>0</v>
      </c>
      <c r="AQ29" s="6">
        <f>_xlfn.XLOOKUP($E29-AQ$3,'SI2.11 - Nickel_inflow'!$J$4:$J$49,'SI2.11 - Nickel_inflow'!$K$4:$K$49,0)*AQ$1</f>
        <v>0</v>
      </c>
      <c r="AR29" s="6">
        <f>_xlfn.XLOOKUP($E29-AR$3,'SI2.11 - Nickel_inflow'!$J$4:$J$49,'SI2.11 - Nickel_inflow'!$K$4:$K$49,0)*AR$1</f>
        <v>0</v>
      </c>
      <c r="AS29" s="6">
        <f>_xlfn.XLOOKUP($E29-AS$3,'SI2.11 - Nickel_inflow'!$J$4:$J$49,'SI2.11 - Nickel_inflow'!$K$4:$K$49,0)*AS$1</f>
        <v>0</v>
      </c>
      <c r="AT29" s="6">
        <f>_xlfn.XLOOKUP($E29-AT$3,'SI2.11 - Nickel_inflow'!$J$4:$J$49,'SI2.11 - Nickel_inflow'!$K$4:$K$49,0)*AT$1</f>
        <v>0</v>
      </c>
      <c r="AU29" s="6">
        <f>_xlfn.XLOOKUP($E29-AU$3,'SI2.11 - Nickel_inflow'!$J$4:$J$49,'SI2.11 - Nickel_inflow'!$K$4:$K$49,0)*AU$1</f>
        <v>0</v>
      </c>
      <c r="AV29" s="6">
        <f>_xlfn.XLOOKUP($E29-AV$3,'SI2.11 - Nickel_inflow'!$J$4:$J$49,'SI2.11 - Nickel_inflow'!$K$4:$K$49,0)*AV$1</f>
        <v>0</v>
      </c>
      <c r="AW29" s="6">
        <f>_xlfn.XLOOKUP($E29-AW$3,'SI2.11 - Nickel_inflow'!$J$4:$J$49,'SI2.11 - Nickel_inflow'!$K$4:$K$49,0)*AW$1</f>
        <v>0</v>
      </c>
      <c r="AX29" s="6">
        <f>_xlfn.XLOOKUP($E29-AX$3,'SI2.11 - Nickel_inflow'!$J$4:$J$49,'SI2.11 - Nickel_inflow'!$K$4:$K$49,0)*AX$1</f>
        <v>0</v>
      </c>
      <c r="AY29" s="6">
        <f>_xlfn.XLOOKUP($E29-AY$3,'SI2.11 - Nickel_inflow'!$J$4:$J$49,'SI2.11 - Nickel_inflow'!$K$4:$K$49,0)*AY$1</f>
        <v>0</v>
      </c>
    </row>
    <row r="30" spans="1:51">
      <c r="A30" s="15">
        <f>'SI2.11 - Nickel_inflow'!E30-B30</f>
        <v>2.0987614654198143</v>
      </c>
      <c r="B30" s="14">
        <f t="shared" si="2"/>
        <v>7.7079779066350795</v>
      </c>
      <c r="C30" s="13">
        <f t="shared" si="1"/>
        <v>42.859286590289123</v>
      </c>
      <c r="E30" s="9">
        <f>'SI2.11 - Nickel_inflow'!B30</f>
        <v>2031</v>
      </c>
      <c r="F30" s="6">
        <f>_xlfn.XLOOKUP($E30-F$3,'SI2.11 - Nickel_inflow'!$J$4:$J$49,'SI2.11 - Nickel_inflow'!$K$4:$K$49,0)*F$1</f>
        <v>2.8157676476783458E-6</v>
      </c>
      <c r="G30" s="6">
        <f>_xlfn.XLOOKUP($E30-G$3,'SI2.11 - Nickel_inflow'!$J$4:$J$49,'SI2.11 - Nickel_inflow'!$K$4:$K$49,0)*G$1</f>
        <v>-1.1440166159027489E-6</v>
      </c>
      <c r="H30" s="6">
        <f>_xlfn.XLOOKUP($E30-H$3,'SI2.11 - Nickel_inflow'!$J$4:$J$49,'SI2.11 - Nickel_inflow'!$K$4:$K$49,0)*H$1</f>
        <v>-1.9319552460812974E-7</v>
      </c>
      <c r="I30" s="6">
        <f>_xlfn.XLOOKUP($E30-I$3,'SI2.11 - Nickel_inflow'!$J$4:$J$49,'SI2.11 - Nickel_inflow'!$K$4:$K$49,0)*I$1</f>
        <v>5.1982493715661442E-6</v>
      </c>
      <c r="J30" s="6">
        <f>_xlfn.XLOOKUP($E30-J$3,'SI2.11 - Nickel_inflow'!$J$4:$J$49,'SI2.11 - Nickel_inflow'!$K$4:$K$49,0)*J$1</f>
        <v>2.2600429878847438E-5</v>
      </c>
      <c r="K30" s="6">
        <f>_xlfn.XLOOKUP($E30-K$3,'SI2.11 - Nickel_inflow'!$J$4:$J$49,'SI2.11 - Nickel_inflow'!$K$4:$K$49,0)*K$1</f>
        <v>6.704970495896661E-5</v>
      </c>
      <c r="L30" s="6">
        <f>_xlfn.XLOOKUP($E30-L$3,'SI2.11 - Nickel_inflow'!$J$4:$J$49,'SI2.11 - Nickel_inflow'!$K$4:$K$49,0)*L$1</f>
        <v>1.6383602133684112E-4</v>
      </c>
      <c r="M30" s="6">
        <f>_xlfn.XLOOKUP($E30-M$3,'SI2.11 - Nickel_inflow'!$J$4:$J$49,'SI2.11 - Nickel_inflow'!$K$4:$K$49,0)*M$1</f>
        <v>3.4631001188024072E-4</v>
      </c>
      <c r="N30" s="6">
        <f>_xlfn.XLOOKUP($E30-N$3,'SI2.11 - Nickel_inflow'!$J$4:$J$49,'SI2.11 - Nickel_inflow'!$K$4:$K$49,0)*N$1</f>
        <v>6.3990274371520197E-4</v>
      </c>
      <c r="O30" s="6">
        <f>_xlfn.XLOOKUP($E30-O$3,'SI2.11 - Nickel_inflow'!$J$4:$J$49,'SI2.11 - Nickel_inflow'!$K$4:$K$49,0)*O$1</f>
        <v>1.0172849654664568E-3</v>
      </c>
      <c r="P30" s="6">
        <f>_xlfn.XLOOKUP($E30-P$3,'SI2.11 - Nickel_inflow'!$J$4:$J$49,'SI2.11 - Nickel_inflow'!$K$4:$K$49,0)*P$1</f>
        <v>1.2998291925610491E-3</v>
      </c>
      <c r="Q30" s="6">
        <f>_xlfn.XLOOKUP($E30-Q$3,'SI2.11 - Nickel_inflow'!$J$4:$J$49,'SI2.11 - Nickel_inflow'!$K$4:$K$49,0)*Q$1</f>
        <v>1.5011656497931178E-3</v>
      </c>
      <c r="R30" s="6">
        <f>_xlfn.XLOOKUP($E30-R$3,'SI2.11 - Nickel_inflow'!$J$4:$J$49,'SI2.11 - Nickel_inflow'!$K$4:$K$49,0)*R$1</f>
        <v>4.8897960399860059E-3</v>
      </c>
      <c r="S30" s="6">
        <f>_xlfn.XLOOKUP($E30-S$3,'SI2.11 - Nickel_inflow'!$J$4:$J$49,'SI2.11 - Nickel_inflow'!$K$4:$K$49,0)*S$1</f>
        <v>1.8459776629169422E-2</v>
      </c>
      <c r="T30" s="6">
        <f>_xlfn.XLOOKUP($E30-T$3,'SI2.11 - Nickel_inflow'!$J$4:$J$49,'SI2.11 - Nickel_inflow'!$K$4:$K$49,0)*T$1</f>
        <v>5.7787562880432797E-2</v>
      </c>
      <c r="U30" s="6">
        <f>_xlfn.XLOOKUP($E30-U$3,'SI2.11 - Nickel_inflow'!$J$4:$J$49,'SI2.11 - Nickel_inflow'!$K$4:$K$49,0)*U$1</f>
        <v>0.13814359518835656</v>
      </c>
      <c r="V30" s="6">
        <f>_xlfn.XLOOKUP($E30-V$3,'SI2.11 - Nickel_inflow'!$J$4:$J$49,'SI2.11 - Nickel_inflow'!$K$4:$K$49,0)*V$1</f>
        <v>0.21691282362357187</v>
      </c>
      <c r="W30" s="6">
        <f>_xlfn.XLOOKUP($E30-W$3,'SI2.11 - Nickel_inflow'!$J$4:$J$49,'SI2.11 - Nickel_inflow'!$K$4:$K$49,0)*W$1</f>
        <v>0.36113626033363594</v>
      </c>
      <c r="X30" s="6">
        <f>_xlfn.XLOOKUP($E30-X$3,'SI2.11 - Nickel_inflow'!$J$4:$J$49,'SI2.11 - Nickel_inflow'!$K$4:$K$49,0)*X$1</f>
        <v>0.59726971395303363</v>
      </c>
      <c r="Y30" s="6">
        <f>_xlfn.XLOOKUP($E30-Y$3,'SI2.11 - Nickel_inflow'!$J$4:$J$49,'SI2.11 - Nickel_inflow'!$K$4:$K$49,0)*Y$1</f>
        <v>0.80939863590066985</v>
      </c>
      <c r="Z30" s="6">
        <f>_xlfn.XLOOKUP($E30-Z$3,'SI2.11 - Nickel_inflow'!$J$4:$J$49,'SI2.11 - Nickel_inflow'!$K$4:$K$49,0)*Z$1</f>
        <v>1.2339091656510812</v>
      </c>
      <c r="AA30" s="6">
        <f>_xlfn.XLOOKUP($E30-AA$3,'SI2.11 - Nickel_inflow'!$J$4:$J$49,'SI2.11 - Nickel_inflow'!$K$4:$K$49,0)*AA$1</f>
        <v>3.0732134330702783</v>
      </c>
      <c r="AB30" s="6">
        <f>_xlfn.XLOOKUP($E30-AB$3,'SI2.11 - Nickel_inflow'!$J$4:$J$49,'SI2.11 - Nickel_inflow'!$K$4:$K$49,0)*AB$1</f>
        <v>4.4989099186949399</v>
      </c>
      <c r="AC30" s="6">
        <f>_xlfn.XLOOKUP($E30-AC$3,'SI2.11 - Nickel_inflow'!$J$4:$J$49,'SI2.11 - Nickel_inflow'!$K$4:$K$49,0)*AC$1</f>
        <v>5.9652675083677549</v>
      </c>
      <c r="AD30" s="6">
        <f>_xlfn.XLOOKUP($E30-AD$3,'SI2.11 - Nickel_inflow'!$J$4:$J$49,'SI2.11 - Nickel_inflow'!$K$4:$K$49,0)*AD$1</f>
        <v>7.3861499459845019</v>
      </c>
      <c r="AE30" s="6">
        <f>_xlfn.XLOOKUP($E30-AE$3,'SI2.11 - Nickel_inflow'!$J$4:$J$49,'SI2.11 - Nickel_inflow'!$K$4:$K$49,0)*AE$1</f>
        <v>8.6860344263923466</v>
      </c>
      <c r="AF30" s="6">
        <f>_xlfn.XLOOKUP($E30-AF$3,'SI2.11 - Nickel_inflow'!$J$4:$J$49,'SI2.11 - Nickel_inflow'!$K$4:$K$49,0)*AF$1</f>
        <v>9.8067393720548939</v>
      </c>
      <c r="AG30" s="6">
        <f>_xlfn.XLOOKUP($E30-AG$3,'SI2.11 - Nickel_inflow'!$J$4:$J$49,'SI2.11 - Nickel_inflow'!$K$4:$K$49,0)*AG$1</f>
        <v>0</v>
      </c>
      <c r="AH30" s="6">
        <f>_xlfn.XLOOKUP($E30-AH$3,'SI2.11 - Nickel_inflow'!$J$4:$J$49,'SI2.11 - Nickel_inflow'!$K$4:$K$49,0)*AH$1</f>
        <v>0</v>
      </c>
      <c r="AI30" s="6">
        <f>_xlfn.XLOOKUP($E30-AI$3,'SI2.11 - Nickel_inflow'!$J$4:$J$49,'SI2.11 - Nickel_inflow'!$K$4:$K$49,0)*AI$1</f>
        <v>0</v>
      </c>
      <c r="AJ30" s="6">
        <f>_xlfn.XLOOKUP($E30-AJ$3,'SI2.11 - Nickel_inflow'!$J$4:$J$49,'SI2.11 - Nickel_inflow'!$K$4:$K$49,0)*AJ$1</f>
        <v>0</v>
      </c>
      <c r="AK30" s="6">
        <f>_xlfn.XLOOKUP($E30-AK$3,'SI2.11 - Nickel_inflow'!$J$4:$J$49,'SI2.11 - Nickel_inflow'!$K$4:$K$49,0)*AK$1</f>
        <v>0</v>
      </c>
      <c r="AL30" s="6">
        <f>_xlfn.XLOOKUP($E30-AL$3,'SI2.11 - Nickel_inflow'!$J$4:$J$49,'SI2.11 - Nickel_inflow'!$K$4:$K$49,0)*AL$1</f>
        <v>0</v>
      </c>
      <c r="AM30" s="6">
        <f>_xlfn.XLOOKUP($E30-AM$3,'SI2.11 - Nickel_inflow'!$J$4:$J$49,'SI2.11 - Nickel_inflow'!$K$4:$K$49,0)*AM$1</f>
        <v>0</v>
      </c>
      <c r="AN30" s="6">
        <f>_xlfn.XLOOKUP($E30-AN$3,'SI2.11 - Nickel_inflow'!$J$4:$J$49,'SI2.11 - Nickel_inflow'!$K$4:$K$49,0)*AN$1</f>
        <v>0</v>
      </c>
      <c r="AO30" s="6">
        <f>_xlfn.XLOOKUP($E30-AO$3,'SI2.11 - Nickel_inflow'!$J$4:$J$49,'SI2.11 - Nickel_inflow'!$K$4:$K$49,0)*AO$1</f>
        <v>0</v>
      </c>
      <c r="AP30" s="6">
        <f>_xlfn.XLOOKUP($E30-AP$3,'SI2.11 - Nickel_inflow'!$J$4:$J$49,'SI2.11 - Nickel_inflow'!$K$4:$K$49,0)*AP$1</f>
        <v>0</v>
      </c>
      <c r="AQ30" s="6">
        <f>_xlfn.XLOOKUP($E30-AQ$3,'SI2.11 - Nickel_inflow'!$J$4:$J$49,'SI2.11 - Nickel_inflow'!$K$4:$K$49,0)*AQ$1</f>
        <v>0</v>
      </c>
      <c r="AR30" s="6">
        <f>_xlfn.XLOOKUP($E30-AR$3,'SI2.11 - Nickel_inflow'!$J$4:$J$49,'SI2.11 - Nickel_inflow'!$K$4:$K$49,0)*AR$1</f>
        <v>0</v>
      </c>
      <c r="AS30" s="6">
        <f>_xlfn.XLOOKUP($E30-AS$3,'SI2.11 - Nickel_inflow'!$J$4:$J$49,'SI2.11 - Nickel_inflow'!$K$4:$K$49,0)*AS$1</f>
        <v>0</v>
      </c>
      <c r="AT30" s="6">
        <f>_xlfn.XLOOKUP($E30-AT$3,'SI2.11 - Nickel_inflow'!$J$4:$J$49,'SI2.11 - Nickel_inflow'!$K$4:$K$49,0)*AT$1</f>
        <v>0</v>
      </c>
      <c r="AU30" s="6">
        <f>_xlfn.XLOOKUP($E30-AU$3,'SI2.11 - Nickel_inflow'!$J$4:$J$49,'SI2.11 - Nickel_inflow'!$K$4:$K$49,0)*AU$1</f>
        <v>0</v>
      </c>
      <c r="AV30" s="6">
        <f>_xlfn.XLOOKUP($E30-AV$3,'SI2.11 - Nickel_inflow'!$J$4:$J$49,'SI2.11 - Nickel_inflow'!$K$4:$K$49,0)*AV$1</f>
        <v>0</v>
      </c>
      <c r="AW30" s="6">
        <f>_xlfn.XLOOKUP($E30-AW$3,'SI2.11 - Nickel_inflow'!$J$4:$J$49,'SI2.11 - Nickel_inflow'!$K$4:$K$49,0)*AW$1</f>
        <v>0</v>
      </c>
      <c r="AX30" s="6">
        <f>_xlfn.XLOOKUP($E30-AX$3,'SI2.11 - Nickel_inflow'!$J$4:$J$49,'SI2.11 - Nickel_inflow'!$K$4:$K$49,0)*AX$1</f>
        <v>0</v>
      </c>
      <c r="AY30" s="6">
        <f>_xlfn.XLOOKUP($E30-AY$3,'SI2.11 - Nickel_inflow'!$J$4:$J$49,'SI2.11 - Nickel_inflow'!$K$4:$K$49,0)*AY$1</f>
        <v>0</v>
      </c>
    </row>
    <row r="31" spans="1:51">
      <c r="A31" s="15">
        <f>'SI2.11 - Nickel_inflow'!E31-B31</f>
        <v>2.7532537867202542</v>
      </c>
      <c r="B31" s="14">
        <f t="shared" si="2"/>
        <v>8.0149298582353694</v>
      </c>
      <c r="C31" s="13">
        <f t="shared" si="1"/>
        <v>50.874216448524493</v>
      </c>
      <c r="E31" s="9">
        <f>'SI2.11 - Nickel_inflow'!B31</f>
        <v>2032</v>
      </c>
      <c r="F31" s="6">
        <f>_xlfn.XLOOKUP($E31-F$3,'SI2.11 - Nickel_inflow'!$J$4:$J$49,'SI2.11 - Nickel_inflow'!$K$4:$K$49,0)*F$1</f>
        <v>9.766905381772591E-7</v>
      </c>
      <c r="G31" s="6">
        <f>_xlfn.XLOOKUP($E31-G$3,'SI2.11 - Nickel_inflow'!$J$4:$J$49,'SI2.11 - Nickel_inflow'!$K$4:$K$49,0)*G$1</f>
        <v>-4.1736138328975532E-7</v>
      </c>
      <c r="H31" s="6">
        <f>_xlfn.XLOOKUP($E31-H$3,'SI2.11 - Nickel_inflow'!$J$4:$J$49,'SI2.11 - Nickel_inflow'!$K$4:$K$49,0)*H$1</f>
        <v>-7.409109455243929E-8</v>
      </c>
      <c r="I31" s="6">
        <f>_xlfn.XLOOKUP($E31-I$3,'SI2.11 - Nickel_inflow'!$J$4:$J$49,'SI2.11 - Nickel_inflow'!$K$4:$K$49,0)*I$1</f>
        <v>2.0944861107367177E-6</v>
      </c>
      <c r="J31" s="6">
        <f>_xlfn.XLOOKUP($E31-J$3,'SI2.11 - Nickel_inflow'!$J$4:$J$49,'SI2.11 - Nickel_inflow'!$K$4:$K$49,0)*J$1</f>
        <v>9.561886010955796E-6</v>
      </c>
      <c r="K31" s="6">
        <f>_xlfn.XLOOKUP($E31-K$3,'SI2.11 - Nickel_inflow'!$J$4:$J$49,'SI2.11 - Nickel_inflow'!$K$4:$K$49,0)*K$1</f>
        <v>2.9769899777109085E-5</v>
      </c>
      <c r="L31" s="6">
        <f>_xlfn.XLOOKUP($E31-L$3,'SI2.11 - Nickel_inflow'!$J$4:$J$49,'SI2.11 - Nickel_inflow'!$K$4:$K$49,0)*L$1</f>
        <v>7.6292552066573209E-5</v>
      </c>
      <c r="M31" s="6">
        <f>_xlfn.XLOOKUP($E31-M$3,'SI2.11 - Nickel_inflow'!$J$4:$J$49,'SI2.11 - Nickel_inflow'!$K$4:$K$49,0)*M$1</f>
        <v>1.6902828880793375E-4</v>
      </c>
      <c r="N31" s="6">
        <f>_xlfn.XLOOKUP($E31-N$3,'SI2.11 - Nickel_inflow'!$J$4:$J$49,'SI2.11 - Nickel_inflow'!$K$4:$K$49,0)*N$1</f>
        <v>3.2715170569986451E-4</v>
      </c>
      <c r="O31" s="6">
        <f>_xlfn.XLOOKUP($E31-O$3,'SI2.11 - Nickel_inflow'!$J$4:$J$49,'SI2.11 - Nickel_inflow'!$K$4:$K$49,0)*O$1</f>
        <v>5.4441109560896287E-4</v>
      </c>
      <c r="P31" s="6">
        <f>_xlfn.XLOOKUP($E31-P$3,'SI2.11 - Nickel_inflow'!$J$4:$J$49,'SI2.11 - Nickel_inflow'!$K$4:$K$49,0)*P$1</f>
        <v>7.2763890413686538E-4</v>
      </c>
      <c r="Q31" s="6">
        <f>_xlfn.XLOOKUP($E31-Q$3,'SI2.11 - Nickel_inflow'!$J$4:$J$49,'SI2.11 - Nickel_inflow'!$K$4:$K$49,0)*Q$1</f>
        <v>8.7838785620572828E-4</v>
      </c>
      <c r="R31" s="6">
        <f>_xlfn.XLOOKUP($E31-R$3,'SI2.11 - Nickel_inflow'!$J$4:$J$49,'SI2.11 - Nickel_inflow'!$K$4:$K$49,0)*R$1</f>
        <v>2.9884396082898905E-3</v>
      </c>
      <c r="S31" s="6">
        <f>_xlfn.XLOOKUP($E31-S$3,'SI2.11 - Nickel_inflow'!$J$4:$J$49,'SI2.11 - Nickel_inflow'!$K$4:$K$49,0)*S$1</f>
        <v>1.1774095830172384E-2</v>
      </c>
      <c r="T31" s="6">
        <f>_xlfn.XLOOKUP($E31-T$3,'SI2.11 - Nickel_inflow'!$J$4:$J$49,'SI2.11 - Nickel_inflow'!$K$4:$K$49,0)*T$1</f>
        <v>3.8433994280768949E-2</v>
      </c>
      <c r="U31" s="6">
        <f>_xlfn.XLOOKUP($E31-U$3,'SI2.11 - Nickel_inflow'!$J$4:$J$49,'SI2.11 - Nickel_inflow'!$K$4:$K$49,0)*U$1</f>
        <v>9.5720124095877934E-2</v>
      </c>
      <c r="V31" s="6">
        <f>_xlfn.XLOOKUP($E31-V$3,'SI2.11 - Nickel_inflow'!$J$4:$J$49,'SI2.11 - Nickel_inflow'!$K$4:$K$49,0)*V$1</f>
        <v>0.1564357273221938</v>
      </c>
      <c r="W31" s="6">
        <f>_xlfn.XLOOKUP($E31-W$3,'SI2.11 - Nickel_inflow'!$J$4:$J$49,'SI2.11 - Nickel_inflow'!$K$4:$K$49,0)*W$1</f>
        <v>0.27080608190799832</v>
      </c>
      <c r="X31" s="6">
        <f>_xlfn.XLOOKUP($E31-X$3,'SI2.11 - Nickel_inflow'!$J$4:$J$49,'SI2.11 - Nickel_inflow'!$K$4:$K$49,0)*X$1</f>
        <v>0.46517798559965939</v>
      </c>
      <c r="Y31" s="6">
        <f>_xlfn.XLOOKUP($E31-Y$3,'SI2.11 - Nickel_inflow'!$J$4:$J$49,'SI2.11 - Nickel_inflow'!$K$4:$K$49,0)*Y$1</f>
        <v>0.65396842003020816</v>
      </c>
      <c r="Z31" s="6">
        <f>_xlfn.XLOOKUP($E31-Z$3,'SI2.11 - Nickel_inflow'!$J$4:$J$49,'SI2.11 - Nickel_inflow'!$K$4:$K$49,0)*Z$1</f>
        <v>1.0328987254202664</v>
      </c>
      <c r="AA31" s="6">
        <f>_xlfn.XLOOKUP($E31-AA$3,'SI2.11 - Nickel_inflow'!$J$4:$J$49,'SI2.11 - Nickel_inflow'!$K$4:$K$49,0)*AA$1</f>
        <v>2.6614556576587676</v>
      </c>
      <c r="AB31" s="6">
        <f>_xlfn.XLOOKUP($E31-AB$3,'SI2.11 - Nickel_inflow'!$J$4:$J$49,'SI2.11 - Nickel_inflow'!$K$4:$K$49,0)*AB$1</f>
        <v>4.0241567815720618</v>
      </c>
      <c r="AC31" s="6">
        <f>_xlfn.XLOOKUP($E31-AC$3,'SI2.11 - Nickel_inflow'!$J$4:$J$49,'SI2.11 - Nickel_inflow'!$K$4:$K$49,0)*AC$1</f>
        <v>5.5006412966890501</v>
      </c>
      <c r="AD31" s="6">
        <f>_xlfn.XLOOKUP($E31-AD$3,'SI2.11 - Nickel_inflow'!$J$4:$J$49,'SI2.11 - Nickel_inflow'!$K$4:$K$49,0)*AD$1</f>
        <v>7.0051978188172273</v>
      </c>
      <c r="AE31" s="6">
        <f>_xlfn.XLOOKUP($E31-AE$3,'SI2.11 - Nickel_inflow'!$J$4:$J$49,'SI2.11 - Nickel_inflow'!$K$4:$K$49,0)*AE$1</f>
        <v>8.4479256702931593</v>
      </c>
      <c r="AF31" s="6">
        <f>_xlfn.XLOOKUP($E31-AF$3,'SI2.11 - Nickel_inflow'!$J$4:$J$49,'SI2.11 - Nickel_inflow'!$K$4:$K$49,0)*AF$1</f>
        <v>9.7356871625306827</v>
      </c>
      <c r="AG31" s="6">
        <f>_xlfn.XLOOKUP($E31-AG$3,'SI2.11 - Nickel_inflow'!$J$4:$J$49,'SI2.11 - Nickel_inflow'!$K$4:$K$49,0)*AG$1</f>
        <v>10.768183644955624</v>
      </c>
      <c r="AH31" s="6">
        <f>_xlfn.XLOOKUP($E31-AH$3,'SI2.11 - Nickel_inflow'!$J$4:$J$49,'SI2.11 - Nickel_inflow'!$K$4:$K$49,0)*AH$1</f>
        <v>0</v>
      </c>
      <c r="AI31" s="6">
        <f>_xlfn.XLOOKUP($E31-AI$3,'SI2.11 - Nickel_inflow'!$J$4:$J$49,'SI2.11 - Nickel_inflow'!$K$4:$K$49,0)*AI$1</f>
        <v>0</v>
      </c>
      <c r="AJ31" s="6">
        <f>_xlfn.XLOOKUP($E31-AJ$3,'SI2.11 - Nickel_inflow'!$J$4:$J$49,'SI2.11 - Nickel_inflow'!$K$4:$K$49,0)*AJ$1</f>
        <v>0</v>
      </c>
      <c r="AK31" s="6">
        <f>_xlfn.XLOOKUP($E31-AK$3,'SI2.11 - Nickel_inflow'!$J$4:$J$49,'SI2.11 - Nickel_inflow'!$K$4:$K$49,0)*AK$1</f>
        <v>0</v>
      </c>
      <c r="AL31" s="6">
        <f>_xlfn.XLOOKUP($E31-AL$3,'SI2.11 - Nickel_inflow'!$J$4:$J$49,'SI2.11 - Nickel_inflow'!$K$4:$K$49,0)*AL$1</f>
        <v>0</v>
      </c>
      <c r="AM31" s="6">
        <f>_xlfn.XLOOKUP($E31-AM$3,'SI2.11 - Nickel_inflow'!$J$4:$J$49,'SI2.11 - Nickel_inflow'!$K$4:$K$49,0)*AM$1</f>
        <v>0</v>
      </c>
      <c r="AN31" s="6">
        <f>_xlfn.XLOOKUP($E31-AN$3,'SI2.11 - Nickel_inflow'!$J$4:$J$49,'SI2.11 - Nickel_inflow'!$K$4:$K$49,0)*AN$1</f>
        <v>0</v>
      </c>
      <c r="AO31" s="6">
        <f>_xlfn.XLOOKUP($E31-AO$3,'SI2.11 - Nickel_inflow'!$J$4:$J$49,'SI2.11 - Nickel_inflow'!$K$4:$K$49,0)*AO$1</f>
        <v>0</v>
      </c>
      <c r="AP31" s="6">
        <f>_xlfn.XLOOKUP($E31-AP$3,'SI2.11 - Nickel_inflow'!$J$4:$J$49,'SI2.11 - Nickel_inflow'!$K$4:$K$49,0)*AP$1</f>
        <v>0</v>
      </c>
      <c r="AQ31" s="6">
        <f>_xlfn.XLOOKUP($E31-AQ$3,'SI2.11 - Nickel_inflow'!$J$4:$J$49,'SI2.11 - Nickel_inflow'!$K$4:$K$49,0)*AQ$1</f>
        <v>0</v>
      </c>
      <c r="AR31" s="6">
        <f>_xlfn.XLOOKUP($E31-AR$3,'SI2.11 - Nickel_inflow'!$J$4:$J$49,'SI2.11 - Nickel_inflow'!$K$4:$K$49,0)*AR$1</f>
        <v>0</v>
      </c>
      <c r="AS31" s="6">
        <f>_xlfn.XLOOKUP($E31-AS$3,'SI2.11 - Nickel_inflow'!$J$4:$J$49,'SI2.11 - Nickel_inflow'!$K$4:$K$49,0)*AS$1</f>
        <v>0</v>
      </c>
      <c r="AT31" s="6">
        <f>_xlfn.XLOOKUP($E31-AT$3,'SI2.11 - Nickel_inflow'!$J$4:$J$49,'SI2.11 - Nickel_inflow'!$K$4:$K$49,0)*AT$1</f>
        <v>0</v>
      </c>
      <c r="AU31" s="6">
        <f>_xlfn.XLOOKUP($E31-AU$3,'SI2.11 - Nickel_inflow'!$J$4:$J$49,'SI2.11 - Nickel_inflow'!$K$4:$K$49,0)*AU$1</f>
        <v>0</v>
      </c>
      <c r="AV31" s="6">
        <f>_xlfn.XLOOKUP($E31-AV$3,'SI2.11 - Nickel_inflow'!$J$4:$J$49,'SI2.11 - Nickel_inflow'!$K$4:$K$49,0)*AV$1</f>
        <v>0</v>
      </c>
      <c r="AW31" s="6">
        <f>_xlfn.XLOOKUP($E31-AW$3,'SI2.11 - Nickel_inflow'!$J$4:$J$49,'SI2.11 - Nickel_inflow'!$K$4:$K$49,0)*AW$1</f>
        <v>0</v>
      </c>
      <c r="AX31" s="6">
        <f>_xlfn.XLOOKUP($E31-AX$3,'SI2.11 - Nickel_inflow'!$J$4:$J$49,'SI2.11 - Nickel_inflow'!$K$4:$K$49,0)*AX$1</f>
        <v>0</v>
      </c>
      <c r="AY31" s="6">
        <f>_xlfn.XLOOKUP($E31-AY$3,'SI2.11 - Nickel_inflow'!$J$4:$J$49,'SI2.11 - Nickel_inflow'!$K$4:$K$49,0)*AY$1</f>
        <v>0</v>
      </c>
    </row>
    <row r="32" spans="1:51">
      <c r="A32" s="15">
        <f>'SI2.11 - Nickel_inflow'!E32-B32</f>
        <v>3.515425393208071</v>
      </c>
      <c r="B32" s="14">
        <f t="shared" si="2"/>
        <v>8.0945919038984613</v>
      </c>
      <c r="C32" s="13">
        <f t="shared" si="1"/>
        <v>58.968808352422954</v>
      </c>
      <c r="E32" s="9">
        <f>'SI2.11 - Nickel_inflow'!B32</f>
        <v>2033</v>
      </c>
      <c r="F32" s="6">
        <f>_xlfn.XLOOKUP($E32-F$3,'SI2.11 - Nickel_inflow'!$J$4:$J$49,'SI2.11 - Nickel_inflow'!$K$4:$K$49,0)*F$1</f>
        <v>3.2193858390621792E-7</v>
      </c>
      <c r="G32" s="6">
        <f>_xlfn.XLOOKUP($E32-G$3,'SI2.11 - Nickel_inflow'!$J$4:$J$49,'SI2.11 - Nickel_inflow'!$K$4:$K$49,0)*G$1</f>
        <v>-1.447679514308567E-7</v>
      </c>
      <c r="H32" s="6">
        <f>_xlfn.XLOOKUP($E32-H$3,'SI2.11 - Nickel_inflow'!$J$4:$J$49,'SI2.11 - Nickel_inflow'!$K$4:$K$49,0)*H$1</f>
        <v>-2.7029993517582631E-8</v>
      </c>
      <c r="I32" s="6">
        <f>_xlfn.XLOOKUP($E32-I$3,'SI2.11 - Nickel_inflow'!$J$4:$J$49,'SI2.11 - Nickel_inflow'!$K$4:$K$49,0)*I$1</f>
        <v>8.0324204602633346E-7</v>
      </c>
      <c r="J32" s="6">
        <f>_xlfn.XLOOKUP($E32-J$3,'SI2.11 - Nickel_inflow'!$J$4:$J$49,'SI2.11 - Nickel_inflow'!$K$4:$K$49,0)*J$1</f>
        <v>3.852688859434377E-6</v>
      </c>
      <c r="K32" s="6">
        <f>_xlfn.XLOOKUP($E32-K$3,'SI2.11 - Nickel_inflow'!$J$4:$J$49,'SI2.11 - Nickel_inflow'!$K$4:$K$49,0)*K$1</f>
        <v>1.2595175833036506E-5</v>
      </c>
      <c r="L32" s="6">
        <f>_xlfn.XLOOKUP($E32-L$3,'SI2.11 - Nickel_inflow'!$J$4:$J$49,'SI2.11 - Nickel_inflow'!$K$4:$K$49,0)*L$1</f>
        <v>3.387370056515109E-5</v>
      </c>
      <c r="M32" s="6">
        <f>_xlfn.XLOOKUP($E32-M$3,'SI2.11 - Nickel_inflow'!$J$4:$J$49,'SI2.11 - Nickel_inflow'!$K$4:$K$49,0)*M$1</f>
        <v>7.8710404582458447E-5</v>
      </c>
      <c r="N32" s="6">
        <f>_xlfn.XLOOKUP($E32-N$3,'SI2.11 - Nickel_inflow'!$J$4:$J$49,'SI2.11 - Nickel_inflow'!$K$4:$K$49,0)*N$1</f>
        <v>1.5967743090883465E-4</v>
      </c>
      <c r="O32" s="6">
        <f>_xlfn.XLOOKUP($E32-O$3,'SI2.11 - Nickel_inflow'!$J$4:$J$49,'SI2.11 - Nickel_inflow'!$K$4:$K$49,0)*O$1</f>
        <v>2.7833138751108788E-4</v>
      </c>
      <c r="P32" s="6">
        <f>_xlfn.XLOOKUP($E32-P$3,'SI2.11 - Nickel_inflow'!$J$4:$J$49,'SI2.11 - Nickel_inflow'!$K$4:$K$49,0)*P$1</f>
        <v>3.8940386072374122E-4</v>
      </c>
      <c r="Q32" s="6">
        <f>_xlfn.XLOOKUP($E32-Q$3,'SI2.11 - Nickel_inflow'!$J$4:$J$49,'SI2.11 - Nickel_inflow'!$K$4:$K$49,0)*Q$1</f>
        <v>4.9171782012169855E-4</v>
      </c>
      <c r="R32" s="6">
        <f>_xlfn.XLOOKUP($E32-R$3,'SI2.11 - Nickel_inflow'!$J$4:$J$49,'SI2.11 - Nickel_inflow'!$K$4:$K$49,0)*R$1</f>
        <v>1.7486471671449497E-3</v>
      </c>
      <c r="S32" s="6">
        <f>_xlfn.XLOOKUP($E32-S$3,'SI2.11 - Nickel_inflow'!$J$4:$J$49,'SI2.11 - Nickel_inflow'!$K$4:$K$49,0)*S$1</f>
        <v>7.1958368085202774E-3</v>
      </c>
      <c r="T32" s="6">
        <f>_xlfn.XLOOKUP($E32-T$3,'SI2.11 - Nickel_inflow'!$J$4:$J$49,'SI2.11 - Nickel_inflow'!$K$4:$K$49,0)*T$1</f>
        <v>2.4514139086764877E-2</v>
      </c>
      <c r="U32" s="6">
        <f>_xlfn.XLOOKUP($E32-U$3,'SI2.11 - Nickel_inflow'!$J$4:$J$49,'SI2.11 - Nickel_inflow'!$K$4:$K$49,0)*U$1</f>
        <v>6.3662603485587818E-2</v>
      </c>
      <c r="V32" s="6">
        <f>_xlfn.XLOOKUP($E32-V$3,'SI2.11 - Nickel_inflow'!$J$4:$J$49,'SI2.11 - Nickel_inflow'!$K$4:$K$49,0)*V$1</f>
        <v>0.10839479899080692</v>
      </c>
      <c r="W32" s="6">
        <f>_xlfn.XLOOKUP($E32-W$3,'SI2.11 - Nickel_inflow'!$J$4:$J$49,'SI2.11 - Nickel_inflow'!$K$4:$K$49,0)*W$1</f>
        <v>0.19530309770928472</v>
      </c>
      <c r="X32" s="6">
        <f>_xlfn.XLOOKUP($E32-X$3,'SI2.11 - Nickel_inflow'!$J$4:$J$49,'SI2.11 - Nickel_inflow'!$K$4:$K$49,0)*X$1</f>
        <v>0.34882409081192445</v>
      </c>
      <c r="Y32" s="6">
        <f>_xlfn.XLOOKUP($E32-Y$3,'SI2.11 - Nickel_inflow'!$J$4:$J$49,'SI2.11 - Nickel_inflow'!$K$4:$K$49,0)*Y$1</f>
        <v>0.50933724776034084</v>
      </c>
      <c r="Z32" s="6">
        <f>_xlfn.XLOOKUP($E32-Z$3,'SI2.11 - Nickel_inflow'!$J$4:$J$49,'SI2.11 - Nickel_inflow'!$K$4:$K$49,0)*Z$1</f>
        <v>0.83454940193055049</v>
      </c>
      <c r="AA32" s="6">
        <f>_xlfn.XLOOKUP($E32-AA$3,'SI2.11 - Nickel_inflow'!$J$4:$J$49,'SI2.11 - Nickel_inflow'!$K$4:$K$49,0)*AA$1</f>
        <v>2.2278902151664948</v>
      </c>
      <c r="AB32" s="6">
        <f>_xlfn.XLOOKUP($E32-AB$3,'SI2.11 - Nickel_inflow'!$J$4:$J$49,'SI2.11 - Nickel_inflow'!$K$4:$K$49,0)*AB$1</f>
        <v>3.4849889429648155</v>
      </c>
      <c r="AC32" s="6">
        <f>_xlfn.XLOOKUP($E32-AC$3,'SI2.11 - Nickel_inflow'!$J$4:$J$49,'SI2.11 - Nickel_inflow'!$K$4:$K$49,0)*AC$1</f>
        <v>4.9201791938718591</v>
      </c>
      <c r="AD32" s="6">
        <f>_xlfn.XLOOKUP($E32-AD$3,'SI2.11 - Nickel_inflow'!$J$4:$J$49,'SI2.11 - Nickel_inflow'!$K$4:$K$49,0)*AD$1</f>
        <v>6.459572912632999</v>
      </c>
      <c r="AE32" s="6">
        <f>_xlfn.XLOOKUP($E32-AE$3,'SI2.11 - Nickel_inflow'!$J$4:$J$49,'SI2.11 - Nickel_inflow'!$K$4:$K$49,0)*AE$1</f>
        <v>8.0122108150865152</v>
      </c>
      <c r="AF32" s="6">
        <f>_xlfn.XLOOKUP($E32-AF$3,'SI2.11 - Nickel_inflow'!$J$4:$J$49,'SI2.11 - Nickel_inflow'!$K$4:$K$49,0)*AF$1</f>
        <v>9.468804457921852</v>
      </c>
      <c r="AG32" s="6">
        <f>_xlfn.XLOOKUP($E32-AG$3,'SI2.11 - Nickel_inflow'!$J$4:$J$49,'SI2.11 - Nickel_inflow'!$K$4:$K$49,0)*AG$1</f>
        <v>10.690165538069172</v>
      </c>
      <c r="AH32" s="6">
        <f>_xlfn.XLOOKUP($E32-AH$3,'SI2.11 - Nickel_inflow'!$J$4:$J$49,'SI2.11 - Nickel_inflow'!$K$4:$K$49,0)*AH$1</f>
        <v>11.610017297106532</v>
      </c>
      <c r="AI32" s="6">
        <f>_xlfn.XLOOKUP($E32-AI$3,'SI2.11 - Nickel_inflow'!$J$4:$J$49,'SI2.11 - Nickel_inflow'!$K$4:$K$49,0)*AI$1</f>
        <v>0</v>
      </c>
      <c r="AJ32" s="6">
        <f>_xlfn.XLOOKUP($E32-AJ$3,'SI2.11 - Nickel_inflow'!$J$4:$J$49,'SI2.11 - Nickel_inflow'!$K$4:$K$49,0)*AJ$1</f>
        <v>0</v>
      </c>
      <c r="AK32" s="6">
        <f>_xlfn.XLOOKUP($E32-AK$3,'SI2.11 - Nickel_inflow'!$J$4:$J$49,'SI2.11 - Nickel_inflow'!$K$4:$K$49,0)*AK$1</f>
        <v>0</v>
      </c>
      <c r="AL32" s="6">
        <f>_xlfn.XLOOKUP($E32-AL$3,'SI2.11 - Nickel_inflow'!$J$4:$J$49,'SI2.11 - Nickel_inflow'!$K$4:$K$49,0)*AL$1</f>
        <v>0</v>
      </c>
      <c r="AM32" s="6">
        <f>_xlfn.XLOOKUP($E32-AM$3,'SI2.11 - Nickel_inflow'!$J$4:$J$49,'SI2.11 - Nickel_inflow'!$K$4:$K$49,0)*AM$1</f>
        <v>0</v>
      </c>
      <c r="AN32" s="6">
        <f>_xlfn.XLOOKUP($E32-AN$3,'SI2.11 - Nickel_inflow'!$J$4:$J$49,'SI2.11 - Nickel_inflow'!$K$4:$K$49,0)*AN$1</f>
        <v>0</v>
      </c>
      <c r="AO32" s="6">
        <f>_xlfn.XLOOKUP($E32-AO$3,'SI2.11 - Nickel_inflow'!$J$4:$J$49,'SI2.11 - Nickel_inflow'!$K$4:$K$49,0)*AO$1</f>
        <v>0</v>
      </c>
      <c r="AP32" s="6">
        <f>_xlfn.XLOOKUP($E32-AP$3,'SI2.11 - Nickel_inflow'!$J$4:$J$49,'SI2.11 - Nickel_inflow'!$K$4:$K$49,0)*AP$1</f>
        <v>0</v>
      </c>
      <c r="AQ32" s="6">
        <f>_xlfn.XLOOKUP($E32-AQ$3,'SI2.11 - Nickel_inflow'!$J$4:$J$49,'SI2.11 - Nickel_inflow'!$K$4:$K$49,0)*AQ$1</f>
        <v>0</v>
      </c>
      <c r="AR32" s="6">
        <f>_xlfn.XLOOKUP($E32-AR$3,'SI2.11 - Nickel_inflow'!$J$4:$J$49,'SI2.11 - Nickel_inflow'!$K$4:$K$49,0)*AR$1</f>
        <v>0</v>
      </c>
      <c r="AS32" s="6">
        <f>_xlfn.XLOOKUP($E32-AS$3,'SI2.11 - Nickel_inflow'!$J$4:$J$49,'SI2.11 - Nickel_inflow'!$K$4:$K$49,0)*AS$1</f>
        <v>0</v>
      </c>
      <c r="AT32" s="6">
        <f>_xlfn.XLOOKUP($E32-AT$3,'SI2.11 - Nickel_inflow'!$J$4:$J$49,'SI2.11 - Nickel_inflow'!$K$4:$K$49,0)*AT$1</f>
        <v>0</v>
      </c>
      <c r="AU32" s="6">
        <f>_xlfn.XLOOKUP($E32-AU$3,'SI2.11 - Nickel_inflow'!$J$4:$J$49,'SI2.11 - Nickel_inflow'!$K$4:$K$49,0)*AU$1</f>
        <v>0</v>
      </c>
      <c r="AV32" s="6">
        <f>_xlfn.XLOOKUP($E32-AV$3,'SI2.11 - Nickel_inflow'!$J$4:$J$49,'SI2.11 - Nickel_inflow'!$K$4:$K$49,0)*AV$1</f>
        <v>0</v>
      </c>
      <c r="AW32" s="6">
        <f>_xlfn.XLOOKUP($E32-AW$3,'SI2.11 - Nickel_inflow'!$J$4:$J$49,'SI2.11 - Nickel_inflow'!$K$4:$K$49,0)*AW$1</f>
        <v>0</v>
      </c>
      <c r="AX32" s="6">
        <f>_xlfn.XLOOKUP($E32-AX$3,'SI2.11 - Nickel_inflow'!$J$4:$J$49,'SI2.11 - Nickel_inflow'!$K$4:$K$49,0)*AX$1</f>
        <v>0</v>
      </c>
      <c r="AY32" s="6">
        <f>_xlfn.XLOOKUP($E32-AY$3,'SI2.11 - Nickel_inflow'!$J$4:$J$49,'SI2.11 - Nickel_inflow'!$K$4:$K$49,0)*AY$1</f>
        <v>0</v>
      </c>
    </row>
    <row r="33" spans="1:51">
      <c r="A33" s="15">
        <f>'SI2.11 - Nickel_inflow'!E33-B33</f>
        <v>4.3685828929100161</v>
      </c>
      <c r="B33" s="14">
        <f t="shared" si="2"/>
        <v>7.9450189589434643</v>
      </c>
      <c r="C33" s="13">
        <f t="shared" si="1"/>
        <v>66.913827311366418</v>
      </c>
      <c r="E33" s="9">
        <f>'SI2.11 - Nickel_inflow'!B33</f>
        <v>2034</v>
      </c>
      <c r="F33" s="6">
        <f>_xlfn.XLOOKUP($E33-F$3,'SI2.11 - Nickel_inflow'!$J$4:$J$49,'SI2.11 - Nickel_inflow'!$K$4:$K$49,0)*F$1</f>
        <v>1.0079212475254084E-7</v>
      </c>
      <c r="G33" s="6">
        <f>_xlfn.XLOOKUP($E33-G$3,'SI2.11 - Nickel_inflow'!$J$4:$J$49,'SI2.11 - Nickel_inflow'!$K$4:$K$49,0)*G$1</f>
        <v>-4.7718686172216785E-8</v>
      </c>
      <c r="H33" s="6">
        <f>_xlfn.XLOOKUP($E33-H$3,'SI2.11 - Nickel_inflow'!$J$4:$J$49,'SI2.11 - Nickel_inflow'!$K$4:$K$49,0)*H$1</f>
        <v>-9.3757519152487084E-9</v>
      </c>
      <c r="I33" s="6">
        <f>_xlfn.XLOOKUP($E33-I$3,'SI2.11 - Nickel_inflow'!$J$4:$J$49,'SI2.11 - Nickel_inflow'!$K$4:$K$49,0)*I$1</f>
        <v>2.9303963490207059E-7</v>
      </c>
      <c r="J33" s="6">
        <f>_xlfn.XLOOKUP($E33-J$3,'SI2.11 - Nickel_inflow'!$J$4:$J$49,'SI2.11 - Nickel_inflow'!$K$4:$K$49,0)*J$1</f>
        <v>1.4775183594158168E-6</v>
      </c>
      <c r="K33" s="6">
        <f>_xlfn.XLOOKUP($E33-K$3,'SI2.11 - Nickel_inflow'!$J$4:$J$49,'SI2.11 - Nickel_inflow'!$K$4:$K$49,0)*K$1</f>
        <v>5.0748663557542569E-6</v>
      </c>
      <c r="L33" s="6">
        <f>_xlfn.XLOOKUP($E33-L$3,'SI2.11 - Nickel_inflow'!$J$4:$J$49,'SI2.11 - Nickel_inflow'!$K$4:$K$49,0)*L$1</f>
        <v>1.4331429327208068E-5</v>
      </c>
      <c r="M33" s="6">
        <f>_xlfn.XLOOKUP($E33-M$3,'SI2.11 - Nickel_inflow'!$J$4:$J$49,'SI2.11 - Nickel_inflow'!$K$4:$K$49,0)*M$1</f>
        <v>3.4947220979861115E-5</v>
      </c>
      <c r="N33" s="6">
        <f>_xlfn.XLOOKUP($E33-N$3,'SI2.11 - Nickel_inflow'!$J$4:$J$49,'SI2.11 - Nickel_inflow'!$K$4:$K$49,0)*N$1</f>
        <v>7.4356045832086828E-5</v>
      </c>
      <c r="O33" s="6">
        <f>_xlfn.XLOOKUP($E33-O$3,'SI2.11 - Nickel_inflow'!$J$4:$J$49,'SI2.11 - Nickel_inflow'!$K$4:$K$49,0)*O$1</f>
        <v>1.3584902699494079E-4</v>
      </c>
      <c r="P33" s="6">
        <f>_xlfn.XLOOKUP($E33-P$3,'SI2.11 - Nickel_inflow'!$J$4:$J$49,'SI2.11 - Nickel_inflow'!$K$4:$K$49,0)*P$1</f>
        <v>1.990835927695022E-4</v>
      </c>
      <c r="Q33" s="6">
        <f>_xlfn.XLOOKUP($E33-Q$3,'SI2.11 - Nickel_inflow'!$J$4:$J$49,'SI2.11 - Nickel_inflow'!$K$4:$K$49,0)*Q$1</f>
        <v>2.631481308289636E-4</v>
      </c>
      <c r="R33" s="6">
        <f>_xlfn.XLOOKUP($E33-R$3,'SI2.11 - Nickel_inflow'!$J$4:$J$49,'SI2.11 - Nickel_inflow'!$K$4:$K$49,0)*R$1</f>
        <v>9.7888531485926396E-4</v>
      </c>
      <c r="S33" s="6">
        <f>_xlfn.XLOOKUP($E33-S$3,'SI2.11 - Nickel_inflow'!$J$4:$J$49,'SI2.11 - Nickel_inflow'!$K$4:$K$49,0)*S$1</f>
        <v>4.2105517593701161E-3</v>
      </c>
      <c r="T33" s="6">
        <f>_xlfn.XLOOKUP($E33-T$3,'SI2.11 - Nickel_inflow'!$J$4:$J$49,'SI2.11 - Nickel_inflow'!$K$4:$K$49,0)*T$1</f>
        <v>1.4982020438264574E-2</v>
      </c>
      <c r="U33" s="6">
        <f>_xlfn.XLOOKUP($E33-U$3,'SI2.11 - Nickel_inflow'!$J$4:$J$49,'SI2.11 - Nickel_inflow'!$K$4:$K$49,0)*U$1</f>
        <v>4.0605561448297085E-2</v>
      </c>
      <c r="V33" s="6">
        <f>_xlfn.XLOOKUP($E33-V$3,'SI2.11 - Nickel_inflow'!$J$4:$J$49,'SI2.11 - Nickel_inflow'!$K$4:$K$49,0)*V$1</f>
        <v>7.2092417067279022E-2</v>
      </c>
      <c r="W33" s="6">
        <f>_xlfn.XLOOKUP($E33-W$3,'SI2.11 - Nickel_inflow'!$J$4:$J$49,'SI2.11 - Nickel_inflow'!$K$4:$K$49,0)*W$1</f>
        <v>0.13532612006769149</v>
      </c>
      <c r="X33" s="6">
        <f>_xlfn.XLOOKUP($E33-X$3,'SI2.11 - Nickel_inflow'!$J$4:$J$49,'SI2.11 - Nickel_inflow'!$K$4:$K$49,0)*X$1</f>
        <v>0.25156903793002133</v>
      </c>
      <c r="Y33" s="6">
        <f>_xlfn.XLOOKUP($E33-Y$3,'SI2.11 - Nickel_inflow'!$J$4:$J$49,'SI2.11 - Nickel_inflow'!$K$4:$K$49,0)*Y$1</f>
        <v>0.38193789875420731</v>
      </c>
      <c r="Z33" s="6">
        <f>_xlfn.XLOOKUP($E33-Z$3,'SI2.11 - Nickel_inflow'!$J$4:$J$49,'SI2.11 - Nickel_inflow'!$K$4:$K$49,0)*Z$1</f>
        <v>0.64998107321407095</v>
      </c>
      <c r="AA33" s="6">
        <f>_xlfn.XLOOKUP($E33-AA$3,'SI2.11 - Nickel_inflow'!$J$4:$J$49,'SI2.11 - Nickel_inflow'!$K$4:$K$49,0)*AA$1</f>
        <v>1.8000646151224722</v>
      </c>
      <c r="AB33" s="6">
        <f>_xlfn.XLOOKUP($E33-AB$3,'SI2.11 - Nickel_inflow'!$J$4:$J$49,'SI2.11 - Nickel_inflow'!$K$4:$K$49,0)*AB$1</f>
        <v>2.9172654985447837</v>
      </c>
      <c r="AC33" s="6">
        <f>_xlfn.XLOOKUP($E33-AC$3,'SI2.11 - Nickel_inflow'!$J$4:$J$49,'SI2.11 - Nickel_inflow'!$K$4:$K$49,0)*AC$1</f>
        <v>4.260959753499086</v>
      </c>
      <c r="AD33" s="6">
        <f>_xlfn.XLOOKUP($E33-AD$3,'SI2.11 - Nickel_inflow'!$J$4:$J$49,'SI2.11 - Nickel_inflow'!$K$4:$K$49,0)*AD$1</f>
        <v>5.7779183429331278</v>
      </c>
      <c r="AE33" s="6">
        <f>_xlfn.XLOOKUP($E33-AE$3,'SI2.11 - Nickel_inflow'!$J$4:$J$49,'SI2.11 - Nickel_inflow'!$K$4:$K$49,0)*AE$1</f>
        <v>7.3881510972343278</v>
      </c>
      <c r="AF33" s="6">
        <f>_xlfn.XLOOKUP($E33-AF$3,'SI2.11 - Nickel_inflow'!$J$4:$J$49,'SI2.11 - Nickel_inflow'!$K$4:$K$49,0)*AF$1</f>
        <v>8.9804361975486184</v>
      </c>
      <c r="AG33" s="6">
        <f>_xlfn.XLOOKUP($E33-AG$3,'SI2.11 - Nickel_inflow'!$J$4:$J$49,'SI2.11 - Nickel_inflow'!$K$4:$K$49,0)*AG$1</f>
        <v>10.397117883200359</v>
      </c>
      <c r="AH33" s="6">
        <f>_xlfn.XLOOKUP($E33-AH$3,'SI2.11 - Nickel_inflow'!$J$4:$J$49,'SI2.11 - Nickel_inflow'!$K$4:$K$49,0)*AH$1</f>
        <v>11.52589990086733</v>
      </c>
      <c r="AI33" s="6">
        <f>_xlfn.XLOOKUP($E33-AI$3,'SI2.11 - Nickel_inflow'!$J$4:$J$49,'SI2.11 - Nickel_inflow'!$K$4:$K$49,0)*AI$1</f>
        <v>12.31360185185348</v>
      </c>
      <c r="AJ33" s="6">
        <f>_xlfn.XLOOKUP($E33-AJ$3,'SI2.11 - Nickel_inflow'!$J$4:$J$49,'SI2.11 - Nickel_inflow'!$K$4:$K$49,0)*AJ$1</f>
        <v>0</v>
      </c>
      <c r="AK33" s="6">
        <f>_xlfn.XLOOKUP($E33-AK$3,'SI2.11 - Nickel_inflow'!$J$4:$J$49,'SI2.11 - Nickel_inflow'!$K$4:$K$49,0)*AK$1</f>
        <v>0</v>
      </c>
      <c r="AL33" s="6">
        <f>_xlfn.XLOOKUP($E33-AL$3,'SI2.11 - Nickel_inflow'!$J$4:$J$49,'SI2.11 - Nickel_inflow'!$K$4:$K$49,0)*AL$1</f>
        <v>0</v>
      </c>
      <c r="AM33" s="6">
        <f>_xlfn.XLOOKUP($E33-AM$3,'SI2.11 - Nickel_inflow'!$J$4:$J$49,'SI2.11 - Nickel_inflow'!$K$4:$K$49,0)*AM$1</f>
        <v>0</v>
      </c>
      <c r="AN33" s="6">
        <f>_xlfn.XLOOKUP($E33-AN$3,'SI2.11 - Nickel_inflow'!$J$4:$J$49,'SI2.11 - Nickel_inflow'!$K$4:$K$49,0)*AN$1</f>
        <v>0</v>
      </c>
      <c r="AO33" s="6">
        <f>_xlfn.XLOOKUP($E33-AO$3,'SI2.11 - Nickel_inflow'!$J$4:$J$49,'SI2.11 - Nickel_inflow'!$K$4:$K$49,0)*AO$1</f>
        <v>0</v>
      </c>
      <c r="AP33" s="6">
        <f>_xlfn.XLOOKUP($E33-AP$3,'SI2.11 - Nickel_inflow'!$J$4:$J$49,'SI2.11 - Nickel_inflow'!$K$4:$K$49,0)*AP$1</f>
        <v>0</v>
      </c>
      <c r="AQ33" s="6">
        <f>_xlfn.XLOOKUP($E33-AQ$3,'SI2.11 - Nickel_inflow'!$J$4:$J$49,'SI2.11 - Nickel_inflow'!$K$4:$K$49,0)*AQ$1</f>
        <v>0</v>
      </c>
      <c r="AR33" s="6">
        <f>_xlfn.XLOOKUP($E33-AR$3,'SI2.11 - Nickel_inflow'!$J$4:$J$49,'SI2.11 - Nickel_inflow'!$K$4:$K$49,0)*AR$1</f>
        <v>0</v>
      </c>
      <c r="AS33" s="6">
        <f>_xlfn.XLOOKUP($E33-AS$3,'SI2.11 - Nickel_inflow'!$J$4:$J$49,'SI2.11 - Nickel_inflow'!$K$4:$K$49,0)*AS$1</f>
        <v>0</v>
      </c>
      <c r="AT33" s="6">
        <f>_xlfn.XLOOKUP($E33-AT$3,'SI2.11 - Nickel_inflow'!$J$4:$J$49,'SI2.11 - Nickel_inflow'!$K$4:$K$49,0)*AT$1</f>
        <v>0</v>
      </c>
      <c r="AU33" s="6">
        <f>_xlfn.XLOOKUP($E33-AU$3,'SI2.11 - Nickel_inflow'!$J$4:$J$49,'SI2.11 - Nickel_inflow'!$K$4:$K$49,0)*AU$1</f>
        <v>0</v>
      </c>
      <c r="AV33" s="6">
        <f>_xlfn.XLOOKUP($E33-AV$3,'SI2.11 - Nickel_inflow'!$J$4:$J$49,'SI2.11 - Nickel_inflow'!$K$4:$K$49,0)*AV$1</f>
        <v>0</v>
      </c>
      <c r="AW33" s="6">
        <f>_xlfn.XLOOKUP($E33-AW$3,'SI2.11 - Nickel_inflow'!$J$4:$J$49,'SI2.11 - Nickel_inflow'!$K$4:$K$49,0)*AW$1</f>
        <v>0</v>
      </c>
      <c r="AX33" s="6">
        <f>_xlfn.XLOOKUP($E33-AX$3,'SI2.11 - Nickel_inflow'!$J$4:$J$49,'SI2.11 - Nickel_inflow'!$K$4:$K$49,0)*AX$1</f>
        <v>0</v>
      </c>
      <c r="AY33" s="6">
        <f>_xlfn.XLOOKUP($E33-AY$3,'SI2.11 - Nickel_inflow'!$J$4:$J$49,'SI2.11 - Nickel_inflow'!$K$4:$K$49,0)*AY$1</f>
        <v>0</v>
      </c>
    </row>
    <row r="34" spans="1:51">
      <c r="A34" s="15">
        <f>'SI2.11 - Nickel_inflow'!E34-B34</f>
        <v>5.2895652995517395</v>
      </c>
      <c r="B34" s="14">
        <f t="shared" si="2"/>
        <v>7.56473528180247</v>
      </c>
      <c r="C34" s="13">
        <f t="shared" si="1"/>
        <v>74.478562593168888</v>
      </c>
      <c r="E34" s="9">
        <f>'SI2.11 - Nickel_inflow'!B34</f>
        <v>2035</v>
      </c>
      <c r="F34" s="6">
        <f>_xlfn.XLOOKUP($E34-F$3,'SI2.11 - Nickel_inflow'!$J$4:$J$49,'SI2.11 - Nickel_inflow'!$K$4:$K$49,0)*F$1</f>
        <v>2.9957457854541019E-8</v>
      </c>
      <c r="G34" s="6">
        <f>_xlfn.XLOOKUP($E34-G$3,'SI2.11 - Nickel_inflow'!$J$4:$J$49,'SI2.11 - Nickel_inflow'!$K$4:$K$49,0)*G$1</f>
        <v>-1.4939705925706925E-8</v>
      </c>
      <c r="H34" s="6">
        <f>_xlfn.XLOOKUP($E34-H$3,'SI2.11 - Nickel_inflow'!$J$4:$J$49,'SI2.11 - Nickel_inflow'!$K$4:$K$49,0)*H$1</f>
        <v>-3.0904530930383284E-9</v>
      </c>
      <c r="I34" s="6">
        <f>_xlfn.XLOOKUP($E34-I$3,'SI2.11 - Nickel_inflow'!$J$4:$J$49,'SI2.11 - Nickel_inflow'!$K$4:$K$49,0)*I$1</f>
        <v>1.0164511938893667E-7</v>
      </c>
      <c r="J34" s="6">
        <f>_xlfn.XLOOKUP($E34-J$3,'SI2.11 - Nickel_inflow'!$J$4:$J$49,'SI2.11 - Nickel_inflow'!$K$4:$K$49,0)*J$1</f>
        <v>5.3902985127116057E-7</v>
      </c>
      <c r="K34" s="6">
        <f>_xlfn.XLOOKUP($E34-K$3,'SI2.11 - Nickel_inflow'!$J$4:$J$49,'SI2.11 - Nickel_inflow'!$K$4:$K$49,0)*K$1</f>
        <v>1.9462272936593651E-6</v>
      </c>
      <c r="L34" s="6">
        <f>_xlfn.XLOOKUP($E34-L$3,'SI2.11 - Nickel_inflow'!$J$4:$J$49,'SI2.11 - Nickel_inflow'!$K$4:$K$49,0)*L$1</f>
        <v>5.7744401099785169E-6</v>
      </c>
      <c r="M34" s="6">
        <f>_xlfn.XLOOKUP($E34-M$3,'SI2.11 - Nickel_inflow'!$J$4:$J$49,'SI2.11 - Nickel_inflow'!$K$4:$K$49,0)*M$1</f>
        <v>1.4785618910809685E-5</v>
      </c>
      <c r="N34" s="6">
        <f>_xlfn.XLOOKUP($E34-N$3,'SI2.11 - Nickel_inflow'!$J$4:$J$49,'SI2.11 - Nickel_inflow'!$K$4:$K$49,0)*N$1</f>
        <v>3.3013896684527205E-5</v>
      </c>
      <c r="O34" s="6">
        <f>_xlfn.XLOOKUP($E34-O$3,'SI2.11 - Nickel_inflow'!$J$4:$J$49,'SI2.11 - Nickel_inflow'!$K$4:$K$49,0)*O$1</f>
        <v>6.3260013766424769E-5</v>
      </c>
      <c r="P34" s="6">
        <f>_xlfn.XLOOKUP($E34-P$3,'SI2.11 - Nickel_inflow'!$J$4:$J$49,'SI2.11 - Nickel_inflow'!$K$4:$K$49,0)*P$1</f>
        <v>9.7169466261926723E-5</v>
      </c>
      <c r="Q34" s="6">
        <f>_xlfn.XLOOKUP($E34-Q$3,'SI2.11 - Nickel_inflow'!$J$4:$J$49,'SI2.11 - Nickel_inflow'!$K$4:$K$49,0)*Q$1</f>
        <v>1.3453506911472452E-4</v>
      </c>
      <c r="R34" s="6">
        <f>_xlfn.XLOOKUP($E34-R$3,'SI2.11 - Nickel_inflow'!$J$4:$J$49,'SI2.11 - Nickel_inflow'!$K$4:$K$49,0)*R$1</f>
        <v>5.2386110561822557E-4</v>
      </c>
      <c r="S34" s="6">
        <f>_xlfn.XLOOKUP($E34-S$3,'SI2.11 - Nickel_inflow'!$J$4:$J$49,'SI2.11 - Nickel_inflow'!$K$4:$K$49,0)*S$1</f>
        <v>2.3570491304038981E-3</v>
      </c>
      <c r="T34" s="6">
        <f>_xlfn.XLOOKUP($E34-T$3,'SI2.11 - Nickel_inflow'!$J$4:$J$49,'SI2.11 - Nickel_inflow'!$K$4:$K$49,0)*T$1</f>
        <v>8.7665374012596588E-3</v>
      </c>
      <c r="U34" s="6">
        <f>_xlfn.XLOOKUP($E34-U$3,'SI2.11 - Nickel_inflow'!$J$4:$J$49,'SI2.11 - Nickel_inflow'!$K$4:$K$49,0)*U$1</f>
        <v>2.4816427343110063E-2</v>
      </c>
      <c r="V34" s="6">
        <f>_xlfn.XLOOKUP($E34-V$3,'SI2.11 - Nickel_inflow'!$J$4:$J$49,'SI2.11 - Nickel_inflow'!$K$4:$K$49,0)*V$1</f>
        <v>4.5982302182227985E-2</v>
      </c>
      <c r="W34" s="6">
        <f>_xlfn.XLOOKUP($E34-W$3,'SI2.11 - Nickel_inflow'!$J$4:$J$49,'SI2.11 - Nickel_inflow'!$K$4:$K$49,0)*W$1</f>
        <v>9.0004199268307217E-2</v>
      </c>
      <c r="X34" s="6">
        <f>_xlfn.XLOOKUP($E34-X$3,'SI2.11 - Nickel_inflow'!$J$4:$J$49,'SI2.11 - Nickel_inflow'!$K$4:$K$49,0)*X$1</f>
        <v>0.17431296395977877</v>
      </c>
      <c r="Y34" s="6">
        <f>_xlfn.XLOOKUP($E34-Y$3,'SI2.11 - Nickel_inflow'!$J$4:$J$49,'SI2.11 - Nickel_inflow'!$K$4:$K$49,0)*Y$1</f>
        <v>0.27545044126672813</v>
      </c>
      <c r="Z34" s="6">
        <f>_xlfn.XLOOKUP($E34-Z$3,'SI2.11 - Nickel_inflow'!$J$4:$J$49,'SI2.11 - Nickel_inflow'!$K$4:$K$49,0)*Z$1</f>
        <v>0.48740280909162448</v>
      </c>
      <c r="AA34" s="6">
        <f>_xlfn.XLOOKUP($E34-AA$3,'SI2.11 - Nickel_inflow'!$J$4:$J$49,'SI2.11 - Nickel_inflow'!$K$4:$K$49,0)*AA$1</f>
        <v>1.4019636556990114</v>
      </c>
      <c r="AB34" s="6">
        <f>_xlfn.XLOOKUP($E34-AB$3,'SI2.11 - Nickel_inflow'!$J$4:$J$49,'SI2.11 - Nickel_inflow'!$K$4:$K$49,0)*AB$1</f>
        <v>2.3570579739970019</v>
      </c>
      <c r="AC34" s="6">
        <f>_xlfn.XLOOKUP($E34-AC$3,'SI2.11 - Nickel_inflow'!$J$4:$J$49,'SI2.11 - Nickel_inflow'!$K$4:$K$49,0)*AC$1</f>
        <v>3.566826490128197</v>
      </c>
      <c r="AD34" s="6">
        <f>_xlfn.XLOOKUP($E34-AD$3,'SI2.11 - Nickel_inflow'!$J$4:$J$49,'SI2.11 - Nickel_inflow'!$K$4:$K$49,0)*AD$1</f>
        <v>5.0037766000283153</v>
      </c>
      <c r="AE34" s="6">
        <f>_xlfn.XLOOKUP($E34-AE$3,'SI2.11 - Nickel_inflow'!$J$4:$J$49,'SI2.11 - Nickel_inflow'!$K$4:$K$49,0)*AE$1</f>
        <v>6.6085071447349826</v>
      </c>
      <c r="AF34" s="6">
        <f>_xlfn.XLOOKUP($E34-AF$3,'SI2.11 - Nickel_inflow'!$J$4:$J$49,'SI2.11 - Nickel_inflow'!$K$4:$K$49,0)*AF$1</f>
        <v>8.2809627801643515</v>
      </c>
      <c r="AG34" s="6">
        <f>_xlfn.XLOOKUP($E34-AG$3,'SI2.11 - Nickel_inflow'!$J$4:$J$49,'SI2.11 - Nickel_inflow'!$K$4:$K$49,0)*AG$1</f>
        <v>9.8608704196395376</v>
      </c>
      <c r="AH34" s="6">
        <f>_xlfn.XLOOKUP($E34-AH$3,'SI2.11 - Nickel_inflow'!$J$4:$J$49,'SI2.11 - Nickel_inflow'!$K$4:$K$49,0)*AH$1</f>
        <v>11.209942404776779</v>
      </c>
      <c r="AI34" s="6">
        <f>_xlfn.XLOOKUP($E34-AI$3,'SI2.11 - Nickel_inflow'!$J$4:$J$49,'SI2.11 - Nickel_inflow'!$K$4:$K$49,0)*AI$1</f>
        <v>12.224386814563031</v>
      </c>
      <c r="AJ34" s="6">
        <f>_xlfn.XLOOKUP($E34-AJ$3,'SI2.11 - Nickel_inflow'!$J$4:$J$49,'SI2.11 - Nickel_inflow'!$K$4:$K$49,0)*AJ$1</f>
        <v>12.854300581354209</v>
      </c>
      <c r="AK34" s="6">
        <f>_xlfn.XLOOKUP($E34-AK$3,'SI2.11 - Nickel_inflow'!$J$4:$J$49,'SI2.11 - Nickel_inflow'!$K$4:$K$49,0)*AK$1</f>
        <v>0</v>
      </c>
      <c r="AL34" s="6">
        <f>_xlfn.XLOOKUP($E34-AL$3,'SI2.11 - Nickel_inflow'!$J$4:$J$49,'SI2.11 - Nickel_inflow'!$K$4:$K$49,0)*AL$1</f>
        <v>0</v>
      </c>
      <c r="AM34" s="6">
        <f>_xlfn.XLOOKUP($E34-AM$3,'SI2.11 - Nickel_inflow'!$J$4:$J$49,'SI2.11 - Nickel_inflow'!$K$4:$K$49,0)*AM$1</f>
        <v>0</v>
      </c>
      <c r="AN34" s="6">
        <f>_xlfn.XLOOKUP($E34-AN$3,'SI2.11 - Nickel_inflow'!$J$4:$J$49,'SI2.11 - Nickel_inflow'!$K$4:$K$49,0)*AN$1</f>
        <v>0</v>
      </c>
      <c r="AO34" s="6">
        <f>_xlfn.XLOOKUP($E34-AO$3,'SI2.11 - Nickel_inflow'!$J$4:$J$49,'SI2.11 - Nickel_inflow'!$K$4:$K$49,0)*AO$1</f>
        <v>0</v>
      </c>
      <c r="AP34" s="6">
        <f>_xlfn.XLOOKUP($E34-AP$3,'SI2.11 - Nickel_inflow'!$J$4:$J$49,'SI2.11 - Nickel_inflow'!$K$4:$K$49,0)*AP$1</f>
        <v>0</v>
      </c>
      <c r="AQ34" s="6">
        <f>_xlfn.XLOOKUP($E34-AQ$3,'SI2.11 - Nickel_inflow'!$J$4:$J$49,'SI2.11 - Nickel_inflow'!$K$4:$K$49,0)*AQ$1</f>
        <v>0</v>
      </c>
      <c r="AR34" s="6">
        <f>_xlfn.XLOOKUP($E34-AR$3,'SI2.11 - Nickel_inflow'!$J$4:$J$49,'SI2.11 - Nickel_inflow'!$K$4:$K$49,0)*AR$1</f>
        <v>0</v>
      </c>
      <c r="AS34" s="6">
        <f>_xlfn.XLOOKUP($E34-AS$3,'SI2.11 - Nickel_inflow'!$J$4:$J$49,'SI2.11 - Nickel_inflow'!$K$4:$K$49,0)*AS$1</f>
        <v>0</v>
      </c>
      <c r="AT34" s="6">
        <f>_xlfn.XLOOKUP($E34-AT$3,'SI2.11 - Nickel_inflow'!$J$4:$J$49,'SI2.11 - Nickel_inflow'!$K$4:$K$49,0)*AT$1</f>
        <v>0</v>
      </c>
      <c r="AU34" s="6">
        <f>_xlfn.XLOOKUP($E34-AU$3,'SI2.11 - Nickel_inflow'!$J$4:$J$49,'SI2.11 - Nickel_inflow'!$K$4:$K$49,0)*AU$1</f>
        <v>0</v>
      </c>
      <c r="AV34" s="6">
        <f>_xlfn.XLOOKUP($E34-AV$3,'SI2.11 - Nickel_inflow'!$J$4:$J$49,'SI2.11 - Nickel_inflow'!$K$4:$K$49,0)*AV$1</f>
        <v>0</v>
      </c>
      <c r="AW34" s="6">
        <f>_xlfn.XLOOKUP($E34-AW$3,'SI2.11 - Nickel_inflow'!$J$4:$J$49,'SI2.11 - Nickel_inflow'!$K$4:$K$49,0)*AW$1</f>
        <v>0</v>
      </c>
      <c r="AX34" s="6">
        <f>_xlfn.XLOOKUP($E34-AX$3,'SI2.11 - Nickel_inflow'!$J$4:$J$49,'SI2.11 - Nickel_inflow'!$K$4:$K$49,0)*AX$1</f>
        <v>0</v>
      </c>
      <c r="AY34" s="6">
        <f>_xlfn.XLOOKUP($E34-AY$3,'SI2.11 - Nickel_inflow'!$J$4:$J$49,'SI2.11 - Nickel_inflow'!$K$4:$K$49,0)*AY$1</f>
        <v>0</v>
      </c>
    </row>
    <row r="35" spans="1:51">
      <c r="A35" s="15">
        <f>'SI2.11 - Nickel_inflow'!E35-B35</f>
        <v>6.2508166327436481</v>
      </c>
      <c r="B35" s="14">
        <f t="shared" si="2"/>
        <v>7.0001614229766744</v>
      </c>
      <c r="C35" s="13">
        <f t="shared" si="1"/>
        <v>81.478724016145563</v>
      </c>
      <c r="E35" s="9">
        <f>'SI2.11 - Nickel_inflow'!B35</f>
        <v>2036</v>
      </c>
      <c r="F35" s="6">
        <f>_xlfn.XLOOKUP($E35-F$3,'SI2.11 - Nickel_inflow'!$J$4:$J$49,'SI2.11 - Nickel_inflow'!$K$4:$K$49,0)*F$1</f>
        <v>8.4489094796442161E-9</v>
      </c>
      <c r="G35" s="6">
        <f>_xlfn.XLOOKUP($E35-G$3,'SI2.11 - Nickel_inflow'!$J$4:$J$49,'SI2.11 - Nickel_inflow'!$K$4:$K$49,0)*G$1</f>
        <v>-4.440382735530333E-9</v>
      </c>
      <c r="H35" s="6">
        <f>_xlfn.XLOOKUP($E35-H$3,'SI2.11 - Nickel_inflow'!$J$4:$J$49,'SI2.11 - Nickel_inflow'!$K$4:$K$49,0)*H$1</f>
        <v>-9.6755514643791256E-10</v>
      </c>
      <c r="I35" s="6">
        <f>_xlfn.XLOOKUP($E35-I$3,'SI2.11 - Nickel_inflow'!$J$4:$J$49,'SI2.11 - Nickel_inflow'!$K$4:$K$49,0)*I$1</f>
        <v>3.3504456650233014E-8</v>
      </c>
      <c r="J35" s="6">
        <f>_xlfn.XLOOKUP($E35-J$3,'SI2.11 - Nickel_inflow'!$J$4:$J$49,'SI2.11 - Nickel_inflow'!$K$4:$K$49,0)*J$1</f>
        <v>1.8697045403079279E-7</v>
      </c>
      <c r="K35" s="6">
        <f>_xlfn.XLOOKUP($E35-K$3,'SI2.11 - Nickel_inflow'!$J$4:$J$49,'SI2.11 - Nickel_inflow'!$K$4:$K$49,0)*K$1</f>
        <v>7.1002475330043664E-7</v>
      </c>
      <c r="L35" s="6">
        <f>_xlfn.XLOOKUP($E35-L$3,'SI2.11 - Nickel_inflow'!$J$4:$J$49,'SI2.11 - Nickel_inflow'!$K$4:$K$49,0)*L$1</f>
        <v>2.2145160403876809E-6</v>
      </c>
      <c r="M35" s="6">
        <f>_xlfn.XLOOKUP($E35-M$3,'SI2.11 - Nickel_inflow'!$J$4:$J$49,'SI2.11 - Nickel_inflow'!$K$4:$K$49,0)*M$1</f>
        <v>5.9574428300285311E-6</v>
      </c>
      <c r="N35" s="6">
        <f>_xlfn.XLOOKUP($E35-N$3,'SI2.11 - Nickel_inflow'!$J$4:$J$49,'SI2.11 - Nickel_inflow'!$K$4:$K$49,0)*N$1</f>
        <v>1.3967659843955995E-5</v>
      </c>
      <c r="O35" s="6">
        <f>_xlfn.XLOOKUP($E35-O$3,'SI2.11 - Nickel_inflow'!$J$4:$J$49,'SI2.11 - Nickel_inflow'!$K$4:$K$49,0)*O$1</f>
        <v>2.8087286452304643E-5</v>
      </c>
      <c r="P35" s="6">
        <f>_xlfn.XLOOKUP($E35-P$3,'SI2.11 - Nickel_inflow'!$J$4:$J$49,'SI2.11 - Nickel_inflow'!$K$4:$K$49,0)*P$1</f>
        <v>4.5248331249619854E-5</v>
      </c>
      <c r="Q35" s="6">
        <f>_xlfn.XLOOKUP($E35-Q$3,'SI2.11 - Nickel_inflow'!$J$4:$J$49,'SI2.11 - Nickel_inflow'!$K$4:$K$49,0)*Q$1</f>
        <v>6.5664380863995656E-5</v>
      </c>
      <c r="R35" s="6">
        <f>_xlfn.XLOOKUP($E35-R$3,'SI2.11 - Nickel_inflow'!$J$4:$J$49,'SI2.11 - Nickel_inflow'!$K$4:$K$49,0)*R$1</f>
        <v>2.6782515926997722E-4</v>
      </c>
      <c r="S35" s="6">
        <f>_xlfn.XLOOKUP($E35-S$3,'SI2.11 - Nickel_inflow'!$J$4:$J$49,'SI2.11 - Nickel_inflow'!$K$4:$K$49,0)*S$1</f>
        <v>1.2614004365030117E-3</v>
      </c>
      <c r="T35" s="6">
        <f>_xlfn.XLOOKUP($E35-T$3,'SI2.11 - Nickel_inflow'!$J$4:$J$49,'SI2.11 - Nickel_inflow'!$K$4:$K$49,0)*T$1</f>
        <v>4.9074706924831782E-3</v>
      </c>
      <c r="U35" s="6">
        <f>_xlfn.XLOOKUP($E35-U$3,'SI2.11 - Nickel_inflow'!$J$4:$J$49,'SI2.11 - Nickel_inflow'!$K$4:$K$49,0)*U$1</f>
        <v>1.4521014663241065E-2</v>
      </c>
      <c r="V35" s="6">
        <f>_xlfn.XLOOKUP($E35-V$3,'SI2.11 - Nickel_inflow'!$J$4:$J$49,'SI2.11 - Nickel_inflow'!$K$4:$K$49,0)*V$1</f>
        <v>2.8102467259987812E-2</v>
      </c>
      <c r="W35" s="6">
        <f>_xlfn.XLOOKUP($E35-W$3,'SI2.11 - Nickel_inflow'!$J$4:$J$49,'SI2.11 - Nickel_inflow'!$K$4:$K$49,0)*W$1</f>
        <v>5.7406873798703226E-2</v>
      </c>
      <c r="X35" s="6">
        <f>_xlfn.XLOOKUP($E35-X$3,'SI2.11 - Nickel_inflow'!$J$4:$J$49,'SI2.11 - Nickel_inflow'!$K$4:$K$49,0)*X$1</f>
        <v>0.11593400250770093</v>
      </c>
      <c r="Y35" s="6">
        <f>_xlfn.XLOOKUP($E35-Y$3,'SI2.11 - Nickel_inflow'!$J$4:$J$49,'SI2.11 - Nickel_inflow'!$K$4:$K$49,0)*Y$1</f>
        <v>0.19086046214712837</v>
      </c>
      <c r="Z35" s="6">
        <f>_xlfn.XLOOKUP($E35-Z$3,'SI2.11 - Nickel_inflow'!$J$4:$J$49,'SI2.11 - Nickel_inflow'!$K$4:$K$49,0)*Z$1</f>
        <v>0.35151085890360828</v>
      </c>
      <c r="AA35" s="6">
        <f>_xlfn.XLOOKUP($E35-AA$3,'SI2.11 - Nickel_inflow'!$J$4:$J$49,'SI2.11 - Nickel_inflow'!$K$4:$K$49,0)*AA$1</f>
        <v>1.0512937256051604</v>
      </c>
      <c r="AB35" s="6">
        <f>_xlfn.XLOOKUP($E35-AB$3,'SI2.11 - Nickel_inflow'!$J$4:$J$49,'SI2.11 - Nickel_inflow'!$K$4:$K$49,0)*AB$1</f>
        <v>1.8357727751314696</v>
      </c>
      <c r="AC35" s="6">
        <f>_xlfn.XLOOKUP($E35-AC$3,'SI2.11 - Nickel_inflow'!$J$4:$J$49,'SI2.11 - Nickel_inflow'!$K$4:$K$49,0)*AC$1</f>
        <v>2.8818826481902891</v>
      </c>
      <c r="AD35" s="6">
        <f>_xlfn.XLOOKUP($E35-AD$3,'SI2.11 - Nickel_inflow'!$J$4:$J$49,'SI2.11 - Nickel_inflow'!$K$4:$K$49,0)*AD$1</f>
        <v>4.1886344767767891</v>
      </c>
      <c r="AE35" s="6">
        <f>_xlfn.XLOOKUP($E35-AE$3,'SI2.11 - Nickel_inflow'!$J$4:$J$49,'SI2.11 - Nickel_inflow'!$K$4:$K$49,0)*AE$1</f>
        <v>5.7230807791510454</v>
      </c>
      <c r="AF35" s="6">
        <f>_xlfn.XLOOKUP($E35-AF$3,'SI2.11 - Nickel_inflow'!$J$4:$J$49,'SI2.11 - Nickel_inflow'!$K$4:$K$49,0)*AF$1</f>
        <v>7.4071037500148309</v>
      </c>
      <c r="AG35" s="6">
        <f>_xlfn.XLOOKUP($E35-AG$3,'SI2.11 - Nickel_inflow'!$J$4:$J$49,'SI2.11 - Nickel_inflow'!$K$4:$K$49,0)*AG$1</f>
        <v>9.0928212314841232</v>
      </c>
      <c r="AH35" s="6">
        <f>_xlfn.XLOOKUP($E35-AH$3,'SI2.11 - Nickel_inflow'!$J$4:$J$49,'SI2.11 - Nickel_inflow'!$K$4:$K$49,0)*AH$1</f>
        <v>10.631772257169095</v>
      </c>
      <c r="AI35" s="6">
        <f>_xlfn.XLOOKUP($E35-AI$3,'SI2.11 - Nickel_inflow'!$J$4:$J$49,'SI2.11 - Nickel_inflow'!$K$4:$K$49,0)*AI$1</f>
        <v>11.889281817782601</v>
      </c>
      <c r="AJ35" s="6">
        <f>_xlfn.XLOOKUP($E35-AJ$3,'SI2.11 - Nickel_inflow'!$J$4:$J$49,'SI2.11 - Nickel_inflow'!$K$4:$K$49,0)*AJ$1</f>
        <v>12.761168050393291</v>
      </c>
      <c r="AK35" s="6">
        <f>_xlfn.XLOOKUP($E35-AK$3,'SI2.11 - Nickel_inflow'!$J$4:$J$49,'SI2.11 - Nickel_inflow'!$K$4:$K$49,0)*AK$1</f>
        <v>13.250978055720323</v>
      </c>
      <c r="AL35" s="6">
        <f>_xlfn.XLOOKUP($E35-AL$3,'SI2.11 - Nickel_inflow'!$J$4:$J$49,'SI2.11 - Nickel_inflow'!$K$4:$K$49,0)*AL$1</f>
        <v>0</v>
      </c>
      <c r="AM35" s="6">
        <f>_xlfn.XLOOKUP($E35-AM$3,'SI2.11 - Nickel_inflow'!$J$4:$J$49,'SI2.11 - Nickel_inflow'!$K$4:$K$49,0)*AM$1</f>
        <v>0</v>
      </c>
      <c r="AN35" s="6">
        <f>_xlfn.XLOOKUP($E35-AN$3,'SI2.11 - Nickel_inflow'!$J$4:$J$49,'SI2.11 - Nickel_inflow'!$K$4:$K$49,0)*AN$1</f>
        <v>0</v>
      </c>
      <c r="AO35" s="6">
        <f>_xlfn.XLOOKUP($E35-AO$3,'SI2.11 - Nickel_inflow'!$J$4:$J$49,'SI2.11 - Nickel_inflow'!$K$4:$K$49,0)*AO$1</f>
        <v>0</v>
      </c>
      <c r="AP35" s="6">
        <f>_xlfn.XLOOKUP($E35-AP$3,'SI2.11 - Nickel_inflow'!$J$4:$J$49,'SI2.11 - Nickel_inflow'!$K$4:$K$49,0)*AP$1</f>
        <v>0</v>
      </c>
      <c r="AQ35" s="6">
        <f>_xlfn.XLOOKUP($E35-AQ$3,'SI2.11 - Nickel_inflow'!$J$4:$J$49,'SI2.11 - Nickel_inflow'!$K$4:$K$49,0)*AQ$1</f>
        <v>0</v>
      </c>
      <c r="AR35" s="6">
        <f>_xlfn.XLOOKUP($E35-AR$3,'SI2.11 - Nickel_inflow'!$J$4:$J$49,'SI2.11 - Nickel_inflow'!$K$4:$K$49,0)*AR$1</f>
        <v>0</v>
      </c>
      <c r="AS35" s="6">
        <f>_xlfn.XLOOKUP($E35-AS$3,'SI2.11 - Nickel_inflow'!$J$4:$J$49,'SI2.11 - Nickel_inflow'!$K$4:$K$49,0)*AS$1</f>
        <v>0</v>
      </c>
      <c r="AT35" s="6">
        <f>_xlfn.XLOOKUP($E35-AT$3,'SI2.11 - Nickel_inflow'!$J$4:$J$49,'SI2.11 - Nickel_inflow'!$K$4:$K$49,0)*AT$1</f>
        <v>0</v>
      </c>
      <c r="AU35" s="6">
        <f>_xlfn.XLOOKUP($E35-AU$3,'SI2.11 - Nickel_inflow'!$J$4:$J$49,'SI2.11 - Nickel_inflow'!$K$4:$K$49,0)*AU$1</f>
        <v>0</v>
      </c>
      <c r="AV35" s="6">
        <f>_xlfn.XLOOKUP($E35-AV$3,'SI2.11 - Nickel_inflow'!$J$4:$J$49,'SI2.11 - Nickel_inflow'!$K$4:$K$49,0)*AV$1</f>
        <v>0</v>
      </c>
      <c r="AW35" s="6">
        <f>_xlfn.XLOOKUP($E35-AW$3,'SI2.11 - Nickel_inflow'!$J$4:$J$49,'SI2.11 - Nickel_inflow'!$K$4:$K$49,0)*AW$1</f>
        <v>0</v>
      </c>
      <c r="AX35" s="6">
        <f>_xlfn.XLOOKUP($E35-AX$3,'SI2.11 - Nickel_inflow'!$J$4:$J$49,'SI2.11 - Nickel_inflow'!$K$4:$K$49,0)*AX$1</f>
        <v>0</v>
      </c>
      <c r="AY35" s="6">
        <f>_xlfn.XLOOKUP($E35-AY$3,'SI2.11 - Nickel_inflow'!$J$4:$J$49,'SI2.11 - Nickel_inflow'!$K$4:$K$49,0)*AY$1</f>
        <v>0</v>
      </c>
    </row>
    <row r="36" spans="1:51">
      <c r="A36" s="15">
        <f>'SI2.11 - Nickel_inflow'!E36-B36</f>
        <v>7.2227529883578967</v>
      </c>
      <c r="B36" s="14">
        <f t="shared" si="2"/>
        <v>6.4406335311677907</v>
      </c>
      <c r="C36" s="13">
        <f t="shared" si="1"/>
        <v>87.919357547313354</v>
      </c>
      <c r="E36" s="9">
        <f>'SI2.11 - Nickel_inflow'!B36</f>
        <v>2037</v>
      </c>
      <c r="F36" s="6">
        <f>_xlfn.XLOOKUP($E36-F$3,'SI2.11 - Nickel_inflow'!$J$4:$J$49,'SI2.11 - Nickel_inflow'!$K$4:$K$49,0)*F$1</f>
        <v>2.2600146048544998E-9</v>
      </c>
      <c r="G36" s="6">
        <f>_xlfn.XLOOKUP($E36-G$3,'SI2.11 - Nickel_inflow'!$J$4:$J$49,'SI2.11 - Nickel_inflow'!$K$4:$K$49,0)*G$1</f>
        <v>-1.2523222754624998E-9</v>
      </c>
      <c r="H36" s="6">
        <f>_xlfn.XLOOKUP($E36-H$3,'SI2.11 - Nickel_inflow'!$J$4:$J$49,'SI2.11 - Nickel_inflow'!$K$4:$K$49,0)*H$1</f>
        <v>-2.8757695695493652E-10</v>
      </c>
      <c r="I36" s="6">
        <f>_xlfn.XLOOKUP($E36-I$3,'SI2.11 - Nickel_inflow'!$J$4:$J$49,'SI2.11 - Nickel_inflow'!$K$4:$K$49,0)*I$1</f>
        <v>1.0489532921099362E-8</v>
      </c>
      <c r="J36" s="6">
        <f>_xlfn.XLOOKUP($E36-J$3,'SI2.11 - Nickel_inflow'!$J$4:$J$49,'SI2.11 - Nickel_inflow'!$K$4:$K$49,0)*J$1</f>
        <v>6.1629554961503733E-8</v>
      </c>
      <c r="K36" s="6">
        <f>_xlfn.XLOOKUP($E36-K$3,'SI2.11 - Nickel_inflow'!$J$4:$J$49,'SI2.11 - Nickel_inflow'!$K$4:$K$49,0)*K$1</f>
        <v>2.4628255779270776E-7</v>
      </c>
      <c r="L36" s="6">
        <f>_xlfn.XLOOKUP($E36-L$3,'SI2.11 - Nickel_inflow'!$J$4:$J$49,'SI2.11 - Nickel_inflow'!$K$4:$K$49,0)*L$1</f>
        <v>8.0790214502629537E-7</v>
      </c>
      <c r="M36" s="6">
        <f>_xlfn.XLOOKUP($E36-M$3,'SI2.11 - Nickel_inflow'!$J$4:$J$49,'SI2.11 - Nickel_inflow'!$K$4:$K$49,0)*M$1</f>
        <v>2.2846981621634386E-6</v>
      </c>
      <c r="N36" s="6">
        <f>_xlfn.XLOOKUP($E36-N$3,'SI2.11 - Nickel_inflow'!$J$4:$J$49,'SI2.11 - Nickel_inflow'!$K$4:$K$49,0)*N$1</f>
        <v>5.6278695867656631E-6</v>
      </c>
      <c r="O36" s="6">
        <f>_xlfn.XLOOKUP($E36-O$3,'SI2.11 - Nickel_inflow'!$J$4:$J$49,'SI2.11 - Nickel_inflow'!$K$4:$K$49,0)*O$1</f>
        <v>1.1883288630069909E-5</v>
      </c>
      <c r="P36" s="6">
        <f>_xlfn.XLOOKUP($E36-P$3,'SI2.11 - Nickel_inflow'!$J$4:$J$49,'SI2.11 - Nickel_inflow'!$K$4:$K$49,0)*P$1</f>
        <v>2.0090144873970482E-5</v>
      </c>
      <c r="Q36" s="6">
        <f>_xlfn.XLOOKUP($E36-Q$3,'SI2.11 - Nickel_inflow'!$J$4:$J$49,'SI2.11 - Nickel_inflow'!$K$4:$K$49,0)*Q$1</f>
        <v>3.0577544273282289E-5</v>
      </c>
      <c r="R36" s="6">
        <f>_xlfn.XLOOKUP($E36-R$3,'SI2.11 - Nickel_inflow'!$J$4:$J$49,'SI2.11 - Nickel_inflow'!$K$4:$K$49,0)*R$1</f>
        <v>1.3072110773041016E-4</v>
      </c>
      <c r="S36" s="6">
        <f>_xlfn.XLOOKUP($E36-S$3,'SI2.11 - Nickel_inflow'!$J$4:$J$49,'SI2.11 - Nickel_inflow'!$K$4:$K$49,0)*S$1</f>
        <v>6.448937880412939E-4</v>
      </c>
      <c r="T36" s="6">
        <f>_xlfn.XLOOKUP($E36-T$3,'SI2.11 - Nickel_inflow'!$J$4:$J$49,'SI2.11 - Nickel_inflow'!$K$4:$K$49,0)*T$1</f>
        <v>2.6262862295803164E-3</v>
      </c>
      <c r="U36" s="6">
        <f>_xlfn.XLOOKUP($E36-U$3,'SI2.11 - Nickel_inflow'!$J$4:$J$49,'SI2.11 - Nickel_inflow'!$K$4:$K$49,0)*U$1</f>
        <v>8.1288028126971189E-3</v>
      </c>
      <c r="V36" s="6">
        <f>_xlfn.XLOOKUP($E36-V$3,'SI2.11 - Nickel_inflow'!$J$4:$J$49,'SI2.11 - Nickel_inflow'!$K$4:$K$49,0)*V$1</f>
        <v>1.6443798839917693E-2</v>
      </c>
      <c r="W36" s="6">
        <f>_xlfn.XLOOKUP($E36-W$3,'SI2.11 - Nickel_inflow'!$J$4:$J$49,'SI2.11 - Nickel_inflow'!$K$4:$K$49,0)*W$1</f>
        <v>3.5084689431879625E-2</v>
      </c>
      <c r="X36" s="6">
        <f>_xlfn.XLOOKUP($E36-X$3,'SI2.11 - Nickel_inflow'!$J$4:$J$49,'SI2.11 - Nickel_inflow'!$K$4:$K$49,0)*X$1</f>
        <v>7.3945534819970016E-2</v>
      </c>
      <c r="Y36" s="6">
        <f>_xlfn.XLOOKUP($E36-Y$3,'SI2.11 - Nickel_inflow'!$J$4:$J$49,'SI2.11 - Nickel_inflow'!$K$4:$K$49,0)*Y$1</f>
        <v>0.12693959642778954</v>
      </c>
      <c r="Z36" s="6">
        <f>_xlfn.XLOOKUP($E36-Z$3,'SI2.11 - Nickel_inflow'!$J$4:$J$49,'SI2.11 - Nickel_inflow'!$K$4:$K$49,0)*Z$1</f>
        <v>0.24356296062387361</v>
      </c>
      <c r="AA36" s="6">
        <f>_xlfn.XLOOKUP($E36-AA$3,'SI2.11 - Nickel_inflow'!$J$4:$J$49,'SI2.11 - Nickel_inflow'!$K$4:$K$49,0)*AA$1</f>
        <v>0.75818430578223439</v>
      </c>
      <c r="AB36" s="6">
        <f>_xlfn.XLOOKUP($E36-AB$3,'SI2.11 - Nickel_inflow'!$J$4:$J$49,'SI2.11 - Nickel_inflow'!$K$4:$K$49,0)*AB$1</f>
        <v>1.3765951722694489</v>
      </c>
      <c r="AC36" s="6">
        <f>_xlfn.XLOOKUP($E36-AC$3,'SI2.11 - Nickel_inflow'!$J$4:$J$49,'SI2.11 - Nickel_inflow'!$K$4:$K$49,0)*AC$1</f>
        <v>2.2445276124032434</v>
      </c>
      <c r="AD36" s="6">
        <f>_xlfn.XLOOKUP($E36-AD$3,'SI2.11 - Nickel_inflow'!$J$4:$J$49,'SI2.11 - Nickel_inflow'!$K$4:$K$49,0)*AD$1</f>
        <v>3.3842837748468062</v>
      </c>
      <c r="AE36" s="6">
        <f>_xlfn.XLOOKUP($E36-AE$3,'SI2.11 - Nickel_inflow'!$J$4:$J$49,'SI2.11 - Nickel_inflow'!$K$4:$K$49,0)*AE$1</f>
        <v>4.7907601360130636</v>
      </c>
      <c r="AF36" s="6">
        <f>_xlfn.XLOOKUP($E36-AF$3,'SI2.11 - Nickel_inflow'!$J$4:$J$49,'SI2.11 - Nickel_inflow'!$K$4:$K$49,0)*AF$1</f>
        <v>6.4146791661806564</v>
      </c>
      <c r="AG36" s="6">
        <f>_xlfn.XLOOKUP($E36-AG$3,'SI2.11 - Nickel_inflow'!$J$4:$J$49,'SI2.11 - Nickel_inflow'!$K$4:$K$49,0)*AG$1</f>
        <v>8.1332898154390456</v>
      </c>
      <c r="AH36" s="6">
        <f>_xlfn.XLOOKUP($E36-AH$3,'SI2.11 - Nickel_inflow'!$J$4:$J$49,'SI2.11 - Nickel_inflow'!$K$4:$K$49,0)*AH$1</f>
        <v>9.8036786200690056</v>
      </c>
      <c r="AI36" s="6">
        <f>_xlfn.XLOOKUP($E36-AI$3,'SI2.11 - Nickel_inflow'!$J$4:$J$49,'SI2.11 - Nickel_inflow'!$K$4:$K$49,0)*AI$1</f>
        <v>11.276073687417224</v>
      </c>
      <c r="AJ36" s="6">
        <f>_xlfn.XLOOKUP($E36-AJ$3,'SI2.11 - Nickel_inflow'!$J$4:$J$49,'SI2.11 - Nickel_inflow'!$K$4:$K$49,0)*AJ$1</f>
        <v>12.411348362640354</v>
      </c>
      <c r="AK36" s="6">
        <f>_xlfn.XLOOKUP($E36-AK$3,'SI2.11 - Nickel_inflow'!$J$4:$J$49,'SI2.11 - Nickel_inflow'!$K$4:$K$49,0)*AK$1</f>
        <v>13.154971500075675</v>
      </c>
      <c r="AL36" s="6">
        <f>_xlfn.XLOOKUP($E36-AL$3,'SI2.11 - Nickel_inflow'!$J$4:$J$49,'SI2.11 - Nickel_inflow'!$K$4:$K$49,0)*AL$1</f>
        <v>13.663386519525687</v>
      </c>
      <c r="AM36" s="6">
        <f>_xlfn.XLOOKUP($E36-AM$3,'SI2.11 - Nickel_inflow'!$J$4:$J$49,'SI2.11 - Nickel_inflow'!$K$4:$K$49,0)*AM$1</f>
        <v>0</v>
      </c>
      <c r="AN36" s="6">
        <f>_xlfn.XLOOKUP($E36-AN$3,'SI2.11 - Nickel_inflow'!$J$4:$J$49,'SI2.11 - Nickel_inflow'!$K$4:$K$49,0)*AN$1</f>
        <v>0</v>
      </c>
      <c r="AO36" s="6">
        <f>_xlfn.XLOOKUP($E36-AO$3,'SI2.11 - Nickel_inflow'!$J$4:$J$49,'SI2.11 - Nickel_inflow'!$K$4:$K$49,0)*AO$1</f>
        <v>0</v>
      </c>
      <c r="AP36" s="6">
        <f>_xlfn.XLOOKUP($E36-AP$3,'SI2.11 - Nickel_inflow'!$J$4:$J$49,'SI2.11 - Nickel_inflow'!$K$4:$K$49,0)*AP$1</f>
        <v>0</v>
      </c>
      <c r="AQ36" s="6">
        <f>_xlfn.XLOOKUP($E36-AQ$3,'SI2.11 - Nickel_inflow'!$J$4:$J$49,'SI2.11 - Nickel_inflow'!$K$4:$K$49,0)*AQ$1</f>
        <v>0</v>
      </c>
      <c r="AR36" s="6">
        <f>_xlfn.XLOOKUP($E36-AR$3,'SI2.11 - Nickel_inflow'!$J$4:$J$49,'SI2.11 - Nickel_inflow'!$K$4:$K$49,0)*AR$1</f>
        <v>0</v>
      </c>
      <c r="AS36" s="6">
        <f>_xlfn.XLOOKUP($E36-AS$3,'SI2.11 - Nickel_inflow'!$J$4:$J$49,'SI2.11 - Nickel_inflow'!$K$4:$K$49,0)*AS$1</f>
        <v>0</v>
      </c>
      <c r="AT36" s="6">
        <f>_xlfn.XLOOKUP($E36-AT$3,'SI2.11 - Nickel_inflow'!$J$4:$J$49,'SI2.11 - Nickel_inflow'!$K$4:$K$49,0)*AT$1</f>
        <v>0</v>
      </c>
      <c r="AU36" s="6">
        <f>_xlfn.XLOOKUP($E36-AU$3,'SI2.11 - Nickel_inflow'!$J$4:$J$49,'SI2.11 - Nickel_inflow'!$K$4:$K$49,0)*AU$1</f>
        <v>0</v>
      </c>
      <c r="AV36" s="6">
        <f>_xlfn.XLOOKUP($E36-AV$3,'SI2.11 - Nickel_inflow'!$J$4:$J$49,'SI2.11 - Nickel_inflow'!$K$4:$K$49,0)*AV$1</f>
        <v>0</v>
      </c>
      <c r="AW36" s="6">
        <f>_xlfn.XLOOKUP($E36-AW$3,'SI2.11 - Nickel_inflow'!$J$4:$J$49,'SI2.11 - Nickel_inflow'!$K$4:$K$49,0)*AW$1</f>
        <v>0</v>
      </c>
      <c r="AX36" s="6">
        <f>_xlfn.XLOOKUP($E36-AX$3,'SI2.11 - Nickel_inflow'!$J$4:$J$49,'SI2.11 - Nickel_inflow'!$K$4:$K$49,0)*AX$1</f>
        <v>0</v>
      </c>
      <c r="AY36" s="6">
        <f>_xlfn.XLOOKUP($E36-AY$3,'SI2.11 - Nickel_inflow'!$J$4:$J$49,'SI2.11 - Nickel_inflow'!$K$4:$K$49,0)*AY$1</f>
        <v>0</v>
      </c>
    </row>
    <row r="37" spans="1:51">
      <c r="A37" s="15">
        <f>'SI2.11 - Nickel_inflow'!E37-B37</f>
        <v>8.1773744594812854</v>
      </c>
      <c r="B37" s="14">
        <f t="shared" si="2"/>
        <v>5.9338117817198111</v>
      </c>
      <c r="C37" s="13">
        <f t="shared" si="1"/>
        <v>93.853169329033165</v>
      </c>
      <c r="E37" s="9">
        <f>'SI2.11 - Nickel_inflow'!B37</f>
        <v>2038</v>
      </c>
      <c r="F37" s="6">
        <f>_xlfn.XLOOKUP($E37-F$3,'SI2.11 - Nickel_inflow'!$J$4:$J$49,'SI2.11 - Nickel_inflow'!$K$4:$K$49,0)*F$1</f>
        <v>5.7311132692610754E-10</v>
      </c>
      <c r="G37" s="6">
        <f>_xlfn.XLOOKUP($E37-G$3,'SI2.11 - Nickel_inflow'!$J$4:$J$49,'SI2.11 - Nickel_inflow'!$K$4:$K$49,0)*G$1</f>
        <v>-3.3498602859324903E-10</v>
      </c>
      <c r="H37" s="6">
        <f>_xlfn.XLOOKUP($E37-H$3,'SI2.11 - Nickel_inflow'!$J$4:$J$49,'SI2.11 - Nickel_inflow'!$K$4:$K$49,0)*H$1</f>
        <v>-8.1105402519175995E-11</v>
      </c>
      <c r="I37" s="6">
        <f>_xlfn.XLOOKUP($E37-I$3,'SI2.11 - Nickel_inflow'!$J$4:$J$49,'SI2.11 - Nickel_inflow'!$K$4:$K$49,0)*I$1</f>
        <v>3.1177013201096657E-9</v>
      </c>
      <c r="J37" s="6">
        <f>_xlfn.XLOOKUP($E37-J$3,'SI2.11 - Nickel_inflow'!$J$4:$J$49,'SI2.11 - Nickel_inflow'!$K$4:$K$49,0)*J$1</f>
        <v>1.9294903135726575E-8</v>
      </c>
      <c r="K37" s="6">
        <f>_xlfn.XLOOKUP($E37-K$3,'SI2.11 - Nickel_inflow'!$J$4:$J$49,'SI2.11 - Nickel_inflow'!$K$4:$K$49,0)*K$1</f>
        <v>8.1180122871422449E-8</v>
      </c>
      <c r="L37" s="6">
        <f>_xlfn.XLOOKUP($E37-L$3,'SI2.11 - Nickel_inflow'!$J$4:$J$49,'SI2.11 - Nickel_inflow'!$K$4:$K$49,0)*L$1</f>
        <v>2.8023277470031945E-7</v>
      </c>
      <c r="M37" s="6">
        <f>_xlfn.XLOOKUP($E37-M$3,'SI2.11 - Nickel_inflow'!$J$4:$J$49,'SI2.11 - Nickel_inflow'!$K$4:$K$49,0)*M$1</f>
        <v>8.3350606285350842E-7</v>
      </c>
      <c r="N37" s="6">
        <f>_xlfn.XLOOKUP($E37-N$3,'SI2.11 - Nickel_inflow'!$J$4:$J$49,'SI2.11 - Nickel_inflow'!$K$4:$K$49,0)*N$1</f>
        <v>2.1583057812939923E-6</v>
      </c>
      <c r="O37" s="6">
        <f>_xlfn.XLOOKUP($E37-O$3,'SI2.11 - Nickel_inflow'!$J$4:$J$49,'SI2.11 - Nickel_inflow'!$K$4:$K$49,0)*O$1</f>
        <v>4.7880317403969096E-6</v>
      </c>
      <c r="P37" s="6">
        <f>_xlfn.XLOOKUP($E37-P$3,'SI2.11 - Nickel_inflow'!$J$4:$J$49,'SI2.11 - Nickel_inflow'!$K$4:$K$49,0)*P$1</f>
        <v>8.4998239528305039E-6</v>
      </c>
      <c r="Q37" s="6">
        <f>_xlfn.XLOOKUP($E37-Q$3,'SI2.11 - Nickel_inflow'!$J$4:$J$49,'SI2.11 - Nickel_inflow'!$K$4:$K$49,0)*Q$1</f>
        <v>1.3576352483621121E-5</v>
      </c>
      <c r="R37" s="6">
        <f>_xlfn.XLOOKUP($E37-R$3,'SI2.11 - Nickel_inflow'!$J$4:$J$49,'SI2.11 - Nickel_inflow'!$K$4:$K$49,0)*R$1</f>
        <v>6.0872125899701921E-5</v>
      </c>
      <c r="S37" s="6">
        <f>_xlfn.XLOOKUP($E37-S$3,'SI2.11 - Nickel_inflow'!$J$4:$J$49,'SI2.11 - Nickel_inflow'!$K$4:$K$49,0)*S$1</f>
        <v>3.1476217757510843E-4</v>
      </c>
      <c r="T37" s="6">
        <f>_xlfn.XLOOKUP($E37-T$3,'SI2.11 - Nickel_inflow'!$J$4:$J$49,'SI2.11 - Nickel_inflow'!$K$4:$K$49,0)*T$1</f>
        <v>1.3426946955640234E-3</v>
      </c>
      <c r="U37" s="6">
        <f>_xlfn.XLOOKUP($E37-U$3,'SI2.11 - Nickel_inflow'!$J$4:$J$49,'SI2.11 - Nickel_inflow'!$K$4:$K$49,0)*U$1</f>
        <v>4.3502170930251292E-3</v>
      </c>
      <c r="V37" s="6">
        <f>_xlfn.XLOOKUP($E37-V$3,'SI2.11 - Nickel_inflow'!$J$4:$J$49,'SI2.11 - Nickel_inflow'!$K$4:$K$49,0)*V$1</f>
        <v>9.2051692916281392E-3</v>
      </c>
      <c r="W37" s="6">
        <f>_xlfn.XLOOKUP($E37-W$3,'SI2.11 - Nickel_inflow'!$J$4:$J$49,'SI2.11 - Nickel_inflow'!$K$4:$K$49,0)*W$1</f>
        <v>2.0529356730191416E-2</v>
      </c>
      <c r="X37" s="6">
        <f>_xlfn.XLOOKUP($E37-X$3,'SI2.11 - Nickel_inflow'!$J$4:$J$49,'SI2.11 - Nickel_inflow'!$K$4:$K$49,0)*X$1</f>
        <v>4.5192429971539279E-2</v>
      </c>
      <c r="Y37" s="6">
        <f>_xlfn.XLOOKUP($E37-Y$3,'SI2.11 - Nickel_inflow'!$J$4:$J$49,'SI2.11 - Nickel_inflow'!$K$4:$K$49,0)*Y$1</f>
        <v>8.096517108568338E-2</v>
      </c>
      <c r="Z37" s="6">
        <f>_xlfn.XLOOKUP($E37-Z$3,'SI2.11 - Nickel_inflow'!$J$4:$J$49,'SI2.11 - Nickel_inflow'!$K$4:$K$49,0)*Z$1</f>
        <v>0.16199155958513062</v>
      </c>
      <c r="AA37" s="6">
        <f>_xlfn.XLOOKUP($E37-AA$3,'SI2.11 - Nickel_inflow'!$J$4:$J$49,'SI2.11 - Nickel_inflow'!$K$4:$K$49,0)*AA$1</f>
        <v>0.52534824895840992</v>
      </c>
      <c r="AB37" s="6">
        <f>_xlfn.XLOOKUP($E37-AB$3,'SI2.11 - Nickel_inflow'!$J$4:$J$49,'SI2.11 - Nickel_inflow'!$K$4:$K$49,0)*AB$1</f>
        <v>0.99278900806669512</v>
      </c>
      <c r="AC37" s="6">
        <f>_xlfn.XLOOKUP($E37-AC$3,'SI2.11 - Nickel_inflow'!$J$4:$J$49,'SI2.11 - Nickel_inflow'!$K$4:$K$49,0)*AC$1</f>
        <v>1.6831091064843251</v>
      </c>
      <c r="AD37" s="6">
        <f>_xlfn.XLOOKUP($E37-AD$3,'SI2.11 - Nickel_inflow'!$J$4:$J$49,'SI2.11 - Nickel_inflow'!$K$4:$K$49,0)*AD$1</f>
        <v>2.6358180773328872</v>
      </c>
      <c r="AE37" s="6">
        <f>_xlfn.XLOOKUP($E37-AE$3,'SI2.11 - Nickel_inflow'!$J$4:$J$49,'SI2.11 - Nickel_inflow'!$K$4:$K$49,0)*AE$1</f>
        <v>3.8707822053664218</v>
      </c>
      <c r="AF37" s="6">
        <f>_xlfn.XLOOKUP($E37-AF$3,'SI2.11 - Nickel_inflow'!$J$4:$J$49,'SI2.11 - Nickel_inflow'!$K$4:$K$49,0)*AF$1</f>
        <v>5.3696934257164957</v>
      </c>
      <c r="AG37" s="6">
        <f>_xlfn.XLOOKUP($E37-AG$3,'SI2.11 - Nickel_inflow'!$J$4:$J$49,'SI2.11 - Nickel_inflow'!$K$4:$K$49,0)*AG$1</f>
        <v>7.0435687810504479</v>
      </c>
      <c r="AH37" s="6">
        <f>_xlfn.XLOOKUP($E37-AH$3,'SI2.11 - Nickel_inflow'!$J$4:$J$49,'SI2.11 - Nickel_inflow'!$K$4:$K$49,0)*AH$1</f>
        <v>8.76913308251968</v>
      </c>
      <c r="AI37" s="6">
        <f>_xlfn.XLOOKUP($E37-AI$3,'SI2.11 - Nickel_inflow'!$J$4:$J$49,'SI2.11 - Nickel_inflow'!$K$4:$K$49,0)*AI$1</f>
        <v>10.39779632724094</v>
      </c>
      <c r="AJ37" s="6">
        <f>_xlfn.XLOOKUP($E37-AJ$3,'SI2.11 - Nickel_inflow'!$J$4:$J$49,'SI2.11 - Nickel_inflow'!$K$4:$K$49,0)*AJ$1</f>
        <v>11.771213841362137</v>
      </c>
      <c r="AK37" s="6">
        <f>_xlfn.XLOOKUP($E37-AK$3,'SI2.11 - Nickel_inflow'!$J$4:$J$49,'SI2.11 - Nickel_inflow'!$K$4:$K$49,0)*AK$1</f>
        <v>12.794356546618225</v>
      </c>
      <c r="AL37" s="6">
        <f>_xlfn.XLOOKUP($E37-AL$3,'SI2.11 - Nickel_inflow'!$J$4:$J$49,'SI2.11 - Nickel_inflow'!$K$4:$K$49,0)*AL$1</f>
        <v>13.564391964356615</v>
      </c>
      <c r="AM37" s="6">
        <f>_xlfn.XLOOKUP($E37-AM$3,'SI2.11 - Nickel_inflow'!$J$4:$J$49,'SI2.11 - Nickel_inflow'!$K$4:$K$49,0)*AM$1</f>
        <v>14.111186241201096</v>
      </c>
      <c r="AN37" s="6">
        <f>_xlfn.XLOOKUP($E37-AN$3,'SI2.11 - Nickel_inflow'!$J$4:$J$49,'SI2.11 - Nickel_inflow'!$K$4:$K$49,0)*AN$1</f>
        <v>0</v>
      </c>
      <c r="AO37" s="6">
        <f>_xlfn.XLOOKUP($E37-AO$3,'SI2.11 - Nickel_inflow'!$J$4:$J$49,'SI2.11 - Nickel_inflow'!$K$4:$K$49,0)*AO$1</f>
        <v>0</v>
      </c>
      <c r="AP37" s="6">
        <f>_xlfn.XLOOKUP($E37-AP$3,'SI2.11 - Nickel_inflow'!$J$4:$J$49,'SI2.11 - Nickel_inflow'!$K$4:$K$49,0)*AP$1</f>
        <v>0</v>
      </c>
      <c r="AQ37" s="6">
        <f>_xlfn.XLOOKUP($E37-AQ$3,'SI2.11 - Nickel_inflow'!$J$4:$J$49,'SI2.11 - Nickel_inflow'!$K$4:$K$49,0)*AQ$1</f>
        <v>0</v>
      </c>
      <c r="AR37" s="6">
        <f>_xlfn.XLOOKUP($E37-AR$3,'SI2.11 - Nickel_inflow'!$J$4:$J$49,'SI2.11 - Nickel_inflow'!$K$4:$K$49,0)*AR$1</f>
        <v>0</v>
      </c>
      <c r="AS37" s="6">
        <f>_xlfn.XLOOKUP($E37-AS$3,'SI2.11 - Nickel_inflow'!$J$4:$J$49,'SI2.11 - Nickel_inflow'!$K$4:$K$49,0)*AS$1</f>
        <v>0</v>
      </c>
      <c r="AT37" s="6">
        <f>_xlfn.XLOOKUP($E37-AT$3,'SI2.11 - Nickel_inflow'!$J$4:$J$49,'SI2.11 - Nickel_inflow'!$K$4:$K$49,0)*AT$1</f>
        <v>0</v>
      </c>
      <c r="AU37" s="6">
        <f>_xlfn.XLOOKUP($E37-AU$3,'SI2.11 - Nickel_inflow'!$J$4:$J$49,'SI2.11 - Nickel_inflow'!$K$4:$K$49,0)*AU$1</f>
        <v>0</v>
      </c>
      <c r="AV37" s="6">
        <f>_xlfn.XLOOKUP($E37-AV$3,'SI2.11 - Nickel_inflow'!$J$4:$J$49,'SI2.11 - Nickel_inflow'!$K$4:$K$49,0)*AV$1</f>
        <v>0</v>
      </c>
      <c r="AW37" s="6">
        <f>_xlfn.XLOOKUP($E37-AW$3,'SI2.11 - Nickel_inflow'!$J$4:$J$49,'SI2.11 - Nickel_inflow'!$K$4:$K$49,0)*AW$1</f>
        <v>0</v>
      </c>
      <c r="AX37" s="6">
        <f>_xlfn.XLOOKUP($E37-AX$3,'SI2.11 - Nickel_inflow'!$J$4:$J$49,'SI2.11 - Nickel_inflow'!$K$4:$K$49,0)*AX$1</f>
        <v>0</v>
      </c>
      <c r="AY37" s="6">
        <f>_xlfn.XLOOKUP($E37-AY$3,'SI2.11 - Nickel_inflow'!$J$4:$J$49,'SI2.11 - Nickel_inflow'!$K$4:$K$49,0)*AY$1</f>
        <v>0</v>
      </c>
    </row>
    <row r="38" spans="1:51">
      <c r="A38" s="15">
        <f>'SI2.11 - Nickel_inflow'!E38-B38</f>
        <v>9.0922413077243611</v>
      </c>
      <c r="B38" s="14">
        <f t="shared" si="2"/>
        <v>5.4800613887871492</v>
      </c>
      <c r="C38" s="13">
        <f t="shared" si="1"/>
        <v>99.333230717820314</v>
      </c>
      <c r="E38" s="9">
        <f>'SI2.11 - Nickel_inflow'!B38</f>
        <v>2039</v>
      </c>
      <c r="F38" s="6">
        <f>_xlfn.XLOOKUP($E38-F$3,'SI2.11 - Nickel_inflow'!$J$4:$J$49,'SI2.11 - Nickel_inflow'!$K$4:$K$49,0)*F$1</f>
        <v>1.3771796228534465E-10</v>
      </c>
      <c r="G38" s="6">
        <f>_xlfn.XLOOKUP($E38-G$3,'SI2.11 - Nickel_inflow'!$J$4:$J$49,'SI2.11 - Nickel_inflow'!$K$4:$K$49,0)*G$1</f>
        <v>-8.4948250748646779E-11</v>
      </c>
      <c r="H38" s="6">
        <f>_xlfn.XLOOKUP($E38-H$3,'SI2.11 - Nickel_inflow'!$J$4:$J$49,'SI2.11 - Nickel_inflow'!$K$4:$K$49,0)*H$1</f>
        <v>-2.1695035870316776E-11</v>
      </c>
      <c r="I38" s="6">
        <f>_xlfn.XLOOKUP($E38-I$3,'SI2.11 - Nickel_inflow'!$J$4:$J$49,'SI2.11 - Nickel_inflow'!$K$4:$K$49,0)*I$1</f>
        <v>8.792860985092227E-10</v>
      </c>
      <c r="J38" s="6">
        <f>_xlfn.XLOOKUP($E38-J$3,'SI2.11 - Nickel_inflow'!$J$4:$J$49,'SI2.11 - Nickel_inflow'!$K$4:$K$49,0)*J$1</f>
        <v>5.7348354240484336E-9</v>
      </c>
      <c r="K38" s="6">
        <f>_xlfn.XLOOKUP($E38-K$3,'SI2.11 - Nickel_inflow'!$J$4:$J$49,'SI2.11 - Nickel_inflow'!$K$4:$K$49,0)*K$1</f>
        <v>2.5415770214938108E-8</v>
      </c>
      <c r="L38" s="6">
        <f>_xlfn.XLOOKUP($E38-L$3,'SI2.11 - Nickel_inflow'!$J$4:$J$49,'SI2.11 - Nickel_inflow'!$K$4:$K$49,0)*L$1</f>
        <v>9.2370857630605492E-8</v>
      </c>
      <c r="M38" s="6">
        <f>_xlfn.XLOOKUP($E38-M$3,'SI2.11 - Nickel_inflow'!$J$4:$J$49,'SI2.11 - Nickel_inflow'!$K$4:$K$49,0)*M$1</f>
        <v>2.8911387122926274E-7</v>
      </c>
      <c r="N38" s="6">
        <f>_xlfn.XLOOKUP($E38-N$3,'SI2.11 - Nickel_inflow'!$J$4:$J$49,'SI2.11 - Nickel_inflow'!$K$4:$K$49,0)*N$1</f>
        <v>7.873954573048892E-7</v>
      </c>
      <c r="O38" s="6">
        <f>_xlfn.XLOOKUP($E38-O$3,'SI2.11 - Nickel_inflow'!$J$4:$J$49,'SI2.11 - Nickel_inflow'!$K$4:$K$49,0)*O$1</f>
        <v>1.8362253117270182E-6</v>
      </c>
      <c r="P38" s="6">
        <f>_xlfn.XLOOKUP($E38-P$3,'SI2.11 - Nickel_inflow'!$J$4:$J$49,'SI2.11 - Nickel_inflow'!$K$4:$K$49,0)*P$1</f>
        <v>3.4247612879616599E-6</v>
      </c>
      <c r="Q38" s="6">
        <f>_xlfn.XLOOKUP($E38-Q$3,'SI2.11 - Nickel_inflow'!$J$4:$J$49,'SI2.11 - Nickel_inflow'!$K$4:$K$49,0)*Q$1</f>
        <v>5.7439409599213349E-6</v>
      </c>
      <c r="R38" s="6">
        <f>_xlfn.XLOOKUP($E38-R$3,'SI2.11 - Nickel_inflow'!$J$4:$J$49,'SI2.11 - Nickel_inflow'!$K$4:$K$49,0)*R$1</f>
        <v>2.7027070266195874E-5</v>
      </c>
      <c r="S38" s="6">
        <f>_xlfn.XLOOKUP($E38-S$3,'SI2.11 - Nickel_inflow'!$J$4:$J$49,'SI2.11 - Nickel_inflow'!$K$4:$K$49,0)*S$1</f>
        <v>1.4657344352781224E-4</v>
      </c>
      <c r="T38" s="6">
        <f>_xlfn.XLOOKUP($E38-T$3,'SI2.11 - Nickel_inflow'!$J$4:$J$49,'SI2.11 - Nickel_inflow'!$K$4:$K$49,0)*T$1</f>
        <v>6.5534746035918938E-4</v>
      </c>
      <c r="U38" s="6">
        <f>_xlfn.XLOOKUP($E38-U$3,'SI2.11 - Nickel_inflow'!$J$4:$J$49,'SI2.11 - Nickel_inflow'!$K$4:$K$49,0)*U$1</f>
        <v>2.2240581965394485E-3</v>
      </c>
      <c r="V38" s="6">
        <f>_xlfn.XLOOKUP($E38-V$3,'SI2.11 - Nickel_inflow'!$J$4:$J$49,'SI2.11 - Nickel_inflow'!$K$4:$K$49,0)*V$1</f>
        <v>4.9262463021100241E-3</v>
      </c>
      <c r="W38" s="6">
        <f>_xlfn.XLOOKUP($E38-W$3,'SI2.11 - Nickel_inflow'!$J$4:$J$49,'SI2.11 - Nickel_inflow'!$K$4:$K$49,0)*W$1</f>
        <v>1.1492247380872447E-2</v>
      </c>
      <c r="X38" s="6">
        <f>_xlfn.XLOOKUP($E38-X$3,'SI2.11 - Nickel_inflow'!$J$4:$J$49,'SI2.11 - Nickel_inflow'!$K$4:$K$49,0)*X$1</f>
        <v>2.6443771668302318E-2</v>
      </c>
      <c r="Y38" s="6">
        <f>_xlfn.XLOOKUP($E38-Y$3,'SI2.11 - Nickel_inflow'!$J$4:$J$49,'SI2.11 - Nickel_inflow'!$K$4:$K$49,0)*Y$1</f>
        <v>4.9482539186872926E-2</v>
      </c>
      <c r="Z38" s="6">
        <f>_xlfn.XLOOKUP($E38-Z$3,'SI2.11 - Nickel_inflow'!$J$4:$J$49,'SI2.11 - Nickel_inflow'!$K$4:$K$49,0)*Z$1</f>
        <v>0.10332216822280285</v>
      </c>
      <c r="AA38" s="6">
        <f>_xlfn.XLOOKUP($E38-AA$3,'SI2.11 - Nickel_inflow'!$J$4:$J$49,'SI2.11 - Nickel_inflow'!$K$4:$K$49,0)*AA$1</f>
        <v>0.34940444949472638</v>
      </c>
      <c r="AB38" s="6">
        <f>_xlfn.XLOOKUP($E38-AB$3,'SI2.11 - Nickel_inflow'!$J$4:$J$49,'SI2.11 - Nickel_inflow'!$K$4:$K$49,0)*AB$1</f>
        <v>0.68790657231409025</v>
      </c>
      <c r="AC38" s="6">
        <f>_xlfn.XLOOKUP($E38-AC$3,'SI2.11 - Nickel_inflow'!$J$4:$J$49,'SI2.11 - Nickel_inflow'!$K$4:$K$49,0)*AC$1</f>
        <v>1.2138443123695086</v>
      </c>
      <c r="AD38" s="6">
        <f>_xlfn.XLOOKUP($E38-AD$3,'SI2.11 - Nickel_inflow'!$J$4:$J$49,'SI2.11 - Nickel_inflow'!$K$4:$K$49,0)*AD$1</f>
        <v>1.9765269914612063</v>
      </c>
      <c r="AE38" s="6">
        <f>_xlfn.XLOOKUP($E38-AE$3,'SI2.11 - Nickel_inflow'!$J$4:$J$49,'SI2.11 - Nickel_inflow'!$K$4:$K$49,0)*AE$1</f>
        <v>3.0147228746457917</v>
      </c>
      <c r="AF38" s="6">
        <f>_xlfn.XLOOKUP($E38-AF$3,'SI2.11 - Nickel_inflow'!$J$4:$J$49,'SI2.11 - Nickel_inflow'!$K$4:$K$49,0)*AF$1</f>
        <v>4.3385419370701293</v>
      </c>
      <c r="AG38" s="6">
        <f>_xlfn.XLOOKUP($E38-AG$3,'SI2.11 - Nickel_inflow'!$J$4:$J$49,'SI2.11 - Nickel_inflow'!$K$4:$K$49,0)*AG$1</f>
        <v>5.896133539552828</v>
      </c>
      <c r="AH38" s="6">
        <f>_xlfn.XLOOKUP($E38-AH$3,'SI2.11 - Nickel_inflow'!$J$4:$J$49,'SI2.11 - Nickel_inflow'!$K$4:$K$49,0)*AH$1</f>
        <v>7.5942199796772014</v>
      </c>
      <c r="AI38" s="6">
        <f>_xlfn.XLOOKUP($E38-AI$3,'SI2.11 - Nickel_inflow'!$J$4:$J$49,'SI2.11 - Nickel_inflow'!$K$4:$K$49,0)*AI$1</f>
        <v>9.3005557701429797</v>
      </c>
      <c r="AJ38" s="6">
        <f>_xlfn.XLOOKUP($E38-AJ$3,'SI2.11 - Nickel_inflow'!$J$4:$J$49,'SI2.11 - Nickel_inflow'!$K$4:$K$49,0)*AJ$1</f>
        <v>10.854370718015177</v>
      </c>
      <c r="AK38" s="6">
        <f>_xlfn.XLOOKUP($E38-AK$3,'SI2.11 - Nickel_inflow'!$J$4:$J$49,'SI2.11 - Nickel_inflow'!$K$4:$K$49,0)*AK$1</f>
        <v>12.134467784839087</v>
      </c>
      <c r="AL38" s="6">
        <f>_xlfn.XLOOKUP($E38-AL$3,'SI2.11 - Nickel_inflow'!$J$4:$J$49,'SI2.11 - Nickel_inflow'!$K$4:$K$49,0)*AL$1</f>
        <v>13.192553638680506</v>
      </c>
      <c r="AM38" s="6">
        <f>_xlfn.XLOOKUP($E38-AM$3,'SI2.11 - Nickel_inflow'!$J$4:$J$49,'SI2.11 - Nickel_inflow'!$K$4:$K$49,0)*AM$1</f>
        <v>14.008947268245207</v>
      </c>
      <c r="AN38" s="6">
        <f>_xlfn.XLOOKUP($E38-AN$3,'SI2.11 - Nickel_inflow'!$J$4:$J$49,'SI2.11 - Nickel_inflow'!$K$4:$K$49,0)*AN$1</f>
        <v>14.57230269651151</v>
      </c>
      <c r="AO38" s="6">
        <f>_xlfn.XLOOKUP($E38-AO$3,'SI2.11 - Nickel_inflow'!$J$4:$J$49,'SI2.11 - Nickel_inflow'!$K$4:$K$49,0)*AO$1</f>
        <v>0</v>
      </c>
      <c r="AP38" s="6">
        <f>_xlfn.XLOOKUP($E38-AP$3,'SI2.11 - Nickel_inflow'!$J$4:$J$49,'SI2.11 - Nickel_inflow'!$K$4:$K$49,0)*AP$1</f>
        <v>0</v>
      </c>
      <c r="AQ38" s="6">
        <f>_xlfn.XLOOKUP($E38-AQ$3,'SI2.11 - Nickel_inflow'!$J$4:$J$49,'SI2.11 - Nickel_inflow'!$K$4:$K$49,0)*AQ$1</f>
        <v>0</v>
      </c>
      <c r="AR38" s="6">
        <f>_xlfn.XLOOKUP($E38-AR$3,'SI2.11 - Nickel_inflow'!$J$4:$J$49,'SI2.11 - Nickel_inflow'!$K$4:$K$49,0)*AR$1</f>
        <v>0</v>
      </c>
      <c r="AS38" s="6">
        <f>_xlfn.XLOOKUP($E38-AS$3,'SI2.11 - Nickel_inflow'!$J$4:$J$49,'SI2.11 - Nickel_inflow'!$K$4:$K$49,0)*AS$1</f>
        <v>0</v>
      </c>
      <c r="AT38" s="6">
        <f>_xlfn.XLOOKUP($E38-AT$3,'SI2.11 - Nickel_inflow'!$J$4:$J$49,'SI2.11 - Nickel_inflow'!$K$4:$K$49,0)*AT$1</f>
        <v>0</v>
      </c>
      <c r="AU38" s="6">
        <f>_xlfn.XLOOKUP($E38-AU$3,'SI2.11 - Nickel_inflow'!$J$4:$J$49,'SI2.11 - Nickel_inflow'!$K$4:$K$49,0)*AU$1</f>
        <v>0</v>
      </c>
      <c r="AV38" s="6">
        <f>_xlfn.XLOOKUP($E38-AV$3,'SI2.11 - Nickel_inflow'!$J$4:$J$49,'SI2.11 - Nickel_inflow'!$K$4:$K$49,0)*AV$1</f>
        <v>0</v>
      </c>
      <c r="AW38" s="6">
        <f>_xlfn.XLOOKUP($E38-AW$3,'SI2.11 - Nickel_inflow'!$J$4:$J$49,'SI2.11 - Nickel_inflow'!$K$4:$K$49,0)*AW$1</f>
        <v>0</v>
      </c>
      <c r="AX38" s="6">
        <f>_xlfn.XLOOKUP($E38-AX$3,'SI2.11 - Nickel_inflow'!$J$4:$J$49,'SI2.11 - Nickel_inflow'!$K$4:$K$49,0)*AX$1</f>
        <v>0</v>
      </c>
      <c r="AY38" s="6">
        <f>_xlfn.XLOOKUP($E38-AY$3,'SI2.11 - Nickel_inflow'!$J$4:$J$49,'SI2.11 - Nickel_inflow'!$K$4:$K$49,0)*AY$1</f>
        <v>0</v>
      </c>
    </row>
    <row r="39" spans="1:51">
      <c r="A39" s="15">
        <f>'SI2.11 - Nickel_inflow'!E39-B39</f>
        <v>9.9521215828717526</v>
      </c>
      <c r="B39" s="14">
        <f t="shared" si="2"/>
        <v>5.101559431179524</v>
      </c>
      <c r="C39" s="13">
        <f t="shared" si="1"/>
        <v>104.43479014899984</v>
      </c>
      <c r="E39" s="9">
        <f>'SI2.11 - Nickel_inflow'!B39</f>
        <v>2040</v>
      </c>
      <c r="F39" s="6">
        <f>_xlfn.XLOOKUP($E39-F$3,'SI2.11 - Nickel_inflow'!$J$4:$J$49,'SI2.11 - Nickel_inflow'!$K$4:$K$49,0)*F$1</f>
        <v>3.1345632741920838E-11</v>
      </c>
      <c r="G39" s="6">
        <f>_xlfn.XLOOKUP($E39-G$3,'SI2.11 - Nickel_inflow'!$J$4:$J$49,'SI2.11 - Nickel_inflow'!$K$4:$K$49,0)*G$1</f>
        <v>-2.0412962444060197E-11</v>
      </c>
      <c r="H39" s="6">
        <f>_xlfn.XLOOKUP($E39-H$3,'SI2.11 - Nickel_inflow'!$J$4:$J$49,'SI2.11 - Nickel_inflow'!$K$4:$K$49,0)*H$1</f>
        <v>-5.5015886926745005E-12</v>
      </c>
      <c r="I39" s="6">
        <f>_xlfn.XLOOKUP($E39-I$3,'SI2.11 - Nickel_inflow'!$J$4:$J$49,'SI2.11 - Nickel_inflow'!$K$4:$K$49,0)*I$1</f>
        <v>2.352018836589615E-10</v>
      </c>
      <c r="J39" s="6">
        <f>_xlfn.XLOOKUP($E39-J$3,'SI2.11 - Nickel_inflow'!$J$4:$J$49,'SI2.11 - Nickel_inflow'!$K$4:$K$49,0)*J$1</f>
        <v>1.617397097367447E-9</v>
      </c>
      <c r="K39" s="6">
        <f>_xlfn.XLOOKUP($E39-K$3,'SI2.11 - Nickel_inflow'!$J$4:$J$49,'SI2.11 - Nickel_inflow'!$K$4:$K$49,0)*K$1</f>
        <v>7.5540809058647555E-9</v>
      </c>
      <c r="L39" s="6">
        <f>_xlfn.XLOOKUP($E39-L$3,'SI2.11 - Nickel_inflow'!$J$4:$J$49,'SI2.11 - Nickel_inflow'!$K$4:$K$49,0)*L$1</f>
        <v>2.8919351302468595E-8</v>
      </c>
      <c r="M39" s="6">
        <f>_xlfn.XLOOKUP($E39-M$3,'SI2.11 - Nickel_inflow'!$J$4:$J$49,'SI2.11 - Nickel_inflow'!$K$4:$K$49,0)*M$1</f>
        <v>9.5298261478909733E-8</v>
      </c>
      <c r="N39" s="6">
        <f>_xlfn.XLOOKUP($E39-N$3,'SI2.11 - Nickel_inflow'!$J$4:$J$49,'SI2.11 - Nickel_inflow'!$K$4:$K$49,0)*N$1</f>
        <v>2.7311972761230166E-7</v>
      </c>
      <c r="O39" s="6">
        <f>_xlfn.XLOOKUP($E39-O$3,'SI2.11 - Nickel_inflow'!$J$4:$J$49,'SI2.11 - Nickel_inflow'!$K$4:$K$49,0)*O$1</f>
        <v>6.6989371087875749E-7</v>
      </c>
      <c r="P39" s="6">
        <f>_xlfn.XLOOKUP($E39-P$3,'SI2.11 - Nickel_inflow'!$J$4:$J$49,'SI2.11 - Nickel_inflow'!$K$4:$K$49,0)*P$1</f>
        <v>1.3134067826911942E-6</v>
      </c>
      <c r="Q39" s="6">
        <f>_xlfn.XLOOKUP($E39-Q$3,'SI2.11 - Nickel_inflow'!$J$4:$J$49,'SI2.11 - Nickel_inflow'!$K$4:$K$49,0)*Q$1</f>
        <v>2.3143569501019054E-6</v>
      </c>
      <c r="R39" s="6">
        <f>_xlfn.XLOOKUP($E39-R$3,'SI2.11 - Nickel_inflow'!$J$4:$J$49,'SI2.11 - Nickel_inflow'!$K$4:$K$49,0)*R$1</f>
        <v>1.14347278560985E-5</v>
      </c>
      <c r="S39" s="6">
        <f>_xlfn.XLOOKUP($E39-S$3,'SI2.11 - Nickel_inflow'!$J$4:$J$49,'SI2.11 - Nickel_inflow'!$K$4:$K$49,0)*S$1</f>
        <v>6.5078238994177682E-5</v>
      </c>
      <c r="T39" s="6">
        <f>_xlfn.XLOOKUP($E39-T$3,'SI2.11 - Nickel_inflow'!$J$4:$J$49,'SI2.11 - Nickel_inflow'!$K$4:$K$49,0)*T$1</f>
        <v>3.0517177988810881E-4</v>
      </c>
      <c r="U39" s="6">
        <f>_xlfn.XLOOKUP($E39-U$3,'SI2.11 - Nickel_inflow'!$J$4:$J$49,'SI2.11 - Nickel_inflow'!$K$4:$K$49,0)*U$1</f>
        <v>1.0855266618752107E-3</v>
      </c>
      <c r="V39" s="6">
        <f>_xlfn.XLOOKUP($E39-V$3,'SI2.11 - Nickel_inflow'!$J$4:$J$49,'SI2.11 - Nickel_inflow'!$K$4:$K$49,0)*V$1</f>
        <v>2.5185544151225328E-3</v>
      </c>
      <c r="W39" s="6">
        <f>_xlfn.XLOOKUP($E39-W$3,'SI2.11 - Nickel_inflow'!$J$4:$J$49,'SI2.11 - Nickel_inflow'!$K$4:$K$49,0)*W$1</f>
        <v>6.1502009761455582E-3</v>
      </c>
      <c r="X39" s="6">
        <f>_xlfn.XLOOKUP($E39-X$3,'SI2.11 - Nickel_inflow'!$J$4:$J$49,'SI2.11 - Nickel_inflow'!$K$4:$K$49,0)*X$1</f>
        <v>1.4803111938159729E-2</v>
      </c>
      <c r="Y39" s="6">
        <f>_xlfn.XLOOKUP($E39-Y$3,'SI2.11 - Nickel_inflow'!$J$4:$J$49,'SI2.11 - Nickel_inflow'!$K$4:$K$49,0)*Y$1</f>
        <v>2.8954074136963721E-2</v>
      </c>
      <c r="Z39" s="6">
        <f>_xlfn.XLOOKUP($E39-Z$3,'SI2.11 - Nickel_inflow'!$J$4:$J$49,'SI2.11 - Nickel_inflow'!$K$4:$K$49,0)*Z$1</f>
        <v>6.3146204341950174E-2</v>
      </c>
      <c r="AA39" s="6">
        <f>_xlfn.XLOOKUP($E39-AA$3,'SI2.11 - Nickel_inflow'!$J$4:$J$49,'SI2.11 - Nickel_inflow'!$K$4:$K$49,0)*AA$1</f>
        <v>0.22285868103836512</v>
      </c>
      <c r="AB39" s="6">
        <f>_xlfn.XLOOKUP($E39-AB$3,'SI2.11 - Nickel_inflow'!$J$4:$J$49,'SI2.11 - Nickel_inflow'!$K$4:$K$49,0)*AB$1</f>
        <v>0.45752054504751427</v>
      </c>
      <c r="AC39" s="6">
        <f>_xlfn.XLOOKUP($E39-AC$3,'SI2.11 - Nickel_inflow'!$J$4:$J$49,'SI2.11 - Nickel_inflow'!$K$4:$K$49,0)*AC$1</f>
        <v>0.84107647592827395</v>
      </c>
      <c r="AD39" s="6">
        <f>_xlfn.XLOOKUP($E39-AD$3,'SI2.11 - Nickel_inflow'!$J$4:$J$49,'SI2.11 - Nickel_inflow'!$K$4:$K$49,0)*AD$1</f>
        <v>1.4254548547012722</v>
      </c>
      <c r="AE39" s="6">
        <f>_xlfn.XLOOKUP($E39-AE$3,'SI2.11 - Nickel_inflow'!$J$4:$J$49,'SI2.11 - Nickel_inflow'!$K$4:$K$49,0)*AE$1</f>
        <v>2.2606572072463949</v>
      </c>
      <c r="AF39" s="6">
        <f>_xlfn.XLOOKUP($E39-AF$3,'SI2.11 - Nickel_inflow'!$J$4:$J$49,'SI2.11 - Nickel_inflow'!$K$4:$K$49,0)*AF$1</f>
        <v>3.3790332099186733</v>
      </c>
      <c r="AG39" s="6">
        <f>_xlfn.XLOOKUP($E39-AG$3,'SI2.11 - Nickel_inflow'!$J$4:$J$49,'SI2.11 - Nickel_inflow'!$K$4:$K$49,0)*AG$1</f>
        <v>4.7638888479936599</v>
      </c>
      <c r="AH39" s="6">
        <f>_xlfn.XLOOKUP($E39-AH$3,'SI2.11 - Nickel_inflow'!$J$4:$J$49,'SI2.11 - Nickel_inflow'!$K$4:$K$49,0)*AH$1</f>
        <v>6.3570806959933126</v>
      </c>
      <c r="AI39" s="6">
        <f>_xlfn.XLOOKUP($E39-AI$3,'SI2.11 - Nickel_inflow'!$J$4:$J$49,'SI2.11 - Nickel_inflow'!$K$4:$K$49,0)*AI$1</f>
        <v>8.0544411616372997</v>
      </c>
      <c r="AJ39" s="6">
        <f>_xlfn.XLOOKUP($E39-AJ$3,'SI2.11 - Nickel_inflow'!$J$4:$J$49,'SI2.11 - Nickel_inflow'!$K$4:$K$49,0)*AJ$1</f>
        <v>9.7089495731154241</v>
      </c>
      <c r="AK39" s="6">
        <f>_xlfn.XLOOKUP($E39-AK$3,'SI2.11 - Nickel_inflow'!$J$4:$J$49,'SI2.11 - Nickel_inflow'!$K$4:$K$49,0)*AK$1</f>
        <v>11.18933132789086</v>
      </c>
      <c r="AL39" s="6">
        <f>_xlfn.XLOOKUP($E39-AL$3,'SI2.11 - Nickel_inflow'!$J$4:$J$49,'SI2.11 - Nickel_inflow'!$K$4:$K$49,0)*AL$1</f>
        <v>12.512127244933117</v>
      </c>
      <c r="AM39" s="6">
        <f>_xlfn.XLOOKUP($E39-AM$3,'SI2.11 - Nickel_inflow'!$J$4:$J$49,'SI2.11 - Nickel_inflow'!$K$4:$K$49,0)*AM$1</f>
        <v>13.624922425082525</v>
      </c>
      <c r="AN39" s="6">
        <f>_xlfn.XLOOKUP($E39-AN$3,'SI2.11 - Nickel_inflow'!$J$4:$J$49,'SI2.11 - Nickel_inflow'!$K$4:$K$49,0)*AN$1</f>
        <v>14.466722822798012</v>
      </c>
      <c r="AO39" s="6">
        <f>_xlfn.XLOOKUP($E39-AO$3,'SI2.11 - Nickel_inflow'!$J$4:$J$49,'SI2.11 - Nickel_inflow'!$K$4:$K$49,0)*AO$1</f>
        <v>15.053681014051277</v>
      </c>
      <c r="AP39" s="6">
        <f>_xlfn.XLOOKUP($E39-AP$3,'SI2.11 - Nickel_inflow'!$J$4:$J$49,'SI2.11 - Nickel_inflow'!$K$4:$K$49,0)*AP$1</f>
        <v>0</v>
      </c>
      <c r="AQ39" s="6">
        <f>_xlfn.XLOOKUP($E39-AQ$3,'SI2.11 - Nickel_inflow'!$J$4:$J$49,'SI2.11 - Nickel_inflow'!$K$4:$K$49,0)*AQ$1</f>
        <v>0</v>
      </c>
      <c r="AR39" s="6">
        <f>_xlfn.XLOOKUP($E39-AR$3,'SI2.11 - Nickel_inflow'!$J$4:$J$49,'SI2.11 - Nickel_inflow'!$K$4:$K$49,0)*AR$1</f>
        <v>0</v>
      </c>
      <c r="AS39" s="6">
        <f>_xlfn.XLOOKUP($E39-AS$3,'SI2.11 - Nickel_inflow'!$J$4:$J$49,'SI2.11 - Nickel_inflow'!$K$4:$K$49,0)*AS$1</f>
        <v>0</v>
      </c>
      <c r="AT39" s="6">
        <f>_xlfn.XLOOKUP($E39-AT$3,'SI2.11 - Nickel_inflow'!$J$4:$J$49,'SI2.11 - Nickel_inflow'!$K$4:$K$49,0)*AT$1</f>
        <v>0</v>
      </c>
      <c r="AU39" s="6">
        <f>_xlfn.XLOOKUP($E39-AU$3,'SI2.11 - Nickel_inflow'!$J$4:$J$49,'SI2.11 - Nickel_inflow'!$K$4:$K$49,0)*AU$1</f>
        <v>0</v>
      </c>
      <c r="AV39" s="6">
        <f>_xlfn.XLOOKUP($E39-AV$3,'SI2.11 - Nickel_inflow'!$J$4:$J$49,'SI2.11 - Nickel_inflow'!$K$4:$K$49,0)*AV$1</f>
        <v>0</v>
      </c>
      <c r="AW39" s="6">
        <f>_xlfn.XLOOKUP($E39-AW$3,'SI2.11 - Nickel_inflow'!$J$4:$J$49,'SI2.11 - Nickel_inflow'!$K$4:$K$49,0)*AW$1</f>
        <v>0</v>
      </c>
      <c r="AX39" s="6">
        <f>_xlfn.XLOOKUP($E39-AX$3,'SI2.11 - Nickel_inflow'!$J$4:$J$49,'SI2.11 - Nickel_inflow'!$K$4:$K$49,0)*AX$1</f>
        <v>0</v>
      </c>
      <c r="AY39" s="6">
        <f>_xlfn.XLOOKUP($E39-AY$3,'SI2.11 - Nickel_inflow'!$J$4:$J$49,'SI2.11 - Nickel_inflow'!$K$4:$K$49,0)*AY$1</f>
        <v>0</v>
      </c>
    </row>
    <row r="40" spans="1:51">
      <c r="A40" s="15">
        <f>'SI2.11 - Nickel_inflow'!E40-B40</f>
        <v>10.749163467400193</v>
      </c>
      <c r="B40" s="14">
        <f t="shared" si="2"/>
        <v>4.7136623786650063</v>
      </c>
      <c r="C40" s="13">
        <f t="shared" si="1"/>
        <v>109.14845252766484</v>
      </c>
      <c r="E40" s="9">
        <f>'SI2.11 - Nickel_inflow'!B40</f>
        <v>2041</v>
      </c>
      <c r="F40" s="6">
        <f>_xlfn.XLOOKUP($E40-F$3,'SI2.11 - Nickel_inflow'!$J$4:$J$49,'SI2.11 - Nickel_inflow'!$K$4:$K$49,0)*F$1</f>
        <v>6.754823359718814E-12</v>
      </c>
      <c r="G40" s="6">
        <f>_xlfn.XLOOKUP($E40-G$3,'SI2.11 - Nickel_inflow'!$J$4:$J$49,'SI2.11 - Nickel_inflow'!$K$4:$K$49,0)*G$1</f>
        <v>-4.6461421104995859E-12</v>
      </c>
      <c r="H40" s="6">
        <f>_xlfn.XLOOKUP($E40-H$3,'SI2.11 - Nickel_inflow'!$J$4:$J$49,'SI2.11 - Nickel_inflow'!$K$4:$K$49,0)*H$1</f>
        <v>-1.3220251432666472E-12</v>
      </c>
      <c r="I40" s="6">
        <f>_xlfn.XLOOKUP($E40-I$3,'SI2.11 - Nickel_inflow'!$J$4:$J$49,'SI2.11 - Nickel_inflow'!$K$4:$K$49,0)*I$1</f>
        <v>5.9644244488404819E-11</v>
      </c>
      <c r="J40" s="6">
        <f>_xlfn.XLOOKUP($E40-J$3,'SI2.11 - Nickel_inflow'!$J$4:$J$49,'SI2.11 - Nickel_inflow'!$K$4:$K$49,0)*J$1</f>
        <v>4.3264057576974212E-10</v>
      </c>
      <c r="K40" s="6">
        <f>_xlfn.XLOOKUP($E40-K$3,'SI2.11 - Nickel_inflow'!$J$4:$J$49,'SI2.11 - Nickel_inflow'!$K$4:$K$49,0)*K$1</f>
        <v>2.1304793646195704E-9</v>
      </c>
      <c r="L40" s="6">
        <f>_xlfn.XLOOKUP($E40-L$3,'SI2.11 - Nickel_inflow'!$J$4:$J$49,'SI2.11 - Nickel_inflow'!$K$4:$K$49,0)*L$1</f>
        <v>8.5954160600481761E-9</v>
      </c>
      <c r="M40" s="6">
        <f>_xlfn.XLOOKUP($E40-M$3,'SI2.11 - Nickel_inflow'!$J$4:$J$49,'SI2.11 - Nickel_inflow'!$K$4:$K$49,0)*M$1</f>
        <v>2.9835859197543702E-8</v>
      </c>
      <c r="N40" s="6">
        <f>_xlfn.XLOOKUP($E40-N$3,'SI2.11 - Nickel_inflow'!$J$4:$J$49,'SI2.11 - Nickel_inflow'!$K$4:$K$49,0)*N$1</f>
        <v>9.0026241585641732E-8</v>
      </c>
      <c r="O40" s="6">
        <f>_xlfn.XLOOKUP($E40-O$3,'SI2.11 - Nickel_inflow'!$J$4:$J$49,'SI2.11 - Nickel_inflow'!$K$4:$K$49,0)*O$1</f>
        <v>2.3236251383852647E-7</v>
      </c>
      <c r="P40" s="6">
        <f>_xlfn.XLOOKUP($E40-P$3,'SI2.11 - Nickel_inflow'!$J$4:$J$49,'SI2.11 - Nickel_inflow'!$K$4:$K$49,0)*P$1</f>
        <v>4.7915848775813808E-7</v>
      </c>
      <c r="Q40" s="6">
        <f>_xlfn.XLOOKUP($E40-Q$3,'SI2.11 - Nickel_inflow'!$J$4:$J$49,'SI2.11 - Nickel_inflow'!$K$4:$K$49,0)*Q$1</f>
        <v>8.8756320813282242E-7</v>
      </c>
      <c r="R40" s="6">
        <f>_xlfn.XLOOKUP($E40-R$3,'SI2.11 - Nickel_inflow'!$J$4:$J$49,'SI2.11 - Nickel_inflow'!$K$4:$K$49,0)*R$1</f>
        <v>4.6072969884160952E-6</v>
      </c>
      <c r="S40" s="6">
        <f>_xlfn.XLOOKUP($E40-S$3,'SI2.11 - Nickel_inflow'!$J$4:$J$49,'SI2.11 - Nickel_inflow'!$K$4:$K$49,0)*S$1</f>
        <v>2.7533578183770357E-5</v>
      </c>
      <c r="T40" s="6">
        <f>_xlfn.XLOOKUP($E40-T$3,'SI2.11 - Nickel_inflow'!$J$4:$J$49,'SI2.11 - Nickel_inflow'!$K$4:$K$49,0)*T$1</f>
        <v>1.354955000567241E-4</v>
      </c>
      <c r="U40" s="6">
        <f>_xlfn.XLOOKUP($E40-U$3,'SI2.11 - Nickel_inflow'!$J$4:$J$49,'SI2.11 - Nickel_inflow'!$K$4:$K$49,0)*U$1</f>
        <v>5.0549078703820472E-4</v>
      </c>
      <c r="V40" s="6">
        <f>_xlfn.XLOOKUP($E40-V$3,'SI2.11 - Nickel_inflow'!$J$4:$J$49,'SI2.11 - Nickel_inflow'!$K$4:$K$49,0)*V$1</f>
        <v>1.2292654802167375E-3</v>
      </c>
      <c r="W40" s="6">
        <f>_xlfn.XLOOKUP($E40-W$3,'SI2.11 - Nickel_inflow'!$J$4:$J$49,'SI2.11 - Nickel_inflow'!$K$4:$K$49,0)*W$1</f>
        <v>3.1443039735402083E-3</v>
      </c>
      <c r="X40" s="6">
        <f>_xlfn.XLOOKUP($E40-X$3,'SI2.11 - Nickel_inflow'!$J$4:$J$49,'SI2.11 - Nickel_inflow'!$K$4:$K$49,0)*X$1</f>
        <v>7.9220460954914085E-3</v>
      </c>
      <c r="Y40" s="6">
        <f>_xlfn.XLOOKUP($E40-Y$3,'SI2.11 - Nickel_inflow'!$J$4:$J$49,'SI2.11 - Nickel_inflow'!$K$4:$K$49,0)*Y$1</f>
        <v>1.6208368680970621E-2</v>
      </c>
      <c r="Z40" s="6">
        <f>_xlfn.XLOOKUP($E40-Z$3,'SI2.11 - Nickel_inflow'!$J$4:$J$49,'SI2.11 - Nickel_inflow'!$K$4:$K$49,0)*Z$1</f>
        <v>3.6949192826986547E-2</v>
      </c>
      <c r="AA40" s="6">
        <f>_xlfn.XLOOKUP($E40-AA$3,'SI2.11 - Nickel_inflow'!$J$4:$J$49,'SI2.11 - Nickel_inflow'!$K$4:$K$49,0)*AA$1</f>
        <v>0.13620194053496751</v>
      </c>
      <c r="AB40" s="6">
        <f>_xlfn.XLOOKUP($E40-AB$3,'SI2.11 - Nickel_inflow'!$J$4:$J$49,'SI2.11 - Nickel_inflow'!$K$4:$K$49,0)*AB$1</f>
        <v>0.29181776409742566</v>
      </c>
      <c r="AC40" s="6">
        <f>_xlfn.XLOOKUP($E40-AC$3,'SI2.11 - Nickel_inflow'!$J$4:$J$49,'SI2.11 - Nickel_inflow'!$K$4:$K$49,0)*AC$1</f>
        <v>0.55939248610296266</v>
      </c>
      <c r="AD40" s="6">
        <f>_xlfn.XLOOKUP($E40-AD$3,'SI2.11 - Nickel_inflow'!$J$4:$J$49,'SI2.11 - Nickel_inflow'!$K$4:$K$49,0)*AD$1</f>
        <v>0.98770207477977723</v>
      </c>
      <c r="AE40" s="6">
        <f>_xlfn.XLOOKUP($E40-AE$3,'SI2.11 - Nickel_inflow'!$J$4:$J$49,'SI2.11 - Nickel_inflow'!$K$4:$K$49,0)*AE$1</f>
        <v>1.6303672071295574</v>
      </c>
      <c r="AF40" s="6">
        <f>_xlfn.XLOOKUP($E40-AF$3,'SI2.11 - Nickel_inflow'!$J$4:$J$49,'SI2.11 - Nickel_inflow'!$K$4:$K$49,0)*AF$1</f>
        <v>2.5338434400624892</v>
      </c>
      <c r="AG40" s="6">
        <f>_xlfn.XLOOKUP($E40-AG$3,'SI2.11 - Nickel_inflow'!$J$4:$J$49,'SI2.11 - Nickel_inflow'!$K$4:$K$49,0)*AG$1</f>
        <v>3.7103107124976922</v>
      </c>
      <c r="AH40" s="6">
        <f>_xlfn.XLOOKUP($E40-AH$3,'SI2.11 - Nickel_inflow'!$J$4:$J$49,'SI2.11 - Nickel_inflow'!$K$4:$K$49,0)*AH$1</f>
        <v>5.136319527073522</v>
      </c>
      <c r="AI40" s="6">
        <f>_xlfn.XLOOKUP($E40-AI$3,'SI2.11 - Nickel_inflow'!$J$4:$J$49,'SI2.11 - Nickel_inflow'!$K$4:$K$49,0)*AI$1</f>
        <v>6.7423293719014508</v>
      </c>
      <c r="AJ40" s="6">
        <f>_xlfn.XLOOKUP($E40-AJ$3,'SI2.11 - Nickel_inflow'!$J$4:$J$49,'SI2.11 - Nickel_inflow'!$K$4:$K$49,0)*AJ$1</f>
        <v>8.4081172147801215</v>
      </c>
      <c r="AK40" s="6">
        <f>_xlfn.XLOOKUP($E40-AK$3,'SI2.11 - Nickel_inflow'!$J$4:$J$49,'SI2.11 - Nickel_inflow'!$K$4:$K$49,0)*AK$1</f>
        <v>10.008563042633781</v>
      </c>
      <c r="AL40" s="6">
        <f>_xlfn.XLOOKUP($E40-AL$3,'SI2.11 - Nickel_inflow'!$J$4:$J$49,'SI2.11 - Nickel_inflow'!$K$4:$K$49,0)*AL$1</f>
        <v>11.537575429159494</v>
      </c>
      <c r="AM40" s="6">
        <f>_xlfn.XLOOKUP($E40-AM$3,'SI2.11 - Nickel_inflow'!$J$4:$J$49,'SI2.11 - Nickel_inflow'!$K$4:$K$49,0)*AM$1</f>
        <v>12.92219594128753</v>
      </c>
      <c r="AN40" s="6">
        <f>_xlfn.XLOOKUP($E40-AN$3,'SI2.11 - Nickel_inflow'!$J$4:$J$49,'SI2.11 - Nickel_inflow'!$K$4:$K$49,0)*AN$1</f>
        <v>14.070149057708889</v>
      </c>
      <c r="AO40" s="6">
        <f>_xlfn.XLOOKUP($E40-AO$3,'SI2.11 - Nickel_inflow'!$J$4:$J$49,'SI2.11 - Nickel_inflow'!$K$4:$K$49,0)*AO$1</f>
        <v>14.944613437465231</v>
      </c>
      <c r="AP40" s="6">
        <f>_xlfn.XLOOKUP($E40-AP$3,'SI2.11 - Nickel_inflow'!$J$4:$J$49,'SI2.11 - Nickel_inflow'!$K$4:$K$49,0)*AP$1</f>
        <v>15.462825846065199</v>
      </c>
      <c r="AQ40" s="6">
        <f>_xlfn.XLOOKUP($E40-AQ$3,'SI2.11 - Nickel_inflow'!$J$4:$J$49,'SI2.11 - Nickel_inflow'!$K$4:$K$49,0)*AQ$1</f>
        <v>0</v>
      </c>
      <c r="AR40" s="6">
        <f>_xlfn.XLOOKUP($E40-AR$3,'SI2.11 - Nickel_inflow'!$J$4:$J$49,'SI2.11 - Nickel_inflow'!$K$4:$K$49,0)*AR$1</f>
        <v>0</v>
      </c>
      <c r="AS40" s="6">
        <f>_xlfn.XLOOKUP($E40-AS$3,'SI2.11 - Nickel_inflow'!$J$4:$J$49,'SI2.11 - Nickel_inflow'!$K$4:$K$49,0)*AS$1</f>
        <v>0</v>
      </c>
      <c r="AT40" s="6">
        <f>_xlfn.XLOOKUP($E40-AT$3,'SI2.11 - Nickel_inflow'!$J$4:$J$49,'SI2.11 - Nickel_inflow'!$K$4:$K$49,0)*AT$1</f>
        <v>0</v>
      </c>
      <c r="AU40" s="6">
        <f>_xlfn.XLOOKUP($E40-AU$3,'SI2.11 - Nickel_inflow'!$J$4:$J$49,'SI2.11 - Nickel_inflow'!$K$4:$K$49,0)*AU$1</f>
        <v>0</v>
      </c>
      <c r="AV40" s="6">
        <f>_xlfn.XLOOKUP($E40-AV$3,'SI2.11 - Nickel_inflow'!$J$4:$J$49,'SI2.11 - Nickel_inflow'!$K$4:$K$49,0)*AV$1</f>
        <v>0</v>
      </c>
      <c r="AW40" s="6">
        <f>_xlfn.XLOOKUP($E40-AW$3,'SI2.11 - Nickel_inflow'!$J$4:$J$49,'SI2.11 - Nickel_inflow'!$K$4:$K$49,0)*AW$1</f>
        <v>0</v>
      </c>
      <c r="AX40" s="6">
        <f>_xlfn.XLOOKUP($E40-AX$3,'SI2.11 - Nickel_inflow'!$J$4:$J$49,'SI2.11 - Nickel_inflow'!$K$4:$K$49,0)*AX$1</f>
        <v>0</v>
      </c>
      <c r="AY40" s="6">
        <f>_xlfn.XLOOKUP($E40-AY$3,'SI2.11 - Nickel_inflow'!$J$4:$J$49,'SI2.11 - Nickel_inflow'!$K$4:$K$49,0)*AY$1</f>
        <v>0</v>
      </c>
    </row>
    <row r="41" spans="1:51">
      <c r="A41" s="15">
        <f>'SI2.11 - Nickel_inflow'!E41-B41</f>
        <v>11.481663887315991</v>
      </c>
      <c r="B41" s="14">
        <f t="shared" si="2"/>
        <v>4.3701682024181423</v>
      </c>
      <c r="C41" s="13">
        <f t="shared" si="1"/>
        <v>113.51862073008299</v>
      </c>
      <c r="E41" s="9">
        <f>'SI2.11 - Nickel_inflow'!B41</f>
        <v>2042</v>
      </c>
      <c r="F41" s="6">
        <f>_xlfn.XLOOKUP($E41-F$3,'SI2.11 - Nickel_inflow'!$J$4:$J$49,'SI2.11 - Nickel_inflow'!$K$4:$K$49,0)*F$1</f>
        <v>1.377574044235777E-12</v>
      </c>
      <c r="G41" s="6">
        <f>_xlfn.XLOOKUP($E41-G$3,'SI2.11 - Nickel_inflow'!$J$4:$J$49,'SI2.11 - Nickel_inflow'!$K$4:$K$49,0)*G$1</f>
        <v>-1.0012198355978281E-12</v>
      </c>
      <c r="H41" s="6">
        <f>_xlfn.XLOOKUP($E41-H$3,'SI2.11 - Nickel_inflow'!$J$4:$J$49,'SI2.11 - Nickel_inflow'!$K$4:$K$49,0)*H$1</f>
        <v>-3.0090275755431669E-13</v>
      </c>
      <c r="I41" s="6">
        <f>_xlfn.XLOOKUP($E41-I$3,'SI2.11 - Nickel_inflow'!$J$4:$J$49,'SI2.11 - Nickel_inflow'!$K$4:$K$49,0)*I$1</f>
        <v>1.4332440185833337E-11</v>
      </c>
      <c r="J41" s="6">
        <f>_xlfn.XLOOKUP($E41-J$3,'SI2.11 - Nickel_inflow'!$J$4:$J$49,'SI2.11 - Nickel_inflow'!$K$4:$K$49,0)*J$1</f>
        <v>1.0971221775685613E-10</v>
      </c>
      <c r="K41" s="6">
        <f>_xlfn.XLOOKUP($E41-K$3,'SI2.11 - Nickel_inflow'!$J$4:$J$49,'SI2.11 - Nickel_inflow'!$K$4:$K$49,0)*K$1</f>
        <v>5.6988591142819543E-10</v>
      </c>
      <c r="L41" s="6">
        <f>_xlfn.XLOOKUP($E41-L$3,'SI2.11 - Nickel_inflow'!$J$4:$J$49,'SI2.11 - Nickel_inflow'!$K$4:$K$49,0)*L$1</f>
        <v>2.4241673837561281E-9</v>
      </c>
      <c r="M41" s="6">
        <f>_xlfn.XLOOKUP($E41-M$3,'SI2.11 - Nickel_inflow'!$J$4:$J$49,'SI2.11 - Nickel_inflow'!$K$4:$K$49,0)*M$1</f>
        <v>8.8678207415396682E-9</v>
      </c>
      <c r="N41" s="6">
        <f>_xlfn.XLOOKUP($E41-N$3,'SI2.11 - Nickel_inflow'!$J$4:$J$49,'SI2.11 - Nickel_inflow'!$K$4:$K$49,0)*N$1</f>
        <v>2.8185301875918227E-8</v>
      </c>
      <c r="O41" s="6">
        <f>_xlfn.XLOOKUP($E41-O$3,'SI2.11 - Nickel_inflow'!$J$4:$J$49,'SI2.11 - Nickel_inflow'!$K$4:$K$49,0)*O$1</f>
        <v>7.6591771634924547E-8</v>
      </c>
      <c r="P41" s="6">
        <f>_xlfn.XLOOKUP($E41-P$3,'SI2.11 - Nickel_inflow'!$J$4:$J$49,'SI2.11 - Nickel_inflow'!$K$4:$K$49,0)*P$1</f>
        <v>1.6620318855732427E-7</v>
      </c>
      <c r="Q41" s="6">
        <f>_xlfn.XLOOKUP($E41-Q$3,'SI2.11 - Nickel_inflow'!$J$4:$J$49,'SI2.11 - Nickel_inflow'!$K$4:$K$49,0)*Q$1</f>
        <v>3.2380177276629514E-7</v>
      </c>
      <c r="R41" s="6">
        <f>_xlfn.XLOOKUP($E41-R$3,'SI2.11 - Nickel_inflow'!$J$4:$J$49,'SI2.11 - Nickel_inflow'!$K$4:$K$49,0)*R$1</f>
        <v>1.7669129628768904E-6</v>
      </c>
      <c r="S41" s="6">
        <f>_xlfn.XLOOKUP($E41-S$3,'SI2.11 - Nickel_inflow'!$J$4:$J$49,'SI2.11 - Nickel_inflow'!$K$4:$K$49,0)*S$1</f>
        <v>1.1093868909066191E-5</v>
      </c>
      <c r="T41" s="6">
        <f>_xlfn.XLOOKUP($E41-T$3,'SI2.11 - Nickel_inflow'!$J$4:$J$49,'SI2.11 - Nickel_inflow'!$K$4:$K$49,0)*T$1</f>
        <v>5.7326012535382894E-5</v>
      </c>
      <c r="U41" s="6">
        <f>_xlfn.XLOOKUP($E41-U$3,'SI2.11 - Nickel_inflow'!$J$4:$J$49,'SI2.11 - Nickel_inflow'!$K$4:$K$49,0)*U$1</f>
        <v>2.2443663365243356E-4</v>
      </c>
      <c r="V41" s="6">
        <f>_xlfn.XLOOKUP($E41-V$3,'SI2.11 - Nickel_inflow'!$J$4:$J$49,'SI2.11 - Nickel_inflow'!$K$4:$K$49,0)*V$1</f>
        <v>5.72424793325885E-4</v>
      </c>
      <c r="W41" s="6">
        <f>_xlfn.XLOOKUP($E41-W$3,'SI2.11 - Nickel_inflow'!$J$4:$J$49,'SI2.11 - Nickel_inflow'!$K$4:$K$49,0)*W$1</f>
        <v>1.5346836704313381E-3</v>
      </c>
      <c r="X41" s="6">
        <f>_xlfn.XLOOKUP($E41-X$3,'SI2.11 - Nickel_inflow'!$J$4:$J$49,'SI2.11 - Nickel_inflow'!$K$4:$K$49,0)*X$1</f>
        <v>4.0501637447681342E-3</v>
      </c>
      <c r="Y41" s="6">
        <f>_xlfn.XLOOKUP($E41-Y$3,'SI2.11 - Nickel_inflow'!$J$4:$J$49,'SI2.11 - Nickel_inflow'!$K$4:$K$49,0)*Y$1</f>
        <v>8.6740845005952999E-3</v>
      </c>
      <c r="Z41" s="6">
        <f>_xlfn.XLOOKUP($E41-Z$3,'SI2.11 - Nickel_inflow'!$J$4:$J$49,'SI2.11 - Nickel_inflow'!$K$4:$K$49,0)*Z$1</f>
        <v>2.0684002429886553E-2</v>
      </c>
      <c r="AA41" s="6">
        <f>_xlfn.XLOOKUP($E41-AA$3,'SI2.11 - Nickel_inflow'!$J$4:$J$49,'SI2.11 - Nickel_inflow'!$K$4:$K$49,0)*AA$1</f>
        <v>7.9696821316193878E-2</v>
      </c>
      <c r="AB41" s="6">
        <f>_xlfn.XLOOKUP($E41-AB$3,'SI2.11 - Nickel_inflow'!$J$4:$J$49,'SI2.11 - Nickel_inflow'!$K$4:$K$49,0)*AB$1</f>
        <v>0.1783468589487095</v>
      </c>
      <c r="AC41" s="6">
        <f>_xlfn.XLOOKUP($E41-AC$3,'SI2.11 - Nickel_inflow'!$J$4:$J$49,'SI2.11 - Nickel_inflow'!$K$4:$K$49,0)*AC$1</f>
        <v>0.35679417310213685</v>
      </c>
      <c r="AD41" s="6">
        <f>_xlfn.XLOOKUP($E41-AD$3,'SI2.11 - Nickel_inflow'!$J$4:$J$49,'SI2.11 - Nickel_inflow'!$K$4:$K$49,0)*AD$1</f>
        <v>0.65691186824636816</v>
      </c>
      <c r="AE41" s="6">
        <f>_xlfn.XLOOKUP($E41-AE$3,'SI2.11 - Nickel_inflow'!$J$4:$J$49,'SI2.11 - Nickel_inflow'!$K$4:$K$49,0)*AE$1</f>
        <v>1.1296864771436366</v>
      </c>
      <c r="AF41" s="6">
        <f>_xlfn.XLOOKUP($E41-AF$3,'SI2.11 - Nickel_inflow'!$J$4:$J$49,'SI2.11 - Nickel_inflow'!$K$4:$K$49,0)*AF$1</f>
        <v>1.8273868499108419</v>
      </c>
      <c r="AG41" s="6">
        <f>_xlfn.XLOOKUP($E41-AG$3,'SI2.11 - Nickel_inflow'!$J$4:$J$49,'SI2.11 - Nickel_inflow'!$K$4:$K$49,0)*AG$1</f>
        <v>2.7822592663071601</v>
      </c>
      <c r="AH41" s="6">
        <f>_xlfn.XLOOKUP($E41-AH$3,'SI2.11 - Nickel_inflow'!$J$4:$J$49,'SI2.11 - Nickel_inflow'!$K$4:$K$49,0)*AH$1</f>
        <v>4.0003748979445817</v>
      </c>
      <c r="AI41" s="6">
        <f>_xlfn.XLOOKUP($E41-AI$3,'SI2.11 - Nickel_inflow'!$J$4:$J$49,'SI2.11 - Nickel_inflow'!$K$4:$K$49,0)*AI$1</f>
        <v>5.4475882353806773</v>
      </c>
      <c r="AJ41" s="6">
        <f>_xlfn.XLOOKUP($E41-AJ$3,'SI2.11 - Nickel_inflow'!$J$4:$J$49,'SI2.11 - Nickel_inflow'!$K$4:$K$49,0)*AJ$1</f>
        <v>7.038389693578476</v>
      </c>
      <c r="AK41" s="6">
        <f>_xlfn.XLOOKUP($E41-AK$3,'SI2.11 - Nickel_inflow'!$J$4:$J$49,'SI2.11 - Nickel_inflow'!$K$4:$K$49,0)*AK$1</f>
        <v>8.667587629356488</v>
      </c>
      <c r="AL41" s="6">
        <f>_xlfn.XLOOKUP($E41-AL$3,'SI2.11 - Nickel_inflow'!$J$4:$J$49,'SI2.11 - Nickel_inflow'!$K$4:$K$49,0)*AL$1</f>
        <v>10.32005824638064</v>
      </c>
      <c r="AM41" s="6">
        <f>_xlfn.XLOOKUP($E41-AM$3,'SI2.11 - Nickel_inflow'!$J$4:$J$49,'SI2.11 - Nickel_inflow'!$K$4:$K$49,0)*AM$1</f>
        <v>11.915704457318322</v>
      </c>
      <c r="AN41" s="6">
        <f>_xlfn.XLOOKUP($E41-AN$3,'SI2.11 - Nickel_inflow'!$J$4:$J$49,'SI2.11 - Nickel_inflow'!$K$4:$K$49,0)*AN$1</f>
        <v>13.34445932052601</v>
      </c>
      <c r="AO41" s="6">
        <f>_xlfn.XLOOKUP($E41-AO$3,'SI2.11 - Nickel_inflow'!$J$4:$J$49,'SI2.11 - Nickel_inflow'!$K$4:$K$49,0)*AO$1</f>
        <v>14.53493933979348</v>
      </c>
      <c r="AP41" s="6">
        <f>_xlfn.XLOOKUP($E41-AP$3,'SI2.11 - Nickel_inflow'!$J$4:$J$49,'SI2.11 - Nickel_inflow'!$K$4:$K$49,0)*AP$1</f>
        <v>15.350793915760031</v>
      </c>
      <c r="AQ41" s="6">
        <f>_xlfn.XLOOKUP($E41-AQ$3,'SI2.11 - Nickel_inflow'!$J$4:$J$49,'SI2.11 - Nickel_inflow'!$K$4:$K$49,0)*AQ$1</f>
        <v>15.851832089734133</v>
      </c>
      <c r="AR41" s="6">
        <f>_xlfn.XLOOKUP($E41-AR$3,'SI2.11 - Nickel_inflow'!$J$4:$J$49,'SI2.11 - Nickel_inflow'!$K$4:$K$49,0)*AR$1</f>
        <v>0</v>
      </c>
      <c r="AS41" s="6">
        <f>_xlfn.XLOOKUP($E41-AS$3,'SI2.11 - Nickel_inflow'!$J$4:$J$49,'SI2.11 - Nickel_inflow'!$K$4:$K$49,0)*AS$1</f>
        <v>0</v>
      </c>
      <c r="AT41" s="6">
        <f>_xlfn.XLOOKUP($E41-AT$3,'SI2.11 - Nickel_inflow'!$J$4:$J$49,'SI2.11 - Nickel_inflow'!$K$4:$K$49,0)*AT$1</f>
        <v>0</v>
      </c>
      <c r="AU41" s="6">
        <f>_xlfn.XLOOKUP($E41-AU$3,'SI2.11 - Nickel_inflow'!$J$4:$J$49,'SI2.11 - Nickel_inflow'!$K$4:$K$49,0)*AU$1</f>
        <v>0</v>
      </c>
      <c r="AV41" s="6">
        <f>_xlfn.XLOOKUP($E41-AV$3,'SI2.11 - Nickel_inflow'!$J$4:$J$49,'SI2.11 - Nickel_inflow'!$K$4:$K$49,0)*AV$1</f>
        <v>0</v>
      </c>
      <c r="AW41" s="6">
        <f>_xlfn.XLOOKUP($E41-AW$3,'SI2.11 - Nickel_inflow'!$J$4:$J$49,'SI2.11 - Nickel_inflow'!$K$4:$K$49,0)*AW$1</f>
        <v>0</v>
      </c>
      <c r="AX41" s="6">
        <f>_xlfn.XLOOKUP($E41-AX$3,'SI2.11 - Nickel_inflow'!$J$4:$J$49,'SI2.11 - Nickel_inflow'!$K$4:$K$49,0)*AX$1</f>
        <v>0</v>
      </c>
      <c r="AY41" s="6">
        <f>_xlfn.XLOOKUP($E41-AY$3,'SI2.11 - Nickel_inflow'!$J$4:$J$49,'SI2.11 - Nickel_inflow'!$K$4:$K$49,0)*AY$1</f>
        <v>0</v>
      </c>
    </row>
    <row r="42" spans="1:51">
      <c r="A42" s="15">
        <f>'SI2.11 - Nickel_inflow'!E42-B42</f>
        <v>12.152020071407946</v>
      </c>
      <c r="B42" s="14">
        <f t="shared" si="2"/>
        <v>4.0084728676356036</v>
      </c>
      <c r="C42" s="13">
        <f t="shared" si="1"/>
        <v>117.52709359771859</v>
      </c>
      <c r="E42" s="9">
        <f>'SI2.11 - Nickel_inflow'!B42</f>
        <v>2043</v>
      </c>
      <c r="F42" s="6">
        <f>_xlfn.XLOOKUP($E42-F$3,'SI2.11 - Nickel_inflow'!$J$4:$J$49,'SI2.11 - Nickel_inflow'!$K$4:$K$49,0)*F$1</f>
        <v>2.6579065489859306E-13</v>
      </c>
      <c r="G42" s="6">
        <f>_xlfn.XLOOKUP($E42-G$3,'SI2.11 - Nickel_inflow'!$J$4:$J$49,'SI2.11 - Nickel_inflow'!$K$4:$K$49,0)*G$1</f>
        <v>-2.0418808674087884E-13</v>
      </c>
      <c r="H42" s="6">
        <f>_xlfn.XLOOKUP($E42-H$3,'SI2.11 - Nickel_inflow'!$J$4:$J$49,'SI2.11 - Nickel_inflow'!$K$4:$K$49,0)*H$1</f>
        <v>-6.4843003568195078E-14</v>
      </c>
      <c r="I42" s="6">
        <f>_xlfn.XLOOKUP($E42-I$3,'SI2.11 - Nickel_inflow'!$J$4:$J$49,'SI2.11 - Nickel_inflow'!$K$4:$K$49,0)*I$1</f>
        <v>3.2621700096740946E-12</v>
      </c>
      <c r="J42" s="6">
        <f>_xlfn.XLOOKUP($E42-J$3,'SI2.11 - Nickel_inflow'!$J$4:$J$49,'SI2.11 - Nickel_inflow'!$K$4:$K$49,0)*J$1</f>
        <v>2.6363713919805869E-11</v>
      </c>
      <c r="K42" s="6">
        <f>_xlfn.XLOOKUP($E42-K$3,'SI2.11 - Nickel_inflow'!$J$4:$J$49,'SI2.11 - Nickel_inflow'!$K$4:$K$49,0)*K$1</f>
        <v>1.4451591162001996E-10</v>
      </c>
      <c r="L42" s="6">
        <f>_xlfn.XLOOKUP($E42-L$3,'SI2.11 - Nickel_inflow'!$J$4:$J$49,'SI2.11 - Nickel_inflow'!$K$4:$K$49,0)*L$1</f>
        <v>6.4844506916547995E-10</v>
      </c>
      <c r="M42" s="6">
        <f>_xlfn.XLOOKUP($E42-M$3,'SI2.11 - Nickel_inflow'!$J$4:$J$49,'SI2.11 - Nickel_inflow'!$K$4:$K$49,0)*M$1</f>
        <v>2.5009937455565189E-9</v>
      </c>
      <c r="N42" s="6">
        <f>_xlfn.XLOOKUP($E42-N$3,'SI2.11 - Nickel_inflow'!$J$4:$J$49,'SI2.11 - Nickel_inflow'!$K$4:$K$49,0)*N$1</f>
        <v>8.3772417253665544E-9</v>
      </c>
      <c r="O42" s="6">
        <f>_xlfn.XLOOKUP($E42-O$3,'SI2.11 - Nickel_inflow'!$J$4:$J$49,'SI2.11 - Nickel_inflow'!$K$4:$K$49,0)*O$1</f>
        <v>2.3979255011863561E-8</v>
      </c>
      <c r="P42" s="6">
        <f>_xlfn.XLOOKUP($E42-P$3,'SI2.11 - Nickel_inflow'!$J$4:$J$49,'SI2.11 - Nickel_inflow'!$K$4:$K$49,0)*P$1</f>
        <v>5.4784209607170475E-8</v>
      </c>
      <c r="Q42" s="6">
        <f>_xlfn.XLOOKUP($E42-Q$3,'SI2.11 - Nickel_inflow'!$J$4:$J$49,'SI2.11 - Nickel_inflow'!$K$4:$K$49,0)*Q$1</f>
        <v>1.1231542061598046E-7</v>
      </c>
      <c r="R42" s="6">
        <f>_xlfn.XLOOKUP($E42-R$3,'SI2.11 - Nickel_inflow'!$J$4:$J$49,'SI2.11 - Nickel_inflow'!$K$4:$K$49,0)*R$1</f>
        <v>6.4460710455414217E-7</v>
      </c>
      <c r="S42" s="6">
        <f>_xlfn.XLOOKUP($E42-S$3,'SI2.11 - Nickel_inflow'!$J$4:$J$49,'SI2.11 - Nickel_inflow'!$K$4:$K$49,0)*S$1</f>
        <v>4.2545338043477713E-6</v>
      </c>
      <c r="T42" s="6">
        <f>_xlfn.XLOOKUP($E42-T$3,'SI2.11 - Nickel_inflow'!$J$4:$J$49,'SI2.11 - Nickel_inflow'!$K$4:$K$49,0)*T$1</f>
        <v>2.3097879393020317E-5</v>
      </c>
      <c r="U42" s="6">
        <f>_xlfn.XLOOKUP($E42-U$3,'SI2.11 - Nickel_inflow'!$J$4:$J$49,'SI2.11 - Nickel_inflow'!$K$4:$K$49,0)*U$1</f>
        <v>9.4955605675260625E-5</v>
      </c>
      <c r="V42" s="6">
        <f>_xlfn.XLOOKUP($E42-V$3,'SI2.11 - Nickel_inflow'!$J$4:$J$49,'SI2.11 - Nickel_inflow'!$K$4:$K$49,0)*V$1</f>
        <v>2.5415516351149985E-4</v>
      </c>
      <c r="W42" s="6">
        <f>_xlfn.XLOOKUP($E42-W$3,'SI2.11 - Nickel_inflow'!$J$4:$J$49,'SI2.11 - Nickel_inflow'!$K$4:$K$49,0)*W$1</f>
        <v>7.1464707746643832E-4</v>
      </c>
      <c r="X42" s="6">
        <f>_xlfn.XLOOKUP($E42-X$3,'SI2.11 - Nickel_inflow'!$J$4:$J$49,'SI2.11 - Nickel_inflow'!$K$4:$K$49,0)*X$1</f>
        <v>1.976819103361162E-3</v>
      </c>
      <c r="Y42" s="6">
        <f>_xlfn.XLOOKUP($E42-Y$3,'SI2.11 - Nickel_inflow'!$J$4:$J$49,'SI2.11 - Nickel_inflow'!$K$4:$K$49,0)*Y$1</f>
        <v>4.4346450575893891E-3</v>
      </c>
      <c r="Z42" s="6">
        <f>_xlfn.XLOOKUP($E42-Z$3,'SI2.11 - Nickel_inflow'!$J$4:$J$49,'SI2.11 - Nickel_inflow'!$K$4:$K$49,0)*Z$1</f>
        <v>1.1069268500660142E-2</v>
      </c>
      <c r="AA42" s="6">
        <f>_xlfn.XLOOKUP($E42-AA$3,'SI2.11 - Nickel_inflow'!$J$4:$J$49,'SI2.11 - Nickel_inflow'!$K$4:$K$49,0)*AA$1</f>
        <v>4.4613944707187554E-2</v>
      </c>
      <c r="AB42" s="6">
        <f>_xlfn.XLOOKUP($E42-AB$3,'SI2.11 - Nickel_inflow'!$J$4:$J$49,'SI2.11 - Nickel_inflow'!$K$4:$K$49,0)*AB$1</f>
        <v>0.10435738062256622</v>
      </c>
      <c r="AC42" s="6">
        <f>_xlfn.XLOOKUP($E42-AC$3,'SI2.11 - Nickel_inflow'!$J$4:$J$49,'SI2.11 - Nickel_inflow'!$K$4:$K$49,0)*AC$1</f>
        <v>0.21805773291691666</v>
      </c>
      <c r="AD42" s="6">
        <f>_xlfn.XLOOKUP($E42-AD$3,'SI2.11 - Nickel_inflow'!$J$4:$J$49,'SI2.11 - Nickel_inflow'!$K$4:$K$49,0)*AD$1</f>
        <v>0.4189944138591844</v>
      </c>
      <c r="AE42" s="6">
        <f>_xlfn.XLOOKUP($E42-AE$3,'SI2.11 - Nickel_inflow'!$J$4:$J$49,'SI2.11 - Nickel_inflow'!$K$4:$K$49,0)*AE$1</f>
        <v>0.75134443187086308</v>
      </c>
      <c r="AF42" s="6">
        <f>_xlfn.XLOOKUP($E42-AF$3,'SI2.11 - Nickel_inflow'!$J$4:$J$49,'SI2.11 - Nickel_inflow'!$K$4:$K$49,0)*AF$1</f>
        <v>1.2662019965974087</v>
      </c>
      <c r="AG42" s="6">
        <f>_xlfn.XLOOKUP($E42-AG$3,'SI2.11 - Nickel_inflow'!$J$4:$J$49,'SI2.11 - Nickel_inflow'!$K$4:$K$49,0)*AG$1</f>
        <v>2.0065422811469773</v>
      </c>
      <c r="AH42" s="6">
        <f>_xlfn.XLOOKUP($E42-AH$3,'SI2.11 - Nickel_inflow'!$J$4:$J$49,'SI2.11 - Nickel_inflow'!$K$4:$K$49,0)*AH$1</f>
        <v>2.99977036721444</v>
      </c>
      <c r="AI42" s="6">
        <f>_xlfn.XLOOKUP($E42-AI$3,'SI2.11 - Nickel_inflow'!$J$4:$J$49,'SI2.11 - Nickel_inflow'!$K$4:$K$49,0)*AI$1</f>
        <v>4.2428036488554577</v>
      </c>
      <c r="AJ42" s="6">
        <f>_xlfn.XLOOKUP($E42-AJ$3,'SI2.11 - Nickel_inflow'!$J$4:$J$49,'SI2.11 - Nickel_inflow'!$K$4:$K$49,0)*AJ$1</f>
        <v>5.6867955829261954</v>
      </c>
      <c r="AK42" s="6">
        <f>_xlfn.XLOOKUP($E42-AK$3,'SI2.11 - Nickel_inflow'!$J$4:$J$49,'SI2.11 - Nickel_inflow'!$K$4:$K$49,0)*AK$1</f>
        <v>7.2555909819397488</v>
      </c>
      <c r="AL42" s="6">
        <f>_xlfn.XLOOKUP($E42-AL$3,'SI2.11 - Nickel_inflow'!$J$4:$J$49,'SI2.11 - Nickel_inflow'!$K$4:$K$49,0)*AL$1</f>
        <v>8.9373478300065958</v>
      </c>
      <c r="AM42" s="6">
        <f>_xlfn.XLOOKUP($E42-AM$3,'SI2.11 - Nickel_inflow'!$J$4:$J$49,'SI2.11 - Nickel_inflow'!$K$4:$K$49,0)*AM$1</f>
        <v>10.658284732457073</v>
      </c>
      <c r="AN42" s="6">
        <f>_xlfn.XLOOKUP($E42-AN$3,'SI2.11 - Nickel_inflow'!$J$4:$J$49,'SI2.11 - Nickel_inflow'!$K$4:$K$49,0)*AN$1</f>
        <v>12.305078341835733</v>
      </c>
      <c r="AO42" s="6">
        <f>_xlfn.XLOOKUP($E42-AO$3,'SI2.11 - Nickel_inflow'!$J$4:$J$49,'SI2.11 - Nickel_inflow'!$K$4:$K$49,0)*AO$1</f>
        <v>13.785277323691044</v>
      </c>
      <c r="AP42" s="6">
        <f>_xlfn.XLOOKUP($E42-AP$3,'SI2.11 - Nickel_inflow'!$J$4:$J$49,'SI2.11 - Nickel_inflow'!$K$4:$K$49,0)*AP$1</f>
        <v>14.929985263043843</v>
      </c>
      <c r="AQ42" s="6">
        <f>_xlfn.XLOOKUP($E42-AQ$3,'SI2.11 - Nickel_inflow'!$J$4:$J$49,'SI2.11 - Nickel_inflow'!$K$4:$K$49,0)*AQ$1</f>
        <v>15.736981714675538</v>
      </c>
      <c r="AR42" s="6">
        <f>_xlfn.XLOOKUP($E42-AR$3,'SI2.11 - Nickel_inflow'!$J$4:$J$49,'SI2.11 - Nickel_inflow'!$K$4:$K$49,0)*AR$1</f>
        <v>16.16049293904355</v>
      </c>
      <c r="AS42" s="6">
        <f>_xlfn.XLOOKUP($E42-AS$3,'SI2.11 - Nickel_inflow'!$J$4:$J$49,'SI2.11 - Nickel_inflow'!$K$4:$K$49,0)*AS$1</f>
        <v>0</v>
      </c>
      <c r="AT42" s="6">
        <f>_xlfn.XLOOKUP($E42-AT$3,'SI2.11 - Nickel_inflow'!$J$4:$J$49,'SI2.11 - Nickel_inflow'!$K$4:$K$49,0)*AT$1</f>
        <v>0</v>
      </c>
      <c r="AU42" s="6">
        <f>_xlfn.XLOOKUP($E42-AU$3,'SI2.11 - Nickel_inflow'!$J$4:$J$49,'SI2.11 - Nickel_inflow'!$K$4:$K$49,0)*AU$1</f>
        <v>0</v>
      </c>
      <c r="AV42" s="6">
        <f>_xlfn.XLOOKUP($E42-AV$3,'SI2.11 - Nickel_inflow'!$J$4:$J$49,'SI2.11 - Nickel_inflow'!$K$4:$K$49,0)*AV$1</f>
        <v>0</v>
      </c>
      <c r="AW42" s="6">
        <f>_xlfn.XLOOKUP($E42-AW$3,'SI2.11 - Nickel_inflow'!$J$4:$J$49,'SI2.11 - Nickel_inflow'!$K$4:$K$49,0)*AW$1</f>
        <v>0</v>
      </c>
      <c r="AX42" s="6">
        <f>_xlfn.XLOOKUP($E42-AX$3,'SI2.11 - Nickel_inflow'!$J$4:$J$49,'SI2.11 - Nickel_inflow'!$K$4:$K$49,0)*AX$1</f>
        <v>0</v>
      </c>
      <c r="AY42" s="6">
        <f>_xlfn.XLOOKUP($E42-AY$3,'SI2.11 - Nickel_inflow'!$J$4:$J$49,'SI2.11 - Nickel_inflow'!$K$4:$K$49,0)*AY$1</f>
        <v>0</v>
      </c>
    </row>
    <row r="43" spans="1:51">
      <c r="A43" s="15">
        <f>'SI2.11 - Nickel_inflow'!E43-B43</f>
        <v>12.765109196020092</v>
      </c>
      <c r="B43" s="14">
        <f t="shared" si="2"/>
        <v>3.6649910924996192</v>
      </c>
      <c r="C43" s="13">
        <f t="shared" si="1"/>
        <v>121.19208469021821</v>
      </c>
      <c r="E43" s="9">
        <f>'SI2.11 - Nickel_inflow'!B43</f>
        <v>2044</v>
      </c>
      <c r="F43" s="6">
        <f>_xlfn.XLOOKUP($E43-F$3,'SI2.11 - Nickel_inflow'!$J$4:$J$49,'SI2.11 - Nickel_inflow'!$K$4:$K$49,0)*F$1</f>
        <v>4.849088344786191E-14</v>
      </c>
      <c r="G43" s="6">
        <f>_xlfn.XLOOKUP($E43-G$3,'SI2.11 - Nickel_inflow'!$J$4:$J$49,'SI2.11 - Nickel_inflow'!$K$4:$K$49,0)*G$1</f>
        <v>-3.9396274577354179E-14</v>
      </c>
      <c r="H43" s="6">
        <f>_xlfn.XLOOKUP($E43-H$3,'SI2.11 - Nickel_inflow'!$J$4:$J$49,'SI2.11 - Nickel_inflow'!$K$4:$K$49,0)*H$1</f>
        <v>-1.3224037685206299E-14</v>
      </c>
      <c r="I43" s="6">
        <f>_xlfn.XLOOKUP($E43-I$3,'SI2.11 - Nickel_inflow'!$J$4:$J$49,'SI2.11 - Nickel_inflow'!$K$4:$K$49,0)*I$1</f>
        <v>7.0298093409520407E-13</v>
      </c>
      <c r="J43" s="6">
        <f>_xlfn.XLOOKUP($E43-J$3,'SI2.11 - Nickel_inflow'!$J$4:$J$49,'SI2.11 - Nickel_inflow'!$K$4:$K$49,0)*J$1</f>
        <v>6.0005774158280695E-12</v>
      </c>
      <c r="K43" s="6">
        <f>_xlfn.XLOOKUP($E43-K$3,'SI2.11 - Nickel_inflow'!$J$4:$J$49,'SI2.11 - Nickel_inflow'!$K$4:$K$49,0)*K$1</f>
        <v>3.4726999678867237E-11</v>
      </c>
      <c r="L43" s="6">
        <f>_xlfn.XLOOKUP($E43-L$3,'SI2.11 - Nickel_inflow'!$J$4:$J$49,'SI2.11 - Nickel_inflow'!$K$4:$K$49,0)*L$1</f>
        <v>1.6443752762918336E-10</v>
      </c>
      <c r="M43" s="6">
        <f>_xlfn.XLOOKUP($E43-M$3,'SI2.11 - Nickel_inflow'!$J$4:$J$49,'SI2.11 - Nickel_inflow'!$K$4:$K$49,0)*M$1</f>
        <v>6.6899549642772476E-10</v>
      </c>
      <c r="N43" s="6">
        <f>_xlfn.XLOOKUP($E43-N$3,'SI2.11 - Nickel_inflow'!$J$4:$J$49,'SI2.11 - Nickel_inflow'!$K$4:$K$49,0)*N$1</f>
        <v>2.3626356204984788E-9</v>
      </c>
      <c r="O43" s="6">
        <f>_xlfn.XLOOKUP($E43-O$3,'SI2.11 - Nickel_inflow'!$J$4:$J$49,'SI2.11 - Nickel_inflow'!$K$4:$K$49,0)*O$1</f>
        <v>7.1271195360239216E-9</v>
      </c>
      <c r="P43" s="6">
        <f>_xlfn.XLOOKUP($E43-P$3,'SI2.11 - Nickel_inflow'!$J$4:$J$49,'SI2.11 - Nickel_inflow'!$K$4:$K$49,0)*P$1</f>
        <v>1.7151771068247605E-8</v>
      </c>
      <c r="Q43" s="6">
        <f>_xlfn.XLOOKUP($E43-Q$3,'SI2.11 - Nickel_inflow'!$J$4:$J$49,'SI2.11 - Nickel_inflow'!$K$4:$K$49,0)*Q$1</f>
        <v>3.7021621537791092E-8</v>
      </c>
      <c r="R43" s="6">
        <f>_xlfn.XLOOKUP($E43-R$3,'SI2.11 - Nickel_inflow'!$J$4:$J$49,'SI2.11 - Nickel_inflow'!$K$4:$K$49,0)*R$1</f>
        <v>2.2359148148426658E-7</v>
      </c>
      <c r="S43" s="6">
        <f>_xlfn.XLOOKUP($E43-S$3,'SI2.11 - Nickel_inflow'!$J$4:$J$49,'SI2.11 - Nickel_inflow'!$K$4:$K$49,0)*S$1</f>
        <v>1.5521436394823822E-6</v>
      </c>
      <c r="T43" s="6">
        <f>_xlfn.XLOOKUP($E43-T$3,'SI2.11 - Nickel_inflow'!$J$4:$J$49,'SI2.11 - Nickel_inflow'!$K$4:$K$49,0)*T$1</f>
        <v>8.8581097804430883E-6</v>
      </c>
      <c r="U43" s="6">
        <f>_xlfn.XLOOKUP($E43-U$3,'SI2.11 - Nickel_inflow'!$J$4:$J$49,'SI2.11 - Nickel_inflow'!$K$4:$K$49,0)*U$1</f>
        <v>3.8259649164061923E-5</v>
      </c>
      <c r="V43" s="6">
        <f>_xlfn.XLOOKUP($E43-V$3,'SI2.11 - Nickel_inflow'!$J$4:$J$49,'SI2.11 - Nickel_inflow'!$K$4:$K$49,0)*V$1</f>
        <v>1.0752904770485398E-4</v>
      </c>
      <c r="W43" s="6">
        <f>_xlfn.XLOOKUP($E43-W$3,'SI2.11 - Nickel_inflow'!$J$4:$J$49,'SI2.11 - Nickel_inflow'!$K$4:$K$49,0)*W$1</f>
        <v>3.1730149871949081E-4</v>
      </c>
      <c r="X43" s="6">
        <f>_xlfn.XLOOKUP($E43-X$3,'SI2.11 - Nickel_inflow'!$J$4:$J$49,'SI2.11 - Nickel_inflow'!$K$4:$K$49,0)*X$1</f>
        <v>9.2053367225821737E-4</v>
      </c>
      <c r="Y43" s="6">
        <f>_xlfn.XLOOKUP($E43-Y$3,'SI2.11 - Nickel_inflow'!$J$4:$J$49,'SI2.11 - Nickel_inflow'!$K$4:$K$49,0)*Y$1</f>
        <v>2.16447818382482E-3</v>
      </c>
      <c r="Z43" s="6">
        <f>_xlfn.XLOOKUP($E43-Z$3,'SI2.11 - Nickel_inflow'!$J$4:$J$49,'SI2.11 - Nickel_inflow'!$K$4:$K$49,0)*Z$1</f>
        <v>5.6591882225972652E-3</v>
      </c>
      <c r="AA43" s="6">
        <f>_xlfn.XLOOKUP($E43-AA$3,'SI2.11 - Nickel_inflow'!$J$4:$J$49,'SI2.11 - Nickel_inflow'!$K$4:$K$49,0)*AA$1</f>
        <v>2.3875636957183099E-2</v>
      </c>
      <c r="AB43" s="6">
        <f>_xlfn.XLOOKUP($E43-AB$3,'SI2.11 - Nickel_inflow'!$J$4:$J$49,'SI2.11 - Nickel_inflow'!$K$4:$K$49,0)*AB$1</f>
        <v>5.8418821880115157E-2</v>
      </c>
      <c r="AC43" s="6">
        <f>_xlfn.XLOOKUP($E43-AC$3,'SI2.11 - Nickel_inflow'!$J$4:$J$49,'SI2.11 - Nickel_inflow'!$K$4:$K$49,0)*AC$1</f>
        <v>0.12759368999175311</v>
      </c>
      <c r="AD43" s="6">
        <f>_xlfn.XLOOKUP($E43-AD$3,'SI2.11 - Nickel_inflow'!$J$4:$J$49,'SI2.11 - Nickel_inflow'!$K$4:$K$49,0)*AD$1</f>
        <v>0.256071928520065</v>
      </c>
      <c r="AE43" s="6">
        <f>_xlfn.XLOOKUP($E43-AE$3,'SI2.11 - Nickel_inflow'!$J$4:$J$49,'SI2.11 - Nickel_inflow'!$K$4:$K$49,0)*AE$1</f>
        <v>0.47922580646697677</v>
      </c>
      <c r="AF43" s="6">
        <f>_xlfn.XLOOKUP($E43-AF$3,'SI2.11 - Nickel_inflow'!$J$4:$J$49,'SI2.11 - Nickel_inflow'!$K$4:$K$49,0)*AF$1</f>
        <v>0.84213969009586576</v>
      </c>
      <c r="AG43" s="6">
        <f>_xlfn.XLOOKUP($E43-AG$3,'SI2.11 - Nickel_inflow'!$J$4:$J$49,'SI2.11 - Nickel_inflow'!$K$4:$K$49,0)*AG$1</f>
        <v>1.3903393486548192</v>
      </c>
      <c r="AH43" s="6">
        <f>_xlfn.XLOOKUP($E43-AH$3,'SI2.11 - Nickel_inflow'!$J$4:$J$49,'SI2.11 - Nickel_inflow'!$K$4:$K$49,0)*AH$1</f>
        <v>2.1634094810785531</v>
      </c>
      <c r="AI43" s="6">
        <f>_xlfn.XLOOKUP($E43-AI$3,'SI2.11 - Nickel_inflow'!$J$4:$J$49,'SI2.11 - Nickel_inflow'!$K$4:$K$49,0)*AI$1</f>
        <v>3.1815609747689755</v>
      </c>
      <c r="AJ43" s="6">
        <f>_xlfn.XLOOKUP($E43-AJ$3,'SI2.11 - Nickel_inflow'!$J$4:$J$49,'SI2.11 - Nickel_inflow'!$K$4:$K$49,0)*AJ$1</f>
        <v>4.4291080762730051</v>
      </c>
      <c r="AK43" s="6">
        <f>_xlfn.XLOOKUP($E43-AK$3,'SI2.11 - Nickel_inflow'!$J$4:$J$49,'SI2.11 - Nickel_inflow'!$K$4:$K$49,0)*AK$1</f>
        <v>5.8622873333170116</v>
      </c>
      <c r="AL43" s="6">
        <f>_xlfn.XLOOKUP($E43-AL$3,'SI2.11 - Nickel_inflow'!$J$4:$J$49,'SI2.11 - Nickel_inflow'!$K$4:$K$49,0)*AL$1</f>
        <v>7.481405794875017</v>
      </c>
      <c r="AM43" s="6">
        <f>_xlfn.XLOOKUP($E43-AM$3,'SI2.11 - Nickel_inflow'!$J$4:$J$49,'SI2.11 - Nickel_inflow'!$K$4:$K$49,0)*AM$1</f>
        <v>9.2302577806307706</v>
      </c>
      <c r="AN43" s="6">
        <f>_xlfn.XLOOKUP($E43-AN$3,'SI2.11 - Nickel_inflow'!$J$4:$J$49,'SI2.11 - Nickel_inflow'!$K$4:$K$49,0)*AN$1</f>
        <v>11.006569447258014</v>
      </c>
      <c r="AO43" s="6">
        <f>_xlfn.XLOOKUP($E43-AO$3,'SI2.11 - Nickel_inflow'!$J$4:$J$49,'SI2.11 - Nickel_inflow'!$K$4:$K$49,0)*AO$1</f>
        <v>12.711561656981658</v>
      </c>
      <c r="AP43" s="6">
        <f>_xlfn.XLOOKUP($E43-AP$3,'SI2.11 - Nickel_inflow'!$J$4:$J$49,'SI2.11 - Nickel_inflow'!$K$4:$K$49,0)*AP$1</f>
        <v>14.159948141386883</v>
      </c>
      <c r="AQ43" s="6">
        <f>_xlfn.XLOOKUP($E43-AQ$3,'SI2.11 - Nickel_inflow'!$J$4:$J$49,'SI2.11 - Nickel_inflow'!$K$4:$K$49,0)*AQ$1</f>
        <v>15.30558656276922</v>
      </c>
      <c r="AR43" s="6">
        <f>_xlfn.XLOOKUP($E43-AR$3,'SI2.11 - Nickel_inflow'!$J$4:$J$49,'SI2.11 - Nickel_inflow'!$K$4:$K$49,0)*AR$1</f>
        <v>16.043406241135433</v>
      </c>
      <c r="AS43" s="6">
        <f>_xlfn.XLOOKUP($E43-AS$3,'SI2.11 - Nickel_inflow'!$J$4:$J$49,'SI2.11 - Nickel_inflow'!$K$4:$K$49,0)*AS$1</f>
        <v>16.430100288519711</v>
      </c>
      <c r="AT43" s="6">
        <f>_xlfn.XLOOKUP($E43-AT$3,'SI2.11 - Nickel_inflow'!$J$4:$J$49,'SI2.11 - Nickel_inflow'!$K$4:$K$49,0)*AT$1</f>
        <v>0</v>
      </c>
      <c r="AU43" s="6">
        <f>_xlfn.XLOOKUP($E43-AU$3,'SI2.11 - Nickel_inflow'!$J$4:$J$49,'SI2.11 - Nickel_inflow'!$K$4:$K$49,0)*AU$1</f>
        <v>0</v>
      </c>
      <c r="AV43" s="6">
        <f>_xlfn.XLOOKUP($E43-AV$3,'SI2.11 - Nickel_inflow'!$J$4:$J$49,'SI2.11 - Nickel_inflow'!$K$4:$K$49,0)*AV$1</f>
        <v>0</v>
      </c>
      <c r="AW43" s="6">
        <f>_xlfn.XLOOKUP($E43-AW$3,'SI2.11 - Nickel_inflow'!$J$4:$J$49,'SI2.11 - Nickel_inflow'!$K$4:$K$49,0)*AW$1</f>
        <v>0</v>
      </c>
      <c r="AX43" s="6">
        <f>_xlfn.XLOOKUP($E43-AX$3,'SI2.11 - Nickel_inflow'!$J$4:$J$49,'SI2.11 - Nickel_inflow'!$K$4:$K$49,0)*AX$1</f>
        <v>0</v>
      </c>
      <c r="AY43" s="6">
        <f>_xlfn.XLOOKUP($E43-AY$3,'SI2.11 - Nickel_inflow'!$J$4:$J$49,'SI2.11 - Nickel_inflow'!$K$4:$K$49,0)*AY$1</f>
        <v>0</v>
      </c>
    </row>
    <row r="44" spans="1:51">
      <c r="A44" s="15">
        <f>'SI2.11 - Nickel_inflow'!E44-B44</f>
        <v>13.32637905644992</v>
      </c>
      <c r="B44" s="14">
        <f t="shared" si="2"/>
        <v>3.3413995381451684</v>
      </c>
      <c r="C44" s="13">
        <f t="shared" si="1"/>
        <v>124.53348422836338</v>
      </c>
      <c r="E44" s="9">
        <f>'SI2.11 - Nickel_inflow'!B44</f>
        <v>2045</v>
      </c>
      <c r="F44" s="6">
        <f>_xlfn.XLOOKUP($E44-F$3,'SI2.11 - Nickel_inflow'!$J$4:$J$49,'SI2.11 - Nickel_inflow'!$K$4:$K$49,0)*F$1</f>
        <v>8.3560183084262043E-15</v>
      </c>
      <c r="G44" s="6">
        <f>_xlfn.XLOOKUP($E44-G$3,'SI2.11 - Nickel_inflow'!$J$4:$J$49,'SI2.11 - Nickel_inflow'!$K$4:$K$49,0)*G$1</f>
        <v>-7.1874617244887889E-15</v>
      </c>
      <c r="H44" s="6">
        <f>_xlfn.XLOOKUP($E44-H$3,'SI2.11 - Nickel_inflow'!$J$4:$J$49,'SI2.11 - Nickel_inflow'!$K$4:$K$49,0)*H$1</f>
        <v>-2.551460410757479E-15</v>
      </c>
      <c r="I44" s="6">
        <f>_xlfn.XLOOKUP($E44-I$3,'SI2.11 - Nickel_inflow'!$J$4:$J$49,'SI2.11 - Nickel_inflow'!$K$4:$K$49,0)*I$1</f>
        <v>1.4336544966921043E-13</v>
      </c>
      <c r="J44" s="6">
        <f>_xlfn.XLOOKUP($E44-J$3,'SI2.11 - Nickel_inflow'!$J$4:$J$49,'SI2.11 - Nickel_inflow'!$K$4:$K$49,0)*J$1</f>
        <v>1.2930937089053885E-12</v>
      </c>
      <c r="K44" s="6">
        <f>_xlfn.XLOOKUP($E44-K$3,'SI2.11 - Nickel_inflow'!$J$4:$J$49,'SI2.11 - Nickel_inflow'!$K$4:$K$49,0)*K$1</f>
        <v>7.9041234716149504E-12</v>
      </c>
      <c r="L44" s="6">
        <f>_xlfn.XLOOKUP($E44-L$3,'SI2.11 - Nickel_inflow'!$J$4:$J$49,'SI2.11 - Nickel_inflow'!$K$4:$K$49,0)*L$1</f>
        <v>3.9514140035921843E-11</v>
      </c>
      <c r="M44" s="6">
        <f>_xlfn.XLOOKUP($E44-M$3,'SI2.11 - Nickel_inflow'!$J$4:$J$49,'SI2.11 - Nickel_inflow'!$K$4:$K$49,0)*M$1</f>
        <v>1.696488579506181E-10</v>
      </c>
      <c r="N44" s="6">
        <f>_xlfn.XLOOKUP($E44-N$3,'SI2.11 - Nickel_inflow'!$J$4:$J$49,'SI2.11 - Nickel_inflow'!$K$4:$K$49,0)*N$1</f>
        <v>6.3198582268405209E-10</v>
      </c>
      <c r="O44" s="6">
        <f>_xlfn.XLOOKUP($E44-O$3,'SI2.11 - Nickel_inflow'!$J$4:$J$49,'SI2.11 - Nickel_inflow'!$K$4:$K$49,0)*O$1</f>
        <v>2.0100633405828947E-9</v>
      </c>
      <c r="P44" s="6">
        <f>_xlfn.XLOOKUP($E44-P$3,'SI2.11 - Nickel_inflow'!$J$4:$J$49,'SI2.11 - Nickel_inflow'!$K$4:$K$49,0)*P$1</f>
        <v>5.0978532317804999E-9</v>
      </c>
      <c r="Q44" s="6">
        <f>_xlfn.XLOOKUP($E44-Q$3,'SI2.11 - Nickel_inflow'!$J$4:$J$49,'SI2.11 - Nickel_inflow'!$K$4:$K$49,0)*Q$1</f>
        <v>1.1590682456581194E-8</v>
      </c>
      <c r="R44" s="6">
        <f>_xlfn.XLOOKUP($E44-R$3,'SI2.11 - Nickel_inflow'!$J$4:$J$49,'SI2.11 - Nickel_inflow'!$K$4:$K$49,0)*R$1</f>
        <v>7.3700647348212594E-8</v>
      </c>
      <c r="S44" s="6">
        <f>_xlfn.XLOOKUP($E44-S$3,'SI2.11 - Nickel_inflow'!$J$4:$J$49,'SI2.11 - Nickel_inflow'!$K$4:$K$49,0)*S$1</f>
        <v>5.3838391382342877E-7</v>
      </c>
      <c r="T44" s="6">
        <f>_xlfn.XLOOKUP($E44-T$3,'SI2.11 - Nickel_inflow'!$J$4:$J$49,'SI2.11 - Nickel_inflow'!$K$4:$K$49,0)*T$1</f>
        <v>3.2316252228389992E-6</v>
      </c>
      <c r="U44" s="6">
        <f>_xlfn.XLOOKUP($E44-U$3,'SI2.11 - Nickel_inflow'!$J$4:$J$49,'SI2.11 - Nickel_inflow'!$K$4:$K$49,0)*U$1</f>
        <v>1.467269642766032E-5</v>
      </c>
      <c r="V44" s="6">
        <f>_xlfn.XLOOKUP($E44-V$3,'SI2.11 - Nickel_inflow'!$J$4:$J$49,'SI2.11 - Nickel_inflow'!$K$4:$K$49,0)*V$1</f>
        <v>4.332575850448441E-5</v>
      </c>
      <c r="W44" s="6">
        <f>_xlfn.XLOOKUP($E44-W$3,'SI2.11 - Nickel_inflow'!$J$4:$J$49,'SI2.11 - Nickel_inflow'!$K$4:$K$49,0)*W$1</f>
        <v>1.3424526781682323E-4</v>
      </c>
      <c r="X44" s="6">
        <f>_xlfn.XLOOKUP($E44-X$3,'SI2.11 - Nickel_inflow'!$J$4:$J$49,'SI2.11 - Nickel_inflow'!$K$4:$K$49,0)*X$1</f>
        <v>4.0871462717624574E-4</v>
      </c>
      <c r="Y44" s="6">
        <f>_xlfn.XLOOKUP($E44-Y$3,'SI2.11 - Nickel_inflow'!$J$4:$J$49,'SI2.11 - Nickel_inflow'!$K$4:$K$49,0)*Y$1</f>
        <v>1.007919767515033E-3</v>
      </c>
      <c r="Z44" s="6">
        <f>_xlfn.XLOOKUP($E44-Z$3,'SI2.11 - Nickel_inflow'!$J$4:$J$49,'SI2.11 - Nickel_inflow'!$K$4:$K$49,0)*Z$1</f>
        <v>2.7621578022365176E-3</v>
      </c>
      <c r="AA44" s="6">
        <f>_xlfn.XLOOKUP($E44-AA$3,'SI2.11 - Nickel_inflow'!$J$4:$J$49,'SI2.11 - Nickel_inflow'!$K$4:$K$49,0)*AA$1</f>
        <v>1.2206472674056158E-2</v>
      </c>
      <c r="AB44" s="6">
        <f>_xlfn.XLOOKUP($E44-AB$3,'SI2.11 - Nickel_inflow'!$J$4:$J$49,'SI2.11 - Nickel_inflow'!$K$4:$K$49,0)*AB$1</f>
        <v>3.1263466878580372E-2</v>
      </c>
      <c r="AC44" s="6">
        <f>_xlfn.XLOOKUP($E44-AC$3,'SI2.11 - Nickel_inflow'!$J$4:$J$49,'SI2.11 - Nickel_inflow'!$K$4:$K$49,0)*AC$1</f>
        <v>7.1426409940410412E-2</v>
      </c>
      <c r="AD44" s="6">
        <f>_xlfn.XLOOKUP($E44-AD$3,'SI2.11 - Nickel_inflow'!$J$4:$J$49,'SI2.11 - Nickel_inflow'!$K$4:$K$49,0)*AD$1</f>
        <v>0.14983720974311199</v>
      </c>
      <c r="AE44" s="6">
        <f>_xlfn.XLOOKUP($E44-AE$3,'SI2.11 - Nickel_inflow'!$J$4:$J$49,'SI2.11 - Nickel_inflow'!$K$4:$K$49,0)*AE$1</f>
        <v>0.29288284616564042</v>
      </c>
      <c r="AF44" s="6">
        <f>_xlfn.XLOOKUP($E44-AF$3,'SI2.11 - Nickel_inflow'!$J$4:$J$49,'SI2.11 - Nickel_inflow'!$K$4:$K$49,0)*AF$1</f>
        <v>0.53713723696485105</v>
      </c>
      <c r="AG44" s="6">
        <f>_xlfn.XLOOKUP($E44-AG$3,'SI2.11 - Nickel_inflow'!$J$4:$J$49,'SI2.11 - Nickel_inflow'!$K$4:$K$49,0)*AG$1</f>
        <v>0.92470233924021716</v>
      </c>
      <c r="AH44" s="6">
        <f>_xlfn.XLOOKUP($E44-AH$3,'SI2.11 - Nickel_inflow'!$J$4:$J$49,'SI2.11 - Nickel_inflow'!$K$4:$K$49,0)*AH$1</f>
        <v>1.4990331163503112</v>
      </c>
      <c r="AI44" s="6">
        <f>_xlfn.XLOOKUP($E44-AI$3,'SI2.11 - Nickel_inflow'!$J$4:$J$49,'SI2.11 - Nickel_inflow'!$K$4:$K$49,0)*AI$1</f>
        <v>2.2945153577992818</v>
      </c>
      <c r="AJ44" s="6">
        <f>_xlfn.XLOOKUP($E44-AJ$3,'SI2.11 - Nickel_inflow'!$J$4:$J$49,'SI2.11 - Nickel_inflow'!$K$4:$K$49,0)*AJ$1</f>
        <v>3.3212655061955578</v>
      </c>
      <c r="AK44" s="6">
        <f>_xlfn.XLOOKUP($E44-AK$3,'SI2.11 - Nickel_inflow'!$J$4:$J$49,'SI2.11 - Nickel_inflow'!$K$4:$K$49,0)*AK$1</f>
        <v>4.5657882008951907</v>
      </c>
      <c r="AL44" s="6">
        <f>_xlfn.XLOOKUP($E44-AL$3,'SI2.11 - Nickel_inflow'!$J$4:$J$49,'SI2.11 - Nickel_inflow'!$K$4:$K$49,0)*AL$1</f>
        <v>6.0447385383037435</v>
      </c>
      <c r="AM44" s="6">
        <f>_xlfn.XLOOKUP($E44-AM$3,'SI2.11 - Nickel_inflow'!$J$4:$J$49,'SI2.11 - Nickel_inflow'!$K$4:$K$49,0)*AM$1</f>
        <v>7.7265991389920305</v>
      </c>
      <c r="AN44" s="6">
        <f>_xlfn.XLOOKUP($E44-AN$3,'SI2.11 - Nickel_inflow'!$J$4:$J$49,'SI2.11 - Nickel_inflow'!$K$4:$K$49,0)*AN$1</f>
        <v>9.5318783302184968</v>
      </c>
      <c r="AO44" s="6">
        <f>_xlfn.XLOOKUP($E44-AO$3,'SI2.11 - Nickel_inflow'!$J$4:$J$49,'SI2.11 - Nickel_inflow'!$K$4:$K$49,0)*AO$1</f>
        <v>11.370158098465078</v>
      </c>
      <c r="AP44" s="6">
        <f>_xlfn.XLOOKUP($E44-AP$3,'SI2.11 - Nickel_inflow'!$J$4:$J$49,'SI2.11 - Nickel_inflow'!$K$4:$K$49,0)*AP$1</f>
        <v>13.057049896962685</v>
      </c>
      <c r="AQ44" s="6">
        <f>_xlfn.XLOOKUP($E44-AQ$3,'SI2.11 - Nickel_inflow'!$J$4:$J$49,'SI2.11 - Nickel_inflow'!$K$4:$K$49,0)*AQ$1</f>
        <v>14.516177222142488</v>
      </c>
      <c r="AR44" s="6">
        <f>_xlfn.XLOOKUP($E44-AR$3,'SI2.11 - Nickel_inflow'!$J$4:$J$49,'SI2.11 - Nickel_inflow'!$K$4:$K$49,0)*AR$1</f>
        <v>15.603611126800693</v>
      </c>
      <c r="AS44" s="6">
        <f>_xlfn.XLOOKUP($E44-AS$3,'SI2.11 - Nickel_inflow'!$J$4:$J$49,'SI2.11 - Nickel_inflow'!$K$4:$K$49,0)*AS$1</f>
        <v>16.31106021985731</v>
      </c>
      <c r="AT44" s="6">
        <f>_xlfn.XLOOKUP($E44-AT$3,'SI2.11 - Nickel_inflow'!$J$4:$J$49,'SI2.11 - Nickel_inflow'!$K$4:$K$49,0)*AT$1</f>
        <v>16.667778594595088</v>
      </c>
      <c r="AU44" s="6">
        <f>_xlfn.XLOOKUP($E44-AU$3,'SI2.11 - Nickel_inflow'!$J$4:$J$49,'SI2.11 - Nickel_inflow'!$K$4:$K$49,0)*AU$1</f>
        <v>0</v>
      </c>
      <c r="AV44" s="6">
        <f>_xlfn.XLOOKUP($E44-AV$3,'SI2.11 - Nickel_inflow'!$J$4:$J$49,'SI2.11 - Nickel_inflow'!$K$4:$K$49,0)*AV$1</f>
        <v>0</v>
      </c>
      <c r="AW44" s="6">
        <f>_xlfn.XLOOKUP($E44-AW$3,'SI2.11 - Nickel_inflow'!$J$4:$J$49,'SI2.11 - Nickel_inflow'!$K$4:$K$49,0)*AW$1</f>
        <v>0</v>
      </c>
      <c r="AX44" s="6">
        <f>_xlfn.XLOOKUP($E44-AX$3,'SI2.11 - Nickel_inflow'!$J$4:$J$49,'SI2.11 - Nickel_inflow'!$K$4:$K$49,0)*AX$1</f>
        <v>0</v>
      </c>
      <c r="AY44" s="6">
        <f>_xlfn.XLOOKUP($E44-AY$3,'SI2.11 - Nickel_inflow'!$J$4:$J$49,'SI2.11 - Nickel_inflow'!$K$4:$K$49,0)*AY$1</f>
        <v>0</v>
      </c>
    </row>
    <row r="45" spans="1:51">
      <c r="A45" s="15">
        <f>'SI2.11 - Nickel_inflow'!E45-B45</f>
        <v>13.841039873862925</v>
      </c>
      <c r="B45" s="14">
        <f t="shared" si="2"/>
        <v>3.0391917085669746</v>
      </c>
      <c r="C45" s="13">
        <f t="shared" si="1"/>
        <v>127.57267593693035</v>
      </c>
      <c r="E45" s="9">
        <f>'SI2.11 - Nickel_inflow'!B45</f>
        <v>2046</v>
      </c>
      <c r="F45" s="6">
        <f>_xlfn.XLOOKUP($E45-F$3,'SI2.11 - Nickel_inflow'!$J$4:$J$49,'SI2.11 - Nickel_inflow'!$K$4:$K$49,0)*F$1</f>
        <v>1.3421583811461778E-15</v>
      </c>
      <c r="G45" s="6">
        <f>_xlfn.XLOOKUP($E45-G$3,'SI2.11 - Nickel_inflow'!$J$4:$J$49,'SI2.11 - Nickel_inflow'!$K$4:$K$49,0)*G$1</f>
        <v>-1.2385536721663717E-15</v>
      </c>
      <c r="H45" s="6">
        <f>_xlfn.XLOOKUP($E45-H$3,'SI2.11 - Nickel_inflow'!$J$4:$J$49,'SI2.11 - Nickel_inflow'!$K$4:$K$49,0)*H$1</f>
        <v>-4.6548878645518432E-16</v>
      </c>
      <c r="I45" s="6">
        <f>_xlfn.XLOOKUP($E45-I$3,'SI2.11 - Nickel_inflow'!$J$4:$J$49,'SI2.11 - Nickel_inflow'!$K$4:$K$49,0)*I$1</f>
        <v>2.7661087922537016E-14</v>
      </c>
      <c r="J45" s="6">
        <f>_xlfn.XLOOKUP($E45-J$3,'SI2.11 - Nickel_inflow'!$J$4:$J$49,'SI2.11 - Nickel_inflow'!$K$4:$K$49,0)*J$1</f>
        <v>2.6371264432691087E-13</v>
      </c>
      <c r="K45" s="6">
        <f>_xlfn.XLOOKUP($E45-K$3,'SI2.11 - Nickel_inflow'!$J$4:$J$49,'SI2.11 - Nickel_inflow'!$K$4:$K$49,0)*K$1</f>
        <v>1.7032981373753784E-12</v>
      </c>
      <c r="L45" s="6">
        <f>_xlfn.XLOOKUP($E45-L$3,'SI2.11 - Nickel_inflow'!$J$4:$J$49,'SI2.11 - Nickel_inflow'!$K$4:$K$49,0)*L$1</f>
        <v>8.9937122298725907E-12</v>
      </c>
      <c r="M45" s="6">
        <f>_xlfn.XLOOKUP($E45-M$3,'SI2.11 - Nickel_inflow'!$J$4:$J$49,'SI2.11 - Nickel_inflow'!$K$4:$K$49,0)*M$1</f>
        <v>4.0766416441822217E-11</v>
      </c>
      <c r="N45" s="6">
        <f>_xlfn.XLOOKUP($E45-N$3,'SI2.11 - Nickel_inflow'!$J$4:$J$49,'SI2.11 - Nickel_inflow'!$K$4:$K$49,0)*N$1</f>
        <v>1.6026366938467777E-10</v>
      </c>
      <c r="O45" s="6">
        <f>_xlfn.XLOOKUP($E45-O$3,'SI2.11 - Nickel_inflow'!$J$4:$J$49,'SI2.11 - Nickel_inflow'!$K$4:$K$49,0)*O$1</f>
        <v>5.376756038568972E-10</v>
      </c>
      <c r="P45" s="6">
        <f>_xlfn.XLOOKUP($E45-P$3,'SI2.11 - Nickel_inflow'!$J$4:$J$49,'SI2.11 - Nickel_inflow'!$K$4:$K$49,0)*P$1</f>
        <v>1.4377488472138942E-9</v>
      </c>
      <c r="Q45" s="6">
        <f>_xlfn.XLOOKUP($E45-Q$3,'SI2.11 - Nickel_inflow'!$J$4:$J$49,'SI2.11 - Nickel_inflow'!$K$4:$K$49,0)*Q$1</f>
        <v>3.4449852312459153E-9</v>
      </c>
      <c r="R45" s="6">
        <f>_xlfn.XLOOKUP($E45-R$3,'SI2.11 - Nickel_inflow'!$J$4:$J$49,'SI2.11 - Nickel_inflow'!$K$4:$K$49,0)*R$1</f>
        <v>2.3074105476055643E-8</v>
      </c>
      <c r="S45" s="6">
        <f>_xlfn.XLOOKUP($E45-S$3,'SI2.11 - Nickel_inflow'!$J$4:$J$49,'SI2.11 - Nickel_inflow'!$K$4:$K$49,0)*S$1</f>
        <v>1.7746312474539914E-7</v>
      </c>
      <c r="T45" s="6">
        <f>_xlfn.XLOOKUP($E45-T$3,'SI2.11 - Nickel_inflow'!$J$4:$J$49,'SI2.11 - Nickel_inflow'!$K$4:$K$49,0)*T$1</f>
        <v>1.120936871578965E-6</v>
      </c>
      <c r="U45" s="6">
        <f>_xlfn.XLOOKUP($E45-U$3,'SI2.11 - Nickel_inflow'!$J$4:$J$49,'SI2.11 - Nickel_inflow'!$K$4:$K$49,0)*U$1</f>
        <v>5.3529090334117479E-6</v>
      </c>
      <c r="V45" s="6">
        <f>_xlfn.XLOOKUP($E45-V$3,'SI2.11 - Nickel_inflow'!$J$4:$J$49,'SI2.11 - Nickel_inflow'!$K$4:$K$49,0)*V$1</f>
        <v>1.6615565378251129E-5</v>
      </c>
      <c r="W45" s="6">
        <f>_xlfn.XLOOKUP($E45-W$3,'SI2.11 - Nickel_inflow'!$J$4:$J$49,'SI2.11 - Nickel_inflow'!$K$4:$K$49,0)*W$1</f>
        <v>5.4090296324078412E-5</v>
      </c>
      <c r="X45" s="6">
        <f>_xlfn.XLOOKUP($E45-X$3,'SI2.11 - Nickel_inflow'!$J$4:$J$49,'SI2.11 - Nickel_inflow'!$K$4:$K$49,0)*X$1</f>
        <v>1.7292072305789521E-4</v>
      </c>
      <c r="Y45" s="6">
        <f>_xlfn.XLOOKUP($E45-Y$3,'SI2.11 - Nickel_inflow'!$J$4:$J$49,'SI2.11 - Nickel_inflow'!$K$4:$K$49,0)*Y$1</f>
        <v>4.4751383291921469E-4</v>
      </c>
      <c r="Z45" s="6">
        <f>_xlfn.XLOOKUP($E45-Z$3,'SI2.11 - Nickel_inflow'!$J$4:$J$49,'SI2.11 - Nickel_inflow'!$K$4:$K$49,0)*Z$1</f>
        <v>1.2862377041613039E-3</v>
      </c>
      <c r="AA45" s="6">
        <f>_xlfn.XLOOKUP($E45-AA$3,'SI2.11 - Nickel_inflow'!$J$4:$J$49,'SI2.11 - Nickel_inflow'!$K$4:$K$49,0)*AA$1</f>
        <v>5.9577809410546745E-3</v>
      </c>
      <c r="AB45" s="6">
        <f>_xlfn.XLOOKUP($E45-AB$3,'SI2.11 - Nickel_inflow'!$J$4:$J$49,'SI2.11 - Nickel_inflow'!$K$4:$K$49,0)*AB$1</f>
        <v>1.5983517207688144E-2</v>
      </c>
      <c r="AC45" s="6">
        <f>_xlfn.XLOOKUP($E45-AC$3,'SI2.11 - Nickel_inflow'!$J$4:$J$49,'SI2.11 - Nickel_inflow'!$K$4:$K$49,0)*AC$1</f>
        <v>3.8224618873870436E-2</v>
      </c>
      <c r="AD45" s="6">
        <f>_xlfn.XLOOKUP($E45-AD$3,'SI2.11 - Nickel_inflow'!$J$4:$J$49,'SI2.11 - Nickel_inflow'!$K$4:$K$49,0)*AD$1</f>
        <v>8.3878238556550161E-2</v>
      </c>
      <c r="AE45" s="6">
        <f>_xlfn.XLOOKUP($E45-AE$3,'SI2.11 - Nickel_inflow'!$J$4:$J$49,'SI2.11 - Nickel_inflow'!$K$4:$K$49,0)*AE$1</f>
        <v>0.17137664680664905</v>
      </c>
      <c r="AF45" s="6">
        <f>_xlfn.XLOOKUP($E45-AF$3,'SI2.11 - Nickel_inflow'!$J$4:$J$49,'SI2.11 - Nickel_inflow'!$K$4:$K$49,0)*AF$1</f>
        <v>0.32827589962990511</v>
      </c>
      <c r="AG45" s="6">
        <f>_xlfn.XLOOKUP($E45-AG$3,'SI2.11 - Nickel_inflow'!$J$4:$J$49,'SI2.11 - Nickel_inflow'!$K$4:$K$49,0)*AG$1</f>
        <v>0.58979770857003933</v>
      </c>
      <c r="AH45" s="6">
        <f>_xlfn.XLOOKUP($E45-AH$3,'SI2.11 - Nickel_inflow'!$J$4:$J$49,'SI2.11 - Nickel_inflow'!$K$4:$K$49,0)*AH$1</f>
        <v>0.9969935977348422</v>
      </c>
      <c r="AI45" s="6">
        <f>_xlfn.XLOOKUP($E45-AI$3,'SI2.11 - Nickel_inflow'!$J$4:$J$49,'SI2.11 - Nickel_inflow'!$K$4:$K$49,0)*AI$1</f>
        <v>1.5898767835669929</v>
      </c>
      <c r="AJ45" s="6">
        <f>_xlfn.XLOOKUP($E45-AJ$3,'SI2.11 - Nickel_inflow'!$J$4:$J$49,'SI2.11 - Nickel_inflow'!$K$4:$K$49,0)*AJ$1</f>
        <v>2.3952691058665252</v>
      </c>
      <c r="AK45" s="6">
        <f>_xlfn.XLOOKUP($E45-AK$3,'SI2.11 - Nickel_inflow'!$J$4:$J$49,'SI2.11 - Nickel_inflow'!$K$4:$K$49,0)*AK$1</f>
        <v>3.4237581470326641</v>
      </c>
      <c r="AL45" s="6">
        <f>_xlfn.XLOOKUP($E45-AL$3,'SI2.11 - Nickel_inflow'!$J$4:$J$49,'SI2.11 - Nickel_inflow'!$K$4:$K$49,0)*AL$1</f>
        <v>4.7078886322802527</v>
      </c>
      <c r="AM45" s="6">
        <f>_xlfn.XLOOKUP($E45-AM$3,'SI2.11 - Nickel_inflow'!$J$4:$J$49,'SI2.11 - Nickel_inflow'!$K$4:$K$49,0)*AM$1</f>
        <v>6.2428469817108621</v>
      </c>
      <c r="AN45" s="6">
        <f>_xlfn.XLOOKUP($E45-AN$3,'SI2.11 - Nickel_inflow'!$J$4:$J$49,'SI2.11 - Nickel_inflow'!$K$4:$K$49,0)*AN$1</f>
        <v>7.9790840786474826</v>
      </c>
      <c r="AO45" s="6">
        <f>_xlfn.XLOOKUP($E45-AO$3,'SI2.11 - Nickel_inflow'!$J$4:$J$49,'SI2.11 - Nickel_inflow'!$K$4:$K$49,0)*AO$1</f>
        <v>9.8467523517890729</v>
      </c>
      <c r="AP45" s="6">
        <f>_xlfn.XLOOKUP($E45-AP$3,'SI2.11 - Nickel_inflow'!$J$4:$J$49,'SI2.11 - Nickel_inflow'!$K$4:$K$49,0)*AP$1</f>
        <v>11.679188256658675</v>
      </c>
      <c r="AQ45" s="6">
        <f>_xlfn.XLOOKUP($E45-AQ$3,'SI2.11 - Nickel_inflow'!$J$4:$J$49,'SI2.11 - Nickel_inflow'!$K$4:$K$49,0)*AQ$1</f>
        <v>13.385532800694529</v>
      </c>
      <c r="AR45" s="6">
        <f>_xlfn.XLOOKUP($E45-AR$3,'SI2.11 - Nickel_inflow'!$J$4:$J$49,'SI2.11 - Nickel_inflow'!$K$4:$K$49,0)*AR$1</f>
        <v>14.798830707540823</v>
      </c>
      <c r="AS45" s="6">
        <f>_xlfn.XLOOKUP($E45-AS$3,'SI2.11 - Nickel_inflow'!$J$4:$J$49,'SI2.11 - Nickel_inflow'!$K$4:$K$49,0)*AS$1</f>
        <v>15.863927953398834</v>
      </c>
      <c r="AT45" s="6">
        <f>_xlfn.XLOOKUP($E45-AT$3,'SI2.11 - Nickel_inflow'!$J$4:$J$49,'SI2.11 - Nickel_inflow'!$K$4:$K$49,0)*AT$1</f>
        <v>16.547016488855739</v>
      </c>
      <c r="AU45" s="6">
        <f>_xlfn.XLOOKUP($E45-AU$3,'SI2.11 - Nickel_inflow'!$J$4:$J$49,'SI2.11 - Nickel_inflow'!$K$4:$K$49,0)*AU$1</f>
        <v>16.8802315824299</v>
      </c>
      <c r="AV45" s="6">
        <f>_xlfn.XLOOKUP($E45-AV$3,'SI2.11 - Nickel_inflow'!$J$4:$J$49,'SI2.11 - Nickel_inflow'!$K$4:$K$49,0)*AV$1</f>
        <v>0</v>
      </c>
      <c r="AW45" s="6">
        <f>_xlfn.XLOOKUP($E45-AW$3,'SI2.11 - Nickel_inflow'!$J$4:$J$49,'SI2.11 - Nickel_inflow'!$K$4:$K$49,0)*AW$1</f>
        <v>0</v>
      </c>
      <c r="AX45" s="6">
        <f>_xlfn.XLOOKUP($E45-AX$3,'SI2.11 - Nickel_inflow'!$J$4:$J$49,'SI2.11 - Nickel_inflow'!$K$4:$K$49,0)*AX$1</f>
        <v>0</v>
      </c>
      <c r="AY45" s="6">
        <f>_xlfn.XLOOKUP($E45-AY$3,'SI2.11 - Nickel_inflow'!$J$4:$J$49,'SI2.11 - Nickel_inflow'!$K$4:$K$49,0)*AY$1</f>
        <v>0</v>
      </c>
    </row>
    <row r="46" spans="1:51">
      <c r="A46" s="15">
        <f>'SI2.11 - Nickel_inflow'!E46-B46</f>
        <v>14.313500360230083</v>
      </c>
      <c r="B46" s="14">
        <f t="shared" si="2"/>
        <v>2.7597827891486872</v>
      </c>
      <c r="C46" s="13">
        <f t="shared" si="1"/>
        <v>130.33245872607904</v>
      </c>
      <c r="E46" s="9">
        <f>'SI2.11 - Nickel_inflow'!B46</f>
        <v>2047</v>
      </c>
      <c r="F46" s="6">
        <f>_xlfn.XLOOKUP($E46-F$3,'SI2.11 - Nickel_inflow'!$J$4:$J$49,'SI2.11 - Nickel_inflow'!$K$4:$K$49,0)*F$1</f>
        <v>0</v>
      </c>
      <c r="G46" s="6">
        <f>_xlfn.XLOOKUP($E46-G$3,'SI2.11 - Nickel_inflow'!$J$4:$J$49,'SI2.11 - Nickel_inflow'!$K$4:$K$49,0)*G$1</f>
        <v>-1.9893867273138614E-16</v>
      </c>
      <c r="H46" s="6">
        <f>_xlfn.XLOOKUP($E46-H$3,'SI2.11 - Nickel_inflow'!$J$4:$J$49,'SI2.11 - Nickel_inflow'!$K$4:$K$49,0)*H$1</f>
        <v>-8.0213692665938015E-17</v>
      </c>
      <c r="I46" s="6">
        <f>_xlfn.XLOOKUP($E46-I$3,'SI2.11 - Nickel_inflow'!$J$4:$J$49,'SI2.11 - Nickel_inflow'!$K$4:$K$49,0)*I$1</f>
        <v>5.0464926654571528E-15</v>
      </c>
      <c r="J46" s="6">
        <f>_xlfn.XLOOKUP($E46-J$3,'SI2.11 - Nickel_inflow'!$J$4:$J$49,'SI2.11 - Nickel_inflow'!$K$4:$K$49,0)*J$1</f>
        <v>5.0881008345053296E-14</v>
      </c>
      <c r="K46" s="6">
        <f>_xlfn.XLOOKUP($E46-K$3,'SI2.11 - Nickel_inflow'!$J$4:$J$49,'SI2.11 - Nickel_inflow'!$K$4:$K$49,0)*K$1</f>
        <v>3.4736945419415694E-13</v>
      </c>
      <c r="L46" s="6">
        <f>_xlfn.XLOOKUP($E46-L$3,'SI2.11 - Nickel_inflow'!$J$4:$J$49,'SI2.11 - Nickel_inflow'!$K$4:$K$49,0)*L$1</f>
        <v>1.9380989358586287E-12</v>
      </c>
      <c r="M46" s="6">
        <f>_xlfn.XLOOKUP($E46-M$3,'SI2.11 - Nickel_inflow'!$J$4:$J$49,'SI2.11 - Nickel_inflow'!$K$4:$K$49,0)*M$1</f>
        <v>9.2787396559202903E-12</v>
      </c>
      <c r="N46" s="6">
        <f>_xlfn.XLOOKUP($E46-N$3,'SI2.11 - Nickel_inflow'!$J$4:$J$49,'SI2.11 - Nickel_inflow'!$K$4:$K$49,0)*N$1</f>
        <v>3.851116692180765E-11</v>
      </c>
      <c r="O46" s="6">
        <f>_xlfn.XLOOKUP($E46-O$3,'SI2.11 - Nickel_inflow'!$J$4:$J$49,'SI2.11 - Nickel_inflow'!$K$4:$K$49,0)*O$1</f>
        <v>1.3634778205429389E-10</v>
      </c>
      <c r="P46" s="6">
        <f>_xlfn.XLOOKUP($E46-P$3,'SI2.11 - Nickel_inflow'!$J$4:$J$49,'SI2.11 - Nickel_inflow'!$K$4:$K$49,0)*P$1</f>
        <v>3.8458612920929902E-10</v>
      </c>
      <c r="Q46" s="6">
        <f>_xlfn.XLOOKUP($E46-Q$3,'SI2.11 - Nickel_inflow'!$J$4:$J$49,'SI2.11 - Nickel_inflow'!$K$4:$K$49,0)*Q$1</f>
        <v>9.7159006344378203E-10</v>
      </c>
      <c r="R46" s="6">
        <f>_xlfn.XLOOKUP($E46-R$3,'SI2.11 - Nickel_inflow'!$J$4:$J$49,'SI2.11 - Nickel_inflow'!$K$4:$K$49,0)*R$1</f>
        <v>6.85809078861338E-9</v>
      </c>
      <c r="S46" s="6">
        <f>_xlfn.XLOOKUP($E46-S$3,'SI2.11 - Nickel_inflow'!$J$4:$J$49,'SI2.11 - Nickel_inflow'!$K$4:$K$49,0)*S$1</f>
        <v>5.5559930690148383E-8</v>
      </c>
      <c r="T46" s="6">
        <f>_xlfn.XLOOKUP($E46-T$3,'SI2.11 - Nickel_inflow'!$J$4:$J$49,'SI2.11 - Nickel_inflow'!$K$4:$K$49,0)*T$1</f>
        <v>3.6948533335633016E-7</v>
      </c>
      <c r="U46" s="6">
        <f>_xlfn.XLOOKUP($E46-U$3,'SI2.11 - Nickel_inflow'!$J$4:$J$49,'SI2.11 - Nickel_inflow'!$K$4:$K$49,0)*U$1</f>
        <v>1.8567354479576926E-6</v>
      </c>
      <c r="V46" s="6">
        <f>_xlfn.XLOOKUP($E46-V$3,'SI2.11 - Nickel_inflow'!$J$4:$J$49,'SI2.11 - Nickel_inflow'!$K$4:$K$49,0)*V$1</f>
        <v>6.0617085923494728E-6</v>
      </c>
      <c r="W46" s="6">
        <f>_xlfn.XLOOKUP($E46-W$3,'SI2.11 - Nickel_inflow'!$J$4:$J$49,'SI2.11 - Nickel_inflow'!$K$4:$K$49,0)*W$1</f>
        <v>2.0743799668473848E-5</v>
      </c>
      <c r="X46" s="6">
        <f>_xlfn.XLOOKUP($E46-X$3,'SI2.11 - Nickel_inflow'!$J$4:$J$49,'SI2.11 - Nickel_inflow'!$K$4:$K$49,0)*X$1</f>
        <v>6.9673466356654095E-5</v>
      </c>
      <c r="Y46" s="6">
        <f>_xlfn.XLOOKUP($E46-Y$3,'SI2.11 - Nickel_inflow'!$J$4:$J$49,'SI2.11 - Nickel_inflow'!$K$4:$K$49,0)*Y$1</f>
        <v>1.8933605606787115E-4</v>
      </c>
      <c r="Z46" s="6">
        <f>_xlfn.XLOOKUP($E46-Z$3,'SI2.11 - Nickel_inflow'!$J$4:$J$49,'SI2.11 - Nickel_inflow'!$K$4:$K$49,0)*Z$1</f>
        <v>5.7108629435214536E-4</v>
      </c>
      <c r="AA46" s="6">
        <f>_xlfn.XLOOKUP($E46-AA$3,'SI2.11 - Nickel_inflow'!$J$4:$J$49,'SI2.11 - Nickel_inflow'!$K$4:$K$49,0)*AA$1</f>
        <v>2.7743246505732987E-3</v>
      </c>
      <c r="AB46" s="6">
        <f>_xlfn.XLOOKUP($E46-AB$3,'SI2.11 - Nickel_inflow'!$J$4:$J$49,'SI2.11 - Nickel_inflow'!$K$4:$K$49,0)*AB$1</f>
        <v>7.801294996004818E-3</v>
      </c>
      <c r="AC46" s="6">
        <f>_xlfn.XLOOKUP($E46-AC$3,'SI2.11 - Nickel_inflow'!$J$4:$J$49,'SI2.11 - Nickel_inflow'!$K$4:$K$49,0)*AC$1</f>
        <v>1.9542421699444361E-2</v>
      </c>
      <c r="AD46" s="6">
        <f>_xlfn.XLOOKUP($E46-AD$3,'SI2.11 - Nickel_inflow'!$J$4:$J$49,'SI2.11 - Nickel_inflow'!$K$4:$K$49,0)*AD$1</f>
        <v>4.4888350167824366E-2</v>
      </c>
      <c r="AE46" s="6">
        <f>_xlfn.XLOOKUP($E46-AE$3,'SI2.11 - Nickel_inflow'!$J$4:$J$49,'SI2.11 - Nickel_inflow'!$K$4:$K$49,0)*AE$1</f>
        <v>9.5935924651256776E-2</v>
      </c>
      <c r="AF46" s="6">
        <f>_xlfn.XLOOKUP($E46-AF$3,'SI2.11 - Nickel_inflow'!$J$4:$J$49,'SI2.11 - Nickel_inflow'!$K$4:$K$49,0)*AF$1</f>
        <v>0.19208643880151297</v>
      </c>
      <c r="AG46" s="6">
        <f>_xlfn.XLOOKUP($E46-AG$3,'SI2.11 - Nickel_inflow'!$J$4:$J$49,'SI2.11 - Nickel_inflow'!$K$4:$K$49,0)*AG$1</f>
        <v>0.36045978579801202</v>
      </c>
      <c r="AH46" s="6">
        <f>_xlfn.XLOOKUP($E46-AH$3,'SI2.11 - Nickel_inflow'!$J$4:$J$49,'SI2.11 - Nickel_inflow'!$K$4:$K$49,0)*AH$1</f>
        <v>0.63590683666504033</v>
      </c>
      <c r="AI46" s="6">
        <f>_xlfn.XLOOKUP($E46-AI$3,'SI2.11 - Nickel_inflow'!$J$4:$J$49,'SI2.11 - Nickel_inflow'!$K$4:$K$49,0)*AI$1</f>
        <v>1.0574129131068053</v>
      </c>
      <c r="AJ46" s="6">
        <f>_xlfn.XLOOKUP($E46-AJ$3,'SI2.11 - Nickel_inflow'!$J$4:$J$49,'SI2.11 - Nickel_inflow'!$K$4:$K$49,0)*AJ$1</f>
        <v>1.6596893670238781</v>
      </c>
      <c r="AK46" s="6">
        <f>_xlfn.XLOOKUP($E46-AK$3,'SI2.11 - Nickel_inflow'!$J$4:$J$49,'SI2.11 - Nickel_inflow'!$K$4:$K$49,0)*AK$1</f>
        <v>2.4691859474191915</v>
      </c>
      <c r="AL46" s="6">
        <f>_xlfn.XLOOKUP($E46-AL$3,'SI2.11 - Nickel_inflow'!$J$4:$J$49,'SI2.11 - Nickel_inflow'!$K$4:$K$49,0)*AL$1</f>
        <v>3.5303153258251609</v>
      </c>
      <c r="AM46" s="6">
        <f>_xlfn.XLOOKUP($E46-AM$3,'SI2.11 - Nickel_inflow'!$J$4:$J$49,'SI2.11 - Nickel_inflow'!$K$4:$K$49,0)*AM$1</f>
        <v>4.8621835588126467</v>
      </c>
      <c r="AN46" s="6">
        <f>_xlfn.XLOOKUP($E46-AN$3,'SI2.11 - Nickel_inflow'!$J$4:$J$49,'SI2.11 - Nickel_inflow'!$K$4:$K$49,0)*AN$1</f>
        <v>6.4468468029907209</v>
      </c>
      <c r="AO46" s="6">
        <f>_xlfn.XLOOKUP($E46-AO$3,'SI2.11 - Nickel_inflow'!$J$4:$J$49,'SI2.11 - Nickel_inflow'!$K$4:$K$49,0)*AO$1</f>
        <v>8.2426634284099034</v>
      </c>
      <c r="AP46" s="6">
        <f>_xlfn.XLOOKUP($E46-AP$3,'SI2.11 - Nickel_inflow'!$J$4:$J$49,'SI2.11 - Nickel_inflow'!$K$4:$K$49,0)*AP$1</f>
        <v>10.114377780619069</v>
      </c>
      <c r="AQ46" s="6">
        <f>_xlfn.XLOOKUP($E46-AQ$3,'SI2.11 - Nickel_inflow'!$J$4:$J$49,'SI2.11 - Nickel_inflow'!$K$4:$K$49,0)*AQ$1</f>
        <v>11.973007588134962</v>
      </c>
      <c r="AR46" s="6">
        <f>_xlfn.XLOOKUP($E46-AR$3,'SI2.11 - Nickel_inflow'!$J$4:$J$49,'SI2.11 - Nickel_inflow'!$K$4:$K$49,0)*AR$1</f>
        <v>13.646170807666424</v>
      </c>
      <c r="AS46" s="6">
        <f>_xlfn.XLOOKUP($E46-AS$3,'SI2.11 - Nickel_inflow'!$J$4:$J$49,'SI2.11 - Nickel_inflow'!$K$4:$K$49,0)*AS$1</f>
        <v>15.045721290486286</v>
      </c>
      <c r="AT46" s="6">
        <f>_xlfn.XLOOKUP($E46-AT$3,'SI2.11 - Nickel_inflow'!$J$4:$J$49,'SI2.11 - Nickel_inflow'!$K$4:$K$49,0)*AT$1</f>
        <v>16.093415994095714</v>
      </c>
      <c r="AU46" s="6">
        <f>_xlfn.XLOOKUP($E46-AU$3,'SI2.11 - Nickel_inflow'!$J$4:$J$49,'SI2.11 - Nickel_inflow'!$K$4:$K$49,0)*AU$1</f>
        <v>16.757930203173331</v>
      </c>
      <c r="AV46" s="6">
        <f>_xlfn.XLOOKUP($E46-AV$3,'SI2.11 - Nickel_inflow'!$J$4:$J$49,'SI2.11 - Nickel_inflow'!$K$4:$K$49,0)*AV$1</f>
        <v>17.073283149378771</v>
      </c>
      <c r="AW46" s="6">
        <f>_xlfn.XLOOKUP($E46-AW$3,'SI2.11 - Nickel_inflow'!$J$4:$J$49,'SI2.11 - Nickel_inflow'!$K$4:$K$49,0)*AW$1</f>
        <v>0</v>
      </c>
      <c r="AX46" s="6">
        <f>_xlfn.XLOOKUP($E46-AX$3,'SI2.11 - Nickel_inflow'!$J$4:$J$49,'SI2.11 - Nickel_inflow'!$K$4:$K$49,0)*AX$1</f>
        <v>0</v>
      </c>
      <c r="AY46" s="6">
        <f>_xlfn.XLOOKUP($E46-AY$3,'SI2.11 - Nickel_inflow'!$J$4:$J$49,'SI2.11 - Nickel_inflow'!$K$4:$K$49,0)*AY$1</f>
        <v>0</v>
      </c>
    </row>
    <row r="47" spans="1:51">
      <c r="A47" s="15">
        <f>'SI2.11 - Nickel_inflow'!E47-B47</f>
        <v>14.747200962451561</v>
      </c>
      <c r="B47" s="14">
        <f t="shared" si="2"/>
        <v>2.5041838160767611</v>
      </c>
      <c r="C47" s="13">
        <f t="shared" si="1"/>
        <v>132.8366425421558</v>
      </c>
      <c r="E47" s="9">
        <f>'SI2.11 - Nickel_inflow'!B47</f>
        <v>2048</v>
      </c>
      <c r="F47" s="6">
        <f>_xlfn.XLOOKUP($E47-F$3,'SI2.11 - Nickel_inflow'!$J$4:$J$49,'SI2.11 - Nickel_inflow'!$K$4:$K$49,0)*F$1</f>
        <v>0</v>
      </c>
      <c r="G47" s="6">
        <f>_xlfn.XLOOKUP($E47-G$3,'SI2.11 - Nickel_inflow'!$J$4:$J$49,'SI2.11 - Nickel_inflow'!$K$4:$K$49,0)*G$1</f>
        <v>0</v>
      </c>
      <c r="H47" s="6">
        <f>_xlfn.XLOOKUP($E47-H$3,'SI2.11 - Nickel_inflow'!$J$4:$J$49,'SI2.11 - Nickel_inflow'!$K$4:$K$49,0)*H$1</f>
        <v>-1.2884064625098852E-17</v>
      </c>
      <c r="I47" s="6">
        <f>_xlfn.XLOOKUP($E47-I$3,'SI2.11 - Nickel_inflow'!$J$4:$J$49,'SI2.11 - Nickel_inflow'!$K$4:$K$49,0)*I$1</f>
        <v>8.6961882538681285E-16</v>
      </c>
      <c r="J47" s="6">
        <f>_xlfn.XLOOKUP($E47-J$3,'SI2.11 - Nickel_inflow'!$J$4:$J$49,'SI2.11 - Nickel_inflow'!$K$4:$K$49,0)*J$1</f>
        <v>9.2827381245251162E-15</v>
      </c>
      <c r="K47" s="6">
        <f>_xlfn.XLOOKUP($E47-K$3,'SI2.11 - Nickel_inflow'!$J$4:$J$49,'SI2.11 - Nickel_inflow'!$K$4:$K$49,0)*K$1</f>
        <v>6.7021845474194782E-14</v>
      </c>
      <c r="L47" s="6">
        <f>_xlfn.XLOOKUP($E47-L$3,'SI2.11 - Nickel_inflow'!$J$4:$J$49,'SI2.11 - Nickel_inflow'!$K$4:$K$49,0)*L$1</f>
        <v>3.9525456803521318E-13</v>
      </c>
      <c r="M47" s="6">
        <f>_xlfn.XLOOKUP($E47-M$3,'SI2.11 - Nickel_inflow'!$J$4:$J$49,'SI2.11 - Nickel_inflow'!$K$4:$K$49,0)*M$1</f>
        <v>1.9995208867721498E-12</v>
      </c>
      <c r="N47" s="6">
        <f>_xlfn.XLOOKUP($E47-N$3,'SI2.11 - Nickel_inflow'!$J$4:$J$49,'SI2.11 - Nickel_inflow'!$K$4:$K$49,0)*N$1</f>
        <v>8.7654280876783837E-12</v>
      </c>
      <c r="O47" s="6">
        <f>_xlfn.XLOOKUP($E47-O$3,'SI2.11 - Nickel_inflow'!$J$4:$J$49,'SI2.11 - Nickel_inflow'!$K$4:$K$49,0)*O$1</f>
        <v>3.2764207972222943E-11</v>
      </c>
      <c r="P47" s="6">
        <f>_xlfn.XLOOKUP($E47-P$3,'SI2.11 - Nickel_inflow'!$J$4:$J$49,'SI2.11 - Nickel_inflow'!$K$4:$K$49,0)*P$1</f>
        <v>9.7526213483344667E-11</v>
      </c>
      <c r="Q47" s="6">
        <f>_xlfn.XLOOKUP($E47-Q$3,'SI2.11 - Nickel_inflow'!$J$4:$J$49,'SI2.11 - Nickel_inflow'!$K$4:$K$49,0)*Q$1</f>
        <v>2.5989244394259073E-10</v>
      </c>
      <c r="R47" s="6">
        <f>_xlfn.XLOOKUP($E47-R$3,'SI2.11 - Nickel_inflow'!$J$4:$J$49,'SI2.11 - Nickel_inflow'!$K$4:$K$49,0)*R$1</f>
        <v>1.9341890943324178E-9</v>
      </c>
      <c r="S47" s="6">
        <f>_xlfn.XLOOKUP($E47-S$3,'SI2.11 - Nickel_inflow'!$J$4:$J$49,'SI2.11 - Nickel_inflow'!$K$4:$K$49,0)*S$1</f>
        <v>1.6513535022083974E-8</v>
      </c>
      <c r="T47" s="6">
        <f>_xlfn.XLOOKUP($E47-T$3,'SI2.11 - Nickel_inflow'!$J$4:$J$49,'SI2.11 - Nickel_inflow'!$K$4:$K$49,0)*T$1</f>
        <v>1.1567800094670818E-7</v>
      </c>
      <c r="U47" s="6">
        <f>_xlfn.XLOOKUP($E47-U$3,'SI2.11 - Nickel_inflow'!$J$4:$J$49,'SI2.11 - Nickel_inflow'!$K$4:$K$49,0)*U$1</f>
        <v>6.1202065284622486E-7</v>
      </c>
      <c r="V47" s="6">
        <f>_xlfn.XLOOKUP($E47-V$3,'SI2.11 - Nickel_inflow'!$J$4:$J$49,'SI2.11 - Nickel_inflow'!$K$4:$K$49,0)*V$1</f>
        <v>2.1025930290153787E-6</v>
      </c>
      <c r="W47" s="6">
        <f>_xlfn.XLOOKUP($E47-W$3,'SI2.11 - Nickel_inflow'!$J$4:$J$49,'SI2.11 - Nickel_inflow'!$K$4:$K$49,0)*W$1</f>
        <v>7.5677755060297034E-6</v>
      </c>
      <c r="X47" s="6">
        <f>_xlfn.XLOOKUP($E47-X$3,'SI2.11 - Nickel_inflow'!$J$4:$J$49,'SI2.11 - Nickel_inflow'!$K$4:$K$49,0)*X$1</f>
        <v>2.6719994648415524E-5</v>
      </c>
      <c r="Y47" s="6">
        <f>_xlfn.XLOOKUP($E47-Y$3,'SI2.11 - Nickel_inflow'!$J$4:$J$49,'SI2.11 - Nickel_inflow'!$K$4:$K$49,0)*Y$1</f>
        <v>7.6287555934691006E-5</v>
      </c>
      <c r="Z47" s="6">
        <f>_xlfn.XLOOKUP($E47-Z$3,'SI2.11 - Nickel_inflow'!$J$4:$J$49,'SI2.11 - Nickel_inflow'!$K$4:$K$49,0)*Z$1</f>
        <v>2.4161761870402274E-4</v>
      </c>
      <c r="AA47" s="6">
        <f>_xlfn.XLOOKUP($E47-AA$3,'SI2.11 - Nickel_inflow'!$J$4:$J$49,'SI2.11 - Nickel_inflow'!$K$4:$K$49,0)*AA$1</f>
        <v>1.2317931428225514E-3</v>
      </c>
      <c r="AB47" s="6">
        <f>_xlfn.XLOOKUP($E47-AB$3,'SI2.11 - Nickel_inflow'!$J$4:$J$49,'SI2.11 - Nickel_inflow'!$K$4:$K$49,0)*AB$1</f>
        <v>3.6327829485417245E-3</v>
      </c>
      <c r="AC47" s="6">
        <f>_xlfn.XLOOKUP($E47-AC$3,'SI2.11 - Nickel_inflow'!$J$4:$J$49,'SI2.11 - Nickel_inflow'!$K$4:$K$49,0)*AC$1</f>
        <v>9.5383384415764962E-3</v>
      </c>
      <c r="AD47" s="6">
        <f>_xlfn.XLOOKUP($E47-AD$3,'SI2.11 - Nickel_inflow'!$J$4:$J$49,'SI2.11 - Nickel_inflow'!$K$4:$K$49,0)*AD$1</f>
        <v>2.2949269193933083E-2</v>
      </c>
      <c r="AE47" s="6">
        <f>_xlfn.XLOOKUP($E47-AE$3,'SI2.11 - Nickel_inflow'!$J$4:$J$49,'SI2.11 - Nickel_inflow'!$K$4:$K$49,0)*AE$1</f>
        <v>5.1341151811578375E-2</v>
      </c>
      <c r="AF47" s="6">
        <f>_xlfn.XLOOKUP($E47-AF$3,'SI2.11 - Nickel_inflow'!$J$4:$J$49,'SI2.11 - Nickel_inflow'!$K$4:$K$49,0)*AF$1</f>
        <v>0.10752917893288615</v>
      </c>
      <c r="AG47" s="6">
        <f>_xlfn.XLOOKUP($E47-AG$3,'SI2.11 - Nickel_inflow'!$J$4:$J$49,'SI2.11 - Nickel_inflow'!$K$4:$K$49,0)*AG$1</f>
        <v>0.21091842764929178</v>
      </c>
      <c r="AH47" s="6">
        <f>_xlfn.XLOOKUP($E47-AH$3,'SI2.11 - Nickel_inflow'!$J$4:$J$49,'SI2.11 - Nickel_inflow'!$K$4:$K$49,0)*AH$1</f>
        <v>0.38863976377173698</v>
      </c>
      <c r="AI47" s="6">
        <f>_xlfn.XLOOKUP($E47-AI$3,'SI2.11 - Nickel_inflow'!$J$4:$J$49,'SI2.11 - Nickel_inflow'!$K$4:$K$49,0)*AI$1</f>
        <v>0.67444374983975341</v>
      </c>
      <c r="AJ47" s="6">
        <f>_xlfn.XLOOKUP($E47-AJ$3,'SI2.11 - Nickel_inflow'!$J$4:$J$49,'SI2.11 - Nickel_inflow'!$K$4:$K$49,0)*AJ$1</f>
        <v>1.1038446416581433</v>
      </c>
      <c r="AK47" s="6">
        <f>_xlfn.XLOOKUP($E47-AK$3,'SI2.11 - Nickel_inflow'!$J$4:$J$49,'SI2.11 - Nickel_inflow'!$K$4:$K$49,0)*AK$1</f>
        <v>1.7109065750062642</v>
      </c>
      <c r="AL47" s="6">
        <f>_xlfn.XLOOKUP($E47-AL$3,'SI2.11 - Nickel_inflow'!$J$4:$J$49,'SI2.11 - Nickel_inflow'!$K$4:$K$49,0)*AL$1</f>
        <v>2.546034099996529</v>
      </c>
      <c r="AM47" s="6">
        <f>_xlfn.XLOOKUP($E47-AM$3,'SI2.11 - Nickel_inflow'!$J$4:$J$49,'SI2.11 - Nickel_inflow'!$K$4:$K$49,0)*AM$1</f>
        <v>3.6460168188680306</v>
      </c>
      <c r="AN47" s="6">
        <f>_xlfn.XLOOKUP($E47-AN$3,'SI2.11 - Nickel_inflow'!$J$4:$J$49,'SI2.11 - Nickel_inflow'!$K$4:$K$49,0)*AN$1</f>
        <v>5.0210669304431681</v>
      </c>
      <c r="AO47" s="6">
        <f>_xlfn.XLOOKUP($E47-AO$3,'SI2.11 - Nickel_inflow'!$J$4:$J$49,'SI2.11 - Nickel_inflow'!$K$4:$K$49,0)*AO$1</f>
        <v>6.6598105556722524</v>
      </c>
      <c r="AP47" s="6">
        <f>_xlfn.XLOOKUP($E47-AP$3,'SI2.11 - Nickel_inflow'!$J$4:$J$49,'SI2.11 - Nickel_inflow'!$K$4:$K$49,0)*AP$1</f>
        <v>8.4666912353374038</v>
      </c>
      <c r="AQ47" s="6">
        <f>_xlfn.XLOOKUP($E47-AQ$3,'SI2.11 - Nickel_inflow'!$J$4:$J$49,'SI2.11 - Nickel_inflow'!$K$4:$K$49,0)*AQ$1</f>
        <v>10.368830372057158</v>
      </c>
      <c r="AR47" s="6">
        <f>_xlfn.XLOOKUP($E47-AR$3,'SI2.11 - Nickel_inflow'!$J$4:$J$49,'SI2.11 - Nickel_inflow'!$K$4:$K$49,0)*AR$1</f>
        <v>12.2061414410563</v>
      </c>
      <c r="AS47" s="6">
        <f>_xlfn.XLOOKUP($E47-AS$3,'SI2.11 - Nickel_inflow'!$J$4:$J$49,'SI2.11 - Nickel_inflow'!$K$4:$K$49,0)*AS$1</f>
        <v>13.873831433850988</v>
      </c>
      <c r="AT47" s="6">
        <f>_xlfn.XLOOKUP($E47-AT$3,'SI2.11 - Nickel_inflow'!$J$4:$J$49,'SI2.11 - Nickel_inflow'!$K$4:$K$49,0)*AT$1</f>
        <v>15.263373129927809</v>
      </c>
      <c r="AU47" s="6">
        <f>_xlfn.XLOOKUP($E47-AU$3,'SI2.11 - Nickel_inflow'!$J$4:$J$49,'SI2.11 - Nickel_inflow'!$K$4:$K$49,0)*AU$1</f>
        <v>16.298547967322364</v>
      </c>
      <c r="AV47" s="6">
        <f>_xlfn.XLOOKUP($E47-AV$3,'SI2.11 - Nickel_inflow'!$J$4:$J$49,'SI2.11 - Nickel_inflow'!$K$4:$K$49,0)*AV$1</f>
        <v>16.949583064613325</v>
      </c>
      <c r="AW47" s="6">
        <f>_xlfn.XLOOKUP($E47-AW$3,'SI2.11 - Nickel_inflow'!$J$4:$J$49,'SI2.11 - Nickel_inflow'!$K$4:$K$49,0)*AW$1</f>
        <v>17.251384778528323</v>
      </c>
      <c r="AX47" s="6">
        <f>_xlfn.XLOOKUP($E47-AX$3,'SI2.11 - Nickel_inflow'!$J$4:$J$49,'SI2.11 - Nickel_inflow'!$K$4:$K$49,0)*AX$1</f>
        <v>0</v>
      </c>
      <c r="AY47" s="6">
        <f>_xlfn.XLOOKUP($E47-AY$3,'SI2.11 - Nickel_inflow'!$J$4:$J$49,'SI2.11 - Nickel_inflow'!$K$4:$K$49,0)*AY$1</f>
        <v>0</v>
      </c>
    </row>
    <row r="48" spans="1:51">
      <c r="A48" s="15">
        <f>'SI2.11 - Nickel_inflow'!E48-B48</f>
        <v>15.14475728840976</v>
      </c>
      <c r="B48" s="14">
        <f t="shared" si="2"/>
        <v>2.2731922646820237</v>
      </c>
      <c r="C48" s="13">
        <f t="shared" si="1"/>
        <v>135.10983480683782</v>
      </c>
      <c r="E48" s="9">
        <f>'SI2.11 - Nickel_inflow'!B48</f>
        <v>2049</v>
      </c>
      <c r="F48" s="6">
        <f>_xlfn.XLOOKUP($E48-F$3,'SI2.11 - Nickel_inflow'!$J$4:$J$49,'SI2.11 - Nickel_inflow'!$K$4:$K$49,0)*F$1</f>
        <v>0</v>
      </c>
      <c r="G48" s="6">
        <f>_xlfn.XLOOKUP($E48-G$3,'SI2.11 - Nickel_inflow'!$J$4:$J$49,'SI2.11 - Nickel_inflow'!$K$4:$K$49,0)*G$1</f>
        <v>0</v>
      </c>
      <c r="H48" s="6">
        <f>_xlfn.XLOOKUP($E48-H$3,'SI2.11 - Nickel_inflow'!$J$4:$J$49,'SI2.11 - Nickel_inflow'!$K$4:$K$49,0)*H$1</f>
        <v>0</v>
      </c>
      <c r="I48" s="6">
        <f>_xlfn.XLOOKUP($E48-I$3,'SI2.11 - Nickel_inflow'!$J$4:$J$49,'SI2.11 - Nickel_inflow'!$K$4:$K$49,0)*I$1</f>
        <v>1.3967970770461761E-16</v>
      </c>
      <c r="J48" s="6">
        <f>_xlfn.XLOOKUP($E48-J$3,'SI2.11 - Nickel_inflow'!$J$4:$J$49,'SI2.11 - Nickel_inflow'!$K$4:$K$49,0)*J$1</f>
        <v>1.5996146946726317E-15</v>
      </c>
      <c r="K48" s="6">
        <f>_xlfn.XLOOKUP($E48-K$3,'SI2.11 - Nickel_inflow'!$J$4:$J$49,'SI2.11 - Nickel_inflow'!$K$4:$K$49,0)*K$1</f>
        <v>1.2227474658918091E-14</v>
      </c>
      <c r="L48" s="6">
        <f>_xlfn.XLOOKUP($E48-L$3,'SI2.11 - Nickel_inflow'!$J$4:$J$49,'SI2.11 - Nickel_inflow'!$K$4:$K$49,0)*L$1</f>
        <v>7.6260852133011926E-14</v>
      </c>
      <c r="M48" s="6">
        <f>_xlfn.XLOOKUP($E48-M$3,'SI2.11 - Nickel_inflow'!$J$4:$J$49,'SI2.11 - Nickel_inflow'!$K$4:$K$49,0)*M$1</f>
        <v>4.0778091858782224E-13</v>
      </c>
      <c r="N48" s="6">
        <f>_xlfn.XLOOKUP($E48-N$3,'SI2.11 - Nickel_inflow'!$J$4:$J$49,'SI2.11 - Nickel_inflow'!$K$4:$K$49,0)*N$1</f>
        <v>1.888904872078109E-12</v>
      </c>
      <c r="O48" s="6">
        <f>_xlfn.XLOOKUP($E48-O$3,'SI2.11 - Nickel_inflow'!$J$4:$J$49,'SI2.11 - Nickel_inflow'!$K$4:$K$49,0)*O$1</f>
        <v>7.4573774773786742E-12</v>
      </c>
      <c r="P48" s="6">
        <f>_xlfn.XLOOKUP($E48-P$3,'SI2.11 - Nickel_inflow'!$J$4:$J$49,'SI2.11 - Nickel_inflow'!$K$4:$K$49,0)*P$1</f>
        <v>2.3435431755239824E-11</v>
      </c>
      <c r="Q48" s="6">
        <f>_xlfn.XLOOKUP($E48-Q$3,'SI2.11 - Nickel_inflow'!$J$4:$J$49,'SI2.11 - Nickel_inflow'!$K$4:$K$49,0)*Q$1</f>
        <v>6.5905460560329625E-11</v>
      </c>
      <c r="R48" s="6">
        <f>_xlfn.XLOOKUP($E48-R$3,'SI2.11 - Nickel_inflow'!$J$4:$J$49,'SI2.11 - Nickel_inflow'!$K$4:$K$49,0)*R$1</f>
        <v>5.1737985976453345E-10</v>
      </c>
      <c r="S48" s="6">
        <f>_xlfn.XLOOKUP($E48-S$3,'SI2.11 - Nickel_inflow'!$J$4:$J$49,'SI2.11 - Nickel_inflow'!$K$4:$K$49,0)*S$1</f>
        <v>4.6573164942089068E-9</v>
      </c>
      <c r="T48" s="6">
        <f>_xlfn.XLOOKUP($E48-T$3,'SI2.11 - Nickel_inflow'!$J$4:$J$49,'SI2.11 - Nickel_inflow'!$K$4:$K$49,0)*T$1</f>
        <v>3.4381841305227643E-8</v>
      </c>
      <c r="U48" s="6">
        <f>_xlfn.XLOOKUP($E48-U$3,'SI2.11 - Nickel_inflow'!$J$4:$J$49,'SI2.11 - Nickel_inflow'!$K$4:$K$49,0)*U$1</f>
        <v>1.9161065208256561E-7</v>
      </c>
      <c r="V48" s="6">
        <f>_xlfn.XLOOKUP($E48-V$3,'SI2.11 - Nickel_inflow'!$J$4:$J$49,'SI2.11 - Nickel_inflow'!$K$4:$K$49,0)*V$1</f>
        <v>6.9306069408183949E-7</v>
      </c>
      <c r="W48" s="6">
        <f>_xlfn.XLOOKUP($E48-W$3,'SI2.11 - Nickel_inflow'!$J$4:$J$49,'SI2.11 - Nickel_inflow'!$K$4:$K$49,0)*W$1</f>
        <v>2.6249945509115991E-6</v>
      </c>
      <c r="X48" s="6">
        <f>_xlfn.XLOOKUP($E48-X$3,'SI2.11 - Nickel_inflow'!$J$4:$J$49,'SI2.11 - Nickel_inflow'!$K$4:$K$49,0)*X$1</f>
        <v>9.7480174439228326E-6</v>
      </c>
      <c r="Y48" s="6">
        <f>_xlfn.XLOOKUP($E48-Y$3,'SI2.11 - Nickel_inflow'!$J$4:$J$49,'SI2.11 - Nickel_inflow'!$K$4:$K$49,0)*Y$1</f>
        <v>2.9256518914692519E-5</v>
      </c>
      <c r="Z48" s="6">
        <f>_xlfn.XLOOKUP($E48-Z$3,'SI2.11 - Nickel_inflow'!$J$4:$J$49,'SI2.11 - Nickel_inflow'!$K$4:$K$49,0)*Z$1</f>
        <v>9.7352918321497742E-5</v>
      </c>
      <c r="AA48" s="6">
        <f>_xlfn.XLOOKUP($E48-AA$3,'SI2.11 - Nickel_inflow'!$J$4:$J$49,'SI2.11 - Nickel_inflow'!$K$4:$K$49,0)*AA$1</f>
        <v>5.2115228267272636E-4</v>
      </c>
      <c r="AB48" s="6">
        <f>_xlfn.XLOOKUP($E48-AB$3,'SI2.11 - Nickel_inflow'!$J$4:$J$49,'SI2.11 - Nickel_inflow'!$K$4:$K$49,0)*AB$1</f>
        <v>1.6129464604842428E-3</v>
      </c>
      <c r="AC48" s="6">
        <f>_xlfn.XLOOKUP($E48-AC$3,'SI2.11 - Nickel_inflow'!$J$4:$J$49,'SI2.11 - Nickel_inflow'!$K$4:$K$49,0)*AC$1</f>
        <v>4.4416617068992253E-3</v>
      </c>
      <c r="AD48" s="6">
        <f>_xlfn.XLOOKUP($E48-AD$3,'SI2.11 - Nickel_inflow'!$J$4:$J$49,'SI2.11 - Nickel_inflow'!$K$4:$K$49,0)*AD$1</f>
        <v>1.1201165337907071E-2</v>
      </c>
      <c r="AE48" s="6">
        <f>_xlfn.XLOOKUP($E48-AE$3,'SI2.11 - Nickel_inflow'!$J$4:$J$49,'SI2.11 - Nickel_inflow'!$K$4:$K$49,0)*AE$1</f>
        <v>2.6248278434056867E-2</v>
      </c>
      <c r="AF48" s="6">
        <f>_xlfn.XLOOKUP($E48-AF$3,'SI2.11 - Nickel_inflow'!$J$4:$J$49,'SI2.11 - Nickel_inflow'!$K$4:$K$49,0)*AF$1</f>
        <v>5.7545407727462396E-2</v>
      </c>
      <c r="AG48" s="6">
        <f>_xlfn.XLOOKUP($E48-AG$3,'SI2.11 - Nickel_inflow'!$J$4:$J$49,'SI2.11 - Nickel_inflow'!$K$4:$K$49,0)*AG$1</f>
        <v>0.11807124692638665</v>
      </c>
      <c r="AH48" s="6">
        <f>_xlfn.XLOOKUP($E48-AH$3,'SI2.11 - Nickel_inflow'!$J$4:$J$49,'SI2.11 - Nickel_inflow'!$K$4:$K$49,0)*AH$1</f>
        <v>0.22740758089075866</v>
      </c>
      <c r="AI48" s="6">
        <f>_xlfn.XLOOKUP($E48-AI$3,'SI2.11 - Nickel_inflow'!$J$4:$J$49,'SI2.11 - Nickel_inflow'!$K$4:$K$49,0)*AI$1</f>
        <v>0.41219191947941575</v>
      </c>
      <c r="AJ48" s="6">
        <f>_xlfn.XLOOKUP($E48-AJ$3,'SI2.11 - Nickel_inflow'!$J$4:$J$49,'SI2.11 - Nickel_inflow'!$K$4:$K$49,0)*AJ$1</f>
        <v>0.70405903893594679</v>
      </c>
      <c r="AK48" s="6">
        <f>_xlfn.XLOOKUP($E48-AK$3,'SI2.11 - Nickel_inflow'!$J$4:$J$49,'SI2.11 - Nickel_inflow'!$K$4:$K$49,0)*AK$1</f>
        <v>1.1379087513134498</v>
      </c>
      <c r="AL48" s="6">
        <f>_xlfn.XLOOKUP($E48-AL$3,'SI2.11 - Nickel_inflow'!$J$4:$J$49,'SI2.11 - Nickel_inflow'!$K$4:$K$49,0)*AL$1</f>
        <v>1.7641548974580725</v>
      </c>
      <c r="AM48" s="6">
        <f>_xlfn.XLOOKUP($E48-AM$3,'SI2.11 - Nickel_inflow'!$J$4:$J$49,'SI2.11 - Nickel_inflow'!$K$4:$K$49,0)*AM$1</f>
        <v>2.6294770560839722</v>
      </c>
      <c r="AN48" s="6">
        <f>_xlfn.XLOOKUP($E48-AN$3,'SI2.11 - Nickel_inflow'!$J$4:$J$49,'SI2.11 - Nickel_inflow'!$K$4:$K$49,0)*AN$1</f>
        <v>3.7651590598378073</v>
      </c>
      <c r="AO48" s="6">
        <f>_xlfn.XLOOKUP($E48-AO$3,'SI2.11 - Nickel_inflow'!$J$4:$J$49,'SI2.11 - Nickel_inflow'!$K$4:$K$49,0)*AO$1</f>
        <v>5.1869317770339487</v>
      </c>
      <c r="AP48" s="6">
        <f>_xlfn.XLOOKUP($E48-AP$3,'SI2.11 - Nickel_inflow'!$J$4:$J$49,'SI2.11 - Nickel_inflow'!$K$4:$K$49,0)*AP$1</f>
        <v>6.8408179164966034</v>
      </c>
      <c r="AQ48" s="6">
        <f>_xlfn.XLOOKUP($E48-AQ$3,'SI2.11 - Nickel_inflow'!$J$4:$J$49,'SI2.11 - Nickel_inflow'!$K$4:$K$49,0)*AQ$1</f>
        <v>8.6796921309402872</v>
      </c>
      <c r="AR48" s="6">
        <f>_xlfn.XLOOKUP($E48-AR$3,'SI2.11 - Nickel_inflow'!$J$4:$J$49,'SI2.11 - Nickel_inflow'!$K$4:$K$49,0)*AR$1</f>
        <v>10.570728295960672</v>
      </c>
      <c r="AS48" s="6">
        <f>_xlfn.XLOOKUP($E48-AS$3,'SI2.11 - Nickel_inflow'!$J$4:$J$49,'SI2.11 - Nickel_inflow'!$K$4:$K$49,0)*AS$1</f>
        <v>12.409777892844453</v>
      </c>
      <c r="AT48" s="6">
        <f>_xlfn.XLOOKUP($E48-AT$3,'SI2.11 - Nickel_inflow'!$J$4:$J$49,'SI2.11 - Nickel_inflow'!$K$4:$K$49,0)*AT$1</f>
        <v>14.074530680725161</v>
      </c>
      <c r="AU48" s="6">
        <f>_xlfn.XLOOKUP($E48-AU$3,'SI2.11 - Nickel_inflow'!$J$4:$J$49,'SI2.11 - Nickel_inflow'!$K$4:$K$49,0)*AU$1</f>
        <v>15.457925103814857</v>
      </c>
      <c r="AV48" s="6">
        <f>_xlfn.XLOOKUP($E48-AV$3,'SI2.11 - Nickel_inflow'!$J$4:$J$49,'SI2.11 - Nickel_inflow'!$K$4:$K$49,0)*AV$1</f>
        <v>16.484947082092685</v>
      </c>
      <c r="AW48" s="6">
        <f>_xlfn.XLOOKUP($E48-AW$3,'SI2.11 - Nickel_inflow'!$J$4:$J$49,'SI2.11 - Nickel_inflow'!$K$4:$K$49,0)*AW$1</f>
        <v>17.126394304185787</v>
      </c>
      <c r="AX48" s="6">
        <f>_xlfn.XLOOKUP($E48-AX$3,'SI2.11 - Nickel_inflow'!$J$4:$J$49,'SI2.11 - Nickel_inflow'!$K$4:$K$49,0)*AX$1</f>
        <v>17.417949553091784</v>
      </c>
      <c r="AY48" s="6">
        <f>_xlfn.XLOOKUP($E48-AY$3,'SI2.11 - Nickel_inflow'!$J$4:$J$49,'SI2.11 - Nickel_inflow'!$K$4:$K$49,0)*AY$1</f>
        <v>0</v>
      </c>
    </row>
    <row r="49" spans="1:51">
      <c r="A49" s="15">
        <f>'SI2.11 - Nickel_inflow'!E49-B49</f>
        <v>15.508274695228266</v>
      </c>
      <c r="B49" s="14">
        <f t="shared" si="2"/>
        <v>2.113777245892237</v>
      </c>
      <c r="C49" s="13">
        <f t="shared" si="1"/>
        <v>137.22361205273006</v>
      </c>
      <c r="E49" s="9">
        <f>'SI2.11 - Nickel_inflow'!B49</f>
        <v>2050</v>
      </c>
      <c r="F49" s="6">
        <f>_xlfn.XLOOKUP($E49-F$3,'SI2.11 - Nickel_inflow'!$J$4:$J$49,'SI2.11 - Nickel_inflow'!$K$4:$K$49,0)*F$1</f>
        <v>0</v>
      </c>
      <c r="G49" s="6">
        <f>_xlfn.XLOOKUP($E49-G$3,'SI2.11 - Nickel_inflow'!$J$4:$J$49,'SI2.11 - Nickel_inflow'!$K$4:$K$49,0)*G$1</f>
        <v>0</v>
      </c>
      <c r="H49" s="6">
        <f>_xlfn.XLOOKUP($E49-H$3,'SI2.11 - Nickel_inflow'!$J$4:$J$49,'SI2.11 - Nickel_inflow'!$K$4:$K$49,0)*H$1</f>
        <v>0</v>
      </c>
      <c r="I49" s="6">
        <f>_xlfn.XLOOKUP($E49-I$3,'SI2.11 - Nickel_inflow'!$J$4:$J$49,'SI2.11 - Nickel_inflow'!$K$4:$K$49,0)*I$1</f>
        <v>0</v>
      </c>
      <c r="J49" s="6">
        <f>_xlfn.XLOOKUP($E49-J$3,'SI2.11 - Nickel_inflow'!$J$4:$J$49,'SI2.11 - Nickel_inflow'!$K$4:$K$49,0)*J$1</f>
        <v>2.5693293023239165E-16</v>
      </c>
      <c r="K49" s="6">
        <f>_xlfn.XLOOKUP($E49-K$3,'SI2.11 - Nickel_inflow'!$J$4:$J$49,'SI2.11 - Nickel_inflow'!$K$4:$K$49,0)*K$1</f>
        <v>2.1070559010457068E-15</v>
      </c>
      <c r="L49" s="6">
        <f>_xlfn.XLOOKUP($E49-L$3,'SI2.11 - Nickel_inflow'!$J$4:$J$49,'SI2.11 - Nickel_inflow'!$K$4:$K$49,0)*L$1</f>
        <v>1.391304029792692E-14</v>
      </c>
      <c r="M49" s="6">
        <f>_xlfn.XLOOKUP($E49-M$3,'SI2.11 - Nickel_inflow'!$J$4:$J$49,'SI2.11 - Nickel_inflow'!$K$4:$K$49,0)*M$1</f>
        <v>7.867770001919167E-14</v>
      </c>
      <c r="N49" s="6">
        <f>_xlfn.XLOOKUP($E49-N$3,'SI2.11 - Nickel_inflow'!$J$4:$J$49,'SI2.11 - Nickel_inflow'!$K$4:$K$49,0)*N$1</f>
        <v>3.8522196439991327E-13</v>
      </c>
      <c r="O49" s="6">
        <f>_xlfn.XLOOKUP($E49-O$3,'SI2.11 - Nickel_inflow'!$J$4:$J$49,'SI2.11 - Nickel_inflow'!$K$4:$K$49,0)*O$1</f>
        <v>1.6070266630499545E-12</v>
      </c>
      <c r="P49" s="6">
        <f>_xlfn.XLOOKUP($E49-P$3,'SI2.11 - Nickel_inflow'!$J$4:$J$49,'SI2.11 - Nickel_inflow'!$K$4:$K$49,0)*P$1</f>
        <v>5.3340786107918577E-12</v>
      </c>
      <c r="Q49" s="6">
        <f>_xlfn.XLOOKUP($E49-Q$3,'SI2.11 - Nickel_inflow'!$J$4:$J$49,'SI2.11 - Nickel_inflow'!$K$4:$K$49,0)*Q$1</f>
        <v>1.5837002874340294E-11</v>
      </c>
      <c r="R49" s="6">
        <f>_xlfn.XLOOKUP($E49-R$3,'SI2.11 - Nickel_inflow'!$J$4:$J$49,'SI2.11 - Nickel_inflow'!$K$4:$K$49,0)*R$1</f>
        <v>1.3120103618692542E-10</v>
      </c>
      <c r="S49" s="6">
        <f>_xlfn.XLOOKUP($E49-S$3,'SI2.11 - Nickel_inflow'!$J$4:$J$49,'SI2.11 - Nickel_inflow'!$K$4:$K$49,0)*S$1</f>
        <v>1.2457943030045483E-9</v>
      </c>
      <c r="T49" s="6">
        <f>_xlfn.XLOOKUP($E49-T$3,'SI2.11 - Nickel_inflow'!$J$4:$J$49,'SI2.11 - Nickel_inflow'!$K$4:$K$49,0)*T$1</f>
        <v>9.6967194727214783E-9</v>
      </c>
      <c r="U49" s="6">
        <f>_xlfn.XLOOKUP($E49-U$3,'SI2.11 - Nickel_inflow'!$J$4:$J$49,'SI2.11 - Nickel_inflow'!$K$4:$K$49,0)*U$1</f>
        <v>5.6950560853216649E-8</v>
      </c>
      <c r="V49" s="6">
        <f>_xlfn.XLOOKUP($E49-V$3,'SI2.11 - Nickel_inflow'!$J$4:$J$49,'SI2.11 - Nickel_inflow'!$K$4:$K$49,0)*V$1</f>
        <v>2.1698256571610062E-7</v>
      </c>
      <c r="W49" s="6">
        <f>_xlfn.XLOOKUP($E49-W$3,'SI2.11 - Nickel_inflow'!$J$4:$J$49,'SI2.11 - Nickel_inflow'!$K$4:$K$49,0)*W$1</f>
        <v>8.6525567254819086E-7</v>
      </c>
      <c r="X49" s="6">
        <f>_xlfn.XLOOKUP($E49-X$3,'SI2.11 - Nickel_inflow'!$J$4:$J$49,'SI2.11 - Nickel_inflow'!$K$4:$K$49,0)*X$1</f>
        <v>3.3812436233211139E-6</v>
      </c>
      <c r="Y49" s="6">
        <f>_xlfn.XLOOKUP($E49-Y$3,'SI2.11 - Nickel_inflow'!$J$4:$J$49,'SI2.11 - Nickel_inflow'!$K$4:$K$49,0)*Y$1</f>
        <v>1.0673394979358378E-5</v>
      </c>
      <c r="Z49" s="6">
        <f>_xlfn.XLOOKUP($E49-Z$3,'SI2.11 - Nickel_inflow'!$J$4:$J$49,'SI2.11 - Nickel_inflow'!$K$4:$K$49,0)*Z$1</f>
        <v>3.7335151996634104E-5</v>
      </c>
      <c r="AA49" s="6">
        <f>_xlfn.XLOOKUP($E49-AA$3,'SI2.11 - Nickel_inflow'!$J$4:$J$49,'SI2.11 - Nickel_inflow'!$K$4:$K$49,0)*AA$1</f>
        <v>2.0998342703745603E-4</v>
      </c>
      <c r="AB49" s="6">
        <f>_xlfn.XLOOKUP($E49-AB$3,'SI2.11 - Nickel_inflow'!$J$4:$J$49,'SI2.11 - Nickel_inflow'!$K$4:$K$49,0)*AB$1</f>
        <v>6.8241224966077813E-4</v>
      </c>
      <c r="AC49" s="6">
        <f>_xlfn.XLOOKUP($E49-AC$3,'SI2.11 - Nickel_inflow'!$J$4:$J$49,'SI2.11 - Nickel_inflow'!$K$4:$K$49,0)*AC$1</f>
        <v>1.9720865876909468E-3</v>
      </c>
      <c r="AD49" s="6">
        <f>_xlfn.XLOOKUP($E49-AD$3,'SI2.11 - Nickel_inflow'!$J$4:$J$49,'SI2.11 - Nickel_inflow'!$K$4:$K$49,0)*AD$1</f>
        <v>5.2159804832638944E-3</v>
      </c>
      <c r="AE49" s="6">
        <f>_xlfn.XLOOKUP($E49-AE$3,'SI2.11 - Nickel_inflow'!$J$4:$J$49,'SI2.11 - Nickel_inflow'!$K$4:$K$49,0)*AE$1</f>
        <v>1.2811358134794851E-2</v>
      </c>
      <c r="AF49" s="6">
        <f>_xlfn.XLOOKUP($E49-AF$3,'SI2.11 - Nickel_inflow'!$J$4:$J$49,'SI2.11 - Nickel_inflow'!$K$4:$K$49,0)*AF$1</f>
        <v>2.9420218116164708E-2</v>
      </c>
      <c r="AG49" s="6">
        <f>_xlfn.XLOOKUP($E49-AG$3,'SI2.11 - Nickel_inflow'!$J$4:$J$49,'SI2.11 - Nickel_inflow'!$K$4:$K$49,0)*AG$1</f>
        <v>6.3187109886792145E-2</v>
      </c>
      <c r="AH49" s="6">
        <f>_xlfn.XLOOKUP($E49-AH$3,'SI2.11 - Nickel_inflow'!$J$4:$J$49,'SI2.11 - Nickel_inflow'!$K$4:$K$49,0)*AH$1</f>
        <v>0.12730180542086536</v>
      </c>
      <c r="AI49" s="6">
        <f>_xlfn.XLOOKUP($E49-AI$3,'SI2.11 - Nickel_inflow'!$J$4:$J$49,'SI2.11 - Nickel_inflow'!$K$4:$K$49,0)*AI$1</f>
        <v>0.24118882319665777</v>
      </c>
      <c r="AJ49" s="6">
        <f>_xlfn.XLOOKUP($E49-AJ$3,'SI2.11 - Nickel_inflow'!$J$4:$J$49,'SI2.11 - Nickel_inflow'!$K$4:$K$49,0)*AJ$1</f>
        <v>0.43029155026611687</v>
      </c>
      <c r="AK49" s="6">
        <f>_xlfn.XLOOKUP($E49-AK$3,'SI2.11 - Nickel_inflow'!$J$4:$J$49,'SI2.11 - Nickel_inflow'!$K$4:$K$49,0)*AK$1</f>
        <v>0.72578595901239651</v>
      </c>
      <c r="AL49" s="6">
        <f>_xlfn.XLOOKUP($E49-AL$3,'SI2.11 - Nickel_inflow'!$J$4:$J$49,'SI2.11 - Nickel_inflow'!$K$4:$K$49,0)*AL$1</f>
        <v>1.1733237371436676</v>
      </c>
      <c r="AM49" s="6">
        <f>_xlfn.XLOOKUP($E49-AM$3,'SI2.11 - Nickel_inflow'!$J$4:$J$49,'SI2.11 - Nickel_inflow'!$K$4:$K$49,0)*AM$1</f>
        <v>1.8219727796459986</v>
      </c>
      <c r="AN49" s="6">
        <f>_xlfn.XLOOKUP($E49-AN$3,'SI2.11 - Nickel_inflow'!$J$4:$J$49,'SI2.11 - Nickel_inflow'!$K$4:$K$49,0)*AN$1</f>
        <v>2.7154014510070104</v>
      </c>
      <c r="AO49" s="6">
        <f>_xlfn.XLOOKUP($E49-AO$3,'SI2.11 - Nickel_inflow'!$J$4:$J$49,'SI2.11 - Nickel_inflow'!$K$4:$K$49,0)*AO$1</f>
        <v>3.8895365155660788</v>
      </c>
      <c r="AP49" s="6">
        <f>_xlfn.XLOOKUP($E49-AP$3,'SI2.11 - Nickel_inflow'!$J$4:$J$49,'SI2.11 - Nickel_inflow'!$K$4:$K$49,0)*AP$1</f>
        <v>5.3279076837640922</v>
      </c>
      <c r="AQ49" s="6">
        <f>_xlfn.XLOOKUP($E49-AQ$3,'SI2.11 - Nickel_inflow'!$J$4:$J$49,'SI2.11 - Nickel_inflow'!$K$4:$K$49,0)*AQ$1</f>
        <v>7.0129158827940552</v>
      </c>
      <c r="AR49" s="6">
        <f>_xlfn.XLOOKUP($E49-AR$3,'SI2.11 - Nickel_inflow'!$J$4:$J$49,'SI2.11 - Nickel_inflow'!$K$4:$K$49,0)*AR$1</f>
        <v>8.8486997970393553</v>
      </c>
      <c r="AS49" s="6">
        <f>_xlfn.XLOOKUP($E49-AS$3,'SI2.11 - Nickel_inflow'!$J$4:$J$49,'SI2.11 - Nickel_inflow'!$K$4:$K$49,0)*AS$1</f>
        <v>10.747080963460139</v>
      </c>
      <c r="AT49" s="6">
        <f>_xlfn.XLOOKUP($E49-AT$3,'SI2.11 - Nickel_inflow'!$J$4:$J$49,'SI2.11 - Nickel_inflow'!$K$4:$K$49,0)*AT$1</f>
        <v>12.58929809884124</v>
      </c>
      <c r="AU49" s="6">
        <f>_xlfn.XLOOKUP($E49-AU$3,'SI2.11 - Nickel_inflow'!$J$4:$J$49,'SI2.11 - Nickel_inflow'!$K$4:$K$49,0)*AU$1</f>
        <v>14.253929277756107</v>
      </c>
      <c r="AV49" s="6">
        <f>_xlfn.XLOOKUP($E49-AV$3,'SI2.11 - Nickel_inflow'!$J$4:$J$49,'SI2.11 - Nickel_inflow'!$K$4:$K$49,0)*AV$1</f>
        <v>15.634710395444142</v>
      </c>
      <c r="AW49" s="6">
        <f>_xlfn.XLOOKUP($E49-AW$3,'SI2.11 - Nickel_inflow'!$J$4:$J$49,'SI2.11 - Nickel_inflow'!$K$4:$K$49,0)*AW$1</f>
        <v>16.656911425803088</v>
      </c>
      <c r="AX49" s="6">
        <f>_xlfn.XLOOKUP($E49-AX$3,'SI2.11 - Nickel_inflow'!$J$4:$J$49,'SI2.11 - Nickel_inflow'!$K$4:$K$49,0)*AX$1</f>
        <v>17.291752276486779</v>
      </c>
      <c r="AY49" s="6">
        <f>_xlfn.XLOOKUP($E49-AY$3,'SI2.11 - Nickel_inflow'!$J$4:$J$49,'SI2.11 - Nickel_inflow'!$K$4:$K$49,0)*AY$1</f>
        <v>17.622051941120503</v>
      </c>
    </row>
  </sheetData>
  <conditionalFormatting sqref="F4:AY49">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54284-E7AC-45B7-BCE6-82A878ABC22D}">
  <dimension ref="A1:N141"/>
  <sheetViews>
    <sheetView zoomScale="85" zoomScaleNormal="85" workbookViewId="0">
      <pane ySplit="1" topLeftCell="A83" activePane="bottomLeft" state="frozen"/>
      <selection pane="bottomLeft" activeCell="C87" sqref="C87"/>
    </sheetView>
  </sheetViews>
  <sheetFormatPr defaultColWidth="8.88671875" defaultRowHeight="14.4"/>
  <cols>
    <col min="1" max="1" width="8.88671875" style="182"/>
    <col min="2" max="2" width="47.44140625" style="182" bestFit="1" customWidth="1"/>
    <col min="3" max="3" width="11.5546875" style="182" customWidth="1"/>
    <col min="4" max="4" width="12" style="182" bestFit="1" customWidth="1"/>
    <col min="5" max="5" width="8.88671875" style="182"/>
    <col min="6" max="6" width="48.5546875" style="182" bestFit="1" customWidth="1"/>
    <col min="7" max="7" width="10.33203125" style="182" customWidth="1"/>
    <col min="8" max="8" width="39.109375" style="182" bestFit="1" customWidth="1"/>
    <col min="9" max="13" width="8.88671875" style="182"/>
    <col min="14" max="14" width="9" style="182" customWidth="1"/>
    <col min="15" max="16384" width="8.88671875" style="182"/>
  </cols>
  <sheetData>
    <row r="1" spans="1:12" s="179" customFormat="1">
      <c r="A1" s="179" t="s">
        <v>267</v>
      </c>
      <c r="B1" s="179" t="s">
        <v>268</v>
      </c>
      <c r="C1" s="179" t="s">
        <v>269</v>
      </c>
      <c r="D1" s="179" t="s">
        <v>270</v>
      </c>
      <c r="E1" s="179" t="s">
        <v>271</v>
      </c>
      <c r="F1" s="179" t="s">
        <v>272</v>
      </c>
    </row>
    <row r="2" spans="1:12" s="179" customFormat="1"/>
    <row r="3" spans="1:12" ht="15" thickBot="1">
      <c r="A3" s="180"/>
      <c r="B3" s="181" t="s">
        <v>273</v>
      </c>
      <c r="C3" s="180"/>
      <c r="D3" s="180"/>
      <c r="E3" s="180"/>
      <c r="F3" s="180"/>
    </row>
    <row r="4" spans="1:12">
      <c r="B4" s="179" t="s">
        <v>274</v>
      </c>
      <c r="C4" s="179"/>
    </row>
    <row r="5" spans="1:12">
      <c r="A5" s="182" t="s">
        <v>275</v>
      </c>
      <c r="B5" s="182" t="s">
        <v>276</v>
      </c>
      <c r="C5" s="183">
        <f>D55/I9*D28</f>
        <v>86.714851218994013</v>
      </c>
      <c r="D5" s="184">
        <v>1</v>
      </c>
      <c r="E5" s="182" t="s">
        <v>277</v>
      </c>
      <c r="H5" s="185" t="s">
        <v>278</v>
      </c>
      <c r="I5" s="186" t="s">
        <v>279</v>
      </c>
      <c r="J5" s="187"/>
      <c r="L5" s="188"/>
    </row>
    <row r="6" spans="1:12">
      <c r="A6" s="182" t="s">
        <v>280</v>
      </c>
      <c r="B6" s="182" t="s">
        <v>281</v>
      </c>
      <c r="C6" s="182">
        <v>0.02</v>
      </c>
      <c r="D6" s="184">
        <f>C6/($D$55/$I$9*$D$28)</f>
        <v>2.3064100000000002E-4</v>
      </c>
      <c r="E6" s="182" t="s">
        <v>277</v>
      </c>
      <c r="F6" s="188"/>
      <c r="H6" s="189" t="s">
        <v>282</v>
      </c>
      <c r="I6" s="182">
        <v>1.2200000000000001E-2</v>
      </c>
      <c r="J6" s="190" t="s">
        <v>283</v>
      </c>
    </row>
    <row r="7" spans="1:12">
      <c r="A7" s="182" t="s">
        <v>280</v>
      </c>
      <c r="B7" s="182" t="s">
        <v>284</v>
      </c>
      <c r="C7" s="182">
        <v>12.86</v>
      </c>
      <c r="D7" s="184">
        <f>C7/SUM($C$7:$C$8) *0.141</f>
        <v>0.11158523076923076</v>
      </c>
      <c r="E7" s="182" t="s">
        <v>285</v>
      </c>
      <c r="F7" s="188" t="s">
        <v>286</v>
      </c>
      <c r="H7" s="189" t="s">
        <v>287</v>
      </c>
      <c r="I7" s="182">
        <v>1.2200000000000001E-2</v>
      </c>
      <c r="J7" s="190" t="s">
        <v>283</v>
      </c>
      <c r="L7" s="188"/>
    </row>
    <row r="8" spans="1:12">
      <c r="A8" s="182" t="s">
        <v>280</v>
      </c>
      <c r="B8" s="182" t="s">
        <v>288</v>
      </c>
      <c r="C8" s="182">
        <v>3.39</v>
      </c>
      <c r="D8" s="184">
        <f>C8/SUM($C$7:$C$8) *0.141</f>
        <v>2.9414769230769227E-2</v>
      </c>
      <c r="E8" s="182" t="s">
        <v>285</v>
      </c>
      <c r="F8" s="188" t="s">
        <v>286</v>
      </c>
      <c r="H8" s="189" t="s">
        <v>289</v>
      </c>
      <c r="I8" s="182">
        <v>0.40870000000000001</v>
      </c>
      <c r="J8" s="190" t="s">
        <v>283</v>
      </c>
      <c r="L8" s="188"/>
    </row>
    <row r="9" spans="1:12">
      <c r="A9" s="182" t="s">
        <v>280</v>
      </c>
      <c r="B9" s="182" t="s">
        <v>290</v>
      </c>
      <c r="D9" s="184">
        <v>0.06</v>
      </c>
      <c r="E9" s="182" t="s">
        <v>285</v>
      </c>
      <c r="F9" s="188" t="s">
        <v>291</v>
      </c>
      <c r="H9" s="189" t="s">
        <v>292</v>
      </c>
      <c r="I9" s="182">
        <v>0.22</v>
      </c>
      <c r="J9" s="190" t="s">
        <v>283</v>
      </c>
      <c r="L9" s="188"/>
    </row>
    <row r="10" spans="1:12">
      <c r="A10" s="182" t="s">
        <v>280</v>
      </c>
      <c r="B10" s="182" t="s">
        <v>293</v>
      </c>
      <c r="C10" s="183">
        <v>0.06</v>
      </c>
      <c r="D10" s="184">
        <f>C10/($D$55/$I$9*$D$28)</f>
        <v>6.91923E-4</v>
      </c>
      <c r="E10" s="182" t="s">
        <v>294</v>
      </c>
      <c r="F10" s="188"/>
      <c r="H10" s="191" t="s">
        <v>295</v>
      </c>
      <c r="J10" s="190"/>
    </row>
    <row r="11" spans="1:12">
      <c r="A11" s="182" t="s">
        <v>280</v>
      </c>
      <c r="B11" s="182" t="s">
        <v>296</v>
      </c>
      <c r="C11" s="183">
        <v>0.06</v>
      </c>
      <c r="D11" s="184">
        <f>C11/($D$55/$I$9*$D$28)</f>
        <v>6.91923E-4</v>
      </c>
      <c r="E11" s="182" t="s">
        <v>297</v>
      </c>
      <c r="H11" s="189" t="s">
        <v>298</v>
      </c>
      <c r="I11" s="182">
        <v>1</v>
      </c>
      <c r="J11" s="190" t="s">
        <v>283</v>
      </c>
    </row>
    <row r="12" spans="1:12">
      <c r="A12" s="182" t="s">
        <v>280</v>
      </c>
      <c r="B12" s="182" t="s">
        <v>299</v>
      </c>
      <c r="C12" s="192">
        <v>1.06</v>
      </c>
      <c r="D12" s="182" t="s">
        <v>300</v>
      </c>
      <c r="E12" s="182" t="s">
        <v>277</v>
      </c>
      <c r="H12" s="189" t="s">
        <v>301</v>
      </c>
      <c r="I12" s="182">
        <v>0.95</v>
      </c>
      <c r="J12" s="190" t="s">
        <v>283</v>
      </c>
    </row>
    <row r="13" spans="1:12">
      <c r="A13" s="182" t="s">
        <v>280</v>
      </c>
      <c r="B13" s="182" t="s">
        <v>302</v>
      </c>
      <c r="C13" s="182">
        <v>2.58</v>
      </c>
      <c r="D13" s="193">
        <f>C13/86.74</f>
        <v>2.9744062716163248E-2</v>
      </c>
      <c r="E13" s="182" t="s">
        <v>277</v>
      </c>
      <c r="H13" s="194" t="s">
        <v>303</v>
      </c>
      <c r="I13" s="195">
        <v>0.995</v>
      </c>
      <c r="J13" s="196" t="s">
        <v>283</v>
      </c>
    </row>
    <row r="14" spans="1:12">
      <c r="A14" s="182" t="s">
        <v>280</v>
      </c>
      <c r="B14" s="182" t="s">
        <v>304</v>
      </c>
      <c r="C14" s="182">
        <v>0.04</v>
      </c>
      <c r="D14" s="193">
        <f t="shared" ref="D14:D19" si="0">C14/86.74</f>
        <v>4.6114825916532167E-4</v>
      </c>
      <c r="E14" s="182" t="s">
        <v>277</v>
      </c>
    </row>
    <row r="15" spans="1:12">
      <c r="A15" s="182" t="s">
        <v>280</v>
      </c>
      <c r="B15" s="182" t="s">
        <v>305</v>
      </c>
      <c r="C15" s="182">
        <v>1.99</v>
      </c>
      <c r="D15" s="193">
        <f t="shared" si="0"/>
        <v>2.2942125893474753E-2</v>
      </c>
      <c r="E15" s="182" t="s">
        <v>277</v>
      </c>
    </row>
    <row r="16" spans="1:12">
      <c r="A16" s="182" t="s">
        <v>280</v>
      </c>
      <c r="B16" s="182" t="s">
        <v>306</v>
      </c>
      <c r="C16" s="182">
        <v>0.18</v>
      </c>
      <c r="D16" s="193">
        <f t="shared" si="0"/>
        <v>2.0751671662439476E-3</v>
      </c>
      <c r="E16" s="182" t="s">
        <v>277</v>
      </c>
    </row>
    <row r="17" spans="1:6">
      <c r="A17" s="182" t="s">
        <v>280</v>
      </c>
      <c r="B17" s="182" t="s">
        <v>307</v>
      </c>
      <c r="C17" s="182">
        <v>39.049999999999997</v>
      </c>
      <c r="D17" s="193">
        <f t="shared" si="0"/>
        <v>0.45019598801014526</v>
      </c>
      <c r="E17" s="182" t="s">
        <v>277</v>
      </c>
    </row>
    <row r="18" spans="1:6">
      <c r="A18" s="182" t="s">
        <v>280</v>
      </c>
      <c r="B18" s="182" t="s">
        <v>308</v>
      </c>
      <c r="C18" s="182">
        <v>0.8</v>
      </c>
      <c r="D18" s="193">
        <f t="shared" si="0"/>
        <v>9.2229651833064339E-3</v>
      </c>
      <c r="E18" s="182" t="s">
        <v>277</v>
      </c>
    </row>
    <row r="19" spans="1:6">
      <c r="A19" s="195" t="s">
        <v>280</v>
      </c>
      <c r="B19" s="195" t="s">
        <v>309</v>
      </c>
      <c r="C19" s="195">
        <v>1.02</v>
      </c>
      <c r="D19" s="197">
        <f t="shared" si="0"/>
        <v>1.1759280608715703E-2</v>
      </c>
      <c r="E19" s="195" t="s">
        <v>277</v>
      </c>
      <c r="F19" s="195"/>
    </row>
    <row r="20" spans="1:6">
      <c r="B20" s="198"/>
      <c r="C20" s="179"/>
    </row>
    <row r="21" spans="1:6">
      <c r="B21" s="199" t="s">
        <v>310</v>
      </c>
      <c r="C21" s="179"/>
    </row>
    <row r="22" spans="1:6">
      <c r="A22" s="182" t="s">
        <v>275</v>
      </c>
      <c r="B22" s="188" t="s">
        <v>311</v>
      </c>
      <c r="C22" s="179"/>
      <c r="D22" s="184">
        <v>1</v>
      </c>
      <c r="E22" s="182" t="s">
        <v>277</v>
      </c>
    </row>
    <row r="23" spans="1:6">
      <c r="A23" s="182" t="s">
        <v>280</v>
      </c>
      <c r="B23" s="188" t="s">
        <v>276</v>
      </c>
      <c r="C23" s="179"/>
      <c r="D23" s="184">
        <v>1</v>
      </c>
      <c r="E23" s="182" t="s">
        <v>277</v>
      </c>
    </row>
    <row r="24" spans="1:6">
      <c r="A24" s="195" t="s">
        <v>280</v>
      </c>
      <c r="B24" s="195" t="s">
        <v>290</v>
      </c>
      <c r="C24" s="195">
        <v>1.65</v>
      </c>
      <c r="D24" s="200">
        <f>0.2/3.6</f>
        <v>5.5555555555555559E-2</v>
      </c>
      <c r="E24" s="195" t="s">
        <v>312</v>
      </c>
      <c r="F24" s="195" t="s">
        <v>313</v>
      </c>
    </row>
    <row r="26" spans="1:6">
      <c r="B26" s="179" t="s">
        <v>314</v>
      </c>
      <c r="C26" s="179"/>
    </row>
    <row r="27" spans="1:6">
      <c r="A27" s="182" t="s">
        <v>275</v>
      </c>
      <c r="B27" s="182" t="s">
        <v>315</v>
      </c>
      <c r="D27" s="184">
        <v>1</v>
      </c>
      <c r="E27" s="182" t="s">
        <v>277</v>
      </c>
    </row>
    <row r="28" spans="1:6">
      <c r="A28" s="182" t="s">
        <v>280</v>
      </c>
      <c r="B28" s="182" t="s">
        <v>311</v>
      </c>
      <c r="D28" s="184">
        <f>D27*I8/I7/I12</f>
        <v>35.263157894736842</v>
      </c>
      <c r="E28" s="182" t="s">
        <v>277</v>
      </c>
    </row>
    <row r="29" spans="1:6">
      <c r="A29" s="182" t="s">
        <v>280</v>
      </c>
      <c r="B29" s="182" t="s">
        <v>316</v>
      </c>
      <c r="C29" s="182">
        <v>4</v>
      </c>
      <c r="D29" s="184">
        <f t="shared" ref="D29:D35" si="1">C29/($D$55/$I$9)</f>
        <v>1.6266260000000001</v>
      </c>
      <c r="E29" s="182" t="s">
        <v>277</v>
      </c>
      <c r="F29" s="182" t="s">
        <v>317</v>
      </c>
    </row>
    <row r="30" spans="1:6">
      <c r="A30" s="182" t="s">
        <v>280</v>
      </c>
      <c r="B30" s="182" t="s">
        <v>318</v>
      </c>
      <c r="C30" s="182">
        <v>15</v>
      </c>
      <c r="D30" s="184">
        <f t="shared" si="1"/>
        <v>6.0998475000000001</v>
      </c>
      <c r="E30" s="182" t="s">
        <v>277</v>
      </c>
      <c r="F30" s="182" t="s">
        <v>317</v>
      </c>
    </row>
    <row r="31" spans="1:6">
      <c r="A31" s="182" t="s">
        <v>280</v>
      </c>
      <c r="B31" s="182" t="s">
        <v>319</v>
      </c>
      <c r="C31" s="182">
        <v>2.5</v>
      </c>
      <c r="D31" s="184">
        <f t="shared" si="1"/>
        <v>1.0166412500000002</v>
      </c>
      <c r="E31" s="182" t="s">
        <v>277</v>
      </c>
      <c r="F31" s="182" t="s">
        <v>317</v>
      </c>
    </row>
    <row r="32" spans="1:6">
      <c r="A32" s="182" t="s">
        <v>280</v>
      </c>
      <c r="B32" s="182" t="s">
        <v>320</v>
      </c>
      <c r="C32" s="182">
        <v>11</v>
      </c>
      <c r="D32" s="184">
        <f t="shared" si="1"/>
        <v>4.4732215000000002</v>
      </c>
      <c r="E32" s="182" t="s">
        <v>277</v>
      </c>
      <c r="F32" s="182" t="s">
        <v>317</v>
      </c>
    </row>
    <row r="33" spans="1:6">
      <c r="A33" s="182" t="s">
        <v>280</v>
      </c>
      <c r="B33" s="182" t="s">
        <v>321</v>
      </c>
      <c r="C33" s="182">
        <v>0.16</v>
      </c>
      <c r="D33" s="184">
        <f t="shared" si="1"/>
        <v>6.5065040000000005E-2</v>
      </c>
      <c r="E33" s="182" t="s">
        <v>322</v>
      </c>
      <c r="F33" s="182" t="s">
        <v>317</v>
      </c>
    </row>
    <row r="34" spans="1:6">
      <c r="A34" s="182" t="s">
        <v>275</v>
      </c>
      <c r="B34" s="182" t="s">
        <v>323</v>
      </c>
      <c r="C34" s="182">
        <v>6.6</v>
      </c>
      <c r="D34" s="184">
        <f t="shared" si="1"/>
        <v>2.6839328999999998</v>
      </c>
      <c r="E34" s="182" t="s">
        <v>277</v>
      </c>
      <c r="F34" s="182" t="s">
        <v>324</v>
      </c>
    </row>
    <row r="35" spans="1:6">
      <c r="A35" s="201" t="s">
        <v>275</v>
      </c>
      <c r="B35" s="201" t="s">
        <v>325</v>
      </c>
      <c r="C35" s="201">
        <v>96.28</v>
      </c>
      <c r="D35" s="200">
        <f t="shared" si="1"/>
        <v>39.152887820000004</v>
      </c>
      <c r="E35" s="201" t="s">
        <v>277</v>
      </c>
      <c r="F35" s="201" t="s">
        <v>326</v>
      </c>
    </row>
    <row r="36" spans="1:6">
      <c r="D36" s="184"/>
    </row>
    <row r="37" spans="1:6">
      <c r="B37" s="179" t="s">
        <v>327</v>
      </c>
      <c r="C37" s="179"/>
      <c r="D37" s="184"/>
    </row>
    <row r="38" spans="1:6">
      <c r="A38" s="182" t="s">
        <v>275</v>
      </c>
      <c r="B38" s="182" t="s">
        <v>315</v>
      </c>
      <c r="D38" s="184">
        <v>1</v>
      </c>
      <c r="E38" s="182" t="s">
        <v>277</v>
      </c>
    </row>
    <row r="39" spans="1:6">
      <c r="A39" s="182" t="s">
        <v>280</v>
      </c>
      <c r="B39" s="182" t="s">
        <v>276</v>
      </c>
      <c r="D39" s="184">
        <f>D38*I8/I7/I12</f>
        <v>35.263157894736842</v>
      </c>
      <c r="E39" s="182" t="s">
        <v>277</v>
      </c>
    </row>
    <row r="40" spans="1:6">
      <c r="A40" s="182" t="s">
        <v>280</v>
      </c>
      <c r="B40" s="182" t="s">
        <v>290</v>
      </c>
      <c r="C40" s="182">
        <v>44.54</v>
      </c>
      <c r="D40" s="184">
        <f>C40/($D$55/$I$9)/3.6</f>
        <v>5.0312445861111117</v>
      </c>
      <c r="E40" s="188" t="s">
        <v>312</v>
      </c>
      <c r="F40" s="182" t="s">
        <v>317</v>
      </c>
    </row>
    <row r="41" spans="1:6">
      <c r="A41" s="182" t="s">
        <v>280</v>
      </c>
      <c r="B41" s="182" t="s">
        <v>316</v>
      </c>
      <c r="C41" s="182">
        <v>4</v>
      </c>
      <c r="D41" s="184">
        <f t="shared" ref="D41:D46" si="2">C41/($D$55/$I$9)</f>
        <v>1.6266260000000001</v>
      </c>
      <c r="E41" s="182" t="s">
        <v>277</v>
      </c>
      <c r="F41" s="182" t="s">
        <v>317</v>
      </c>
    </row>
    <row r="42" spans="1:6">
      <c r="A42" s="182" t="s">
        <v>280</v>
      </c>
      <c r="B42" s="182" t="s">
        <v>318</v>
      </c>
      <c r="C42" s="182">
        <v>15</v>
      </c>
      <c r="D42" s="184">
        <f t="shared" si="2"/>
        <v>6.0998475000000001</v>
      </c>
      <c r="E42" s="182" t="s">
        <v>277</v>
      </c>
      <c r="F42" s="182" t="s">
        <v>317</v>
      </c>
    </row>
    <row r="43" spans="1:6">
      <c r="A43" s="182" t="s">
        <v>280</v>
      </c>
      <c r="B43" s="182" t="s">
        <v>319</v>
      </c>
      <c r="C43" s="182">
        <v>2.5</v>
      </c>
      <c r="D43" s="184">
        <f t="shared" si="2"/>
        <v>1.0166412500000002</v>
      </c>
      <c r="E43" s="182" t="s">
        <v>277</v>
      </c>
      <c r="F43" s="182" t="s">
        <v>317</v>
      </c>
    </row>
    <row r="44" spans="1:6">
      <c r="A44" s="182" t="s">
        <v>280</v>
      </c>
      <c r="B44" s="182" t="s">
        <v>328</v>
      </c>
      <c r="C44" s="182">
        <v>33.69</v>
      </c>
      <c r="D44" s="184">
        <f t="shared" si="2"/>
        <v>13.700257485</v>
      </c>
      <c r="E44" s="182" t="s">
        <v>277</v>
      </c>
      <c r="F44" s="182" t="s">
        <v>317</v>
      </c>
    </row>
    <row r="45" spans="1:6">
      <c r="A45" s="182" t="s">
        <v>280</v>
      </c>
      <c r="B45" s="182" t="s">
        <v>321</v>
      </c>
      <c r="C45" s="182">
        <v>0.16</v>
      </c>
      <c r="D45" s="184">
        <f t="shared" si="2"/>
        <v>6.5065040000000005E-2</v>
      </c>
      <c r="E45" s="182" t="s">
        <v>322</v>
      </c>
      <c r="F45" s="182" t="s">
        <v>317</v>
      </c>
    </row>
    <row r="46" spans="1:6">
      <c r="A46" s="182" t="s">
        <v>275</v>
      </c>
      <c r="B46" s="182" t="s">
        <v>323</v>
      </c>
      <c r="C46" s="182">
        <v>6.6</v>
      </c>
      <c r="D46" s="184">
        <f t="shared" si="2"/>
        <v>2.6839328999999998</v>
      </c>
      <c r="E46" s="182" t="s">
        <v>277</v>
      </c>
      <c r="F46" s="182" t="s">
        <v>329</v>
      </c>
    </row>
    <row r="47" spans="1:6" s="188" customFormat="1">
      <c r="A47" s="201" t="s">
        <v>275</v>
      </c>
      <c r="B47" s="201" t="s">
        <v>325</v>
      </c>
      <c r="C47" s="201">
        <v>96.28</v>
      </c>
      <c r="D47" s="201" t="s">
        <v>330</v>
      </c>
      <c r="E47" s="201" t="s">
        <v>277</v>
      </c>
      <c r="F47" s="201" t="s">
        <v>326</v>
      </c>
    </row>
    <row r="48" spans="1:6" s="188" customFormat="1">
      <c r="D48" s="202"/>
    </row>
    <row r="49" spans="1:6" s="188" customFormat="1">
      <c r="B49" s="199" t="s">
        <v>331</v>
      </c>
      <c r="D49" s="202"/>
    </row>
    <row r="50" spans="1:6" s="188" customFormat="1">
      <c r="A50" s="201"/>
      <c r="B50" s="203" t="s">
        <v>332</v>
      </c>
      <c r="C50" s="201"/>
      <c r="D50" s="204"/>
      <c r="E50" s="201"/>
      <c r="F50" s="201"/>
    </row>
    <row r="52" spans="1:6">
      <c r="B52" s="179" t="s">
        <v>333</v>
      </c>
      <c r="C52" s="179"/>
      <c r="F52" s="182" t="s">
        <v>334</v>
      </c>
    </row>
    <row r="53" spans="1:6">
      <c r="A53" s="182" t="s">
        <v>275</v>
      </c>
      <c r="B53" s="182" t="s">
        <v>335</v>
      </c>
      <c r="D53" s="182">
        <v>1</v>
      </c>
      <c r="E53" s="182" t="s">
        <v>277</v>
      </c>
      <c r="F53" s="182" t="s">
        <v>336</v>
      </c>
    </row>
    <row r="54" spans="1:6">
      <c r="A54" s="182" t="s">
        <v>275</v>
      </c>
      <c r="B54" s="182" t="s">
        <v>337</v>
      </c>
      <c r="D54" s="182">
        <f>3.53/40.87*D53</f>
        <v>8.6371421580621485E-2</v>
      </c>
      <c r="E54" s="182" t="s">
        <v>277</v>
      </c>
      <c r="F54" s="182" t="s">
        <v>338</v>
      </c>
    </row>
    <row r="55" spans="1:6">
      <c r="A55" s="182" t="s">
        <v>280</v>
      </c>
      <c r="B55" s="182" t="s">
        <v>315</v>
      </c>
      <c r="D55" s="182">
        <f>D53*I9/I13/I8</f>
        <v>0.5409971314856642</v>
      </c>
      <c r="E55" s="182" t="s">
        <v>277</v>
      </c>
      <c r="F55" s="182" t="s">
        <v>339</v>
      </c>
    </row>
    <row r="56" spans="1:6">
      <c r="A56" s="182" t="s">
        <v>280</v>
      </c>
      <c r="B56" s="182" t="s">
        <v>290</v>
      </c>
      <c r="C56" s="182">
        <v>2.82</v>
      </c>
      <c r="D56" s="182">
        <f t="shared" ref="D56:D61" si="3">C56*$I$9</f>
        <v>0.62039999999999995</v>
      </c>
      <c r="E56" s="182" t="s">
        <v>312</v>
      </c>
      <c r="F56" s="182" t="s">
        <v>336</v>
      </c>
    </row>
    <row r="57" spans="1:6">
      <c r="A57" s="182" t="s">
        <v>280</v>
      </c>
      <c r="B57" s="182" t="s">
        <v>340</v>
      </c>
      <c r="C57" s="182">
        <v>2</v>
      </c>
      <c r="D57" s="182">
        <f t="shared" si="3"/>
        <v>0.44</v>
      </c>
      <c r="E57" s="182" t="s">
        <v>285</v>
      </c>
      <c r="F57" s="182" t="s">
        <v>336</v>
      </c>
    </row>
    <row r="58" spans="1:6">
      <c r="A58" s="182" t="s">
        <v>280</v>
      </c>
      <c r="B58" s="182" t="s">
        <v>341</v>
      </c>
      <c r="C58" s="182">
        <v>0.36</v>
      </c>
      <c r="D58" s="182">
        <f t="shared" si="3"/>
        <v>7.9199999999999993E-2</v>
      </c>
      <c r="E58" s="182" t="s">
        <v>277</v>
      </c>
      <c r="F58" s="182" t="s">
        <v>336</v>
      </c>
    </row>
    <row r="59" spans="1:6">
      <c r="A59" s="182" t="s">
        <v>280</v>
      </c>
      <c r="B59" s="182" t="s">
        <v>328</v>
      </c>
      <c r="C59" s="182">
        <v>2.91</v>
      </c>
      <c r="D59" s="182">
        <f t="shared" si="3"/>
        <v>0.64019999999999999</v>
      </c>
      <c r="E59" s="182" t="s">
        <v>277</v>
      </c>
      <c r="F59" s="182" t="s">
        <v>336</v>
      </c>
    </row>
    <row r="60" spans="1:6">
      <c r="A60" s="182" t="s">
        <v>280</v>
      </c>
      <c r="B60" s="182" t="s">
        <v>342</v>
      </c>
      <c r="C60" s="182">
        <v>0.01</v>
      </c>
      <c r="D60" s="182">
        <f t="shared" si="3"/>
        <v>2.2000000000000001E-3</v>
      </c>
      <c r="E60" s="182" t="s">
        <v>322</v>
      </c>
      <c r="F60" s="182" t="s">
        <v>336</v>
      </c>
    </row>
    <row r="61" spans="1:6" ht="15" thickBot="1">
      <c r="A61" s="180" t="s">
        <v>275</v>
      </c>
      <c r="B61" s="180" t="s">
        <v>323</v>
      </c>
      <c r="C61" s="180">
        <v>0.06</v>
      </c>
      <c r="D61" s="180">
        <f t="shared" si="3"/>
        <v>1.32E-2</v>
      </c>
      <c r="E61" s="180" t="s">
        <v>277</v>
      </c>
      <c r="F61" s="180" t="s">
        <v>343</v>
      </c>
    </row>
    <row r="64" spans="1:6" ht="15" thickBot="1">
      <c r="A64" s="180"/>
      <c r="B64" s="181" t="s">
        <v>344</v>
      </c>
      <c r="C64" s="180"/>
      <c r="D64" s="180"/>
      <c r="E64" s="180"/>
      <c r="F64" s="180"/>
    </row>
    <row r="65" spans="1:10">
      <c r="B65" s="179" t="s">
        <v>345</v>
      </c>
      <c r="F65" s="182" t="s">
        <v>346</v>
      </c>
    </row>
    <row r="66" spans="1:10">
      <c r="A66" s="182" t="s">
        <v>275</v>
      </c>
      <c r="B66" s="182" t="s">
        <v>347</v>
      </c>
      <c r="D66" s="182">
        <v>1</v>
      </c>
      <c r="E66" s="182" t="s">
        <v>277</v>
      </c>
      <c r="H66" s="185" t="s">
        <v>278</v>
      </c>
      <c r="I66" s="186"/>
      <c r="J66" s="187"/>
    </row>
    <row r="67" spans="1:10">
      <c r="A67" s="182" t="s">
        <v>280</v>
      </c>
      <c r="B67" s="182" t="s">
        <v>276</v>
      </c>
      <c r="D67" s="182">
        <f>D66*I69/I73/I68</f>
        <v>2.7011922503725785</v>
      </c>
      <c r="E67" s="182" t="s">
        <v>277</v>
      </c>
      <c r="H67" s="189" t="s">
        <v>282</v>
      </c>
      <c r="I67" s="182">
        <v>1.2200000000000001E-2</v>
      </c>
      <c r="J67" s="190" t="s">
        <v>283</v>
      </c>
    </row>
    <row r="68" spans="1:10">
      <c r="A68" s="182" t="s">
        <v>280</v>
      </c>
      <c r="B68" s="182" t="s">
        <v>290</v>
      </c>
      <c r="C68" s="182">
        <v>37</v>
      </c>
      <c r="D68" s="182">
        <f>C68/($D$74/$I$70)</f>
        <v>1.0676350000000001</v>
      </c>
      <c r="E68" s="182" t="s">
        <v>312</v>
      </c>
      <c r="F68" s="182" t="s">
        <v>348</v>
      </c>
      <c r="H68" s="189" t="s">
        <v>287</v>
      </c>
      <c r="I68" s="182">
        <v>1.2200000000000001E-2</v>
      </c>
      <c r="J68" s="190" t="s">
        <v>283</v>
      </c>
    </row>
    <row r="69" spans="1:10">
      <c r="A69" s="182" t="s">
        <v>280</v>
      </c>
      <c r="B69" s="182" t="s">
        <v>349</v>
      </c>
      <c r="C69" s="182">
        <f>34*3.6</f>
        <v>122.4</v>
      </c>
      <c r="D69" s="182">
        <f>C69/($D$74/$I$70)</f>
        <v>3.5318520000000007</v>
      </c>
      <c r="E69" s="182" t="s">
        <v>285</v>
      </c>
      <c r="F69" s="182" t="s">
        <v>350</v>
      </c>
      <c r="H69" s="189" t="s">
        <v>289</v>
      </c>
      <c r="I69" s="182">
        <v>2.9000000000000001E-2</v>
      </c>
      <c r="J69" s="190" t="s">
        <v>283</v>
      </c>
    </row>
    <row r="70" spans="1:10">
      <c r="A70" s="195" t="s">
        <v>280</v>
      </c>
      <c r="B70" s="195" t="s">
        <v>351</v>
      </c>
      <c r="C70" s="195">
        <v>317.89999999999998</v>
      </c>
      <c r="D70" s="195">
        <f>C70/($D$74/$I$70)</f>
        <v>9.1730044999999993</v>
      </c>
      <c r="E70" s="195" t="s">
        <v>285</v>
      </c>
      <c r="F70" s="195" t="s">
        <v>352</v>
      </c>
      <c r="H70" s="189" t="s">
        <v>292</v>
      </c>
      <c r="I70" s="182">
        <v>0.22</v>
      </c>
      <c r="J70" s="190" t="s">
        <v>283</v>
      </c>
    </row>
    <row r="71" spans="1:10">
      <c r="H71" s="191" t="s">
        <v>295</v>
      </c>
      <c r="J71" s="190"/>
    </row>
    <row r="72" spans="1:10">
      <c r="B72" s="179" t="s">
        <v>353</v>
      </c>
      <c r="H72" s="189" t="s">
        <v>298</v>
      </c>
      <c r="I72" s="182" t="s">
        <v>103</v>
      </c>
      <c r="J72" s="190" t="s">
        <v>283</v>
      </c>
    </row>
    <row r="73" spans="1:10">
      <c r="A73" s="182" t="s">
        <v>275</v>
      </c>
      <c r="B73" s="182" t="s">
        <v>335</v>
      </c>
      <c r="D73" s="182">
        <v>1</v>
      </c>
      <c r="E73" s="182" t="s">
        <v>277</v>
      </c>
      <c r="H73" s="189" t="s">
        <v>301</v>
      </c>
      <c r="I73" s="182">
        <v>0.88</v>
      </c>
      <c r="J73" s="190" t="s">
        <v>283</v>
      </c>
    </row>
    <row r="74" spans="1:10">
      <c r="A74" s="182" t="s">
        <v>280</v>
      </c>
      <c r="B74" s="182" t="s">
        <v>347</v>
      </c>
      <c r="D74" s="182">
        <f>D73*I70/I74/I69</f>
        <v>7.6243285392479638</v>
      </c>
      <c r="E74" s="182" t="s">
        <v>277</v>
      </c>
      <c r="F74" s="182" t="s">
        <v>354</v>
      </c>
      <c r="H74" s="194" t="s">
        <v>303</v>
      </c>
      <c r="I74" s="195">
        <v>0.995</v>
      </c>
      <c r="J74" s="196" t="s">
        <v>283</v>
      </c>
    </row>
    <row r="75" spans="1:10">
      <c r="A75" s="182" t="s">
        <v>280</v>
      </c>
      <c r="B75" s="182" t="s">
        <v>290</v>
      </c>
      <c r="C75" s="182">
        <v>40.1</v>
      </c>
      <c r="D75" s="182">
        <f t="shared" ref="D75:D82" si="4">C75*$I$70</f>
        <v>8.822000000000001</v>
      </c>
      <c r="E75" s="182" t="s">
        <v>312</v>
      </c>
      <c r="F75" s="182" t="s">
        <v>336</v>
      </c>
    </row>
    <row r="76" spans="1:10">
      <c r="A76" s="182" t="s">
        <v>280</v>
      </c>
      <c r="B76" s="182" t="s">
        <v>340</v>
      </c>
      <c r="C76" s="182">
        <v>5.56</v>
      </c>
      <c r="D76" s="182">
        <f t="shared" si="4"/>
        <v>1.2231999999999998</v>
      </c>
      <c r="E76" s="182" t="s">
        <v>285</v>
      </c>
      <c r="F76" s="182" t="s">
        <v>336</v>
      </c>
    </row>
    <row r="77" spans="1:10">
      <c r="A77" s="182" t="s">
        <v>280</v>
      </c>
      <c r="B77" s="182" t="s">
        <v>318</v>
      </c>
      <c r="C77" s="182">
        <v>6.1</v>
      </c>
      <c r="D77" s="182">
        <f t="shared" si="4"/>
        <v>1.3419999999999999</v>
      </c>
      <c r="E77" s="182" t="s">
        <v>277</v>
      </c>
      <c r="F77" s="182" t="s">
        <v>336</v>
      </c>
    </row>
    <row r="78" spans="1:10">
      <c r="A78" s="182" t="s">
        <v>280</v>
      </c>
      <c r="B78" s="182" t="s">
        <v>355</v>
      </c>
      <c r="C78" s="182">
        <v>0.1</v>
      </c>
      <c r="D78" s="182">
        <f t="shared" si="4"/>
        <v>2.2000000000000002E-2</v>
      </c>
      <c r="E78" s="182" t="s">
        <v>277</v>
      </c>
      <c r="F78" s="182" t="s">
        <v>336</v>
      </c>
    </row>
    <row r="79" spans="1:10">
      <c r="A79" s="182" t="s">
        <v>280</v>
      </c>
      <c r="B79" s="182" t="s">
        <v>341</v>
      </c>
      <c r="C79" s="182">
        <v>0.1</v>
      </c>
      <c r="D79" s="182">
        <f t="shared" si="4"/>
        <v>2.2000000000000002E-2</v>
      </c>
      <c r="E79" s="182" t="s">
        <v>277</v>
      </c>
      <c r="F79" s="182" t="s">
        <v>336</v>
      </c>
    </row>
    <row r="80" spans="1:10">
      <c r="A80" s="182" t="s">
        <v>280</v>
      </c>
      <c r="B80" s="182" t="s">
        <v>328</v>
      </c>
      <c r="C80" s="182">
        <v>7.5</v>
      </c>
      <c r="D80" s="182">
        <f t="shared" si="4"/>
        <v>1.65</v>
      </c>
      <c r="E80" s="182" t="s">
        <v>277</v>
      </c>
      <c r="F80" s="182" t="s">
        <v>336</v>
      </c>
    </row>
    <row r="81" spans="1:14">
      <c r="A81" s="182" t="s">
        <v>280</v>
      </c>
      <c r="B81" s="182" t="s">
        <v>321</v>
      </c>
      <c r="C81" s="182">
        <v>0.14000000000000001</v>
      </c>
      <c r="D81" s="182">
        <f t="shared" si="4"/>
        <v>3.0800000000000004E-2</v>
      </c>
      <c r="E81" s="182" t="s">
        <v>322</v>
      </c>
      <c r="F81" s="182" t="s">
        <v>336</v>
      </c>
    </row>
    <row r="82" spans="1:14" ht="15" thickBot="1">
      <c r="A82" s="180" t="s">
        <v>275</v>
      </c>
      <c r="B82" s="180" t="s">
        <v>323</v>
      </c>
      <c r="C82" s="180">
        <v>2.68</v>
      </c>
      <c r="D82" s="180">
        <f t="shared" si="4"/>
        <v>0.58960000000000001</v>
      </c>
      <c r="E82" s="180" t="s">
        <v>277</v>
      </c>
      <c r="F82" s="180" t="s">
        <v>356</v>
      </c>
    </row>
    <row r="85" spans="1:14" ht="15" thickBot="1">
      <c r="A85" s="180"/>
      <c r="B85" s="181" t="s">
        <v>357</v>
      </c>
      <c r="C85" s="180"/>
      <c r="D85" s="180"/>
      <c r="E85" s="180"/>
      <c r="F85" s="180"/>
      <c r="M85" s="188"/>
      <c r="N85" s="188"/>
    </row>
    <row r="86" spans="1:14">
      <c r="B86" s="179" t="s">
        <v>358</v>
      </c>
      <c r="C86" s="255" t="s">
        <v>455</v>
      </c>
      <c r="D86" s="182" t="s">
        <v>330</v>
      </c>
      <c r="M86" s="188"/>
      <c r="N86" s="188"/>
    </row>
    <row r="87" spans="1:14">
      <c r="B87" s="205" t="s">
        <v>360</v>
      </c>
      <c r="H87" s="185" t="s">
        <v>361</v>
      </c>
      <c r="I87" s="186"/>
      <c r="J87" s="187"/>
      <c r="M87" s="188"/>
    </row>
    <row r="88" spans="1:14">
      <c r="A88" s="182" t="s">
        <v>275</v>
      </c>
      <c r="B88" s="205" t="s">
        <v>362</v>
      </c>
      <c r="H88" s="189" t="s">
        <v>363</v>
      </c>
      <c r="I88" s="182">
        <v>2.8000000000000001E-2</v>
      </c>
      <c r="J88" s="190" t="s">
        <v>364</v>
      </c>
      <c r="M88" s="188"/>
      <c r="N88" s="188"/>
    </row>
    <row r="89" spans="1:14">
      <c r="A89" s="188" t="s">
        <v>275</v>
      </c>
      <c r="B89" s="188" t="s">
        <v>325</v>
      </c>
      <c r="C89" s="188">
        <v>6.99</v>
      </c>
      <c r="D89" s="182" t="s">
        <v>365</v>
      </c>
      <c r="F89" s="182" t="s">
        <v>366</v>
      </c>
      <c r="H89" s="189" t="s">
        <v>367</v>
      </c>
      <c r="I89" s="182">
        <v>0.16</v>
      </c>
      <c r="J89" s="190" t="s">
        <v>364</v>
      </c>
    </row>
    <row r="90" spans="1:14">
      <c r="A90" s="182" t="s">
        <v>280</v>
      </c>
      <c r="B90" s="205" t="s">
        <v>284</v>
      </c>
      <c r="C90" s="182">
        <v>1.95</v>
      </c>
      <c r="D90" s="206" t="s">
        <v>368</v>
      </c>
      <c r="E90" s="182" t="s">
        <v>285</v>
      </c>
      <c r="F90" s="188" t="s">
        <v>369</v>
      </c>
      <c r="H90" s="189" t="s">
        <v>370</v>
      </c>
      <c r="I90" s="182">
        <v>2E-3</v>
      </c>
      <c r="J90" s="190" t="s">
        <v>371</v>
      </c>
    </row>
    <row r="91" spans="1:14">
      <c r="A91" s="182" t="s">
        <v>280</v>
      </c>
      <c r="B91" s="205" t="s">
        <v>288</v>
      </c>
      <c r="C91" s="182">
        <v>0.16600000000000001</v>
      </c>
      <c r="D91" s="206" t="s">
        <v>372</v>
      </c>
      <c r="E91" s="182" t="s">
        <v>285</v>
      </c>
      <c r="F91" s="188"/>
      <c r="H91" s="189" t="s">
        <v>373</v>
      </c>
      <c r="I91" s="182">
        <v>0.27800000000000002</v>
      </c>
      <c r="J91" s="190" t="s">
        <v>371</v>
      </c>
    </row>
    <row r="92" spans="1:14">
      <c r="A92" s="182" t="s">
        <v>280</v>
      </c>
      <c r="B92" s="182" t="s">
        <v>290</v>
      </c>
      <c r="D92" s="207" t="s">
        <v>374</v>
      </c>
      <c r="E92" s="182" t="s">
        <v>312</v>
      </c>
      <c r="F92" s="188" t="s">
        <v>375</v>
      </c>
      <c r="H92" s="189" t="s">
        <v>376</v>
      </c>
      <c r="I92" s="182">
        <v>0.78</v>
      </c>
      <c r="J92" s="190" t="s">
        <v>371</v>
      </c>
    </row>
    <row r="93" spans="1:14">
      <c r="A93" s="195" t="s">
        <v>280</v>
      </c>
      <c r="B93" s="195" t="s">
        <v>290</v>
      </c>
      <c r="C93" s="195"/>
      <c r="D93" s="208" t="s">
        <v>377</v>
      </c>
      <c r="E93" s="195" t="s">
        <v>312</v>
      </c>
      <c r="F93" s="201" t="s">
        <v>378</v>
      </c>
      <c r="G93" s="182" t="s">
        <v>57</v>
      </c>
      <c r="H93" s="189" t="s">
        <v>379</v>
      </c>
      <c r="I93" s="182">
        <v>1</v>
      </c>
      <c r="J93" s="190" t="s">
        <v>371</v>
      </c>
    </row>
    <row r="94" spans="1:14">
      <c r="H94" s="191" t="s">
        <v>380</v>
      </c>
      <c r="I94" s="209"/>
      <c r="J94" s="190"/>
    </row>
    <row r="95" spans="1:14">
      <c r="B95" s="179" t="s">
        <v>381</v>
      </c>
      <c r="C95" s="205" t="s">
        <v>382</v>
      </c>
      <c r="H95" s="189" t="s">
        <v>383</v>
      </c>
      <c r="I95" s="183">
        <f>0.16/0.177</f>
        <v>0.90395480225988711</v>
      </c>
      <c r="J95" s="190" t="s">
        <v>384</v>
      </c>
    </row>
    <row r="96" spans="1:14">
      <c r="A96" s="182" t="s">
        <v>275</v>
      </c>
      <c r="B96" s="182" t="s">
        <v>385</v>
      </c>
      <c r="D96" s="182">
        <v>1</v>
      </c>
      <c r="E96" s="182" t="s">
        <v>277</v>
      </c>
      <c r="F96" s="182" t="s">
        <v>386</v>
      </c>
      <c r="H96" s="189" t="s">
        <v>387</v>
      </c>
      <c r="I96" s="183">
        <f>0.948*0.98*0.973</f>
        <v>0.90395591999999991</v>
      </c>
      <c r="J96" s="190" t="s">
        <v>388</v>
      </c>
    </row>
    <row r="97" spans="1:10">
      <c r="A97" s="182" t="s">
        <v>389</v>
      </c>
      <c r="B97" s="182" t="s">
        <v>390</v>
      </c>
      <c r="D97" s="210">
        <f>D98*I91*(1-I100)*98/32*I101</f>
        <v>4.0412646219484634</v>
      </c>
      <c r="E97" s="182" t="s">
        <v>277</v>
      </c>
      <c r="F97" s="182" t="s">
        <v>391</v>
      </c>
      <c r="H97" s="189" t="s">
        <v>392</v>
      </c>
      <c r="I97" s="182">
        <v>0.99</v>
      </c>
      <c r="J97" s="190" t="s">
        <v>388</v>
      </c>
    </row>
    <row r="98" spans="1:10">
      <c r="A98" s="182" t="s">
        <v>280</v>
      </c>
      <c r="B98" s="182" t="s">
        <v>393</v>
      </c>
      <c r="D98" s="210">
        <f>D96*I92/I96/I89</f>
        <v>5.3929620816023869</v>
      </c>
      <c r="E98" s="182" t="s">
        <v>277</v>
      </c>
      <c r="H98" s="189" t="s">
        <v>394</v>
      </c>
      <c r="I98" s="183">
        <f>0.75*0.7*0.435</f>
        <v>0.22837499999999997</v>
      </c>
      <c r="J98" s="190" t="s">
        <v>388</v>
      </c>
    </row>
    <row r="99" spans="1:10">
      <c r="A99" s="182" t="s">
        <v>280</v>
      </c>
      <c r="B99" s="182" t="s">
        <v>395</v>
      </c>
      <c r="C99" s="182">
        <v>8.1999999999999993</v>
      </c>
      <c r="D99" s="210">
        <f>C99/$D$111</f>
        <v>6.3320399999999992</v>
      </c>
      <c r="E99" s="182" t="s">
        <v>285</v>
      </c>
      <c r="F99" s="182" t="s">
        <v>396</v>
      </c>
      <c r="H99" s="189" t="s">
        <v>397</v>
      </c>
      <c r="I99" s="182">
        <v>0.98</v>
      </c>
      <c r="J99" s="190" t="s">
        <v>388</v>
      </c>
    </row>
    <row r="100" spans="1:10">
      <c r="A100" s="182" t="s">
        <v>280</v>
      </c>
      <c r="B100" s="182" t="s">
        <v>398</v>
      </c>
      <c r="C100" s="182">
        <v>6.24</v>
      </c>
      <c r="D100" s="210">
        <f>C100/$D$111</f>
        <v>4.8185279999999997</v>
      </c>
      <c r="E100" s="182" t="s">
        <v>285</v>
      </c>
      <c r="F100" s="182" t="s">
        <v>399</v>
      </c>
      <c r="H100" s="189" t="s">
        <v>400</v>
      </c>
      <c r="I100" s="182">
        <f>0.21*1*0.35</f>
        <v>7.3499999999999996E-2</v>
      </c>
      <c r="J100" s="190" t="s">
        <v>388</v>
      </c>
    </row>
    <row r="101" spans="1:10">
      <c r="A101" s="182" t="s">
        <v>280</v>
      </c>
      <c r="B101" s="182" t="s">
        <v>351</v>
      </c>
      <c r="C101" s="182">
        <v>11.22</v>
      </c>
      <c r="D101" s="210">
        <f t="shared" ref="D101:D106" si="5">C101/$D$111</f>
        <v>8.6640840000000008</v>
      </c>
      <c r="E101" s="182" t="s">
        <v>285</v>
      </c>
      <c r="F101" s="182" t="s">
        <v>401</v>
      </c>
      <c r="H101" s="194" t="s">
        <v>402</v>
      </c>
      <c r="I101" s="195">
        <v>0.95</v>
      </c>
      <c r="J101" s="196" t="s">
        <v>92</v>
      </c>
    </row>
    <row r="102" spans="1:10">
      <c r="A102" s="182" t="s">
        <v>280</v>
      </c>
      <c r="B102" s="182" t="s">
        <v>403</v>
      </c>
      <c r="C102" s="182">
        <v>0.49</v>
      </c>
      <c r="D102" s="210">
        <f t="shared" si="5"/>
        <v>0.37837799999999999</v>
      </c>
      <c r="E102" s="182" t="s">
        <v>277</v>
      </c>
      <c r="F102" s="182" t="s">
        <v>404</v>
      </c>
    </row>
    <row r="103" spans="1:10">
      <c r="A103" s="182" t="s">
        <v>280</v>
      </c>
      <c r="B103" s="182" t="s">
        <v>405</v>
      </c>
      <c r="C103" s="182">
        <v>2.2360000000000002</v>
      </c>
      <c r="D103" s="210">
        <f t="shared" si="5"/>
        <v>1.7266392000000002</v>
      </c>
      <c r="E103" s="182" t="s">
        <v>277</v>
      </c>
      <c r="F103" s="182" t="s">
        <v>406</v>
      </c>
    </row>
    <row r="104" spans="1:10">
      <c r="A104" s="182" t="s">
        <v>280</v>
      </c>
      <c r="B104" s="182" t="s">
        <v>407</v>
      </c>
      <c r="C104" s="182">
        <v>9.01</v>
      </c>
      <c r="D104" s="210">
        <f t="shared" si="5"/>
        <v>6.957522</v>
      </c>
      <c r="E104" s="182" t="s">
        <v>285</v>
      </c>
      <c r="F104" s="182" t="s">
        <v>408</v>
      </c>
    </row>
    <row r="105" spans="1:10">
      <c r="A105" s="182" t="s">
        <v>280</v>
      </c>
      <c r="B105" s="182" t="s">
        <v>409</v>
      </c>
      <c r="C105" s="182">
        <v>0.7</v>
      </c>
      <c r="D105" s="210">
        <f t="shared" si="5"/>
        <v>0.54053999999999991</v>
      </c>
      <c r="E105" s="182" t="s">
        <v>312</v>
      </c>
      <c r="F105" s="182" t="s">
        <v>408</v>
      </c>
    </row>
    <row r="106" spans="1:10">
      <c r="A106" s="195" t="s">
        <v>280</v>
      </c>
      <c r="B106" s="195" t="s">
        <v>405</v>
      </c>
      <c r="C106" s="195">
        <v>0.29299999999999998</v>
      </c>
      <c r="D106" s="211">
        <f t="shared" si="5"/>
        <v>0.22625459999999997</v>
      </c>
      <c r="E106" s="195" t="s">
        <v>277</v>
      </c>
      <c r="F106" s="195" t="s">
        <v>410</v>
      </c>
    </row>
    <row r="108" spans="1:10">
      <c r="B108" s="179" t="s">
        <v>411</v>
      </c>
      <c r="C108" s="205" t="s">
        <v>412</v>
      </c>
    </row>
    <row r="109" spans="1:10">
      <c r="A109" s="182" t="s">
        <v>275</v>
      </c>
      <c r="B109" s="182" t="s">
        <v>413</v>
      </c>
      <c r="C109" s="182">
        <v>1</v>
      </c>
      <c r="E109" s="182" t="s">
        <v>277</v>
      </c>
    </row>
    <row r="110" spans="1:10">
      <c r="A110" s="182" t="s">
        <v>275</v>
      </c>
      <c r="B110" s="182" t="s">
        <v>414</v>
      </c>
      <c r="D110" s="193">
        <f>55.15*I90*I98*I99</f>
        <v>2.4685967249999993E-2</v>
      </c>
      <c r="E110" s="182" t="s">
        <v>277</v>
      </c>
      <c r="F110" s="182" t="s">
        <v>415</v>
      </c>
    </row>
    <row r="111" spans="1:10">
      <c r="A111" s="182" t="s">
        <v>280</v>
      </c>
      <c r="B111" s="182" t="s">
        <v>385</v>
      </c>
      <c r="D111" s="210">
        <f>C109*I93/I97/I92</f>
        <v>1.295001295001295</v>
      </c>
      <c r="E111" s="182" t="s">
        <v>277</v>
      </c>
      <c r="F111" s="182" t="s">
        <v>416</v>
      </c>
    </row>
    <row r="112" spans="1:10">
      <c r="A112" s="182" t="s">
        <v>280</v>
      </c>
      <c r="B112" s="182" t="s">
        <v>417</v>
      </c>
      <c r="C112" s="182">
        <v>0.64</v>
      </c>
      <c r="E112" s="182" t="s">
        <v>277</v>
      </c>
    </row>
    <row r="113" spans="1:6">
      <c r="A113" s="182" t="s">
        <v>280</v>
      </c>
      <c r="B113" s="182" t="s">
        <v>418</v>
      </c>
      <c r="C113" s="182">
        <v>7.0000000000000007E-2</v>
      </c>
      <c r="E113" s="182" t="s">
        <v>277</v>
      </c>
    </row>
    <row r="114" spans="1:6">
      <c r="A114" s="182" t="s">
        <v>280</v>
      </c>
      <c r="B114" s="182" t="s">
        <v>409</v>
      </c>
      <c r="C114" s="182">
        <v>2.9</v>
      </c>
      <c r="E114" s="182" t="s">
        <v>312</v>
      </c>
    </row>
    <row r="115" spans="1:6">
      <c r="A115" s="195" t="s">
        <v>280</v>
      </c>
      <c r="B115" s="195" t="s">
        <v>395</v>
      </c>
      <c r="C115" s="195">
        <v>18.5</v>
      </c>
      <c r="D115" s="195"/>
      <c r="E115" s="195" t="s">
        <v>285</v>
      </c>
      <c r="F115" s="195"/>
    </row>
    <row r="116" spans="1:6">
      <c r="B116" s="212"/>
    </row>
    <row r="117" spans="1:6">
      <c r="B117" s="179" t="s">
        <v>419</v>
      </c>
      <c r="C117" s="182" t="s">
        <v>359</v>
      </c>
    </row>
    <row r="118" spans="1:6">
      <c r="B118" s="205" t="s">
        <v>420</v>
      </c>
    </row>
    <row r="119" spans="1:6">
      <c r="A119" s="182" t="s">
        <v>275</v>
      </c>
      <c r="B119" s="182" t="s">
        <v>421</v>
      </c>
    </row>
    <row r="120" spans="1:6" ht="15" thickBot="1">
      <c r="A120" s="180" t="s">
        <v>280</v>
      </c>
      <c r="B120" s="180" t="s">
        <v>413</v>
      </c>
      <c r="C120" s="180"/>
      <c r="D120" s="180"/>
      <c r="E120" s="180"/>
      <c r="F120" s="180"/>
    </row>
    <row r="124" spans="1:6">
      <c r="B124" s="205" t="s">
        <v>422</v>
      </c>
    </row>
    <row r="125" spans="1:6">
      <c r="B125" s="179" t="s">
        <v>423</v>
      </c>
      <c r="C125" s="182" t="s">
        <v>424</v>
      </c>
      <c r="D125" s="182" t="s">
        <v>425</v>
      </c>
    </row>
    <row r="126" spans="1:6">
      <c r="B126" s="182" t="s">
        <v>426</v>
      </c>
      <c r="C126" s="182">
        <v>0.17199999999999999</v>
      </c>
      <c r="D126" s="210">
        <f>C126/SUM($C$126:$C$130)</f>
        <v>0.23517508237964369</v>
      </c>
    </row>
    <row r="127" spans="1:6">
      <c r="B127" s="182" t="s">
        <v>427</v>
      </c>
      <c r="C127" s="182">
        <v>0.17299999999999999</v>
      </c>
      <c r="D127" s="210">
        <f t="shared" ref="D127:D130" si="6">C127/SUM($C$126:$C$130)</f>
        <v>0.23654237937022299</v>
      </c>
    </row>
    <row r="128" spans="1:6">
      <c r="B128" s="182" t="s">
        <v>428</v>
      </c>
      <c r="C128" s="182">
        <v>0.16800000000000001</v>
      </c>
      <c r="D128" s="210">
        <f t="shared" si="6"/>
        <v>0.22970589441732642</v>
      </c>
    </row>
    <row r="129" spans="2:4">
      <c r="B129" s="182" t="s">
        <v>429</v>
      </c>
      <c r="C129" s="182">
        <v>5.3699999999999998E-3</v>
      </c>
      <c r="D129" s="210">
        <f t="shared" si="6"/>
        <v>7.3423848394109682E-3</v>
      </c>
    </row>
    <row r="130" spans="2:4">
      <c r="B130" s="182" t="s">
        <v>430</v>
      </c>
      <c r="C130" s="182">
        <v>0.21299999999999999</v>
      </c>
      <c r="D130" s="210">
        <f t="shared" si="6"/>
        <v>0.29123425899339594</v>
      </c>
    </row>
    <row r="131" spans="2:4">
      <c r="B131" s="179" t="s">
        <v>431</v>
      </c>
      <c r="D131" s="183"/>
    </row>
    <row r="132" spans="2:4">
      <c r="B132" s="182" t="s">
        <v>432</v>
      </c>
      <c r="C132" s="182">
        <v>0.17199999999999999</v>
      </c>
      <c r="D132" s="210">
        <f>C132/SUM($C$132:$C$137)</f>
        <v>0.20515756578162644</v>
      </c>
    </row>
    <row r="133" spans="2:4">
      <c r="B133" s="182" t="s">
        <v>433</v>
      </c>
      <c r="C133" s="182">
        <v>8.2000000000000003E-2</v>
      </c>
      <c r="D133" s="210">
        <f t="shared" ref="D133:D137" si="7">C133/SUM($C$132:$C$137)</f>
        <v>9.7807676709845179E-2</v>
      </c>
    </row>
    <row r="134" spans="2:4">
      <c r="B134" s="182" t="s">
        <v>427</v>
      </c>
      <c r="C134" s="182">
        <v>0.17299999999999999</v>
      </c>
      <c r="D134" s="210">
        <f t="shared" si="7"/>
        <v>0.20635034232686847</v>
      </c>
    </row>
    <row r="135" spans="2:4">
      <c r="B135" s="182" t="s">
        <v>428</v>
      </c>
      <c r="C135" s="182">
        <v>0.16800000000000001</v>
      </c>
      <c r="D135" s="210">
        <f t="shared" si="7"/>
        <v>0.20038645960065843</v>
      </c>
    </row>
    <row r="136" spans="2:4">
      <c r="B136" s="182" t="s">
        <v>429</v>
      </c>
      <c r="C136" s="182">
        <v>5.3800000000000002E-3</v>
      </c>
      <c r="D136" s="210">
        <f t="shared" si="7"/>
        <v>6.4171378134020374E-3</v>
      </c>
    </row>
    <row r="137" spans="2:4">
      <c r="B137" s="182" t="s">
        <v>430</v>
      </c>
      <c r="C137" s="182">
        <v>0.23799999999999999</v>
      </c>
      <c r="D137" s="210">
        <f t="shared" si="7"/>
        <v>0.28388081776759938</v>
      </c>
    </row>
    <row r="138" spans="2:4">
      <c r="D138" s="183"/>
    </row>
    <row r="139" spans="2:4">
      <c r="D139" s="183"/>
    </row>
    <row r="140" spans="2:4">
      <c r="D140" s="183"/>
    </row>
    <row r="141" spans="2:4">
      <c r="D141" s="183"/>
    </row>
  </sheetData>
  <pageMargins left="0.7" right="0.7" top="0.75" bottom="0.75" header="0.3" footer="0.3"/>
  <headerFooter>
    <oddFooter>&amp;L_x000D_&amp;1#&amp;"Calibri"&amp;10&amp;K000000 Classified as Internal | Intern</oddFooter>
  </headerFooter>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F9443-FF89-4B60-A52B-269F1504B137}">
  <dimension ref="A1:A14"/>
  <sheetViews>
    <sheetView workbookViewId="0">
      <selection activeCell="A17" sqref="A17"/>
    </sheetView>
  </sheetViews>
  <sheetFormatPr defaultRowHeight="14.4"/>
  <sheetData>
    <row r="1" spans="1:1">
      <c r="A1" s="1" t="s">
        <v>46</v>
      </c>
    </row>
    <row r="2" spans="1:1">
      <c r="A2" s="254" t="s">
        <v>434</v>
      </c>
    </row>
    <row r="3" spans="1:1">
      <c r="A3" s="254" t="s">
        <v>435</v>
      </c>
    </row>
    <row r="4" spans="1:1">
      <c r="A4" s="254" t="s">
        <v>436</v>
      </c>
    </row>
    <row r="5" spans="1:1">
      <c r="A5" s="254" t="s">
        <v>445</v>
      </c>
    </row>
    <row r="6" spans="1:1">
      <c r="A6" s="254" t="s">
        <v>446</v>
      </c>
    </row>
    <row r="7" spans="1:1">
      <c r="A7" s="254" t="s">
        <v>447</v>
      </c>
    </row>
    <row r="8" spans="1:1">
      <c r="A8" s="254" t="s">
        <v>448</v>
      </c>
    </row>
    <row r="9" spans="1:1">
      <c r="A9" s="254" t="s">
        <v>449</v>
      </c>
    </row>
    <row r="10" spans="1:1">
      <c r="A10" s="253" t="s">
        <v>450</v>
      </c>
    </row>
    <row r="11" spans="1:1">
      <c r="A11" s="254" t="s">
        <v>451</v>
      </c>
    </row>
    <row r="12" spans="1:1">
      <c r="A12" s="254" t="s">
        <v>452</v>
      </c>
    </row>
    <row r="13" spans="1:1">
      <c r="A13" s="254" t="s">
        <v>453</v>
      </c>
    </row>
    <row r="14" spans="1:1">
      <c r="A14" s="254" t="s">
        <v>454</v>
      </c>
    </row>
  </sheetData>
  <autoFilter ref="A1:A4" xr:uid="{C32F9443-FF89-4B60-A52B-269F1504B137}"/>
  <hyperlinks>
    <hyperlink ref="A5" r:id="rId1" display="https://im-mining.com/2018/12/10/future-mining-equipment-demand-move-electric-power/" xr:uid="{41E5C8B8-245C-449F-B0AF-7EBC8E749AFE}"/>
    <hyperlink ref="A2" r:id="rId2" display="https://data.europa.eu/doi/10.2760/212807" xr:uid="{54430848-A22C-4B8B-88CF-F81059751AB5}"/>
    <hyperlink ref="A3" r:id="rId3" display="https://doi.org/10.1038/s41560-023-01355-z" xr:uid="{CD2721D0-F62B-426F-B54B-57FF8369B548}"/>
    <hyperlink ref="A4" r:id="rId4" display="https://doi.org/10.1038/s43246-020-00095-x" xr:uid="{0331EEB5-72C8-4D1A-9C25-8B82FCDF2C67}"/>
    <hyperlink ref="A6" r:id="rId5" display="https://doi.org/10.1016/j.jclepro.2019.118718" xr:uid="{AE25EFF3-47EC-416E-956F-867A2FFD92AE}"/>
    <hyperlink ref="A7" r:id="rId6" display="https://doi.org/10.3390/recycling9060102" xr:uid="{3959326B-E61B-4F4E-89D5-B494A43C8C0C}"/>
    <hyperlink ref="A8" r:id="rId7" display="https://doi.org/10.1038/s44296-025-00059-7" xr:uid="{EE1C1103-3B2F-4C1C-B99C-0BD22AEEAA64}"/>
    <hyperlink ref="A9" r:id="rId8" display="https://doi.org/10.1016/j.resconrec.2009.08.008" xr:uid="{AAF4BD10-990E-4850-BC57-62842EAFD334}"/>
    <hyperlink ref="A11" r:id="rId9" display="https://doi.org/10.3390/en13215664" xr:uid="{8BD58663-C1F7-4EE5-984E-587C19CE70FB}"/>
    <hyperlink ref="A12" r:id="rId10" display="https://doi.org/10.1111/jiec.12722" xr:uid="{47639C5D-B1A5-4E20-974F-9CD99D4EFFAC}"/>
    <hyperlink ref="A13" r:id="rId11" display="https://doi.org/10.1111/jiec.13258" xr:uid="{F101EECF-6933-4C3C-8DDE-88EC9CAC00DD}"/>
    <hyperlink ref="A14" r:id="rId12" display="https://doi.org/10.1016/j.resconrec.2017.07.002" xr:uid="{3F4C2A2D-4A15-4B34-B5E5-899A91E6918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E6159-0CC7-409E-9683-19ED707054D4}">
  <sheetPr>
    <tabColor theme="4" tint="-0.499984740745262"/>
  </sheetPr>
  <dimension ref="A1:K11"/>
  <sheetViews>
    <sheetView zoomScale="70" zoomScaleNormal="70" workbookViewId="0">
      <selection activeCell="M21" sqref="M21"/>
    </sheetView>
  </sheetViews>
  <sheetFormatPr defaultColWidth="8.88671875" defaultRowHeight="14.4"/>
  <cols>
    <col min="1" max="1" width="8.88671875" style="115"/>
    <col min="2" max="2" width="9.6640625" style="115" bestFit="1" customWidth="1"/>
    <col min="3" max="3" width="8.88671875" style="115"/>
    <col min="4" max="4" width="11.88671875" style="115" customWidth="1"/>
    <col min="5" max="5" width="37.33203125" style="115" customWidth="1"/>
    <col min="6" max="16384" width="8.88671875" style="115"/>
  </cols>
  <sheetData>
    <row r="1" spans="1:11">
      <c r="A1" s="113" t="s">
        <v>47</v>
      </c>
      <c r="B1" s="114"/>
      <c r="C1" s="114"/>
      <c r="D1" s="114"/>
      <c r="E1" s="114"/>
      <c r="F1" s="114"/>
      <c r="G1" s="114"/>
      <c r="H1" s="114"/>
      <c r="I1" s="114"/>
      <c r="J1" s="114"/>
      <c r="K1" s="114"/>
    </row>
    <row r="3" spans="1:11" ht="14.4" customHeight="1"/>
    <row r="8" spans="1:11">
      <c r="A8" s="116"/>
    </row>
    <row r="10" spans="1:11">
      <c r="A10" s="117"/>
    </row>
    <row r="11" spans="1:11">
      <c r="A11" s="11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83216-D097-497D-80E8-9AF2CBF27C38}">
  <sheetPr>
    <tabColor theme="4" tint="-0.499984740745262"/>
  </sheetPr>
  <dimension ref="A1:P24"/>
  <sheetViews>
    <sheetView zoomScale="70" zoomScaleNormal="70" workbookViewId="0">
      <selection activeCell="F24" sqref="F24"/>
    </sheetView>
  </sheetViews>
  <sheetFormatPr defaultRowHeight="14.4"/>
  <sheetData>
    <row r="1" spans="1:16" ht="13.2" customHeight="1">
      <c r="A1" s="114"/>
      <c r="B1" s="114"/>
      <c r="C1" s="114"/>
      <c r="D1" s="114"/>
      <c r="E1" s="114"/>
      <c r="F1" s="118" t="s">
        <v>48</v>
      </c>
      <c r="G1" s="256" t="s">
        <v>49</v>
      </c>
      <c r="H1" s="256"/>
      <c r="I1" s="256"/>
      <c r="J1" s="257" t="s">
        <v>50</v>
      </c>
      <c r="K1" s="257"/>
      <c r="L1" s="257"/>
      <c r="M1" s="258" t="s">
        <v>51</v>
      </c>
      <c r="N1" s="258"/>
      <c r="O1" s="258"/>
    </row>
    <row r="2" spans="1:16">
      <c r="A2" s="113" t="s">
        <v>52</v>
      </c>
      <c r="B2" s="113" t="s">
        <v>53</v>
      </c>
      <c r="C2" s="113" t="s">
        <v>54</v>
      </c>
      <c r="D2" s="113" t="s">
        <v>55</v>
      </c>
      <c r="E2" s="113" t="s">
        <v>56</v>
      </c>
      <c r="F2" s="119" t="s">
        <v>57</v>
      </c>
      <c r="G2" s="124" t="s">
        <v>58</v>
      </c>
      <c r="H2" s="125">
        <v>2050</v>
      </c>
      <c r="I2" s="124" t="s">
        <v>59</v>
      </c>
      <c r="J2" s="120" t="s">
        <v>58</v>
      </c>
      <c r="K2" s="121">
        <v>2050</v>
      </c>
      <c r="L2" s="120" t="s">
        <v>59</v>
      </c>
      <c r="M2" s="122" t="s">
        <v>58</v>
      </c>
      <c r="N2" s="123">
        <v>2050</v>
      </c>
      <c r="O2" s="122" t="s">
        <v>59</v>
      </c>
    </row>
    <row r="3" spans="1:16" s="111" customFormat="1">
      <c r="A3" s="111" t="s">
        <v>60</v>
      </c>
      <c r="B3" s="111" t="s">
        <v>61</v>
      </c>
      <c r="C3" s="111" t="s">
        <v>62</v>
      </c>
      <c r="D3" s="111" t="s">
        <v>63</v>
      </c>
      <c r="E3" s="111" t="s">
        <v>64</v>
      </c>
      <c r="F3" s="130">
        <f>SUM('SI2.5 - Nickel_demand_model'!AH5:AH25)</f>
        <v>7.5435981358481738</v>
      </c>
      <c r="G3" s="131"/>
      <c r="H3" s="132">
        <f>SUM('SI2.5 - Nickel_demand_model'!AH5:AH50)</f>
        <v>58.186836257138111</v>
      </c>
      <c r="I3" s="131" t="s">
        <v>65</v>
      </c>
      <c r="J3" s="131"/>
      <c r="K3" s="132">
        <f>SUM('SI2.5 - Nickel_demand_model'!AI5:AI50)</f>
        <v>143.94970688287856</v>
      </c>
      <c r="L3" s="131" t="s">
        <v>65</v>
      </c>
      <c r="M3" s="131"/>
      <c r="N3" s="132">
        <f>SUM('SI2.5 - Nickel_demand_model'!AJ5:AJ50)</f>
        <v>145.93895560284403</v>
      </c>
      <c r="O3" s="111" t="s">
        <v>65</v>
      </c>
      <c r="P3" s="81" t="s">
        <v>57</v>
      </c>
    </row>
    <row r="4" spans="1:16" s="111" customFormat="1">
      <c r="A4" s="111" t="s">
        <v>66</v>
      </c>
      <c r="B4" s="111" t="s">
        <v>67</v>
      </c>
      <c r="C4" s="111" t="s">
        <v>68</v>
      </c>
      <c r="D4" s="111" t="s">
        <v>69</v>
      </c>
      <c r="E4" s="111" t="s">
        <v>70</v>
      </c>
      <c r="F4" s="126">
        <f>0.008*(1-0.158)</f>
        <v>6.7359999999999998E-3</v>
      </c>
      <c r="G4" s="111" t="s">
        <v>71</v>
      </c>
      <c r="H4" s="127">
        <f>0.008*(1-0.382)</f>
        <v>4.9440000000000005E-3</v>
      </c>
      <c r="I4" s="111" t="s">
        <v>72</v>
      </c>
      <c r="J4" s="111" t="s">
        <v>71</v>
      </c>
      <c r="K4" s="127">
        <f>0.008*(1-0.441)</f>
        <v>4.4719999999999994E-3</v>
      </c>
      <c r="L4" s="111" t="s">
        <v>73</v>
      </c>
      <c r="M4" s="111" t="s">
        <v>71</v>
      </c>
      <c r="N4" s="127">
        <f>0.008*(1-0.441)</f>
        <v>4.4719999999999994E-3</v>
      </c>
      <c r="O4" s="111" t="s">
        <v>73</v>
      </c>
      <c r="P4" s="81" t="s">
        <v>57</v>
      </c>
    </row>
    <row r="5" spans="1:16">
      <c r="A5" s="111" t="s">
        <v>66</v>
      </c>
      <c r="B5" t="s">
        <v>74</v>
      </c>
      <c r="C5" t="s">
        <v>75</v>
      </c>
      <c r="D5" t="s">
        <v>76</v>
      </c>
      <c r="E5" t="s">
        <v>77</v>
      </c>
      <c r="F5" s="128">
        <v>0</v>
      </c>
      <c r="G5" t="s">
        <v>78</v>
      </c>
      <c r="H5" s="129">
        <v>0.3</v>
      </c>
      <c r="I5" t="s">
        <v>79</v>
      </c>
      <c r="J5" t="s">
        <v>80</v>
      </c>
      <c r="K5" s="128">
        <v>0.6</v>
      </c>
      <c r="L5" t="s">
        <v>79</v>
      </c>
      <c r="M5" t="s">
        <v>81</v>
      </c>
      <c r="N5" s="128">
        <v>1</v>
      </c>
      <c r="O5" t="s">
        <v>79</v>
      </c>
      <c r="P5" t="s">
        <v>57</v>
      </c>
    </row>
    <row r="6" spans="1:16">
      <c r="A6" s="111" t="s">
        <v>66</v>
      </c>
      <c r="B6" t="s">
        <v>82</v>
      </c>
      <c r="C6" t="s">
        <v>75</v>
      </c>
      <c r="D6" t="s">
        <v>83</v>
      </c>
      <c r="E6" t="s">
        <v>84</v>
      </c>
      <c r="F6" s="129">
        <v>0</v>
      </c>
      <c r="G6" t="s">
        <v>85</v>
      </c>
      <c r="H6" s="129">
        <v>0.3</v>
      </c>
      <c r="I6" t="s">
        <v>86</v>
      </c>
      <c r="J6" t="s">
        <v>87</v>
      </c>
      <c r="K6" s="128">
        <v>0.6</v>
      </c>
      <c r="L6" t="s">
        <v>458</v>
      </c>
      <c r="M6" t="s">
        <v>88</v>
      </c>
      <c r="N6" s="128">
        <v>1</v>
      </c>
      <c r="O6" t="s">
        <v>458</v>
      </c>
      <c r="P6" t="s">
        <v>57</v>
      </c>
    </row>
    <row r="7" spans="1:16">
      <c r="A7" s="111" t="s">
        <v>66</v>
      </c>
      <c r="B7" t="s">
        <v>89</v>
      </c>
      <c r="C7" t="s">
        <v>75</v>
      </c>
      <c r="D7" t="s">
        <v>90</v>
      </c>
      <c r="E7" t="s">
        <v>91</v>
      </c>
      <c r="F7" s="129">
        <v>0</v>
      </c>
      <c r="G7" t="s">
        <v>459</v>
      </c>
      <c r="H7" s="129">
        <v>0.5</v>
      </c>
      <c r="I7" t="s">
        <v>92</v>
      </c>
      <c r="J7" t="s">
        <v>93</v>
      </c>
      <c r="K7" s="129">
        <v>0.7</v>
      </c>
      <c r="L7" t="s">
        <v>92</v>
      </c>
      <c r="M7" t="s">
        <v>94</v>
      </c>
      <c r="N7" s="129">
        <v>0.9</v>
      </c>
      <c r="O7" t="s">
        <v>92</v>
      </c>
      <c r="P7" t="s">
        <v>57</v>
      </c>
    </row>
    <row r="8" spans="1:16">
      <c r="A8" t="s">
        <v>66</v>
      </c>
      <c r="B8" t="s">
        <v>89</v>
      </c>
      <c r="C8" t="s">
        <v>95</v>
      </c>
      <c r="D8" t="s">
        <v>96</v>
      </c>
      <c r="E8" t="s">
        <v>462</v>
      </c>
      <c r="F8" s="129">
        <v>0.79</v>
      </c>
      <c r="G8">
        <v>0</v>
      </c>
      <c r="H8" s="134">
        <f>0.95-(0.95-$F8)*(($F$3/H$3)^(-LOG(1-$G8,2)))</f>
        <v>0.79</v>
      </c>
      <c r="I8" t="s">
        <v>97</v>
      </c>
      <c r="J8">
        <v>2.5000000000000001E-2</v>
      </c>
      <c r="K8" s="133">
        <f>0.95-(0.95-$F8)*(($F$3/K$3)^(-LOG(1-$J8,2)))</f>
        <v>0.80633738471793226</v>
      </c>
      <c r="L8" s="111" t="s">
        <v>98</v>
      </c>
      <c r="M8" s="111">
        <v>0.05</v>
      </c>
      <c r="N8" s="133">
        <f>0.95-(0.95-$F8)*(($F$3/N$3)^(-LOG(1-$M8,2)))</f>
        <v>0.82149755957317572</v>
      </c>
      <c r="O8" t="s">
        <v>98</v>
      </c>
      <c r="P8" t="s">
        <v>57</v>
      </c>
    </row>
    <row r="9" spans="1:16">
      <c r="A9" t="s">
        <v>66</v>
      </c>
      <c r="B9" t="s">
        <v>99</v>
      </c>
      <c r="C9" t="s">
        <v>95</v>
      </c>
      <c r="D9" t="s">
        <v>96</v>
      </c>
      <c r="E9" t="s">
        <v>461</v>
      </c>
      <c r="F9" s="129">
        <v>0.9</v>
      </c>
      <c r="G9">
        <v>0</v>
      </c>
      <c r="H9" s="134">
        <f>0.95-(0.95-$F9)*(($F$3/H$3)^(-LOG(1-$G9,2)))</f>
        <v>0.9</v>
      </c>
      <c r="I9" t="s">
        <v>97</v>
      </c>
      <c r="J9">
        <v>2.5000000000000001E-2</v>
      </c>
      <c r="K9" s="133">
        <f>0.95-(0.95-$F9)*(($F$3/K$3)^(-LOG(1-$J9,2)))</f>
        <v>0.90510543272435384</v>
      </c>
      <c r="L9" t="s">
        <v>98</v>
      </c>
      <c r="M9">
        <v>0.05</v>
      </c>
      <c r="N9" s="133">
        <f>0.95-(0.95-$F9)*(($F$3/N$3)^(-LOG(1-$M9,2)))</f>
        <v>0.9098429873666174</v>
      </c>
      <c r="O9" t="s">
        <v>98</v>
      </c>
      <c r="P9" s="111" t="s">
        <v>57</v>
      </c>
    </row>
    <row r="10" spans="1:16" s="135" customFormat="1">
      <c r="A10" t="s">
        <v>66</v>
      </c>
      <c r="B10" t="s">
        <v>99</v>
      </c>
      <c r="C10" t="s">
        <v>95</v>
      </c>
      <c r="D10" t="s">
        <v>96</v>
      </c>
      <c r="E10" t="s">
        <v>460</v>
      </c>
      <c r="F10" s="129">
        <v>0.88</v>
      </c>
      <c r="G10">
        <v>0</v>
      </c>
      <c r="H10" s="134">
        <f>0.95-(0.95-$F10)*(($F$3/H$3)^(-LOG(1-$G10,2)))</f>
        <v>0.88</v>
      </c>
      <c r="I10" t="s">
        <v>97</v>
      </c>
      <c r="J10">
        <v>2.5000000000000001E-2</v>
      </c>
      <c r="K10" s="133">
        <f>0.95-(0.95-$F10)*(($F$3/K$3)^(-LOG(1-$J10,2)))</f>
        <v>0.88714760581409535</v>
      </c>
      <c r="L10" t="s">
        <v>98</v>
      </c>
      <c r="M10">
        <v>0.05</v>
      </c>
      <c r="N10" s="133">
        <f>0.95-(0.95-$F10)*(($F$3/N$3)^(-LOG(1-$M10,2)))</f>
        <v>0.89378018231326439</v>
      </c>
      <c r="O10" t="s">
        <v>98</v>
      </c>
      <c r="P10" s="111" t="s">
        <v>57</v>
      </c>
    </row>
    <row r="11" spans="1:16">
      <c r="A11" t="s">
        <v>66</v>
      </c>
      <c r="B11" t="s">
        <v>100</v>
      </c>
      <c r="C11" t="s">
        <v>95</v>
      </c>
      <c r="D11" t="s">
        <v>101</v>
      </c>
      <c r="E11" t="s">
        <v>102</v>
      </c>
      <c r="F11" s="53" t="s">
        <v>103</v>
      </c>
      <c r="G11" t="s">
        <v>104</v>
      </c>
      <c r="H11" s="129">
        <v>0</v>
      </c>
      <c r="I11" t="s">
        <v>92</v>
      </c>
      <c r="J11" t="s">
        <v>105</v>
      </c>
      <c r="K11" s="129">
        <f>(1+0.001)^25 - 1</f>
        <v>2.5302312703304297E-2</v>
      </c>
      <c r="L11" t="s">
        <v>92</v>
      </c>
      <c r="M11" t="s">
        <v>106</v>
      </c>
      <c r="N11" s="129">
        <f>(1+0.005)^25 - 1</f>
        <v>0.13279557508641449</v>
      </c>
      <c r="O11" t="s">
        <v>92</v>
      </c>
      <c r="P11" s="111" t="s">
        <v>57</v>
      </c>
    </row>
    <row r="12" spans="1:16">
      <c r="A12" t="s">
        <v>66</v>
      </c>
      <c r="B12" t="s">
        <v>100</v>
      </c>
      <c r="C12" t="s">
        <v>95</v>
      </c>
      <c r="D12" t="s">
        <v>107</v>
      </c>
      <c r="E12" t="s">
        <v>102</v>
      </c>
      <c r="F12" s="53" t="s">
        <v>103</v>
      </c>
      <c r="G12" t="s">
        <v>104</v>
      </c>
      <c r="H12" s="129">
        <v>0</v>
      </c>
      <c r="I12" t="s">
        <v>92</v>
      </c>
      <c r="J12" t="s">
        <v>105</v>
      </c>
      <c r="K12" s="129">
        <f>(1+0.001)^25 - 1</f>
        <v>2.5302312703304297E-2</v>
      </c>
      <c r="L12" t="s">
        <v>92</v>
      </c>
      <c r="M12" t="s">
        <v>106</v>
      </c>
      <c r="N12" s="129">
        <f>(1+0.005)^25 - 1</f>
        <v>0.13279557508641449</v>
      </c>
      <c r="O12" t="s">
        <v>92</v>
      </c>
      <c r="P12" s="111" t="s">
        <v>57</v>
      </c>
    </row>
    <row r="13" spans="1:16" s="111" customFormat="1">
      <c r="A13" s="111" t="s">
        <v>60</v>
      </c>
      <c r="B13" s="111" t="s">
        <v>108</v>
      </c>
      <c r="C13" s="111" t="s">
        <v>95</v>
      </c>
      <c r="D13" s="111" t="s">
        <v>109</v>
      </c>
      <c r="F13" s="136">
        <v>0.9</v>
      </c>
      <c r="H13" s="136">
        <v>0.9</v>
      </c>
      <c r="I13" s="111" t="s">
        <v>110</v>
      </c>
      <c r="J13" s="111" t="s">
        <v>57</v>
      </c>
      <c r="K13" s="136">
        <v>0.94</v>
      </c>
      <c r="L13" s="111" t="s">
        <v>111</v>
      </c>
      <c r="M13" s="111" t="s">
        <v>57</v>
      </c>
      <c r="N13" s="136">
        <v>0.98</v>
      </c>
      <c r="O13" s="111" t="s">
        <v>112</v>
      </c>
      <c r="P13" s="111" t="s">
        <v>57</v>
      </c>
    </row>
    <row r="14" spans="1:16" s="111" customFormat="1">
      <c r="A14" s="111" t="s">
        <v>66</v>
      </c>
      <c r="B14" s="111" t="s">
        <v>99</v>
      </c>
      <c r="C14" s="111" t="s">
        <v>113</v>
      </c>
      <c r="D14" s="111" t="s">
        <v>114</v>
      </c>
      <c r="E14" s="111" t="s">
        <v>463</v>
      </c>
      <c r="F14" s="136">
        <v>0</v>
      </c>
      <c r="G14" t="s">
        <v>115</v>
      </c>
      <c r="H14" s="134">
        <v>0.1</v>
      </c>
      <c r="I14" t="s">
        <v>92</v>
      </c>
      <c r="J14" s="111" t="s">
        <v>464</v>
      </c>
      <c r="K14" s="134">
        <v>0.2</v>
      </c>
      <c r="L14" t="s">
        <v>92</v>
      </c>
      <c r="M14" s="111" t="s">
        <v>116</v>
      </c>
      <c r="N14" s="134">
        <v>0.3</v>
      </c>
      <c r="O14" t="s">
        <v>92</v>
      </c>
      <c r="P14" s="111" t="s">
        <v>57</v>
      </c>
    </row>
    <row r="15" spans="1:16" s="111" customFormat="1">
      <c r="A15" s="111" t="s">
        <v>60</v>
      </c>
      <c r="B15" s="111" t="s">
        <v>61</v>
      </c>
      <c r="C15" s="111" t="s">
        <v>117</v>
      </c>
      <c r="D15" s="111" t="s">
        <v>118</v>
      </c>
      <c r="E15" s="111" t="s">
        <v>119</v>
      </c>
      <c r="F15" s="134">
        <f>'SI2.5 - Nickel_demand_model'!AL25</f>
        <v>0.16625820116404103</v>
      </c>
      <c r="H15" s="134">
        <f>'SI2.5 - Nickel_demand_model'!AL50</f>
        <v>0.78297453460494892</v>
      </c>
      <c r="I15" s="111" t="s">
        <v>65</v>
      </c>
      <c r="J15" s="111" t="s">
        <v>57</v>
      </c>
      <c r="K15" s="134">
        <f>'SI2.5 - Nickel_demand_model'!AM50</f>
        <v>0.8250613078249347</v>
      </c>
      <c r="L15" s="111" t="s">
        <v>65</v>
      </c>
      <c r="M15" s="111" t="s">
        <v>57</v>
      </c>
      <c r="N15" s="134">
        <f>'SI2.5 - Nickel_demand_model'!AN50</f>
        <v>0.86244832622808199</v>
      </c>
      <c r="O15" s="111" t="s">
        <v>65</v>
      </c>
      <c r="P15" s="111" t="s">
        <v>57</v>
      </c>
    </row>
    <row r="16" spans="1:16" s="111" customFormat="1">
      <c r="A16" s="111" t="s">
        <v>66</v>
      </c>
      <c r="B16" s="111" t="s">
        <v>61</v>
      </c>
      <c r="C16" s="111" t="s">
        <v>117</v>
      </c>
      <c r="D16" s="111" t="s">
        <v>120</v>
      </c>
      <c r="E16" s="111" t="s">
        <v>121</v>
      </c>
      <c r="F16" s="134">
        <f>'SI2.4 - Nickel_supply'!$B$25</f>
        <v>0.16</v>
      </c>
      <c r="H16" s="134">
        <f>'SI2.4 - Nickel_supply'!$B$50</f>
        <v>0.18</v>
      </c>
      <c r="I16" s="111" t="s">
        <v>11</v>
      </c>
      <c r="J16" s="111" t="s">
        <v>57</v>
      </c>
      <c r="K16" s="134">
        <f>'SI2.4 - Nickel_supply'!$I$50</f>
        <v>0.2</v>
      </c>
      <c r="L16" s="111" t="s">
        <v>11</v>
      </c>
      <c r="M16" s="111" t="s">
        <v>57</v>
      </c>
      <c r="N16" s="134">
        <f>'SI2.4 - Nickel_supply'!$P$50</f>
        <v>0.25</v>
      </c>
      <c r="O16" s="111" t="s">
        <v>11</v>
      </c>
      <c r="P16" s="111" t="s">
        <v>57</v>
      </c>
    </row>
    <row r="17" spans="1:16" s="111" customFormat="1">
      <c r="A17" s="111" t="s">
        <v>66</v>
      </c>
      <c r="B17" s="111" t="s">
        <v>61</v>
      </c>
      <c r="C17" s="111" t="s">
        <v>117</v>
      </c>
      <c r="D17" s="111" t="s">
        <v>120</v>
      </c>
      <c r="E17" s="111" t="s">
        <v>122</v>
      </c>
      <c r="F17" s="134">
        <f>'SI2.4 - Nickel_supply'!$D$25</f>
        <v>0.55000000000000004</v>
      </c>
      <c r="H17" s="134">
        <f>'SI2.4 - Nickel_supply'!$D$50</f>
        <v>0.75</v>
      </c>
      <c r="I17" s="111" t="s">
        <v>11</v>
      </c>
      <c r="J17" s="111" t="s">
        <v>57</v>
      </c>
      <c r="K17" s="134">
        <f>'SI2.4 - Nickel_supply'!$K$50</f>
        <v>0.75</v>
      </c>
      <c r="L17" s="111" t="s">
        <v>11</v>
      </c>
      <c r="M17" s="111" t="s">
        <v>57</v>
      </c>
      <c r="N17" s="134">
        <f>'SI2.4 - Nickel_supply'!$R$50</f>
        <v>0.7</v>
      </c>
      <c r="O17" s="111" t="s">
        <v>11</v>
      </c>
      <c r="P17" s="111" t="s">
        <v>57</v>
      </c>
    </row>
    <row r="18" spans="1:16" s="111" customFormat="1">
      <c r="A18" s="111" t="s">
        <v>66</v>
      </c>
      <c r="B18" s="111" t="s">
        <v>61</v>
      </c>
      <c r="C18" s="111" t="s">
        <v>117</v>
      </c>
      <c r="D18" s="111" t="s">
        <v>120</v>
      </c>
      <c r="E18" s="111" t="s">
        <v>123</v>
      </c>
      <c r="F18" s="134">
        <f>'SI2.4 - Nickel_supply'!$C$25</f>
        <v>0.02</v>
      </c>
      <c r="H18" s="134">
        <f>'SI2.4 - Nickel_supply'!$C$50</f>
        <v>0.01</v>
      </c>
      <c r="I18" s="111" t="s">
        <v>11</v>
      </c>
      <c r="J18" s="111" t="s">
        <v>57</v>
      </c>
      <c r="K18" s="134">
        <f>'SI2.4 - Nickel_supply'!$J$50</f>
        <v>0</v>
      </c>
      <c r="L18" s="111" t="s">
        <v>11</v>
      </c>
      <c r="M18" s="111" t="s">
        <v>57</v>
      </c>
      <c r="N18" s="134">
        <f>'SI2.4 - Nickel_supply'!$Q$50</f>
        <v>0</v>
      </c>
      <c r="O18" s="111" t="s">
        <v>11</v>
      </c>
      <c r="P18" s="111" t="s">
        <v>57</v>
      </c>
    </row>
    <row r="19" spans="1:16">
      <c r="A19" s="111" t="s">
        <v>66</v>
      </c>
      <c r="B19" s="111" t="s">
        <v>61</v>
      </c>
      <c r="C19" s="111" t="s">
        <v>117</v>
      </c>
      <c r="D19" s="111" t="s">
        <v>120</v>
      </c>
      <c r="E19" s="111" t="s">
        <v>124</v>
      </c>
      <c r="F19" s="134">
        <f>'SI2.4 - Nickel_supply'!E25</f>
        <v>0.25</v>
      </c>
      <c r="G19" s="111"/>
      <c r="H19" s="134">
        <f>'SI2.4 - Nickel_supply'!E50</f>
        <v>0.05</v>
      </c>
      <c r="I19" s="111" t="s">
        <v>11</v>
      </c>
      <c r="J19" s="111" t="s">
        <v>57</v>
      </c>
      <c r="K19" s="134">
        <f>'SI2.4 - Nickel_supply'!L50</f>
        <v>0</v>
      </c>
      <c r="L19" s="111" t="s">
        <v>11</v>
      </c>
      <c r="M19" s="111" t="s">
        <v>57</v>
      </c>
      <c r="N19" s="134">
        <f>'SI2.4 - Nickel_supply'!S50</f>
        <v>0</v>
      </c>
      <c r="O19" s="111" t="s">
        <v>11</v>
      </c>
      <c r="P19" s="111" t="s">
        <v>57</v>
      </c>
    </row>
    <row r="20" spans="1:16" s="111" customFormat="1">
      <c r="A20" s="111" t="s">
        <v>66</v>
      </c>
      <c r="B20" s="111" t="s">
        <v>61</v>
      </c>
      <c r="C20" s="111" t="s">
        <v>117</v>
      </c>
      <c r="D20" s="111" t="s">
        <v>120</v>
      </c>
      <c r="E20" s="111" t="s">
        <v>125</v>
      </c>
      <c r="F20" s="134">
        <f>'SI2.4 - Nickel_supply'!F25</f>
        <v>0.02</v>
      </c>
      <c r="H20" s="134">
        <f>'SI2.4 - Nickel_supply'!F50</f>
        <v>0.01</v>
      </c>
      <c r="I20" s="111" t="s">
        <v>11</v>
      </c>
      <c r="J20" s="111" t="s">
        <v>57</v>
      </c>
      <c r="K20" s="134">
        <f>'SI2.4 - Nickel_supply'!M50</f>
        <v>0.05</v>
      </c>
      <c r="L20" s="111" t="s">
        <v>11</v>
      </c>
      <c r="M20" s="111" t="s">
        <v>57</v>
      </c>
      <c r="N20" s="134">
        <f>'SI2.4 - Nickel_supply'!T50</f>
        <v>0.05</v>
      </c>
      <c r="O20" s="111" t="s">
        <v>11</v>
      </c>
      <c r="P20" s="111" t="s">
        <v>57</v>
      </c>
    </row>
    <row r="21" spans="1:16" s="111" customFormat="1">
      <c r="A21" s="111" t="s">
        <v>66</v>
      </c>
      <c r="B21" s="111" t="s">
        <v>61</v>
      </c>
      <c r="C21" s="111" t="s">
        <v>117</v>
      </c>
      <c r="D21" s="111" t="s">
        <v>126</v>
      </c>
      <c r="E21" s="111" t="s">
        <v>127</v>
      </c>
      <c r="F21" s="134">
        <f>'SI2.4 - Nickel_supply'!H25</f>
        <v>0.4</v>
      </c>
      <c r="H21" s="134">
        <f>'SI2.4 - Nickel_supply'!H50</f>
        <v>0.3</v>
      </c>
      <c r="I21" s="111" t="s">
        <v>11</v>
      </c>
      <c r="J21" s="111" t="s">
        <v>57</v>
      </c>
      <c r="K21" s="134">
        <f>'SI2.4 - Nickel_supply'!O50</f>
        <v>0.2</v>
      </c>
      <c r="L21" s="111" t="s">
        <v>11</v>
      </c>
      <c r="M21" s="111" t="s">
        <v>57</v>
      </c>
      <c r="N21" s="134">
        <f>'SI2.4 - Nickel_supply'!V50</f>
        <v>0.2</v>
      </c>
      <c r="O21" s="111" t="s">
        <v>11</v>
      </c>
      <c r="P21" s="111" t="s">
        <v>57</v>
      </c>
    </row>
    <row r="22" spans="1:16" s="111" customFormat="1">
      <c r="A22" s="111" t="s">
        <v>66</v>
      </c>
      <c r="B22" s="111" t="s">
        <v>61</v>
      </c>
      <c r="C22" s="111" t="s">
        <v>117</v>
      </c>
      <c r="D22" s="111" t="s">
        <v>126</v>
      </c>
      <c r="E22" s="111" t="s">
        <v>128</v>
      </c>
      <c r="F22" s="134">
        <f>'SI2.4 - Nickel_supply'!G25</f>
        <v>0.6</v>
      </c>
      <c r="H22" s="134">
        <f>'SI2.4 - Nickel_supply'!G50</f>
        <v>0.7</v>
      </c>
      <c r="I22" s="111" t="s">
        <v>11</v>
      </c>
      <c r="J22" s="111" t="s">
        <v>57</v>
      </c>
      <c r="K22" s="134">
        <f>'SI2.4 - Nickel_supply'!N50</f>
        <v>0.8</v>
      </c>
      <c r="L22" s="111" t="s">
        <v>11</v>
      </c>
      <c r="M22" s="111" t="s">
        <v>57</v>
      </c>
      <c r="N22" s="134">
        <f>'SI2.4 - Nickel_supply'!U50</f>
        <v>0.8</v>
      </c>
      <c r="O22" s="111" t="s">
        <v>11</v>
      </c>
      <c r="P22" s="111" t="s">
        <v>57</v>
      </c>
    </row>
    <row r="23" spans="1:16" s="111" customFormat="1">
      <c r="A23" s="111" t="s">
        <v>60</v>
      </c>
      <c r="B23" s="111" t="s">
        <v>129</v>
      </c>
      <c r="C23" s="111" t="s">
        <v>130</v>
      </c>
      <c r="D23" s="111" t="s">
        <v>465</v>
      </c>
      <c r="E23" s="111" t="s">
        <v>466</v>
      </c>
      <c r="F23" s="137" t="s">
        <v>131</v>
      </c>
      <c r="G23" s="131" t="s">
        <v>57</v>
      </c>
      <c r="H23" s="137" t="s">
        <v>132</v>
      </c>
      <c r="I23" s="131" t="s">
        <v>133</v>
      </c>
      <c r="J23" s="131"/>
      <c r="K23" s="137" t="s">
        <v>134</v>
      </c>
      <c r="L23" s="131" t="s">
        <v>133</v>
      </c>
      <c r="M23" s="131"/>
      <c r="N23" s="137" t="s">
        <v>135</v>
      </c>
      <c r="O23" s="111" t="s">
        <v>133</v>
      </c>
      <c r="P23" s="81"/>
    </row>
    <row r="24" spans="1:16">
      <c r="A24" s="111" t="s">
        <v>66</v>
      </c>
      <c r="B24" s="111" t="s">
        <v>61</v>
      </c>
      <c r="C24" s="111" t="s">
        <v>62</v>
      </c>
      <c r="D24" s="111" t="s">
        <v>136</v>
      </c>
      <c r="F24" s="138" t="s">
        <v>137</v>
      </c>
    </row>
  </sheetData>
  <mergeCells count="3">
    <mergeCell ref="G1:I1"/>
    <mergeCell ref="J1:L1"/>
    <mergeCell ref="M1:O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2F26-AA7F-4B0A-ABE3-E30B4B464A0A}">
  <sheetPr>
    <tabColor theme="4" tint="-0.499984740745262"/>
  </sheetPr>
  <dimension ref="A1:AD67"/>
  <sheetViews>
    <sheetView zoomScale="55" zoomScaleNormal="55" workbookViewId="0">
      <selection activeCell="A29" sqref="A29"/>
    </sheetView>
  </sheetViews>
  <sheetFormatPr defaultColWidth="9.109375" defaultRowHeight="14.4"/>
  <cols>
    <col min="1" max="1" width="40.6640625" bestFit="1" customWidth="1"/>
  </cols>
  <sheetData>
    <row r="1" spans="1:30">
      <c r="A1" s="1" t="s">
        <v>138</v>
      </c>
    </row>
    <row r="2" spans="1:30">
      <c r="B2" s="139" t="s">
        <v>139</v>
      </c>
      <c r="C2" s="156" t="s">
        <v>140</v>
      </c>
      <c r="D2" s="157" t="s">
        <v>141</v>
      </c>
      <c r="E2" s="141" t="s">
        <v>142</v>
      </c>
      <c r="F2" s="142" t="s">
        <v>143</v>
      </c>
      <c r="G2" s="141" t="s">
        <v>144</v>
      </c>
      <c r="H2" s="141" t="s">
        <v>145</v>
      </c>
      <c r="I2" s="141" t="s">
        <v>146</v>
      </c>
      <c r="J2" s="157" t="s">
        <v>147</v>
      </c>
      <c r="K2" s="141" t="s">
        <v>148</v>
      </c>
      <c r="L2" s="141" t="s">
        <v>149</v>
      </c>
      <c r="M2" s="157" t="s">
        <v>150</v>
      </c>
      <c r="N2" s="141" t="s">
        <v>151</v>
      </c>
      <c r="O2" s="142" t="s">
        <v>152</v>
      </c>
      <c r="P2" s="141" t="s">
        <v>153</v>
      </c>
      <c r="Q2" s="141" t="s">
        <v>154</v>
      </c>
      <c r="R2" s="142" t="s">
        <v>155</v>
      </c>
      <c r="S2" s="141" t="s">
        <v>156</v>
      </c>
      <c r="T2" s="141" t="s">
        <v>157</v>
      </c>
      <c r="U2" s="141" t="s">
        <v>158</v>
      </c>
      <c r="V2" s="139" t="s">
        <v>159</v>
      </c>
      <c r="W2" s="140" t="s">
        <v>160</v>
      </c>
      <c r="X2" s="156" t="s">
        <v>161</v>
      </c>
      <c r="Y2" s="139" t="s">
        <v>162</v>
      </c>
      <c r="Z2" s="156" t="s">
        <v>163</v>
      </c>
      <c r="AA2" s="140" t="s">
        <v>164</v>
      </c>
      <c r="AB2" s="140" t="s">
        <v>467</v>
      </c>
      <c r="AC2" s="156" t="s">
        <v>165</v>
      </c>
      <c r="AD2" t="s">
        <v>57</v>
      </c>
    </row>
    <row r="3" spans="1:30">
      <c r="A3" s="151" t="s">
        <v>139</v>
      </c>
      <c r="B3" s="158"/>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row>
    <row r="4" spans="1:30">
      <c r="A4" s="152" t="s">
        <v>140</v>
      </c>
      <c r="B4" s="160"/>
      <c r="C4" s="161"/>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row>
    <row r="5" spans="1:30">
      <c r="A5" s="144" t="s">
        <v>141</v>
      </c>
      <c r="B5" s="154">
        <v>2</v>
      </c>
      <c r="C5" s="148">
        <v>0</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row>
    <row r="6" spans="1:30">
      <c r="A6" s="147" t="s">
        <v>142</v>
      </c>
      <c r="B6" s="154">
        <v>1</v>
      </c>
      <c r="C6" s="148">
        <v>2</v>
      </c>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row>
    <row r="7" spans="1:30">
      <c r="A7" s="147" t="s">
        <v>143</v>
      </c>
      <c r="B7" s="154">
        <v>-1</v>
      </c>
      <c r="C7" s="148">
        <v>3</v>
      </c>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row>
    <row r="8" spans="1:30">
      <c r="A8" s="144" t="s">
        <v>144</v>
      </c>
      <c r="B8" s="153">
        <v>1</v>
      </c>
      <c r="C8" s="146">
        <v>0</v>
      </c>
      <c r="D8" s="153">
        <v>3</v>
      </c>
      <c r="E8" s="145">
        <v>0</v>
      </c>
      <c r="F8" s="146">
        <v>-2</v>
      </c>
      <c r="G8" s="159"/>
      <c r="H8" s="159"/>
      <c r="I8" s="159"/>
      <c r="J8" s="159"/>
      <c r="K8" s="159"/>
      <c r="L8" s="159"/>
      <c r="M8" s="159"/>
      <c r="N8" s="159"/>
      <c r="O8" s="159"/>
      <c r="P8" s="159"/>
      <c r="Q8" s="159"/>
      <c r="R8" s="159"/>
      <c r="S8" s="159"/>
      <c r="T8" s="159"/>
      <c r="U8" s="159"/>
      <c r="V8" s="159"/>
      <c r="W8" s="159"/>
      <c r="X8" s="159"/>
      <c r="Y8" s="159"/>
      <c r="Z8" s="159"/>
      <c r="AA8" s="159"/>
      <c r="AB8" s="159"/>
      <c r="AC8" s="159"/>
    </row>
    <row r="9" spans="1:30">
      <c r="A9" s="147" t="s">
        <v>145</v>
      </c>
      <c r="B9" s="154">
        <v>0</v>
      </c>
      <c r="C9" s="148">
        <v>1</v>
      </c>
      <c r="D9" s="154">
        <v>0</v>
      </c>
      <c r="E9">
        <v>3</v>
      </c>
      <c r="F9" s="148">
        <v>0</v>
      </c>
      <c r="G9" s="159"/>
      <c r="H9" s="159"/>
      <c r="I9" s="159"/>
      <c r="J9" s="159"/>
      <c r="K9" s="159"/>
      <c r="L9" s="159"/>
      <c r="M9" s="159"/>
      <c r="N9" s="159"/>
      <c r="O9" s="159"/>
      <c r="P9" s="159"/>
      <c r="Q9" s="159"/>
      <c r="R9" s="159"/>
      <c r="S9" s="159"/>
      <c r="T9" s="159"/>
      <c r="U9" s="159"/>
      <c r="V9" s="159"/>
      <c r="W9" s="159"/>
      <c r="X9" s="159"/>
      <c r="Y9" s="159"/>
      <c r="Z9" s="159"/>
      <c r="AA9" s="159"/>
      <c r="AB9" s="159"/>
      <c r="AC9" s="159"/>
    </row>
    <row r="10" spans="1:30">
      <c r="A10" s="147" t="s">
        <v>146</v>
      </c>
      <c r="B10" s="155">
        <v>0</v>
      </c>
      <c r="C10" s="150">
        <v>1</v>
      </c>
      <c r="D10" s="154">
        <v>-2</v>
      </c>
      <c r="E10">
        <v>0</v>
      </c>
      <c r="F10" s="148">
        <v>3</v>
      </c>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row>
    <row r="11" spans="1:30">
      <c r="A11" s="144" t="s">
        <v>147</v>
      </c>
      <c r="B11" s="154">
        <v>2</v>
      </c>
      <c r="C11" s="148">
        <v>0</v>
      </c>
      <c r="D11" s="153">
        <v>1</v>
      </c>
      <c r="E11" s="145">
        <v>0</v>
      </c>
      <c r="F11" s="146">
        <v>0</v>
      </c>
      <c r="G11" s="153">
        <v>1</v>
      </c>
      <c r="H11" s="145">
        <v>0</v>
      </c>
      <c r="I11" s="146">
        <v>0</v>
      </c>
      <c r="J11" s="159"/>
      <c r="K11" s="159"/>
      <c r="L11" s="159"/>
      <c r="M11" s="159"/>
      <c r="N11" s="159"/>
      <c r="O11" s="159"/>
      <c r="P11" s="159"/>
      <c r="Q11" s="159"/>
      <c r="R11" s="159"/>
      <c r="S11" s="159"/>
      <c r="T11" s="159"/>
      <c r="U11" s="159"/>
      <c r="V11" s="159"/>
      <c r="W11" s="159"/>
      <c r="X11" s="159"/>
      <c r="Y11" s="159"/>
      <c r="Z11" s="159"/>
      <c r="AA11" s="159"/>
      <c r="AB11" s="159"/>
      <c r="AC11" s="159"/>
    </row>
    <row r="12" spans="1:30">
      <c r="A12" s="147" t="s">
        <v>148</v>
      </c>
      <c r="B12" s="154">
        <v>1</v>
      </c>
      <c r="C12" s="148">
        <v>2</v>
      </c>
      <c r="D12" s="154">
        <v>0</v>
      </c>
      <c r="E12">
        <v>1</v>
      </c>
      <c r="F12" s="148">
        <v>0</v>
      </c>
      <c r="G12" s="154">
        <v>0</v>
      </c>
      <c r="H12">
        <v>1</v>
      </c>
      <c r="I12" s="148">
        <v>0</v>
      </c>
      <c r="J12" s="159"/>
      <c r="K12" s="159"/>
      <c r="L12" s="159"/>
      <c r="M12" s="159"/>
      <c r="N12" s="159"/>
      <c r="O12" s="159"/>
      <c r="P12" s="159"/>
      <c r="Q12" s="159"/>
      <c r="R12" s="159"/>
      <c r="S12" s="159"/>
      <c r="T12" s="159"/>
      <c r="U12" s="159"/>
      <c r="V12" s="159"/>
      <c r="W12" s="159"/>
      <c r="X12" s="159"/>
      <c r="Y12" s="159"/>
      <c r="Z12" s="159"/>
      <c r="AA12" s="159"/>
      <c r="AB12" s="159"/>
      <c r="AC12" s="159"/>
    </row>
    <row r="13" spans="1:30">
      <c r="A13" s="147" t="s">
        <v>149</v>
      </c>
      <c r="B13" s="154">
        <v>-1</v>
      </c>
      <c r="C13" s="148">
        <v>3</v>
      </c>
      <c r="D13" s="154">
        <v>0</v>
      </c>
      <c r="E13">
        <v>0</v>
      </c>
      <c r="F13" s="148">
        <v>1</v>
      </c>
      <c r="G13" s="154">
        <v>0</v>
      </c>
      <c r="H13">
        <v>0</v>
      </c>
      <c r="I13" s="148">
        <v>1</v>
      </c>
      <c r="J13" s="159"/>
      <c r="K13" s="159"/>
      <c r="L13" s="159"/>
      <c r="M13" s="159"/>
      <c r="N13" s="159"/>
      <c r="O13" s="159"/>
      <c r="P13" s="159"/>
      <c r="Q13" s="159"/>
      <c r="R13" s="159"/>
      <c r="S13" s="159"/>
      <c r="T13" s="159"/>
      <c r="U13" s="159"/>
      <c r="V13" s="159"/>
      <c r="W13" s="159"/>
      <c r="X13" s="159"/>
      <c r="Y13" s="159"/>
      <c r="Z13" s="159"/>
      <c r="AA13" s="159"/>
      <c r="AB13" s="159"/>
      <c r="AC13" s="159"/>
    </row>
    <row r="14" spans="1:30">
      <c r="A14" s="144" t="s">
        <v>150</v>
      </c>
      <c r="B14" s="153">
        <v>0</v>
      </c>
      <c r="C14" s="146">
        <v>0</v>
      </c>
      <c r="D14" s="153">
        <v>0</v>
      </c>
      <c r="E14" s="145">
        <v>0</v>
      </c>
      <c r="F14" s="146">
        <v>0</v>
      </c>
      <c r="G14" s="153">
        <v>0</v>
      </c>
      <c r="H14" s="145">
        <v>0</v>
      </c>
      <c r="I14" s="146">
        <v>0</v>
      </c>
      <c r="J14" s="153">
        <v>0</v>
      </c>
      <c r="K14" s="145">
        <v>0</v>
      </c>
      <c r="L14" s="146">
        <v>0</v>
      </c>
      <c r="M14" s="159"/>
      <c r="N14" s="159"/>
      <c r="O14" s="159"/>
      <c r="P14" s="159"/>
      <c r="Q14" s="159"/>
      <c r="R14" s="159"/>
      <c r="S14" s="159"/>
      <c r="T14" s="159"/>
      <c r="U14" s="159"/>
      <c r="V14" s="159"/>
      <c r="W14" s="159"/>
      <c r="X14" s="159"/>
      <c r="Y14" s="159"/>
      <c r="Z14" s="159"/>
      <c r="AA14" s="159"/>
      <c r="AB14" s="159"/>
      <c r="AC14" s="159"/>
    </row>
    <row r="15" spans="1:30">
      <c r="A15" s="147" t="s">
        <v>151</v>
      </c>
      <c r="B15" s="154">
        <v>0</v>
      </c>
      <c r="C15" s="148">
        <v>0</v>
      </c>
      <c r="D15" s="154">
        <v>0</v>
      </c>
      <c r="E15">
        <v>0</v>
      </c>
      <c r="F15" s="148">
        <v>0</v>
      </c>
      <c r="G15" s="154">
        <v>0</v>
      </c>
      <c r="H15">
        <v>0</v>
      </c>
      <c r="I15" s="148">
        <v>0</v>
      </c>
      <c r="J15" s="154">
        <v>0</v>
      </c>
      <c r="K15">
        <v>0</v>
      </c>
      <c r="L15" s="148">
        <v>0</v>
      </c>
      <c r="M15" s="159"/>
      <c r="N15" s="159"/>
      <c r="O15" s="159"/>
      <c r="P15" s="159"/>
      <c r="Q15" s="159"/>
      <c r="R15" s="159"/>
      <c r="S15" s="159"/>
      <c r="T15" s="159"/>
      <c r="U15" s="159"/>
      <c r="V15" s="159"/>
      <c r="W15" s="159"/>
      <c r="X15" s="159"/>
      <c r="Y15" s="159"/>
      <c r="Z15" s="159"/>
      <c r="AA15" s="159"/>
      <c r="AB15" s="159"/>
      <c r="AC15" s="159"/>
    </row>
    <row r="16" spans="1:30">
      <c r="A16" s="147" t="s">
        <v>152</v>
      </c>
      <c r="B16" s="154">
        <v>0</v>
      </c>
      <c r="C16" s="148">
        <v>0</v>
      </c>
      <c r="D16" s="154">
        <v>0</v>
      </c>
      <c r="E16">
        <v>0</v>
      </c>
      <c r="F16" s="148">
        <v>0</v>
      </c>
      <c r="G16" s="154">
        <v>0</v>
      </c>
      <c r="H16">
        <v>0</v>
      </c>
      <c r="I16" s="148">
        <v>0</v>
      </c>
      <c r="J16" s="154">
        <v>0</v>
      </c>
      <c r="K16">
        <v>0</v>
      </c>
      <c r="L16" s="148">
        <v>0</v>
      </c>
      <c r="M16" s="159"/>
      <c r="N16" s="159"/>
      <c r="O16" s="159"/>
      <c r="P16" s="159"/>
      <c r="Q16" s="159"/>
      <c r="R16" s="159"/>
      <c r="S16" s="159"/>
      <c r="T16" s="159"/>
      <c r="U16" s="159"/>
      <c r="V16" s="159"/>
      <c r="W16" s="159"/>
      <c r="X16" s="159"/>
      <c r="Y16" s="159"/>
      <c r="Z16" s="159"/>
      <c r="AA16" s="159"/>
      <c r="AB16" s="159"/>
      <c r="AC16" s="159"/>
    </row>
    <row r="17" spans="1:29">
      <c r="A17" s="144" t="s">
        <v>153</v>
      </c>
      <c r="B17" s="153">
        <v>1</v>
      </c>
      <c r="C17" s="146">
        <v>1</v>
      </c>
      <c r="D17" s="153">
        <v>3</v>
      </c>
      <c r="E17" s="145">
        <v>2</v>
      </c>
      <c r="F17" s="146">
        <v>1</v>
      </c>
      <c r="G17" s="153">
        <v>3</v>
      </c>
      <c r="H17" s="145">
        <v>2</v>
      </c>
      <c r="I17" s="146">
        <v>1</v>
      </c>
      <c r="J17" s="153">
        <v>3</v>
      </c>
      <c r="K17" s="145">
        <v>2</v>
      </c>
      <c r="L17" s="146">
        <v>1</v>
      </c>
      <c r="M17" s="145">
        <v>1</v>
      </c>
      <c r="N17" s="145">
        <v>0</v>
      </c>
      <c r="O17" s="146">
        <v>0</v>
      </c>
      <c r="P17" s="159"/>
      <c r="Q17" s="159"/>
      <c r="R17" s="159"/>
      <c r="S17" s="159"/>
      <c r="T17" s="159"/>
      <c r="U17" s="159"/>
      <c r="V17" s="159"/>
      <c r="W17" s="159"/>
      <c r="X17" s="159"/>
      <c r="Y17" s="159"/>
      <c r="Z17" s="159"/>
      <c r="AA17" s="159"/>
      <c r="AB17" s="159"/>
      <c r="AC17" s="159"/>
    </row>
    <row r="18" spans="1:29">
      <c r="A18" s="147" t="s">
        <v>154</v>
      </c>
      <c r="B18" s="154">
        <v>2</v>
      </c>
      <c r="C18" s="148">
        <v>3</v>
      </c>
      <c r="D18" s="154">
        <v>2</v>
      </c>
      <c r="E18">
        <v>3</v>
      </c>
      <c r="F18" s="148">
        <v>2</v>
      </c>
      <c r="G18" s="154">
        <v>2</v>
      </c>
      <c r="H18">
        <v>3</v>
      </c>
      <c r="I18" s="148">
        <v>2</v>
      </c>
      <c r="J18" s="154">
        <v>2</v>
      </c>
      <c r="K18">
        <v>3</v>
      </c>
      <c r="L18" s="148">
        <v>2</v>
      </c>
      <c r="M18">
        <v>0</v>
      </c>
      <c r="N18">
        <v>1</v>
      </c>
      <c r="O18" s="148">
        <v>0</v>
      </c>
      <c r="P18" s="159"/>
      <c r="Q18" s="159"/>
      <c r="R18" s="159"/>
      <c r="S18" s="159"/>
      <c r="T18" s="159"/>
      <c r="U18" s="159"/>
      <c r="V18" s="159"/>
      <c r="W18" s="159"/>
      <c r="X18" s="159"/>
      <c r="Y18" s="159"/>
      <c r="Z18" s="159"/>
      <c r="AA18" s="159"/>
      <c r="AB18" s="159"/>
      <c r="AC18" s="159"/>
    </row>
    <row r="19" spans="1:29">
      <c r="A19" s="147" t="s">
        <v>155</v>
      </c>
      <c r="B19" s="154">
        <v>0</v>
      </c>
      <c r="C19" s="148">
        <v>3</v>
      </c>
      <c r="D19" s="154">
        <v>1</v>
      </c>
      <c r="E19">
        <v>2</v>
      </c>
      <c r="F19" s="148">
        <v>3</v>
      </c>
      <c r="G19" s="154">
        <v>1</v>
      </c>
      <c r="H19">
        <v>2</v>
      </c>
      <c r="I19" s="148">
        <v>3</v>
      </c>
      <c r="J19" s="154">
        <v>1</v>
      </c>
      <c r="K19">
        <v>2</v>
      </c>
      <c r="L19" s="148">
        <v>3</v>
      </c>
      <c r="M19">
        <v>0</v>
      </c>
      <c r="N19">
        <v>0</v>
      </c>
      <c r="O19" s="150">
        <v>1</v>
      </c>
      <c r="P19" s="159"/>
      <c r="Q19" s="159"/>
      <c r="R19" s="159"/>
      <c r="S19" s="159"/>
      <c r="T19" s="159"/>
      <c r="U19" s="159"/>
      <c r="V19" s="159"/>
      <c r="W19" s="159"/>
      <c r="X19" s="159"/>
      <c r="Y19" s="159"/>
      <c r="Z19" s="159"/>
      <c r="AA19" s="159"/>
      <c r="AB19" s="159"/>
      <c r="AC19" s="159"/>
    </row>
    <row r="20" spans="1:29">
      <c r="A20" s="144" t="s">
        <v>156</v>
      </c>
      <c r="B20" s="153">
        <v>2</v>
      </c>
      <c r="C20" s="146">
        <v>1</v>
      </c>
      <c r="D20" s="153">
        <v>0</v>
      </c>
      <c r="E20" s="145">
        <v>0</v>
      </c>
      <c r="F20" s="146">
        <v>0</v>
      </c>
      <c r="G20" s="153">
        <v>0</v>
      </c>
      <c r="H20" s="145">
        <v>0</v>
      </c>
      <c r="I20" s="146">
        <v>0</v>
      </c>
      <c r="J20" s="153">
        <v>0</v>
      </c>
      <c r="K20" s="145">
        <v>0</v>
      </c>
      <c r="L20" s="146">
        <v>0</v>
      </c>
      <c r="M20" s="145">
        <v>1</v>
      </c>
      <c r="N20" s="145">
        <v>0</v>
      </c>
      <c r="O20" s="146">
        <v>0</v>
      </c>
      <c r="P20" s="145">
        <v>1</v>
      </c>
      <c r="Q20" s="145">
        <v>0</v>
      </c>
      <c r="R20" s="146">
        <v>0</v>
      </c>
      <c r="S20" s="159"/>
      <c r="T20" s="159"/>
      <c r="U20" s="159"/>
      <c r="V20" s="159"/>
      <c r="W20" s="159"/>
      <c r="X20" s="159"/>
      <c r="Y20" s="159"/>
      <c r="Z20" s="159"/>
      <c r="AA20" s="159"/>
      <c r="AB20" s="159"/>
      <c r="AC20" s="159"/>
    </row>
    <row r="21" spans="1:29">
      <c r="A21" s="147" t="s">
        <v>157</v>
      </c>
      <c r="B21" s="154">
        <v>1</v>
      </c>
      <c r="C21" s="148">
        <v>2</v>
      </c>
      <c r="D21" s="154">
        <v>0</v>
      </c>
      <c r="E21">
        <v>0</v>
      </c>
      <c r="F21" s="148">
        <v>0</v>
      </c>
      <c r="G21" s="154">
        <v>0</v>
      </c>
      <c r="H21">
        <v>0</v>
      </c>
      <c r="I21" s="148">
        <v>0</v>
      </c>
      <c r="J21" s="154">
        <v>0</v>
      </c>
      <c r="K21">
        <v>0</v>
      </c>
      <c r="L21" s="148">
        <v>0</v>
      </c>
      <c r="M21">
        <v>0</v>
      </c>
      <c r="N21">
        <v>1</v>
      </c>
      <c r="O21" s="148">
        <v>0</v>
      </c>
      <c r="P21">
        <v>0</v>
      </c>
      <c r="Q21">
        <v>1</v>
      </c>
      <c r="R21" s="148">
        <v>0</v>
      </c>
      <c r="S21" s="159"/>
      <c r="T21" s="159"/>
      <c r="U21" s="159"/>
      <c r="V21" s="159"/>
      <c r="W21" s="159"/>
      <c r="X21" s="159"/>
      <c r="Y21" s="159"/>
      <c r="Z21" s="159"/>
      <c r="AA21" s="159"/>
      <c r="AB21" s="159"/>
      <c r="AC21" s="159"/>
    </row>
    <row r="22" spans="1:29">
      <c r="A22" s="147" t="s">
        <v>158</v>
      </c>
      <c r="B22" s="154">
        <v>0</v>
      </c>
      <c r="C22" s="148">
        <v>3</v>
      </c>
      <c r="D22" s="154">
        <v>0</v>
      </c>
      <c r="E22">
        <v>0</v>
      </c>
      <c r="F22" s="148">
        <v>0</v>
      </c>
      <c r="G22" s="154">
        <v>0</v>
      </c>
      <c r="H22">
        <v>0</v>
      </c>
      <c r="I22" s="148">
        <v>0</v>
      </c>
      <c r="J22" s="154">
        <v>0</v>
      </c>
      <c r="K22">
        <v>0</v>
      </c>
      <c r="L22" s="148">
        <v>0</v>
      </c>
      <c r="M22">
        <v>0</v>
      </c>
      <c r="N22">
        <v>0</v>
      </c>
      <c r="O22" s="150">
        <v>1</v>
      </c>
      <c r="P22">
        <v>0</v>
      </c>
      <c r="Q22">
        <v>0</v>
      </c>
      <c r="R22" s="150">
        <v>1</v>
      </c>
      <c r="S22" s="159"/>
      <c r="T22" s="159"/>
      <c r="U22" s="159"/>
      <c r="V22" s="159"/>
      <c r="W22" s="159"/>
      <c r="X22" s="159"/>
      <c r="Y22" s="159"/>
      <c r="Z22" s="159"/>
      <c r="AA22" s="159"/>
      <c r="AB22" s="159"/>
      <c r="AC22" s="159"/>
    </row>
    <row r="23" spans="1:29">
      <c r="A23" s="151" t="s">
        <v>159</v>
      </c>
      <c r="B23" s="153">
        <v>0</v>
      </c>
      <c r="C23" s="146">
        <v>0</v>
      </c>
      <c r="D23" s="153">
        <v>0</v>
      </c>
      <c r="E23" s="145">
        <v>0</v>
      </c>
      <c r="F23" s="146">
        <v>0</v>
      </c>
      <c r="G23" s="153">
        <v>0</v>
      </c>
      <c r="H23" s="145">
        <v>0</v>
      </c>
      <c r="I23" s="146">
        <v>0</v>
      </c>
      <c r="J23" s="153">
        <v>0</v>
      </c>
      <c r="K23" s="145">
        <v>0</v>
      </c>
      <c r="L23" s="146">
        <v>0</v>
      </c>
      <c r="M23" s="153">
        <v>0</v>
      </c>
      <c r="N23" s="145">
        <v>0</v>
      </c>
      <c r="O23" s="146">
        <v>0</v>
      </c>
      <c r="P23" s="153">
        <v>0</v>
      </c>
      <c r="Q23" s="145">
        <v>0</v>
      </c>
      <c r="R23" s="146">
        <v>0</v>
      </c>
      <c r="S23" s="153">
        <v>0</v>
      </c>
      <c r="T23" s="145">
        <v>0</v>
      </c>
      <c r="U23" s="146">
        <v>0</v>
      </c>
      <c r="V23" s="159"/>
      <c r="W23" s="159"/>
      <c r="X23" s="159"/>
      <c r="Y23" s="159"/>
      <c r="Z23" s="159"/>
      <c r="AA23" s="159"/>
      <c r="AB23" s="159"/>
      <c r="AC23" s="159"/>
    </row>
    <row r="24" spans="1:29">
      <c r="A24" s="152" t="s">
        <v>160</v>
      </c>
      <c r="B24" s="154">
        <v>0</v>
      </c>
      <c r="C24" s="148">
        <v>0</v>
      </c>
      <c r="D24" s="154">
        <v>0</v>
      </c>
      <c r="E24">
        <v>0</v>
      </c>
      <c r="F24" s="148">
        <v>0</v>
      </c>
      <c r="G24" s="154">
        <v>0</v>
      </c>
      <c r="H24">
        <v>0</v>
      </c>
      <c r="I24" s="148">
        <v>0</v>
      </c>
      <c r="J24" s="154">
        <v>0</v>
      </c>
      <c r="K24">
        <v>0</v>
      </c>
      <c r="L24" s="148">
        <v>0</v>
      </c>
      <c r="M24" s="154">
        <v>0</v>
      </c>
      <c r="N24">
        <v>0</v>
      </c>
      <c r="O24" s="148">
        <v>0</v>
      </c>
      <c r="P24" s="154">
        <v>0</v>
      </c>
      <c r="Q24">
        <v>0</v>
      </c>
      <c r="R24" s="148">
        <v>0</v>
      </c>
      <c r="S24" s="154">
        <v>0</v>
      </c>
      <c r="T24">
        <v>0</v>
      </c>
      <c r="U24" s="148">
        <v>0</v>
      </c>
      <c r="V24" s="159"/>
      <c r="W24" s="159"/>
      <c r="X24" s="159"/>
      <c r="Y24" s="159"/>
      <c r="Z24" s="159"/>
      <c r="AA24" s="159"/>
      <c r="AB24" s="159"/>
      <c r="AC24" s="159"/>
    </row>
    <row r="25" spans="1:29">
      <c r="A25" s="152" t="s">
        <v>161</v>
      </c>
      <c r="B25" s="155">
        <v>0</v>
      </c>
      <c r="C25" s="150">
        <v>0</v>
      </c>
      <c r="D25" s="155">
        <v>0</v>
      </c>
      <c r="E25" s="143">
        <v>0</v>
      </c>
      <c r="F25" s="150">
        <v>0</v>
      </c>
      <c r="G25" s="155">
        <v>0</v>
      </c>
      <c r="H25" s="143">
        <v>0</v>
      </c>
      <c r="I25" s="150">
        <v>0</v>
      </c>
      <c r="J25" s="155">
        <v>0</v>
      </c>
      <c r="K25" s="143">
        <v>0</v>
      </c>
      <c r="L25" s="150">
        <v>0</v>
      </c>
      <c r="M25" s="155">
        <v>0</v>
      </c>
      <c r="N25" s="143">
        <v>0</v>
      </c>
      <c r="O25" s="150">
        <v>0</v>
      </c>
      <c r="P25" s="155">
        <v>0</v>
      </c>
      <c r="Q25" s="143">
        <v>0</v>
      </c>
      <c r="R25" s="150">
        <v>0</v>
      </c>
      <c r="S25" s="155">
        <v>0</v>
      </c>
      <c r="T25" s="143">
        <v>0</v>
      </c>
      <c r="U25" s="150">
        <v>0</v>
      </c>
      <c r="V25" s="160"/>
      <c r="W25" s="161"/>
      <c r="X25" s="161"/>
      <c r="Y25" s="159"/>
      <c r="Z25" s="159"/>
      <c r="AA25" s="159"/>
      <c r="AB25" s="159"/>
      <c r="AC25" s="159"/>
    </row>
    <row r="26" spans="1:29">
      <c r="A26" s="151" t="s">
        <v>162</v>
      </c>
      <c r="B26" s="154">
        <v>0</v>
      </c>
      <c r="C26" s="148">
        <v>0</v>
      </c>
      <c r="D26" s="154">
        <v>0</v>
      </c>
      <c r="E26">
        <v>0</v>
      </c>
      <c r="F26" s="148">
        <v>0</v>
      </c>
      <c r="G26" s="154">
        <v>0</v>
      </c>
      <c r="H26">
        <v>0</v>
      </c>
      <c r="I26" s="148">
        <v>0</v>
      </c>
      <c r="J26" s="154">
        <v>0</v>
      </c>
      <c r="K26">
        <v>0</v>
      </c>
      <c r="L26" s="148">
        <v>0</v>
      </c>
      <c r="M26" s="154">
        <v>0</v>
      </c>
      <c r="N26">
        <v>0</v>
      </c>
      <c r="O26" s="148">
        <v>0</v>
      </c>
      <c r="P26" s="154">
        <v>0</v>
      </c>
      <c r="Q26">
        <v>0</v>
      </c>
      <c r="R26" s="148">
        <v>0</v>
      </c>
      <c r="S26" s="154">
        <v>0</v>
      </c>
      <c r="T26">
        <v>0</v>
      </c>
      <c r="U26" s="148">
        <v>0</v>
      </c>
      <c r="V26" s="154">
        <v>0</v>
      </c>
      <c r="W26">
        <v>0</v>
      </c>
      <c r="X26" s="148">
        <v>0</v>
      </c>
      <c r="Y26" s="159"/>
      <c r="Z26" s="159"/>
      <c r="AA26" s="159"/>
      <c r="AB26" s="159"/>
      <c r="AC26" s="159"/>
    </row>
    <row r="27" spans="1:29">
      <c r="A27" s="152" t="s">
        <v>163</v>
      </c>
      <c r="B27" s="154">
        <v>0</v>
      </c>
      <c r="C27" s="148">
        <v>0</v>
      </c>
      <c r="D27" s="154">
        <v>0</v>
      </c>
      <c r="E27">
        <v>0</v>
      </c>
      <c r="F27" s="148">
        <v>0</v>
      </c>
      <c r="G27" s="154">
        <v>0</v>
      </c>
      <c r="H27">
        <v>0</v>
      </c>
      <c r="I27" s="148">
        <v>0</v>
      </c>
      <c r="J27" s="154">
        <v>0</v>
      </c>
      <c r="K27">
        <v>0</v>
      </c>
      <c r="L27" s="148">
        <v>0</v>
      </c>
      <c r="M27" s="154">
        <v>0</v>
      </c>
      <c r="N27">
        <v>0</v>
      </c>
      <c r="O27" s="148">
        <v>0</v>
      </c>
      <c r="P27" s="154">
        <v>0</v>
      </c>
      <c r="Q27">
        <v>0</v>
      </c>
      <c r="R27" s="148">
        <v>0</v>
      </c>
      <c r="S27" s="154">
        <v>0</v>
      </c>
      <c r="T27">
        <v>0</v>
      </c>
      <c r="U27" s="148">
        <v>0</v>
      </c>
      <c r="V27" s="154">
        <v>0</v>
      </c>
      <c r="W27">
        <v>0</v>
      </c>
      <c r="X27" s="148">
        <v>0</v>
      </c>
      <c r="Y27" s="159"/>
      <c r="Z27" s="159"/>
      <c r="AA27" s="159"/>
      <c r="AB27" s="159"/>
      <c r="AC27" s="159"/>
    </row>
    <row r="28" spans="1:29">
      <c r="A28" s="151" t="s">
        <v>164</v>
      </c>
      <c r="B28" s="153">
        <v>3</v>
      </c>
      <c r="C28" s="146">
        <v>-1</v>
      </c>
      <c r="D28" s="153">
        <v>3</v>
      </c>
      <c r="E28" s="145">
        <v>2</v>
      </c>
      <c r="F28" s="146">
        <v>1</v>
      </c>
      <c r="G28" s="153">
        <v>3</v>
      </c>
      <c r="H28" s="145">
        <v>2</v>
      </c>
      <c r="I28" s="146">
        <v>1</v>
      </c>
      <c r="J28" s="153">
        <v>3</v>
      </c>
      <c r="K28" s="145">
        <v>2</v>
      </c>
      <c r="L28" s="146">
        <v>1</v>
      </c>
      <c r="M28" s="153">
        <v>3</v>
      </c>
      <c r="N28" s="145">
        <v>2</v>
      </c>
      <c r="O28" s="146">
        <v>1</v>
      </c>
      <c r="P28" s="153">
        <v>3</v>
      </c>
      <c r="Q28" s="145">
        <v>1</v>
      </c>
      <c r="R28" s="146">
        <v>0</v>
      </c>
      <c r="S28" s="153">
        <v>3</v>
      </c>
      <c r="T28" s="145">
        <v>1</v>
      </c>
      <c r="U28" s="146">
        <v>0</v>
      </c>
      <c r="V28" s="153">
        <v>3</v>
      </c>
      <c r="W28" s="145">
        <v>1</v>
      </c>
      <c r="X28" s="146">
        <v>0</v>
      </c>
      <c r="Y28" s="153">
        <v>3</v>
      </c>
      <c r="Z28" s="146">
        <v>1</v>
      </c>
      <c r="AA28" s="159"/>
      <c r="AB28" s="159"/>
      <c r="AC28" s="159"/>
    </row>
    <row r="29" spans="1:29">
      <c r="A29" s="152" t="s">
        <v>467</v>
      </c>
      <c r="B29" s="154">
        <v>-1</v>
      </c>
      <c r="C29" s="148">
        <v>2</v>
      </c>
      <c r="D29" s="154">
        <v>2</v>
      </c>
      <c r="E29">
        <v>3</v>
      </c>
      <c r="F29" s="148">
        <v>2</v>
      </c>
      <c r="G29" s="154">
        <v>2</v>
      </c>
      <c r="H29">
        <v>3</v>
      </c>
      <c r="I29" s="148">
        <v>2</v>
      </c>
      <c r="J29" s="154">
        <v>2</v>
      </c>
      <c r="K29">
        <v>3</v>
      </c>
      <c r="L29" s="148">
        <v>2</v>
      </c>
      <c r="M29" s="154">
        <v>2</v>
      </c>
      <c r="N29">
        <v>3</v>
      </c>
      <c r="O29" s="148">
        <v>2</v>
      </c>
      <c r="P29" s="154">
        <v>1</v>
      </c>
      <c r="Q29">
        <v>3</v>
      </c>
      <c r="R29" s="148">
        <v>1</v>
      </c>
      <c r="S29" s="154">
        <v>1</v>
      </c>
      <c r="T29">
        <v>3</v>
      </c>
      <c r="U29" s="148">
        <v>1</v>
      </c>
      <c r="V29" s="154">
        <v>1</v>
      </c>
      <c r="W29">
        <v>3</v>
      </c>
      <c r="X29" s="148">
        <v>1</v>
      </c>
      <c r="Y29" s="154">
        <v>2</v>
      </c>
      <c r="Z29" s="148">
        <v>2</v>
      </c>
      <c r="AA29" s="159"/>
      <c r="AB29" s="159"/>
      <c r="AC29" s="159"/>
    </row>
    <row r="30" spans="1:29">
      <c r="A30" s="152" t="s">
        <v>165</v>
      </c>
      <c r="B30" s="155">
        <v>-3</v>
      </c>
      <c r="C30" s="150">
        <v>3</v>
      </c>
      <c r="D30" s="154">
        <v>1</v>
      </c>
      <c r="E30">
        <v>2</v>
      </c>
      <c r="F30" s="148">
        <v>3</v>
      </c>
      <c r="G30" s="154">
        <v>1</v>
      </c>
      <c r="H30">
        <v>2</v>
      </c>
      <c r="I30" s="148">
        <v>3</v>
      </c>
      <c r="J30" s="154">
        <v>1</v>
      </c>
      <c r="K30">
        <v>2</v>
      </c>
      <c r="L30" s="148">
        <v>3</v>
      </c>
      <c r="M30" s="154">
        <v>1</v>
      </c>
      <c r="N30">
        <v>2</v>
      </c>
      <c r="O30" s="148">
        <v>3</v>
      </c>
      <c r="P30" s="154">
        <v>0</v>
      </c>
      <c r="Q30">
        <v>1</v>
      </c>
      <c r="R30" s="148">
        <v>3</v>
      </c>
      <c r="S30" s="154">
        <v>0</v>
      </c>
      <c r="T30">
        <v>1</v>
      </c>
      <c r="U30" s="148">
        <v>3</v>
      </c>
      <c r="V30" s="154">
        <v>0</v>
      </c>
      <c r="W30">
        <v>1</v>
      </c>
      <c r="X30" s="148">
        <v>3</v>
      </c>
      <c r="Y30" s="154">
        <v>1</v>
      </c>
      <c r="Z30" s="148">
        <v>3</v>
      </c>
      <c r="AA30" s="159"/>
      <c r="AB30" s="159"/>
      <c r="AC30" s="159"/>
    </row>
    <row r="31" spans="1:29">
      <c r="A31" s="144" t="s">
        <v>166</v>
      </c>
      <c r="B31" s="153">
        <v>2</v>
      </c>
      <c r="C31" s="146">
        <v>0</v>
      </c>
      <c r="D31" s="153">
        <v>0</v>
      </c>
      <c r="E31" s="145">
        <v>0</v>
      </c>
      <c r="F31" s="146">
        <v>0</v>
      </c>
      <c r="G31" s="153">
        <v>0</v>
      </c>
      <c r="H31" s="145">
        <v>0</v>
      </c>
      <c r="I31" s="146">
        <v>0</v>
      </c>
      <c r="J31" s="153">
        <v>0</v>
      </c>
      <c r="K31" s="145">
        <v>0</v>
      </c>
      <c r="L31" s="146">
        <v>0</v>
      </c>
      <c r="M31" s="153">
        <v>0</v>
      </c>
      <c r="N31" s="145">
        <v>0</v>
      </c>
      <c r="O31" s="146">
        <v>0</v>
      </c>
      <c r="P31" s="153">
        <v>0</v>
      </c>
      <c r="Q31" s="145">
        <v>0</v>
      </c>
      <c r="R31" s="146">
        <v>0</v>
      </c>
      <c r="S31" s="153">
        <v>0</v>
      </c>
      <c r="T31" s="145">
        <v>0</v>
      </c>
      <c r="U31" s="146">
        <v>0</v>
      </c>
      <c r="V31" s="153">
        <v>0</v>
      </c>
      <c r="W31" s="145">
        <v>0</v>
      </c>
      <c r="X31" s="146">
        <v>0</v>
      </c>
      <c r="Y31" s="153">
        <v>0</v>
      </c>
      <c r="Z31" s="146">
        <v>0</v>
      </c>
      <c r="AA31" s="145">
        <v>3</v>
      </c>
      <c r="AB31" s="145">
        <v>0</v>
      </c>
      <c r="AC31" s="146">
        <v>-1</v>
      </c>
    </row>
    <row r="32" spans="1:29">
      <c r="A32" s="147" t="s">
        <v>167</v>
      </c>
      <c r="B32" s="154">
        <v>0</v>
      </c>
      <c r="C32" s="148">
        <v>1</v>
      </c>
      <c r="D32" s="154">
        <v>0</v>
      </c>
      <c r="E32">
        <v>0</v>
      </c>
      <c r="F32" s="148">
        <v>0</v>
      </c>
      <c r="G32" s="154">
        <v>0</v>
      </c>
      <c r="H32">
        <v>0</v>
      </c>
      <c r="I32" s="148">
        <v>0</v>
      </c>
      <c r="J32" s="154">
        <v>0</v>
      </c>
      <c r="K32">
        <v>0</v>
      </c>
      <c r="L32" s="148">
        <v>0</v>
      </c>
      <c r="M32" s="154">
        <v>0</v>
      </c>
      <c r="N32">
        <v>0</v>
      </c>
      <c r="O32" s="148">
        <v>0</v>
      </c>
      <c r="P32" s="154">
        <v>0</v>
      </c>
      <c r="Q32">
        <v>0</v>
      </c>
      <c r="R32" s="148">
        <v>0</v>
      </c>
      <c r="S32" s="154">
        <v>0</v>
      </c>
      <c r="T32">
        <v>0</v>
      </c>
      <c r="U32" s="148">
        <v>0</v>
      </c>
      <c r="V32" s="154">
        <v>0</v>
      </c>
      <c r="W32">
        <v>0</v>
      </c>
      <c r="X32" s="148">
        <v>0</v>
      </c>
      <c r="Y32" s="154">
        <v>0</v>
      </c>
      <c r="Z32" s="148">
        <v>0</v>
      </c>
      <c r="AA32">
        <v>0</v>
      </c>
      <c r="AB32">
        <v>3</v>
      </c>
      <c r="AC32" s="148">
        <v>0</v>
      </c>
    </row>
    <row r="33" spans="1:29">
      <c r="A33" s="149" t="s">
        <v>168</v>
      </c>
      <c r="B33" s="155">
        <v>-1</v>
      </c>
      <c r="C33" s="150">
        <v>2</v>
      </c>
      <c r="D33" s="155">
        <v>0</v>
      </c>
      <c r="E33" s="143">
        <v>0</v>
      </c>
      <c r="F33" s="150">
        <v>0</v>
      </c>
      <c r="G33" s="155">
        <v>0</v>
      </c>
      <c r="H33" s="143">
        <v>0</v>
      </c>
      <c r="I33" s="150">
        <v>0</v>
      </c>
      <c r="J33" s="155">
        <v>0</v>
      </c>
      <c r="K33" s="143">
        <v>0</v>
      </c>
      <c r="L33" s="150">
        <v>0</v>
      </c>
      <c r="M33" s="155">
        <v>0</v>
      </c>
      <c r="N33" s="143">
        <v>0</v>
      </c>
      <c r="O33" s="150">
        <v>0</v>
      </c>
      <c r="P33" s="155">
        <v>0</v>
      </c>
      <c r="Q33" s="143">
        <v>0</v>
      </c>
      <c r="R33" s="150">
        <v>0</v>
      </c>
      <c r="S33" s="155">
        <v>0</v>
      </c>
      <c r="T33" s="143">
        <v>0</v>
      </c>
      <c r="U33" s="150">
        <v>0</v>
      </c>
      <c r="V33" s="155">
        <v>0</v>
      </c>
      <c r="W33" s="143">
        <v>0</v>
      </c>
      <c r="X33" s="150">
        <v>0</v>
      </c>
      <c r="Y33" s="155">
        <v>0</v>
      </c>
      <c r="Z33" s="150">
        <v>0</v>
      </c>
      <c r="AA33" s="143">
        <v>-3</v>
      </c>
      <c r="AB33" s="143">
        <v>0</v>
      </c>
      <c r="AC33" s="150">
        <v>3</v>
      </c>
    </row>
    <row r="34" spans="1:29">
      <c r="A34" s="111"/>
    </row>
    <row r="35" spans="1:29">
      <c r="A35" s="1" t="s">
        <v>169</v>
      </c>
      <c r="B35" t="s">
        <v>170</v>
      </c>
    </row>
    <row r="36" spans="1:29">
      <c r="B36" s="166" t="s">
        <v>171</v>
      </c>
      <c r="C36" s="170">
        <v>2</v>
      </c>
      <c r="D36" s="166">
        <v>1.5</v>
      </c>
    </row>
    <row r="37" spans="1:29">
      <c r="A37" s="151" t="str">
        <f>A3</f>
        <v>Ore grade, STEPS</v>
      </c>
      <c r="B37" s="167" t="s">
        <v>172</v>
      </c>
      <c r="C37" s="163"/>
      <c r="D37" s="167"/>
    </row>
    <row r="38" spans="1:29">
      <c r="A38" s="164" t="str">
        <f t="shared" ref="A38:A67" si="0">A4</f>
        <v>Ore grade, SD</v>
      </c>
      <c r="B38" s="168"/>
      <c r="C38" s="165" t="s">
        <v>172</v>
      </c>
      <c r="D38" s="168" t="s">
        <v>172</v>
      </c>
    </row>
    <row r="39" spans="1:29">
      <c r="A39" s="114" t="str">
        <f t="shared" si="0"/>
        <v>Mine electrification, low</v>
      </c>
      <c r="B39" s="167" t="s">
        <v>172</v>
      </c>
      <c r="C39" s="163"/>
      <c r="D39" s="167"/>
    </row>
    <row r="40" spans="1:29">
      <c r="A40" s="114" t="str">
        <f t="shared" si="0"/>
        <v>Mine electrification, medium</v>
      </c>
      <c r="B40" s="169"/>
      <c r="C40" s="162" t="s">
        <v>172</v>
      </c>
      <c r="D40" s="169"/>
    </row>
    <row r="41" spans="1:29">
      <c r="A41" s="114" t="str">
        <f t="shared" si="0"/>
        <v>Mine electrification, high</v>
      </c>
      <c r="B41" s="168"/>
      <c r="C41" s="165"/>
      <c r="D41" s="168" t="s">
        <v>172</v>
      </c>
    </row>
    <row r="42" spans="1:29">
      <c r="A42" s="151" t="str">
        <f t="shared" si="0"/>
        <v>Electrification of equipment, low</v>
      </c>
      <c r="B42" s="167" t="s">
        <v>172</v>
      </c>
      <c r="C42" s="163"/>
      <c r="D42" s="167"/>
    </row>
    <row r="43" spans="1:29">
      <c r="A43" s="152" t="str">
        <f t="shared" si="0"/>
        <v>Electrification of equipment, medium</v>
      </c>
      <c r="B43" s="169"/>
      <c r="C43" s="162" t="s">
        <v>172</v>
      </c>
      <c r="D43" s="169"/>
    </row>
    <row r="44" spans="1:29">
      <c r="A44" s="164" t="str">
        <f t="shared" si="0"/>
        <v>Electrification of equipment, high</v>
      </c>
      <c r="B44" s="168"/>
      <c r="C44" s="165"/>
      <c r="D44" s="168" t="s">
        <v>172</v>
      </c>
    </row>
    <row r="45" spans="1:29">
      <c r="A45" s="114" t="str">
        <f t="shared" si="0"/>
        <v>HPGR, low adoption rate</v>
      </c>
      <c r="B45" s="167" t="s">
        <v>172</v>
      </c>
      <c r="C45" s="163"/>
      <c r="D45" s="167"/>
    </row>
    <row r="46" spans="1:29">
      <c r="A46" s="114" t="str">
        <f t="shared" si="0"/>
        <v>HPGR, medium adoption rate</v>
      </c>
      <c r="B46" s="169"/>
      <c r="C46" s="162" t="s">
        <v>172</v>
      </c>
      <c r="D46" s="169"/>
    </row>
    <row r="47" spans="1:29">
      <c r="A47" s="114" t="str">
        <f t="shared" si="0"/>
        <v>HPGR, high adoption rate</v>
      </c>
      <c r="B47" s="168"/>
      <c r="C47" s="165"/>
      <c r="D47" s="168" t="s">
        <v>172</v>
      </c>
    </row>
    <row r="48" spans="1:29">
      <c r="A48" s="151" t="str">
        <f t="shared" si="0"/>
        <v>Recycling efficiencies, low</v>
      </c>
      <c r="B48" s="167" t="s">
        <v>172</v>
      </c>
      <c r="C48" s="163"/>
      <c r="D48" s="167"/>
    </row>
    <row r="49" spans="1:4">
      <c r="A49" s="152" t="str">
        <f t="shared" si="0"/>
        <v>Recycling efficiencies, medium</v>
      </c>
      <c r="B49" s="169"/>
      <c r="C49" s="162" t="s">
        <v>172</v>
      </c>
      <c r="D49" s="169"/>
    </row>
    <row r="50" spans="1:4">
      <c r="A50" s="164" t="str">
        <f t="shared" si="0"/>
        <v>Recycling efficiencies, high</v>
      </c>
      <c r="B50" s="168"/>
      <c r="C50" s="165"/>
      <c r="D50" s="168" t="s">
        <v>172</v>
      </c>
    </row>
    <row r="51" spans="1:4">
      <c r="A51" s="114" t="str">
        <f t="shared" si="0"/>
        <v>Energy efficiency, no increase</v>
      </c>
      <c r="B51" s="167" t="s">
        <v>172</v>
      </c>
      <c r="C51" s="163"/>
      <c r="D51" s="167"/>
    </row>
    <row r="52" spans="1:4">
      <c r="A52" s="114" t="str">
        <f t="shared" si="0"/>
        <v>Energy efficiency, moderate increase</v>
      </c>
      <c r="B52" s="169"/>
      <c r="C52" s="162" t="s">
        <v>172</v>
      </c>
      <c r="D52" s="169"/>
    </row>
    <row r="53" spans="1:4">
      <c r="A53" s="114" t="str">
        <f t="shared" si="0"/>
        <v>Energy efficiency, high increase</v>
      </c>
      <c r="B53" s="168"/>
      <c r="C53" s="165"/>
      <c r="D53" s="168" t="s">
        <v>172</v>
      </c>
    </row>
    <row r="54" spans="1:4">
      <c r="A54" s="151" t="str">
        <f t="shared" si="0"/>
        <v>Material efficiency, no increase</v>
      </c>
      <c r="B54" s="167" t="s">
        <v>172</v>
      </c>
      <c r="C54" s="163"/>
      <c r="D54" s="167"/>
    </row>
    <row r="55" spans="1:4">
      <c r="A55" s="152" t="str">
        <f t="shared" si="0"/>
        <v>Material  efficiency, moderate increase</v>
      </c>
      <c r="B55" s="169"/>
      <c r="C55" s="162" t="s">
        <v>172</v>
      </c>
      <c r="D55" s="169"/>
    </row>
    <row r="56" spans="1:4">
      <c r="A56" s="164" t="str">
        <f t="shared" si="0"/>
        <v>Material  efficiency, high increase</v>
      </c>
      <c r="B56" s="168"/>
      <c r="C56" s="165"/>
      <c r="D56" s="168" t="s">
        <v>172</v>
      </c>
    </row>
    <row r="57" spans="1:4">
      <c r="A57" s="114" t="str">
        <f t="shared" si="0"/>
        <v>Supply chain diversification, low</v>
      </c>
      <c r="B57" s="167" t="s">
        <v>172</v>
      </c>
      <c r="C57" s="163"/>
      <c r="D57" s="167"/>
    </row>
    <row r="58" spans="1:4">
      <c r="A58" s="114" t="str">
        <f t="shared" si="0"/>
        <v>Supply chain diversification, medium</v>
      </c>
      <c r="B58" s="169"/>
      <c r="C58" s="162" t="s">
        <v>172</v>
      </c>
      <c r="D58" s="169"/>
    </row>
    <row r="59" spans="1:4">
      <c r="A59" s="114" t="str">
        <f t="shared" si="0"/>
        <v>Supply chain diversification, high</v>
      </c>
      <c r="B59" s="168"/>
      <c r="C59" s="165"/>
      <c r="D59" s="168" t="s">
        <v>172</v>
      </c>
    </row>
    <row r="60" spans="1:4">
      <c r="A60" s="151" t="str">
        <f t="shared" si="0"/>
        <v>HPAL preference over RKEF, medium</v>
      </c>
      <c r="B60" s="167" t="s">
        <v>172</v>
      </c>
      <c r="C60" s="163"/>
      <c r="D60" s="167"/>
    </row>
    <row r="61" spans="1:4">
      <c r="A61" s="164" t="str">
        <f t="shared" si="0"/>
        <v>HPAL preference over RKEF, high</v>
      </c>
      <c r="B61" s="168"/>
      <c r="C61" s="165" t="s">
        <v>172</v>
      </c>
      <c r="D61" s="168" t="s">
        <v>172</v>
      </c>
    </row>
    <row r="62" spans="1:4">
      <c r="A62" s="114" t="str">
        <f t="shared" si="0"/>
        <v>Background, SSP2-NDC</v>
      </c>
      <c r="B62" s="167" t="s">
        <v>172</v>
      </c>
      <c r="C62" s="163"/>
      <c r="D62" s="167"/>
    </row>
    <row r="63" spans="1:4">
      <c r="A63" s="114" t="str">
        <f t="shared" si="0"/>
        <v>Background, SSP2-PkBudg1150</v>
      </c>
      <c r="B63" s="169"/>
      <c r="C63" s="162" t="s">
        <v>172</v>
      </c>
      <c r="D63" s="169"/>
    </row>
    <row r="64" spans="1:4">
      <c r="A64" s="114" t="str">
        <f t="shared" si="0"/>
        <v>Background, SSP2-PkBudg500</v>
      </c>
      <c r="B64" s="168"/>
      <c r="C64" s="165"/>
      <c r="D64" s="168" t="s">
        <v>172</v>
      </c>
    </row>
    <row r="65" spans="1:4">
      <c r="A65" s="151" t="str">
        <f t="shared" si="0"/>
        <v>Novel alternative battery chemistries, low market penetration</v>
      </c>
      <c r="B65" s="167" t="s">
        <v>172</v>
      </c>
      <c r="C65" s="163"/>
      <c r="D65" s="167"/>
    </row>
    <row r="66" spans="1:4">
      <c r="A66" s="152" t="str">
        <f t="shared" si="0"/>
        <v>Novel alternative battery chemistries, medium market penetration</v>
      </c>
      <c r="B66" s="169" t="s">
        <v>57</v>
      </c>
      <c r="C66" s="162" t="s">
        <v>172</v>
      </c>
      <c r="D66" s="169"/>
    </row>
    <row r="67" spans="1:4">
      <c r="A67" s="164" t="str">
        <f t="shared" si="0"/>
        <v>Novel alternative battery chemistries, high market penetration</v>
      </c>
      <c r="B67" s="168" t="s">
        <v>57</v>
      </c>
      <c r="C67" s="165"/>
      <c r="D67" s="168" t="s">
        <v>172</v>
      </c>
    </row>
  </sheetData>
  <conditionalFormatting sqref="B5:C7 B8:F10 B28:Z30 B11:I13 B14:L16 B17:O19 B20:R22 B26:X27 B23:U33 B31:AC33">
    <cfRule type="colorScale" priority="19">
      <colorScale>
        <cfvo type="min"/>
        <cfvo type="percentile" val="50"/>
        <cfvo type="max"/>
        <color rgb="FFF8696B"/>
        <color rgb="FFFCFCFF"/>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4E6B-D11F-42C6-8A70-992986DA1E27}">
  <sheetPr>
    <tabColor rgb="FFFFC000"/>
  </sheetPr>
  <dimension ref="A1:AF121"/>
  <sheetViews>
    <sheetView zoomScaleNormal="100" workbookViewId="0">
      <pane xSplit="1" ySplit="3" topLeftCell="B91" activePane="bottomRight" state="frozen"/>
      <selection pane="topRight" activeCell="B1" sqref="B1"/>
      <selection pane="bottomLeft" activeCell="A4" sqref="A4"/>
      <selection pane="bottomRight" activeCell="H3" sqref="H3"/>
    </sheetView>
  </sheetViews>
  <sheetFormatPr defaultRowHeight="14.4"/>
  <sheetData>
    <row r="1" spans="1:32">
      <c r="A1" s="24" t="s">
        <v>173</v>
      </c>
      <c r="B1" s="262" t="s">
        <v>171</v>
      </c>
      <c r="C1" s="262"/>
      <c r="D1" s="262"/>
      <c r="E1" s="262"/>
      <c r="F1" s="262"/>
      <c r="G1" s="262"/>
      <c r="H1" s="262"/>
      <c r="I1" s="262" t="s">
        <v>174</v>
      </c>
      <c r="J1" s="262"/>
      <c r="K1" s="262"/>
      <c r="L1" s="262"/>
      <c r="M1" s="262"/>
      <c r="N1" s="262"/>
      <c r="O1" s="262"/>
      <c r="P1" s="262" t="s">
        <v>175</v>
      </c>
      <c r="Q1" s="262"/>
      <c r="R1" s="262"/>
      <c r="S1" s="262"/>
      <c r="T1" s="262"/>
      <c r="U1" s="262"/>
      <c r="V1" s="262"/>
      <c r="Z1" s="1"/>
    </row>
    <row r="2" spans="1:32" s="1" customFormat="1">
      <c r="A2" s="24" t="s">
        <v>176</v>
      </c>
      <c r="B2" s="24" t="s">
        <v>177</v>
      </c>
      <c r="C2" s="24" t="s">
        <v>177</v>
      </c>
      <c r="D2" s="24" t="s">
        <v>178</v>
      </c>
      <c r="E2" s="24" t="s">
        <v>178</v>
      </c>
      <c r="F2" s="24" t="s">
        <v>179</v>
      </c>
      <c r="G2" s="24" t="s">
        <v>180</v>
      </c>
      <c r="H2" s="24" t="s">
        <v>180</v>
      </c>
      <c r="I2" s="24" t="s">
        <v>177</v>
      </c>
      <c r="J2" s="24" t="s">
        <v>177</v>
      </c>
      <c r="K2" s="24" t="s">
        <v>178</v>
      </c>
      <c r="L2" s="24" t="s">
        <v>178</v>
      </c>
      <c r="M2" s="24" t="s">
        <v>179</v>
      </c>
      <c r="N2" s="24" t="s">
        <v>180</v>
      </c>
      <c r="O2" s="24" t="s">
        <v>180</v>
      </c>
      <c r="P2" s="24" t="s">
        <v>177</v>
      </c>
      <c r="Q2" s="24" t="s">
        <v>177</v>
      </c>
      <c r="R2" s="24" t="s">
        <v>178</v>
      </c>
      <c r="S2" s="24" t="s">
        <v>178</v>
      </c>
      <c r="T2" s="24" t="s">
        <v>179</v>
      </c>
      <c r="U2" s="24" t="s">
        <v>180</v>
      </c>
      <c r="V2" s="24" t="s">
        <v>180</v>
      </c>
    </row>
    <row r="3" spans="1:32" s="1" customFormat="1">
      <c r="A3" s="24" t="s">
        <v>181</v>
      </c>
      <c r="B3" s="24" t="s">
        <v>182</v>
      </c>
      <c r="C3" s="24" t="s">
        <v>183</v>
      </c>
      <c r="D3" s="24" t="s">
        <v>182</v>
      </c>
      <c r="E3" s="24" t="s">
        <v>183</v>
      </c>
      <c r="F3" s="24" t="s">
        <v>184</v>
      </c>
      <c r="G3" s="24" t="s">
        <v>185</v>
      </c>
      <c r="H3" s="24" t="s">
        <v>186</v>
      </c>
      <c r="I3" s="24" t="s">
        <v>182</v>
      </c>
      <c r="J3" s="24" t="s">
        <v>183</v>
      </c>
      <c r="K3" s="24" t="s">
        <v>182</v>
      </c>
      <c r="L3" s="24" t="s">
        <v>183</v>
      </c>
      <c r="M3" s="24" t="s">
        <v>184</v>
      </c>
      <c r="N3" s="24" t="s">
        <v>185</v>
      </c>
      <c r="O3" s="24" t="s">
        <v>186</v>
      </c>
      <c r="P3" s="24" t="s">
        <v>182</v>
      </c>
      <c r="Q3" s="24" t="s">
        <v>183</v>
      </c>
      <c r="R3" s="24" t="s">
        <v>182</v>
      </c>
      <c r="S3" s="24" t="s">
        <v>183</v>
      </c>
      <c r="T3" s="24" t="s">
        <v>184</v>
      </c>
      <c r="U3" s="24" t="s">
        <v>185</v>
      </c>
      <c r="V3" s="24" t="s">
        <v>186</v>
      </c>
    </row>
    <row r="4" spans="1:32" s="1" customFormat="1">
      <c r="A4" s="24"/>
      <c r="B4" s="263" t="s">
        <v>187</v>
      </c>
      <c r="C4" s="263"/>
      <c r="D4" s="263"/>
      <c r="E4" s="263"/>
      <c r="F4" s="263"/>
      <c r="G4" s="272" t="s">
        <v>468</v>
      </c>
      <c r="H4" s="263"/>
      <c r="I4" s="263" t="s">
        <v>187</v>
      </c>
      <c r="J4" s="263"/>
      <c r="K4" s="263"/>
      <c r="L4" s="263"/>
      <c r="M4" s="263"/>
      <c r="N4" s="272" t="s">
        <v>468</v>
      </c>
      <c r="O4" s="263"/>
      <c r="P4" s="263" t="s">
        <v>187</v>
      </c>
      <c r="Q4" s="263"/>
      <c r="R4" s="263"/>
      <c r="S4" s="263"/>
      <c r="T4" s="263"/>
      <c r="U4" s="272" t="s">
        <v>468</v>
      </c>
      <c r="V4" s="263"/>
    </row>
    <row r="5" spans="1:32" s="1" customFormat="1">
      <c r="A5" s="49">
        <v>2005</v>
      </c>
      <c r="B5" s="35" t="s">
        <v>103</v>
      </c>
      <c r="C5" s="35" t="s">
        <v>103</v>
      </c>
      <c r="D5" s="35" t="s">
        <v>103</v>
      </c>
      <c r="E5" s="35" t="s">
        <v>103</v>
      </c>
      <c r="F5" s="35" t="s">
        <v>103</v>
      </c>
      <c r="G5" s="216" t="s">
        <v>103</v>
      </c>
      <c r="H5" s="216" t="s">
        <v>103</v>
      </c>
      <c r="I5" s="95" t="s">
        <v>103</v>
      </c>
      <c r="J5" s="95" t="s">
        <v>103</v>
      </c>
      <c r="K5" s="95" t="s">
        <v>103</v>
      </c>
      <c r="L5" s="95" t="s">
        <v>103</v>
      </c>
      <c r="M5" s="95" t="s">
        <v>103</v>
      </c>
      <c r="N5" s="217" t="s">
        <v>103</v>
      </c>
      <c r="O5" s="217" t="s">
        <v>103</v>
      </c>
      <c r="P5" s="218" t="s">
        <v>103</v>
      </c>
      <c r="Q5" s="218" t="s">
        <v>103</v>
      </c>
      <c r="R5" s="218" t="s">
        <v>103</v>
      </c>
      <c r="S5" s="218" t="s">
        <v>103</v>
      </c>
      <c r="T5" s="218" t="s">
        <v>103</v>
      </c>
      <c r="U5" s="219" t="s">
        <v>103</v>
      </c>
      <c r="V5" s="219" t="s">
        <v>103</v>
      </c>
      <c r="Z5" s="26"/>
      <c r="AA5" s="26"/>
      <c r="AB5" s="26"/>
      <c r="AC5" s="26"/>
      <c r="AD5" s="26"/>
      <c r="AE5" s="26"/>
      <c r="AF5" s="26"/>
    </row>
    <row r="6" spans="1:32" s="1" customFormat="1">
      <c r="A6" s="49">
        <v>2006</v>
      </c>
      <c r="B6" s="35" t="s">
        <v>103</v>
      </c>
      <c r="C6" s="35" t="s">
        <v>103</v>
      </c>
      <c r="D6" s="35" t="s">
        <v>103</v>
      </c>
      <c r="E6" s="35" t="s">
        <v>103</v>
      </c>
      <c r="F6" s="35" t="s">
        <v>103</v>
      </c>
      <c r="G6" s="216" t="s">
        <v>103</v>
      </c>
      <c r="H6" s="216" t="s">
        <v>103</v>
      </c>
      <c r="I6" s="220" t="s">
        <v>103</v>
      </c>
      <c r="J6" s="220" t="s">
        <v>103</v>
      </c>
      <c r="K6" s="220" t="s">
        <v>103</v>
      </c>
      <c r="L6" s="221" t="s">
        <v>103</v>
      </c>
      <c r="M6" s="220" t="s">
        <v>103</v>
      </c>
      <c r="N6" s="222" t="s">
        <v>103</v>
      </c>
      <c r="O6" s="222" t="s">
        <v>103</v>
      </c>
      <c r="P6" s="218" t="s">
        <v>103</v>
      </c>
      <c r="Q6" s="218" t="s">
        <v>103</v>
      </c>
      <c r="R6" s="218" t="s">
        <v>103</v>
      </c>
      <c r="S6" s="218" t="s">
        <v>103</v>
      </c>
      <c r="T6" s="218" t="s">
        <v>103</v>
      </c>
      <c r="U6" s="223" t="s">
        <v>103</v>
      </c>
      <c r="V6" s="223" t="s">
        <v>103</v>
      </c>
      <c r="Z6" s="26"/>
      <c r="AA6" s="26"/>
      <c r="AB6" s="26"/>
      <c r="AC6" s="26"/>
      <c r="AD6" s="26"/>
      <c r="AE6" s="26"/>
      <c r="AF6" s="26"/>
    </row>
    <row r="7" spans="1:32" s="1" customFormat="1">
      <c r="A7" s="49">
        <v>2007</v>
      </c>
      <c r="B7" s="35" t="s">
        <v>103</v>
      </c>
      <c r="C7" s="35" t="s">
        <v>103</v>
      </c>
      <c r="D7" s="35" t="s">
        <v>103</v>
      </c>
      <c r="E7" s="35" t="s">
        <v>103</v>
      </c>
      <c r="F7" s="35" t="s">
        <v>103</v>
      </c>
      <c r="G7" s="216" t="s">
        <v>103</v>
      </c>
      <c r="H7" s="216" t="s">
        <v>103</v>
      </c>
      <c r="I7" s="220" t="s">
        <v>103</v>
      </c>
      <c r="J7" s="220" t="s">
        <v>103</v>
      </c>
      <c r="K7" s="220" t="s">
        <v>103</v>
      </c>
      <c r="L7" s="221" t="s">
        <v>103</v>
      </c>
      <c r="M7" s="220" t="s">
        <v>103</v>
      </c>
      <c r="N7" s="217" t="s">
        <v>103</v>
      </c>
      <c r="O7" s="217" t="s">
        <v>103</v>
      </c>
      <c r="P7" s="218" t="s">
        <v>103</v>
      </c>
      <c r="Q7" s="218" t="s">
        <v>103</v>
      </c>
      <c r="R7" s="218" t="s">
        <v>103</v>
      </c>
      <c r="S7" s="218" t="s">
        <v>103</v>
      </c>
      <c r="T7" s="218" t="s">
        <v>103</v>
      </c>
      <c r="U7" s="219" t="s">
        <v>103</v>
      </c>
      <c r="V7" s="219" t="s">
        <v>103</v>
      </c>
      <c r="Z7" s="26"/>
      <c r="AA7" s="26"/>
      <c r="AB7" s="26"/>
      <c r="AC7" s="26"/>
      <c r="AD7" s="26"/>
      <c r="AE7" s="26"/>
      <c r="AF7" s="26"/>
    </row>
    <row r="8" spans="1:32" s="1" customFormat="1">
      <c r="A8" s="49">
        <v>2008</v>
      </c>
      <c r="B8" s="35" t="s">
        <v>103</v>
      </c>
      <c r="C8" s="35" t="s">
        <v>103</v>
      </c>
      <c r="D8" s="35" t="s">
        <v>103</v>
      </c>
      <c r="E8" s="35" t="s">
        <v>103</v>
      </c>
      <c r="F8" s="35" t="s">
        <v>103</v>
      </c>
      <c r="G8" s="216" t="s">
        <v>103</v>
      </c>
      <c r="H8" s="216" t="s">
        <v>103</v>
      </c>
      <c r="I8" s="220" t="s">
        <v>103</v>
      </c>
      <c r="J8" s="220" t="s">
        <v>103</v>
      </c>
      <c r="K8" s="220" t="s">
        <v>103</v>
      </c>
      <c r="L8" s="221" t="s">
        <v>103</v>
      </c>
      <c r="M8" s="220" t="s">
        <v>103</v>
      </c>
      <c r="N8" s="224" t="s">
        <v>103</v>
      </c>
      <c r="O8" s="224" t="s">
        <v>103</v>
      </c>
      <c r="P8" s="218" t="s">
        <v>103</v>
      </c>
      <c r="Q8" s="218" t="s">
        <v>103</v>
      </c>
      <c r="R8" s="218" t="s">
        <v>103</v>
      </c>
      <c r="S8" s="218" t="s">
        <v>103</v>
      </c>
      <c r="T8" s="218" t="s">
        <v>103</v>
      </c>
      <c r="U8" s="225" t="s">
        <v>103</v>
      </c>
      <c r="V8" s="225" t="s">
        <v>103</v>
      </c>
      <c r="Z8" s="26"/>
      <c r="AA8" s="26"/>
      <c r="AB8" s="26"/>
      <c r="AC8" s="26"/>
      <c r="AD8" s="26"/>
      <c r="AE8" s="26"/>
      <c r="AF8" s="26"/>
    </row>
    <row r="9" spans="1:32" ht="15" customHeight="1">
      <c r="A9" s="49">
        <v>2009</v>
      </c>
      <c r="B9" s="35" t="s">
        <v>103</v>
      </c>
      <c r="C9" s="35" t="s">
        <v>103</v>
      </c>
      <c r="D9" s="35" t="s">
        <v>103</v>
      </c>
      <c r="E9" s="35" t="s">
        <v>103</v>
      </c>
      <c r="F9" s="35" t="s">
        <v>103</v>
      </c>
      <c r="G9" s="216" t="s">
        <v>103</v>
      </c>
      <c r="H9" s="216" t="s">
        <v>103</v>
      </c>
      <c r="I9" s="28" t="s">
        <v>103</v>
      </c>
      <c r="J9" s="28" t="s">
        <v>103</v>
      </c>
      <c r="K9" s="28" t="s">
        <v>103</v>
      </c>
      <c r="L9" s="28" t="s">
        <v>103</v>
      </c>
      <c r="M9" s="28" t="s">
        <v>103</v>
      </c>
      <c r="N9" s="97" t="s">
        <v>103</v>
      </c>
      <c r="O9" s="97" t="s">
        <v>103</v>
      </c>
      <c r="P9" s="31" t="s">
        <v>103</v>
      </c>
      <c r="Q9" s="31" t="s">
        <v>103</v>
      </c>
      <c r="R9" s="31" t="s">
        <v>103</v>
      </c>
      <c r="S9" s="31" t="s">
        <v>103</v>
      </c>
      <c r="T9" s="31" t="s">
        <v>103</v>
      </c>
      <c r="U9" s="100" t="s">
        <v>103</v>
      </c>
      <c r="V9" s="100" t="s">
        <v>103</v>
      </c>
    </row>
    <row r="10" spans="1:32">
      <c r="A10" s="49">
        <v>2010</v>
      </c>
      <c r="B10" s="35" t="s">
        <v>103</v>
      </c>
      <c r="C10" s="35" t="s">
        <v>103</v>
      </c>
      <c r="D10" s="35" t="s">
        <v>103</v>
      </c>
      <c r="E10" s="35" t="s">
        <v>103</v>
      </c>
      <c r="F10" s="35" t="s">
        <v>103</v>
      </c>
      <c r="G10" s="216" t="s">
        <v>103</v>
      </c>
      <c r="H10" s="216" t="s">
        <v>103</v>
      </c>
      <c r="I10" s="43" t="s">
        <v>103</v>
      </c>
      <c r="J10" s="43" t="s">
        <v>103</v>
      </c>
      <c r="K10" s="43" t="s">
        <v>103</v>
      </c>
      <c r="L10" s="43" t="s">
        <v>103</v>
      </c>
      <c r="M10" s="43" t="s">
        <v>103</v>
      </c>
      <c r="N10" s="98" t="s">
        <v>103</v>
      </c>
      <c r="O10" s="98" t="s">
        <v>103</v>
      </c>
      <c r="P10" s="44" t="s">
        <v>103</v>
      </c>
      <c r="Q10" s="44" t="s">
        <v>103</v>
      </c>
      <c r="R10" s="44" t="s">
        <v>103</v>
      </c>
      <c r="S10" s="44" t="s">
        <v>103</v>
      </c>
      <c r="T10" s="44" t="s">
        <v>103</v>
      </c>
      <c r="U10" s="101" t="s">
        <v>103</v>
      </c>
      <c r="V10" s="101" t="s">
        <v>103</v>
      </c>
    </row>
    <row r="11" spans="1:32">
      <c r="A11" s="49">
        <v>2011</v>
      </c>
      <c r="B11" s="35" t="s">
        <v>103</v>
      </c>
      <c r="C11" s="35" t="s">
        <v>103</v>
      </c>
      <c r="D11" s="35" t="s">
        <v>103</v>
      </c>
      <c r="E11" s="35" t="s">
        <v>103</v>
      </c>
      <c r="F11" s="35" t="s">
        <v>103</v>
      </c>
      <c r="G11" s="216" t="s">
        <v>103</v>
      </c>
      <c r="H11" s="216" t="s">
        <v>103</v>
      </c>
      <c r="I11" s="43" t="s">
        <v>103</v>
      </c>
      <c r="J11" s="43" t="s">
        <v>103</v>
      </c>
      <c r="K11" s="43" t="s">
        <v>103</v>
      </c>
      <c r="L11" s="43" t="s">
        <v>103</v>
      </c>
      <c r="M11" s="43" t="s">
        <v>103</v>
      </c>
      <c r="N11" s="98" t="s">
        <v>103</v>
      </c>
      <c r="O11" s="98" t="s">
        <v>103</v>
      </c>
      <c r="P11" s="44" t="s">
        <v>103</v>
      </c>
      <c r="Q11" s="44" t="s">
        <v>103</v>
      </c>
      <c r="R11" s="44" t="s">
        <v>103</v>
      </c>
      <c r="S11" s="44" t="s">
        <v>103</v>
      </c>
      <c r="T11" s="44" t="s">
        <v>103</v>
      </c>
      <c r="U11" s="101" t="s">
        <v>103</v>
      </c>
      <c r="V11" s="101" t="s">
        <v>103</v>
      </c>
    </row>
    <row r="12" spans="1:32">
      <c r="A12" s="49">
        <v>2012</v>
      </c>
      <c r="B12" s="35" t="s">
        <v>103</v>
      </c>
      <c r="C12" s="35" t="s">
        <v>103</v>
      </c>
      <c r="D12" s="35" t="s">
        <v>103</v>
      </c>
      <c r="E12" s="35" t="s">
        <v>103</v>
      </c>
      <c r="F12" s="35" t="s">
        <v>103</v>
      </c>
      <c r="G12" s="216" t="s">
        <v>103</v>
      </c>
      <c r="H12" s="216" t="s">
        <v>103</v>
      </c>
      <c r="I12" s="28" t="s">
        <v>103</v>
      </c>
      <c r="J12" s="28" t="s">
        <v>103</v>
      </c>
      <c r="K12" s="28" t="s">
        <v>103</v>
      </c>
      <c r="L12" s="28" t="s">
        <v>103</v>
      </c>
      <c r="M12" s="28" t="s">
        <v>103</v>
      </c>
      <c r="N12" s="97" t="s">
        <v>103</v>
      </c>
      <c r="O12" s="97" t="s">
        <v>103</v>
      </c>
      <c r="P12" s="31" t="s">
        <v>103</v>
      </c>
      <c r="Q12" s="31" t="s">
        <v>103</v>
      </c>
      <c r="R12" s="31" t="s">
        <v>103</v>
      </c>
      <c r="S12" s="31" t="s">
        <v>103</v>
      </c>
      <c r="T12" s="31" t="s">
        <v>103</v>
      </c>
      <c r="U12" s="100" t="s">
        <v>103</v>
      </c>
      <c r="V12" s="100" t="s">
        <v>103</v>
      </c>
    </row>
    <row r="13" spans="1:32">
      <c r="A13" s="49">
        <v>2013</v>
      </c>
      <c r="B13" s="35" t="s">
        <v>103</v>
      </c>
      <c r="C13" s="35" t="s">
        <v>103</v>
      </c>
      <c r="D13" s="35" t="s">
        <v>103</v>
      </c>
      <c r="E13" s="35" t="s">
        <v>103</v>
      </c>
      <c r="F13" s="35" t="s">
        <v>103</v>
      </c>
      <c r="G13" s="216" t="s">
        <v>103</v>
      </c>
      <c r="H13" s="216" t="s">
        <v>103</v>
      </c>
      <c r="I13" s="28" t="s">
        <v>103</v>
      </c>
      <c r="J13" s="28" t="s">
        <v>103</v>
      </c>
      <c r="K13" s="28" t="s">
        <v>103</v>
      </c>
      <c r="L13" s="28" t="s">
        <v>103</v>
      </c>
      <c r="M13" s="28" t="s">
        <v>103</v>
      </c>
      <c r="N13" s="97" t="s">
        <v>103</v>
      </c>
      <c r="O13" s="97" t="s">
        <v>103</v>
      </c>
      <c r="P13" s="31" t="s">
        <v>103</v>
      </c>
      <c r="Q13" s="31" t="s">
        <v>103</v>
      </c>
      <c r="R13" s="31" t="s">
        <v>103</v>
      </c>
      <c r="S13" s="31" t="s">
        <v>103</v>
      </c>
      <c r="T13" s="31" t="s">
        <v>103</v>
      </c>
      <c r="U13" s="100" t="s">
        <v>103</v>
      </c>
      <c r="V13" s="100" t="s">
        <v>103</v>
      </c>
    </row>
    <row r="14" spans="1:32">
      <c r="A14" s="49">
        <v>2014</v>
      </c>
      <c r="B14" s="35" t="s">
        <v>103</v>
      </c>
      <c r="C14" s="35" t="s">
        <v>103</v>
      </c>
      <c r="D14" s="35" t="s">
        <v>103</v>
      </c>
      <c r="E14" s="35" t="s">
        <v>103</v>
      </c>
      <c r="F14" s="35" t="s">
        <v>103</v>
      </c>
      <c r="G14" s="216" t="s">
        <v>103</v>
      </c>
      <c r="H14" s="216" t="s">
        <v>103</v>
      </c>
      <c r="I14" s="28" t="s">
        <v>103</v>
      </c>
      <c r="J14" s="28" t="s">
        <v>103</v>
      </c>
      <c r="K14" s="28" t="s">
        <v>103</v>
      </c>
      <c r="L14" s="28" t="s">
        <v>103</v>
      </c>
      <c r="M14" s="28" t="s">
        <v>103</v>
      </c>
      <c r="N14" s="97" t="s">
        <v>103</v>
      </c>
      <c r="O14" s="97" t="s">
        <v>103</v>
      </c>
      <c r="P14" s="31" t="s">
        <v>103</v>
      </c>
      <c r="Q14" s="31" t="s">
        <v>103</v>
      </c>
      <c r="R14" s="31" t="s">
        <v>103</v>
      </c>
      <c r="S14" s="31" t="s">
        <v>103</v>
      </c>
      <c r="T14" s="31" t="s">
        <v>103</v>
      </c>
      <c r="U14" s="100" t="s">
        <v>103</v>
      </c>
      <c r="V14" s="100" t="s">
        <v>103</v>
      </c>
    </row>
    <row r="15" spans="1:32">
      <c r="A15" s="49">
        <v>2015</v>
      </c>
      <c r="B15" s="35" t="s">
        <v>103</v>
      </c>
      <c r="C15" s="35" t="s">
        <v>103</v>
      </c>
      <c r="D15" s="35" t="s">
        <v>103</v>
      </c>
      <c r="E15" s="35" t="s">
        <v>103</v>
      </c>
      <c r="F15" s="35" t="s">
        <v>103</v>
      </c>
      <c r="G15" s="216" t="s">
        <v>103</v>
      </c>
      <c r="H15" s="216" t="s">
        <v>103</v>
      </c>
      <c r="I15" s="28" t="s">
        <v>103</v>
      </c>
      <c r="J15" s="28" t="s">
        <v>103</v>
      </c>
      <c r="K15" s="28" t="s">
        <v>103</v>
      </c>
      <c r="L15" s="28" t="s">
        <v>103</v>
      </c>
      <c r="M15" s="28" t="s">
        <v>103</v>
      </c>
      <c r="N15" s="97" t="s">
        <v>103</v>
      </c>
      <c r="O15" s="97" t="s">
        <v>103</v>
      </c>
      <c r="P15" s="31" t="s">
        <v>103</v>
      </c>
      <c r="Q15" s="31" t="s">
        <v>103</v>
      </c>
      <c r="R15" s="31" t="s">
        <v>103</v>
      </c>
      <c r="S15" s="31" t="s">
        <v>103</v>
      </c>
      <c r="T15" s="31" t="s">
        <v>103</v>
      </c>
      <c r="U15" s="100" t="s">
        <v>103</v>
      </c>
      <c r="V15" s="100" t="s">
        <v>103</v>
      </c>
    </row>
    <row r="16" spans="1:32">
      <c r="A16" s="49">
        <v>2016</v>
      </c>
      <c r="B16" s="35" t="s">
        <v>103</v>
      </c>
      <c r="C16" s="35" t="s">
        <v>103</v>
      </c>
      <c r="D16" s="35" t="s">
        <v>103</v>
      </c>
      <c r="E16" s="35" t="s">
        <v>103</v>
      </c>
      <c r="F16" s="35" t="s">
        <v>103</v>
      </c>
      <c r="G16" s="216" t="s">
        <v>103</v>
      </c>
      <c r="H16" s="216" t="s">
        <v>103</v>
      </c>
      <c r="I16" s="28" t="s">
        <v>103</v>
      </c>
      <c r="J16" s="28" t="s">
        <v>103</v>
      </c>
      <c r="K16" s="28" t="s">
        <v>103</v>
      </c>
      <c r="L16" s="28" t="s">
        <v>103</v>
      </c>
      <c r="M16" s="28" t="s">
        <v>103</v>
      </c>
      <c r="N16" s="97" t="s">
        <v>103</v>
      </c>
      <c r="O16" s="97" t="s">
        <v>103</v>
      </c>
      <c r="P16" s="31" t="s">
        <v>103</v>
      </c>
      <c r="Q16" s="31" t="s">
        <v>103</v>
      </c>
      <c r="R16" s="31" t="s">
        <v>103</v>
      </c>
      <c r="S16" s="31" t="s">
        <v>103</v>
      </c>
      <c r="T16" s="31" t="s">
        <v>103</v>
      </c>
      <c r="U16" s="100" t="s">
        <v>103</v>
      </c>
      <c r="V16" s="100" t="s">
        <v>103</v>
      </c>
    </row>
    <row r="17" spans="1:22">
      <c r="A17" s="49">
        <v>2017</v>
      </c>
      <c r="B17" s="35" t="s">
        <v>103</v>
      </c>
      <c r="C17" s="35" t="s">
        <v>103</v>
      </c>
      <c r="D17" s="35" t="s">
        <v>103</v>
      </c>
      <c r="E17" s="35" t="s">
        <v>103</v>
      </c>
      <c r="F17" s="35" t="s">
        <v>103</v>
      </c>
      <c r="G17" s="216" t="s">
        <v>103</v>
      </c>
      <c r="H17" s="216" t="s">
        <v>103</v>
      </c>
      <c r="I17" s="28" t="s">
        <v>103</v>
      </c>
      <c r="J17" s="28" t="s">
        <v>103</v>
      </c>
      <c r="K17" s="28" t="s">
        <v>103</v>
      </c>
      <c r="L17" s="28" t="s">
        <v>103</v>
      </c>
      <c r="M17" s="28" t="s">
        <v>103</v>
      </c>
      <c r="N17" s="97" t="s">
        <v>103</v>
      </c>
      <c r="O17" s="97" t="s">
        <v>103</v>
      </c>
      <c r="P17" s="31" t="s">
        <v>103</v>
      </c>
      <c r="Q17" s="31" t="s">
        <v>103</v>
      </c>
      <c r="R17" s="31" t="s">
        <v>103</v>
      </c>
      <c r="S17" s="31" t="s">
        <v>103</v>
      </c>
      <c r="T17" s="31" t="s">
        <v>103</v>
      </c>
      <c r="U17" s="100" t="s">
        <v>103</v>
      </c>
      <c r="V17" s="100" t="s">
        <v>103</v>
      </c>
    </row>
    <row r="18" spans="1:22">
      <c r="A18" s="49">
        <v>2018</v>
      </c>
      <c r="B18" s="35" t="s">
        <v>103</v>
      </c>
      <c r="C18" s="35" t="s">
        <v>103</v>
      </c>
      <c r="D18" s="35" t="s">
        <v>103</v>
      </c>
      <c r="E18" s="35" t="s">
        <v>103</v>
      </c>
      <c r="F18" s="35" t="s">
        <v>103</v>
      </c>
      <c r="G18" s="216" t="s">
        <v>103</v>
      </c>
      <c r="H18" s="216" t="s">
        <v>103</v>
      </c>
      <c r="I18" s="28" t="s">
        <v>103</v>
      </c>
      <c r="J18" s="28" t="s">
        <v>103</v>
      </c>
      <c r="K18" s="28" t="s">
        <v>103</v>
      </c>
      <c r="L18" s="28" t="s">
        <v>103</v>
      </c>
      <c r="M18" s="28" t="s">
        <v>103</v>
      </c>
      <c r="N18" s="97" t="s">
        <v>103</v>
      </c>
      <c r="O18" s="97" t="s">
        <v>103</v>
      </c>
      <c r="P18" s="31" t="s">
        <v>103</v>
      </c>
      <c r="Q18" s="31" t="s">
        <v>103</v>
      </c>
      <c r="R18" s="31" t="s">
        <v>103</v>
      </c>
      <c r="S18" s="31" t="s">
        <v>103</v>
      </c>
      <c r="T18" s="31" t="s">
        <v>103</v>
      </c>
      <c r="U18" s="100" t="s">
        <v>103</v>
      </c>
      <c r="V18" s="100" t="s">
        <v>103</v>
      </c>
    </row>
    <row r="19" spans="1:22">
      <c r="A19" s="49">
        <v>2019</v>
      </c>
      <c r="B19" s="35" t="s">
        <v>103</v>
      </c>
      <c r="C19" s="35" t="s">
        <v>103</v>
      </c>
      <c r="D19" s="35" t="s">
        <v>103</v>
      </c>
      <c r="E19" s="35" t="s">
        <v>103</v>
      </c>
      <c r="F19" s="35" t="s">
        <v>103</v>
      </c>
      <c r="G19" s="216" t="s">
        <v>103</v>
      </c>
      <c r="H19" s="216" t="s">
        <v>103</v>
      </c>
      <c r="I19" s="28" t="s">
        <v>103</v>
      </c>
      <c r="J19" s="28" t="s">
        <v>103</v>
      </c>
      <c r="K19" s="28" t="s">
        <v>103</v>
      </c>
      <c r="L19" s="28" t="s">
        <v>103</v>
      </c>
      <c r="M19" s="28" t="s">
        <v>103</v>
      </c>
      <c r="N19" s="97" t="s">
        <v>103</v>
      </c>
      <c r="O19" s="97" t="s">
        <v>103</v>
      </c>
      <c r="P19" s="31" t="s">
        <v>103</v>
      </c>
      <c r="Q19" s="31" t="s">
        <v>103</v>
      </c>
      <c r="R19" s="31" t="s">
        <v>103</v>
      </c>
      <c r="S19" s="31" t="s">
        <v>103</v>
      </c>
      <c r="T19" s="31" t="s">
        <v>103</v>
      </c>
      <c r="U19" s="100" t="s">
        <v>103</v>
      </c>
      <c r="V19" s="100" t="s">
        <v>103</v>
      </c>
    </row>
    <row r="20" spans="1:22">
      <c r="A20" s="49">
        <v>2020</v>
      </c>
      <c r="B20" s="35" t="s">
        <v>103</v>
      </c>
      <c r="C20" s="35" t="s">
        <v>103</v>
      </c>
      <c r="D20" s="35" t="s">
        <v>103</v>
      </c>
      <c r="E20" s="35" t="s">
        <v>103</v>
      </c>
      <c r="F20" s="35" t="s">
        <v>103</v>
      </c>
      <c r="G20" s="216" t="s">
        <v>103</v>
      </c>
      <c r="H20" s="216" t="s">
        <v>103</v>
      </c>
      <c r="I20" s="28" t="s">
        <v>103</v>
      </c>
      <c r="J20" s="28" t="s">
        <v>103</v>
      </c>
      <c r="K20" s="28" t="s">
        <v>103</v>
      </c>
      <c r="L20" s="28" t="s">
        <v>103</v>
      </c>
      <c r="M20" s="28" t="s">
        <v>103</v>
      </c>
      <c r="N20" s="97" t="s">
        <v>103</v>
      </c>
      <c r="O20" s="97" t="s">
        <v>103</v>
      </c>
      <c r="P20" s="31" t="s">
        <v>103</v>
      </c>
      <c r="Q20" s="31" t="s">
        <v>103</v>
      </c>
      <c r="R20" s="31" t="s">
        <v>103</v>
      </c>
      <c r="S20" s="31" t="s">
        <v>103</v>
      </c>
      <c r="T20" s="31" t="s">
        <v>103</v>
      </c>
      <c r="U20" s="100" t="s">
        <v>103</v>
      </c>
      <c r="V20" s="100" t="s">
        <v>103</v>
      </c>
    </row>
    <row r="21" spans="1:22">
      <c r="A21" s="49">
        <v>2021</v>
      </c>
      <c r="B21" s="35" t="s">
        <v>103</v>
      </c>
      <c r="C21" s="35" t="s">
        <v>103</v>
      </c>
      <c r="D21" s="35" t="s">
        <v>103</v>
      </c>
      <c r="E21" s="35" t="s">
        <v>103</v>
      </c>
      <c r="F21" s="35" t="s">
        <v>103</v>
      </c>
      <c r="G21" s="216" t="s">
        <v>103</v>
      </c>
      <c r="H21" s="216" t="s">
        <v>103</v>
      </c>
      <c r="I21" s="28" t="s">
        <v>103</v>
      </c>
      <c r="J21" s="28" t="s">
        <v>103</v>
      </c>
      <c r="K21" s="28" t="s">
        <v>103</v>
      </c>
      <c r="L21" s="28" t="s">
        <v>103</v>
      </c>
      <c r="M21" s="28" t="s">
        <v>103</v>
      </c>
      <c r="N21" s="97" t="s">
        <v>103</v>
      </c>
      <c r="O21" s="97" t="s">
        <v>103</v>
      </c>
      <c r="P21" s="31" t="s">
        <v>103</v>
      </c>
      <c r="Q21" s="31" t="s">
        <v>103</v>
      </c>
      <c r="R21" s="31" t="s">
        <v>103</v>
      </c>
      <c r="S21" s="31" t="s">
        <v>103</v>
      </c>
      <c r="T21" s="31" t="s">
        <v>103</v>
      </c>
      <c r="U21" s="100" t="s">
        <v>103</v>
      </c>
      <c r="V21" s="100" t="s">
        <v>103</v>
      </c>
    </row>
    <row r="22" spans="1:22">
      <c r="A22" s="49">
        <v>2022</v>
      </c>
      <c r="B22" s="35" t="s">
        <v>103</v>
      </c>
      <c r="C22" s="35" t="s">
        <v>103</v>
      </c>
      <c r="D22" s="35" t="s">
        <v>103</v>
      </c>
      <c r="E22" s="35" t="s">
        <v>103</v>
      </c>
      <c r="F22" s="35" t="s">
        <v>103</v>
      </c>
      <c r="G22" s="216" t="s">
        <v>103</v>
      </c>
      <c r="H22" s="216" t="s">
        <v>103</v>
      </c>
      <c r="I22" s="28" t="s">
        <v>103</v>
      </c>
      <c r="J22" s="28" t="s">
        <v>103</v>
      </c>
      <c r="K22" s="28" t="s">
        <v>103</v>
      </c>
      <c r="L22" s="28" t="s">
        <v>103</v>
      </c>
      <c r="M22" s="28" t="s">
        <v>103</v>
      </c>
      <c r="N22" s="97" t="s">
        <v>103</v>
      </c>
      <c r="O22" s="97" t="s">
        <v>103</v>
      </c>
      <c r="P22" s="31" t="s">
        <v>103</v>
      </c>
      <c r="Q22" s="31" t="s">
        <v>103</v>
      </c>
      <c r="R22" s="31" t="s">
        <v>103</v>
      </c>
      <c r="S22" s="31" t="s">
        <v>103</v>
      </c>
      <c r="T22" s="31" t="s">
        <v>103</v>
      </c>
      <c r="U22" s="100" t="s">
        <v>103</v>
      </c>
      <c r="V22" s="100" t="s">
        <v>103</v>
      </c>
    </row>
    <row r="23" spans="1:22">
      <c r="A23" s="49">
        <v>2023</v>
      </c>
      <c r="B23" s="35" t="s">
        <v>103</v>
      </c>
      <c r="C23" s="35" t="s">
        <v>103</v>
      </c>
      <c r="D23" s="35" t="s">
        <v>103</v>
      </c>
      <c r="E23" s="35" t="s">
        <v>103</v>
      </c>
      <c r="F23" s="35" t="s">
        <v>103</v>
      </c>
      <c r="G23" s="216" t="s">
        <v>103</v>
      </c>
      <c r="H23" s="216" t="s">
        <v>103</v>
      </c>
      <c r="I23" s="28" t="s">
        <v>103</v>
      </c>
      <c r="J23" s="28" t="s">
        <v>103</v>
      </c>
      <c r="K23" s="28" t="s">
        <v>103</v>
      </c>
      <c r="L23" s="28" t="s">
        <v>103</v>
      </c>
      <c r="M23" s="28" t="s">
        <v>103</v>
      </c>
      <c r="N23" s="97" t="s">
        <v>103</v>
      </c>
      <c r="O23" s="97" t="s">
        <v>103</v>
      </c>
      <c r="P23" s="31" t="s">
        <v>103</v>
      </c>
      <c r="Q23" s="31" t="s">
        <v>103</v>
      </c>
      <c r="R23" s="31" t="s">
        <v>103</v>
      </c>
      <c r="S23" s="31" t="s">
        <v>103</v>
      </c>
      <c r="T23" s="31" t="s">
        <v>103</v>
      </c>
      <c r="U23" s="100" t="s">
        <v>103</v>
      </c>
      <c r="V23" s="100" t="s">
        <v>103</v>
      </c>
    </row>
    <row r="24" spans="1:22">
      <c r="A24" s="49">
        <v>2024</v>
      </c>
      <c r="B24" s="35" t="s">
        <v>103</v>
      </c>
      <c r="C24" s="35" t="s">
        <v>103</v>
      </c>
      <c r="D24" s="35" t="s">
        <v>103</v>
      </c>
      <c r="E24" s="35" t="s">
        <v>103</v>
      </c>
      <c r="F24" s="35" t="s">
        <v>103</v>
      </c>
      <c r="G24" s="216" t="s">
        <v>103</v>
      </c>
      <c r="H24" s="216" t="s">
        <v>103</v>
      </c>
      <c r="I24" s="28" t="s">
        <v>103</v>
      </c>
      <c r="J24" s="28" t="s">
        <v>103</v>
      </c>
      <c r="K24" s="28" t="s">
        <v>103</v>
      </c>
      <c r="L24" s="28" t="s">
        <v>103</v>
      </c>
      <c r="M24" s="28" t="s">
        <v>103</v>
      </c>
      <c r="N24" s="97" t="s">
        <v>103</v>
      </c>
      <c r="O24" s="97" t="s">
        <v>103</v>
      </c>
      <c r="P24" s="31" t="s">
        <v>103</v>
      </c>
      <c r="Q24" s="31" t="s">
        <v>103</v>
      </c>
      <c r="R24" s="31" t="s">
        <v>103</v>
      </c>
      <c r="S24" s="31" t="s">
        <v>103</v>
      </c>
      <c r="T24" s="31" t="s">
        <v>103</v>
      </c>
      <c r="U24" s="100" t="s">
        <v>103</v>
      </c>
      <c r="V24" s="100" t="s">
        <v>103</v>
      </c>
    </row>
    <row r="25" spans="1:22">
      <c r="A25" s="49">
        <v>2025</v>
      </c>
      <c r="B25" s="226">
        <v>0.16</v>
      </c>
      <c r="C25" s="226">
        <v>0.02</v>
      </c>
      <c r="D25" s="226">
        <v>0.55000000000000004</v>
      </c>
      <c r="E25" s="226">
        <v>0.25</v>
      </c>
      <c r="F25" s="226">
        <v>0.02</v>
      </c>
      <c r="G25" s="216">
        <v>0.6</v>
      </c>
      <c r="H25" s="216">
        <v>0.4</v>
      </c>
      <c r="I25" s="95">
        <v>0.16</v>
      </c>
      <c r="J25" s="95">
        <v>0.02</v>
      </c>
      <c r="K25" s="95">
        <v>0.55000000000000004</v>
      </c>
      <c r="L25" s="95">
        <v>0.25</v>
      </c>
      <c r="M25" s="95">
        <v>0.02</v>
      </c>
      <c r="N25" s="217">
        <v>0.6</v>
      </c>
      <c r="O25" s="217">
        <v>0.4</v>
      </c>
      <c r="P25" s="218">
        <v>0.16</v>
      </c>
      <c r="Q25" s="218">
        <v>0.02</v>
      </c>
      <c r="R25" s="218">
        <v>0.55000000000000004</v>
      </c>
      <c r="S25" s="218">
        <v>0.25</v>
      </c>
      <c r="T25" s="218">
        <v>0.02</v>
      </c>
      <c r="U25" s="219">
        <v>0.6</v>
      </c>
      <c r="V25" s="219">
        <v>0.4</v>
      </c>
    </row>
    <row r="26" spans="1:22">
      <c r="A26" s="49">
        <v>2026</v>
      </c>
      <c r="B26" s="94">
        <f>B$25 + ($A26-$A$25) * ((B$50 - B$25)/($A$50 - $A$25))</f>
        <v>0.1608</v>
      </c>
      <c r="C26" s="94">
        <f>C$25 + ($A26-$A$25) * ((C$50 - C$25)/($A$50 - $A$25))</f>
        <v>1.9599999999999999E-2</v>
      </c>
      <c r="D26" s="94">
        <f>1-SUM(B26:C26)-SUM(E26:F26)</f>
        <v>0.55800000000000005</v>
      </c>
      <c r="E26" s="94">
        <f t="shared" ref="E26:J26" si="0">E$25 + ($A26-$A$25) * ((E$50 - E$25)/($A$50 - $A$25))</f>
        <v>0.24199999999999999</v>
      </c>
      <c r="F26" s="94">
        <f t="shared" si="0"/>
        <v>1.9599999999999999E-2</v>
      </c>
      <c r="G26" s="96">
        <f t="shared" si="0"/>
        <v>0.60399999999999998</v>
      </c>
      <c r="H26" s="96">
        <f t="shared" si="0"/>
        <v>0.39600000000000002</v>
      </c>
      <c r="I26" s="104">
        <f t="shared" si="0"/>
        <v>0.16159999999999999</v>
      </c>
      <c r="J26" s="104">
        <f t="shared" si="0"/>
        <v>1.9200000000000002E-2</v>
      </c>
      <c r="K26" s="104">
        <f>1-SUM(I26:J26)-SUM(L26:M26)</f>
        <v>0.55800000000000005</v>
      </c>
      <c r="L26" s="104">
        <f t="shared" ref="L26:Q26" si="1">L$25 + ($A26-$A$25) * ((L$50 - L$25)/($A$50 - $A$25))</f>
        <v>0.24</v>
      </c>
      <c r="M26" s="104">
        <f t="shared" si="1"/>
        <v>2.12E-2</v>
      </c>
      <c r="N26" s="99">
        <f t="shared" si="1"/>
        <v>0.60799999999999998</v>
      </c>
      <c r="O26" s="99">
        <f t="shared" si="1"/>
        <v>0.39200000000000002</v>
      </c>
      <c r="P26" s="103">
        <f t="shared" si="1"/>
        <v>0.1636</v>
      </c>
      <c r="Q26" s="103">
        <f t="shared" si="1"/>
        <v>1.9200000000000002E-2</v>
      </c>
      <c r="R26" s="103">
        <f>1-SUM(P26:Q26)-SUM(S26:T26)</f>
        <v>0.55600000000000005</v>
      </c>
      <c r="S26" s="103">
        <f>S$25 + ($A26-$A$25) * ((S$50 - S$25)/($A$50 - $A$25))</f>
        <v>0.24</v>
      </c>
      <c r="T26" s="103">
        <f>T$25 + ($A26-$A$25) * ((T$50 - T$25)/($A$50 - $A$25))</f>
        <v>2.12E-2</v>
      </c>
      <c r="U26" s="102">
        <f>U$25 + ($A26-$A$25) * ((U$50 - U$25)/($A$50 - $A$25))</f>
        <v>0.60799999999999998</v>
      </c>
      <c r="V26" s="102">
        <f>V$25 + ($A26-$A$25) * ((V$50 - V$25)/($A$50 - $A$25))</f>
        <v>0.39200000000000002</v>
      </c>
    </row>
    <row r="27" spans="1:22">
      <c r="A27" s="49">
        <v>2027</v>
      </c>
      <c r="B27" s="94">
        <f t="shared" ref="B27:O49" si="2">B$25 + ($A27-$A$25) * ((B$50 - B$25)/($A$50 - $A$25))</f>
        <v>0.16159999999999999</v>
      </c>
      <c r="C27" s="94">
        <f t="shared" si="2"/>
        <v>1.9200000000000002E-2</v>
      </c>
      <c r="D27" s="94">
        <f t="shared" ref="D27:D49" si="3">1-SUM(B27:C27)-SUM(E27:F27)</f>
        <v>0.56600000000000006</v>
      </c>
      <c r="E27" s="94">
        <f t="shared" si="2"/>
        <v>0.23399999999999999</v>
      </c>
      <c r="F27" s="94">
        <f t="shared" si="2"/>
        <v>1.9200000000000002E-2</v>
      </c>
      <c r="G27" s="96">
        <f t="shared" si="2"/>
        <v>0.60799999999999998</v>
      </c>
      <c r="H27" s="96">
        <f t="shared" si="2"/>
        <v>0.39200000000000002</v>
      </c>
      <c r="I27" s="104">
        <f t="shared" si="2"/>
        <v>0.16320000000000001</v>
      </c>
      <c r="J27" s="104">
        <f t="shared" si="2"/>
        <v>1.84E-2</v>
      </c>
      <c r="K27" s="104">
        <f t="shared" ref="K27:K49" si="4">1-SUM(I27:J27)-SUM(L27:M27)</f>
        <v>0.56600000000000006</v>
      </c>
      <c r="L27" s="104">
        <f t="shared" si="2"/>
        <v>0.23</v>
      </c>
      <c r="M27" s="104">
        <f t="shared" si="2"/>
        <v>2.24E-2</v>
      </c>
      <c r="N27" s="99">
        <f t="shared" si="2"/>
        <v>0.61599999999999999</v>
      </c>
      <c r="O27" s="99">
        <f t="shared" si="2"/>
        <v>0.38400000000000001</v>
      </c>
      <c r="P27" s="103">
        <f t="shared" ref="P27:V49" si="5">P$25 + ($A27-$A$25) * ((P$50 - P$25)/($A$50 - $A$25))</f>
        <v>0.16720000000000002</v>
      </c>
      <c r="Q27" s="103">
        <f t="shared" si="5"/>
        <v>1.84E-2</v>
      </c>
      <c r="R27" s="103">
        <f t="shared" ref="R27:R49" si="6">1-SUM(P27:Q27)-SUM(S27:T27)</f>
        <v>0.56200000000000006</v>
      </c>
      <c r="S27" s="103">
        <f t="shared" si="5"/>
        <v>0.23</v>
      </c>
      <c r="T27" s="103">
        <f t="shared" si="5"/>
        <v>2.24E-2</v>
      </c>
      <c r="U27" s="102">
        <f t="shared" si="5"/>
        <v>0.61599999999999999</v>
      </c>
      <c r="V27" s="102">
        <f t="shared" si="5"/>
        <v>0.38400000000000001</v>
      </c>
    </row>
    <row r="28" spans="1:22">
      <c r="A28" s="49">
        <v>2028</v>
      </c>
      <c r="B28" s="94">
        <f t="shared" si="2"/>
        <v>0.16239999999999999</v>
      </c>
      <c r="C28" s="94">
        <f t="shared" si="2"/>
        <v>1.8800000000000001E-2</v>
      </c>
      <c r="D28" s="94">
        <f t="shared" si="3"/>
        <v>0.57399999999999995</v>
      </c>
      <c r="E28" s="94">
        <f t="shared" si="2"/>
        <v>0.22600000000000001</v>
      </c>
      <c r="F28" s="94">
        <f t="shared" si="2"/>
        <v>1.8800000000000001E-2</v>
      </c>
      <c r="G28" s="96">
        <f t="shared" si="2"/>
        <v>0.61199999999999999</v>
      </c>
      <c r="H28" s="96">
        <f t="shared" si="2"/>
        <v>0.38800000000000001</v>
      </c>
      <c r="I28" s="104">
        <f t="shared" si="2"/>
        <v>0.1648</v>
      </c>
      <c r="J28" s="104">
        <f t="shared" si="2"/>
        <v>1.7600000000000001E-2</v>
      </c>
      <c r="K28" s="104">
        <f t="shared" si="4"/>
        <v>0.57399999999999995</v>
      </c>
      <c r="L28" s="104">
        <f t="shared" si="2"/>
        <v>0.22</v>
      </c>
      <c r="M28" s="104">
        <f t="shared" si="2"/>
        <v>2.3599999999999999E-2</v>
      </c>
      <c r="N28" s="99">
        <f t="shared" si="2"/>
        <v>0.624</v>
      </c>
      <c r="O28" s="99">
        <f t="shared" si="2"/>
        <v>0.376</v>
      </c>
      <c r="P28" s="103">
        <f t="shared" si="5"/>
        <v>0.17080000000000001</v>
      </c>
      <c r="Q28" s="103">
        <f t="shared" si="5"/>
        <v>1.7600000000000001E-2</v>
      </c>
      <c r="R28" s="103">
        <f t="shared" si="6"/>
        <v>0.56799999999999995</v>
      </c>
      <c r="S28" s="103">
        <f t="shared" si="5"/>
        <v>0.22</v>
      </c>
      <c r="T28" s="103">
        <f t="shared" si="5"/>
        <v>2.3599999999999999E-2</v>
      </c>
      <c r="U28" s="102">
        <f t="shared" si="5"/>
        <v>0.624</v>
      </c>
      <c r="V28" s="102">
        <f t="shared" si="5"/>
        <v>0.376</v>
      </c>
    </row>
    <row r="29" spans="1:22">
      <c r="A29" s="49">
        <v>2029</v>
      </c>
      <c r="B29" s="94">
        <f t="shared" si="2"/>
        <v>0.16320000000000001</v>
      </c>
      <c r="C29" s="94">
        <f t="shared" si="2"/>
        <v>1.84E-2</v>
      </c>
      <c r="D29" s="94">
        <f t="shared" si="3"/>
        <v>0.58200000000000007</v>
      </c>
      <c r="E29" s="94">
        <f t="shared" si="2"/>
        <v>0.218</v>
      </c>
      <c r="F29" s="94">
        <f t="shared" si="2"/>
        <v>1.84E-2</v>
      </c>
      <c r="G29" s="96">
        <f t="shared" si="2"/>
        <v>0.61599999999999999</v>
      </c>
      <c r="H29" s="96">
        <f t="shared" si="2"/>
        <v>0.38400000000000001</v>
      </c>
      <c r="I29" s="104">
        <f t="shared" si="2"/>
        <v>0.16639999999999999</v>
      </c>
      <c r="J29" s="104">
        <f t="shared" si="2"/>
        <v>1.6799999999999999E-2</v>
      </c>
      <c r="K29" s="104">
        <f t="shared" si="4"/>
        <v>0.58199999999999996</v>
      </c>
      <c r="L29" s="104">
        <f t="shared" si="2"/>
        <v>0.21</v>
      </c>
      <c r="M29" s="104">
        <f t="shared" si="2"/>
        <v>2.4800000000000003E-2</v>
      </c>
      <c r="N29" s="99">
        <f t="shared" si="2"/>
        <v>0.63200000000000001</v>
      </c>
      <c r="O29" s="99">
        <f t="shared" si="2"/>
        <v>0.36799999999999999</v>
      </c>
      <c r="P29" s="103">
        <f t="shared" si="5"/>
        <v>0.1744</v>
      </c>
      <c r="Q29" s="103">
        <f t="shared" si="5"/>
        <v>1.6799999999999999E-2</v>
      </c>
      <c r="R29" s="103">
        <f t="shared" si="6"/>
        <v>0.57399999999999995</v>
      </c>
      <c r="S29" s="103">
        <f t="shared" si="5"/>
        <v>0.21</v>
      </c>
      <c r="T29" s="103">
        <f t="shared" si="5"/>
        <v>2.4800000000000003E-2</v>
      </c>
      <c r="U29" s="102">
        <f t="shared" si="5"/>
        <v>0.63200000000000001</v>
      </c>
      <c r="V29" s="102">
        <f t="shared" si="5"/>
        <v>0.36799999999999999</v>
      </c>
    </row>
    <row r="30" spans="1:22">
      <c r="A30" s="49">
        <v>2030</v>
      </c>
      <c r="B30" s="94">
        <f t="shared" si="2"/>
        <v>0.16400000000000001</v>
      </c>
      <c r="C30" s="94">
        <f t="shared" si="2"/>
        <v>1.8000000000000002E-2</v>
      </c>
      <c r="D30" s="94">
        <f t="shared" si="3"/>
        <v>0.59000000000000008</v>
      </c>
      <c r="E30" s="94">
        <f t="shared" si="2"/>
        <v>0.21</v>
      </c>
      <c r="F30" s="94">
        <f t="shared" si="2"/>
        <v>1.8000000000000002E-2</v>
      </c>
      <c r="G30" s="96">
        <f t="shared" si="2"/>
        <v>0.62</v>
      </c>
      <c r="H30" s="96">
        <f t="shared" si="2"/>
        <v>0.38</v>
      </c>
      <c r="I30" s="104">
        <f t="shared" si="2"/>
        <v>0.16800000000000001</v>
      </c>
      <c r="J30" s="104">
        <f t="shared" si="2"/>
        <v>1.6E-2</v>
      </c>
      <c r="K30" s="104">
        <f t="shared" si="4"/>
        <v>0.59000000000000008</v>
      </c>
      <c r="L30" s="104">
        <f t="shared" si="2"/>
        <v>0.2</v>
      </c>
      <c r="M30" s="104">
        <f t="shared" si="2"/>
        <v>2.6000000000000002E-2</v>
      </c>
      <c r="N30" s="99">
        <f t="shared" si="2"/>
        <v>0.64</v>
      </c>
      <c r="O30" s="99">
        <f t="shared" si="2"/>
        <v>0.36000000000000004</v>
      </c>
      <c r="P30" s="103">
        <f t="shared" si="5"/>
        <v>0.17799999999999999</v>
      </c>
      <c r="Q30" s="103">
        <f t="shared" si="5"/>
        <v>1.6E-2</v>
      </c>
      <c r="R30" s="103">
        <f t="shared" si="6"/>
        <v>0.58000000000000007</v>
      </c>
      <c r="S30" s="103">
        <f t="shared" si="5"/>
        <v>0.2</v>
      </c>
      <c r="T30" s="103">
        <f t="shared" si="5"/>
        <v>2.6000000000000002E-2</v>
      </c>
      <c r="U30" s="102">
        <f t="shared" si="5"/>
        <v>0.64</v>
      </c>
      <c r="V30" s="102">
        <f t="shared" si="5"/>
        <v>0.36000000000000004</v>
      </c>
    </row>
    <row r="31" spans="1:22">
      <c r="A31" s="49">
        <v>2031</v>
      </c>
      <c r="B31" s="94">
        <f t="shared" si="2"/>
        <v>0.1648</v>
      </c>
      <c r="C31" s="94">
        <f t="shared" si="2"/>
        <v>1.7600000000000001E-2</v>
      </c>
      <c r="D31" s="94">
        <f t="shared" si="3"/>
        <v>0.59799999999999998</v>
      </c>
      <c r="E31" s="94">
        <f t="shared" si="2"/>
        <v>0.20200000000000001</v>
      </c>
      <c r="F31" s="94">
        <f t="shared" si="2"/>
        <v>1.7600000000000001E-2</v>
      </c>
      <c r="G31" s="96">
        <f t="shared" si="2"/>
        <v>0.624</v>
      </c>
      <c r="H31" s="96">
        <f t="shared" si="2"/>
        <v>0.376</v>
      </c>
      <c r="I31" s="104">
        <f t="shared" si="2"/>
        <v>0.1696</v>
      </c>
      <c r="J31" s="104">
        <f t="shared" si="2"/>
        <v>1.52E-2</v>
      </c>
      <c r="K31" s="104">
        <f t="shared" si="4"/>
        <v>0.59800000000000009</v>
      </c>
      <c r="L31" s="104">
        <f t="shared" si="2"/>
        <v>0.19</v>
      </c>
      <c r="M31" s="104">
        <f t="shared" si="2"/>
        <v>2.7200000000000002E-2</v>
      </c>
      <c r="N31" s="99">
        <f t="shared" si="2"/>
        <v>0.64800000000000002</v>
      </c>
      <c r="O31" s="99">
        <f t="shared" si="2"/>
        <v>0.35200000000000004</v>
      </c>
      <c r="P31" s="103">
        <f t="shared" si="5"/>
        <v>0.18160000000000001</v>
      </c>
      <c r="Q31" s="103">
        <f t="shared" si="5"/>
        <v>1.52E-2</v>
      </c>
      <c r="R31" s="103">
        <f t="shared" si="6"/>
        <v>0.58600000000000008</v>
      </c>
      <c r="S31" s="103">
        <f t="shared" si="5"/>
        <v>0.19</v>
      </c>
      <c r="T31" s="103">
        <f t="shared" si="5"/>
        <v>2.7200000000000002E-2</v>
      </c>
      <c r="U31" s="102">
        <f t="shared" si="5"/>
        <v>0.64800000000000002</v>
      </c>
      <c r="V31" s="102">
        <f t="shared" si="5"/>
        <v>0.35200000000000004</v>
      </c>
    </row>
    <row r="32" spans="1:22">
      <c r="A32" s="49">
        <v>2032</v>
      </c>
      <c r="B32" s="94">
        <f t="shared" si="2"/>
        <v>0.1656</v>
      </c>
      <c r="C32" s="94">
        <f t="shared" si="2"/>
        <v>1.72E-2</v>
      </c>
      <c r="D32" s="94">
        <f t="shared" si="3"/>
        <v>0.60600000000000009</v>
      </c>
      <c r="E32" s="94">
        <f t="shared" si="2"/>
        <v>0.19400000000000001</v>
      </c>
      <c r="F32" s="94">
        <f t="shared" si="2"/>
        <v>1.72E-2</v>
      </c>
      <c r="G32" s="96">
        <f t="shared" si="2"/>
        <v>0.628</v>
      </c>
      <c r="H32" s="96">
        <f t="shared" si="2"/>
        <v>0.372</v>
      </c>
      <c r="I32" s="104">
        <f t="shared" si="2"/>
        <v>0.17120000000000002</v>
      </c>
      <c r="J32" s="104">
        <f t="shared" si="2"/>
        <v>1.44E-2</v>
      </c>
      <c r="K32" s="104">
        <f t="shared" si="4"/>
        <v>0.60599999999999998</v>
      </c>
      <c r="L32" s="104">
        <f t="shared" si="2"/>
        <v>0.18</v>
      </c>
      <c r="M32" s="104">
        <f t="shared" si="2"/>
        <v>2.8400000000000002E-2</v>
      </c>
      <c r="N32" s="99">
        <f t="shared" si="2"/>
        <v>0.65600000000000003</v>
      </c>
      <c r="O32" s="99">
        <f t="shared" si="2"/>
        <v>0.34400000000000003</v>
      </c>
      <c r="P32" s="103">
        <f t="shared" si="5"/>
        <v>0.1852</v>
      </c>
      <c r="Q32" s="103">
        <f t="shared" si="5"/>
        <v>1.44E-2</v>
      </c>
      <c r="R32" s="103">
        <f t="shared" si="6"/>
        <v>0.59199999999999997</v>
      </c>
      <c r="S32" s="103">
        <f t="shared" si="5"/>
        <v>0.18</v>
      </c>
      <c r="T32" s="103">
        <f t="shared" si="5"/>
        <v>2.8400000000000002E-2</v>
      </c>
      <c r="U32" s="102">
        <f t="shared" si="5"/>
        <v>0.65600000000000003</v>
      </c>
      <c r="V32" s="102">
        <f t="shared" si="5"/>
        <v>0.34400000000000003</v>
      </c>
    </row>
    <row r="33" spans="1:22">
      <c r="A33" s="49">
        <v>2033</v>
      </c>
      <c r="B33" s="94">
        <f t="shared" si="2"/>
        <v>0.16639999999999999</v>
      </c>
      <c r="C33" s="94">
        <f t="shared" si="2"/>
        <v>1.6799999999999999E-2</v>
      </c>
      <c r="D33" s="94">
        <f t="shared" si="3"/>
        <v>0.61399999999999999</v>
      </c>
      <c r="E33" s="94">
        <f t="shared" si="2"/>
        <v>0.186</v>
      </c>
      <c r="F33" s="94">
        <f t="shared" si="2"/>
        <v>1.6799999999999999E-2</v>
      </c>
      <c r="G33" s="96">
        <f t="shared" si="2"/>
        <v>0.63200000000000001</v>
      </c>
      <c r="H33" s="96">
        <f t="shared" si="2"/>
        <v>0.36799999999999999</v>
      </c>
      <c r="I33" s="104">
        <f t="shared" si="2"/>
        <v>0.17280000000000001</v>
      </c>
      <c r="J33" s="104">
        <f t="shared" si="2"/>
        <v>1.3600000000000001E-2</v>
      </c>
      <c r="K33" s="104">
        <f t="shared" si="4"/>
        <v>0.61399999999999999</v>
      </c>
      <c r="L33" s="104">
        <f t="shared" si="2"/>
        <v>0.16999999999999998</v>
      </c>
      <c r="M33" s="104">
        <f t="shared" si="2"/>
        <v>2.9600000000000001E-2</v>
      </c>
      <c r="N33" s="99">
        <f t="shared" si="2"/>
        <v>0.66400000000000003</v>
      </c>
      <c r="O33" s="99">
        <f t="shared" si="2"/>
        <v>0.33600000000000002</v>
      </c>
      <c r="P33" s="103">
        <f t="shared" si="5"/>
        <v>0.1888</v>
      </c>
      <c r="Q33" s="103">
        <f t="shared" si="5"/>
        <v>1.3600000000000001E-2</v>
      </c>
      <c r="R33" s="103">
        <f t="shared" si="6"/>
        <v>0.59799999999999998</v>
      </c>
      <c r="S33" s="103">
        <f t="shared" si="5"/>
        <v>0.16999999999999998</v>
      </c>
      <c r="T33" s="103">
        <f t="shared" si="5"/>
        <v>2.9600000000000001E-2</v>
      </c>
      <c r="U33" s="102">
        <f t="shared" si="5"/>
        <v>0.66400000000000003</v>
      </c>
      <c r="V33" s="102">
        <f t="shared" si="5"/>
        <v>0.33600000000000002</v>
      </c>
    </row>
    <row r="34" spans="1:22">
      <c r="A34" s="49">
        <v>2034</v>
      </c>
      <c r="B34" s="94">
        <f t="shared" si="2"/>
        <v>0.16719999999999999</v>
      </c>
      <c r="C34" s="94">
        <f t="shared" si="2"/>
        <v>1.6400000000000001E-2</v>
      </c>
      <c r="D34" s="94">
        <f t="shared" si="3"/>
        <v>0.622</v>
      </c>
      <c r="E34" s="94">
        <f t="shared" si="2"/>
        <v>0.17799999999999999</v>
      </c>
      <c r="F34" s="94">
        <f t="shared" si="2"/>
        <v>1.6400000000000001E-2</v>
      </c>
      <c r="G34" s="96">
        <f t="shared" si="2"/>
        <v>0.63600000000000001</v>
      </c>
      <c r="H34" s="96">
        <f t="shared" si="2"/>
        <v>0.36399999999999999</v>
      </c>
      <c r="I34" s="104">
        <f t="shared" si="2"/>
        <v>0.1744</v>
      </c>
      <c r="J34" s="104">
        <f t="shared" si="2"/>
        <v>1.2799999999999999E-2</v>
      </c>
      <c r="K34" s="104">
        <f t="shared" si="4"/>
        <v>0.622</v>
      </c>
      <c r="L34" s="104">
        <f t="shared" si="2"/>
        <v>0.16</v>
      </c>
      <c r="M34" s="104">
        <f t="shared" si="2"/>
        <v>3.0800000000000001E-2</v>
      </c>
      <c r="N34" s="99">
        <f t="shared" si="2"/>
        <v>0.67200000000000004</v>
      </c>
      <c r="O34" s="99">
        <f t="shared" si="2"/>
        <v>0.32800000000000001</v>
      </c>
      <c r="P34" s="103">
        <f t="shared" si="5"/>
        <v>0.19240000000000002</v>
      </c>
      <c r="Q34" s="103">
        <f t="shared" si="5"/>
        <v>1.2799999999999999E-2</v>
      </c>
      <c r="R34" s="103">
        <f t="shared" si="6"/>
        <v>0.60399999999999998</v>
      </c>
      <c r="S34" s="103">
        <f t="shared" si="5"/>
        <v>0.16</v>
      </c>
      <c r="T34" s="103">
        <f t="shared" si="5"/>
        <v>3.0800000000000001E-2</v>
      </c>
      <c r="U34" s="102">
        <f t="shared" si="5"/>
        <v>0.67200000000000004</v>
      </c>
      <c r="V34" s="102">
        <f t="shared" si="5"/>
        <v>0.32800000000000001</v>
      </c>
    </row>
    <row r="35" spans="1:22">
      <c r="A35" s="49">
        <v>2035</v>
      </c>
      <c r="B35" s="94">
        <f t="shared" si="2"/>
        <v>0.16800000000000001</v>
      </c>
      <c r="C35" s="94">
        <f t="shared" si="2"/>
        <v>1.6E-2</v>
      </c>
      <c r="D35" s="94">
        <f t="shared" si="3"/>
        <v>0.63000000000000012</v>
      </c>
      <c r="E35" s="94">
        <f t="shared" si="2"/>
        <v>0.16999999999999998</v>
      </c>
      <c r="F35" s="94">
        <f t="shared" si="2"/>
        <v>1.6E-2</v>
      </c>
      <c r="G35" s="96">
        <f t="shared" si="2"/>
        <v>0.64</v>
      </c>
      <c r="H35" s="96">
        <f t="shared" si="2"/>
        <v>0.36</v>
      </c>
      <c r="I35" s="104">
        <f t="shared" si="2"/>
        <v>0.17600000000000002</v>
      </c>
      <c r="J35" s="104">
        <f t="shared" si="2"/>
        <v>1.2E-2</v>
      </c>
      <c r="K35" s="104">
        <f t="shared" si="4"/>
        <v>0.62999999999999989</v>
      </c>
      <c r="L35" s="104">
        <f t="shared" si="2"/>
        <v>0.15</v>
      </c>
      <c r="M35" s="104">
        <f t="shared" si="2"/>
        <v>3.2000000000000001E-2</v>
      </c>
      <c r="N35" s="99">
        <f t="shared" si="2"/>
        <v>0.67999999999999994</v>
      </c>
      <c r="O35" s="99">
        <f t="shared" si="2"/>
        <v>0.32</v>
      </c>
      <c r="P35" s="103">
        <f t="shared" si="5"/>
        <v>0.19600000000000001</v>
      </c>
      <c r="Q35" s="103">
        <f t="shared" si="5"/>
        <v>1.2E-2</v>
      </c>
      <c r="R35" s="103">
        <f t="shared" si="6"/>
        <v>0.6100000000000001</v>
      </c>
      <c r="S35" s="103">
        <f t="shared" si="5"/>
        <v>0.15</v>
      </c>
      <c r="T35" s="103">
        <f t="shared" si="5"/>
        <v>3.2000000000000001E-2</v>
      </c>
      <c r="U35" s="102">
        <f t="shared" si="5"/>
        <v>0.67999999999999994</v>
      </c>
      <c r="V35" s="102">
        <f t="shared" si="5"/>
        <v>0.32</v>
      </c>
    </row>
    <row r="36" spans="1:22">
      <c r="A36" s="49">
        <v>2036</v>
      </c>
      <c r="B36" s="94">
        <f t="shared" si="2"/>
        <v>0.16880000000000001</v>
      </c>
      <c r="C36" s="94">
        <f t="shared" si="2"/>
        <v>1.5599999999999999E-2</v>
      </c>
      <c r="D36" s="94">
        <f t="shared" si="3"/>
        <v>0.63800000000000001</v>
      </c>
      <c r="E36" s="94">
        <f t="shared" si="2"/>
        <v>0.16200000000000001</v>
      </c>
      <c r="F36" s="94">
        <f t="shared" si="2"/>
        <v>1.5599999999999999E-2</v>
      </c>
      <c r="G36" s="96">
        <f t="shared" si="2"/>
        <v>0.64400000000000002</v>
      </c>
      <c r="H36" s="96">
        <f t="shared" si="2"/>
        <v>0.35599999999999998</v>
      </c>
      <c r="I36" s="104">
        <f t="shared" si="2"/>
        <v>0.17760000000000001</v>
      </c>
      <c r="J36" s="104">
        <f t="shared" si="2"/>
        <v>1.12E-2</v>
      </c>
      <c r="K36" s="104">
        <f t="shared" si="4"/>
        <v>0.63800000000000001</v>
      </c>
      <c r="L36" s="104">
        <f t="shared" si="2"/>
        <v>0.14000000000000001</v>
      </c>
      <c r="M36" s="104">
        <f t="shared" si="2"/>
        <v>3.32E-2</v>
      </c>
      <c r="N36" s="99">
        <f t="shared" si="2"/>
        <v>0.68799999999999994</v>
      </c>
      <c r="O36" s="99">
        <f t="shared" si="2"/>
        <v>0.31200000000000006</v>
      </c>
      <c r="P36" s="103">
        <f t="shared" si="5"/>
        <v>0.1996</v>
      </c>
      <c r="Q36" s="103">
        <f t="shared" si="5"/>
        <v>1.12E-2</v>
      </c>
      <c r="R36" s="103">
        <f t="shared" si="6"/>
        <v>0.61599999999999999</v>
      </c>
      <c r="S36" s="103">
        <f t="shared" si="5"/>
        <v>0.14000000000000001</v>
      </c>
      <c r="T36" s="103">
        <f t="shared" si="5"/>
        <v>3.32E-2</v>
      </c>
      <c r="U36" s="102">
        <f t="shared" si="5"/>
        <v>0.68799999999999994</v>
      </c>
      <c r="V36" s="102">
        <f t="shared" si="5"/>
        <v>0.31200000000000006</v>
      </c>
    </row>
    <row r="37" spans="1:22">
      <c r="A37" s="49">
        <v>2037</v>
      </c>
      <c r="B37" s="94">
        <f t="shared" si="2"/>
        <v>0.1696</v>
      </c>
      <c r="C37" s="94">
        <f t="shared" si="2"/>
        <v>1.52E-2</v>
      </c>
      <c r="D37" s="94">
        <f t="shared" si="3"/>
        <v>0.64600000000000002</v>
      </c>
      <c r="E37" s="94">
        <f t="shared" si="2"/>
        <v>0.154</v>
      </c>
      <c r="F37" s="94">
        <f t="shared" si="2"/>
        <v>1.52E-2</v>
      </c>
      <c r="G37" s="96">
        <f t="shared" si="2"/>
        <v>0.64799999999999991</v>
      </c>
      <c r="H37" s="96">
        <f t="shared" si="2"/>
        <v>0.35199999999999998</v>
      </c>
      <c r="I37" s="104">
        <f t="shared" si="2"/>
        <v>0.1792</v>
      </c>
      <c r="J37" s="104">
        <f t="shared" si="2"/>
        <v>1.04E-2</v>
      </c>
      <c r="K37" s="104">
        <f t="shared" si="4"/>
        <v>0.64600000000000002</v>
      </c>
      <c r="L37" s="104">
        <f t="shared" si="2"/>
        <v>0.13</v>
      </c>
      <c r="M37" s="104">
        <f t="shared" si="2"/>
        <v>3.44E-2</v>
      </c>
      <c r="N37" s="99">
        <f t="shared" si="2"/>
        <v>0.69599999999999995</v>
      </c>
      <c r="O37" s="99">
        <f t="shared" si="2"/>
        <v>0.30400000000000005</v>
      </c>
      <c r="P37" s="103">
        <f t="shared" si="5"/>
        <v>0.20319999999999999</v>
      </c>
      <c r="Q37" s="103">
        <f t="shared" si="5"/>
        <v>1.04E-2</v>
      </c>
      <c r="R37" s="103">
        <f t="shared" si="6"/>
        <v>0.622</v>
      </c>
      <c r="S37" s="103">
        <f t="shared" si="5"/>
        <v>0.13</v>
      </c>
      <c r="T37" s="103">
        <f t="shared" si="5"/>
        <v>3.44E-2</v>
      </c>
      <c r="U37" s="102">
        <f t="shared" si="5"/>
        <v>0.69599999999999995</v>
      </c>
      <c r="V37" s="102">
        <f t="shared" si="5"/>
        <v>0.30400000000000005</v>
      </c>
    </row>
    <row r="38" spans="1:22">
      <c r="A38" s="49">
        <v>2038</v>
      </c>
      <c r="B38" s="94">
        <f t="shared" si="2"/>
        <v>0.1704</v>
      </c>
      <c r="C38" s="94">
        <f t="shared" si="2"/>
        <v>1.4800000000000001E-2</v>
      </c>
      <c r="D38" s="94">
        <f t="shared" si="3"/>
        <v>0.65399999999999991</v>
      </c>
      <c r="E38" s="94">
        <f t="shared" si="2"/>
        <v>0.14599999999999999</v>
      </c>
      <c r="F38" s="94">
        <f t="shared" si="2"/>
        <v>1.4800000000000001E-2</v>
      </c>
      <c r="G38" s="96">
        <f t="shared" si="2"/>
        <v>0.65199999999999991</v>
      </c>
      <c r="H38" s="96">
        <f t="shared" si="2"/>
        <v>0.34800000000000003</v>
      </c>
      <c r="I38" s="104">
        <f t="shared" si="2"/>
        <v>0.18080000000000002</v>
      </c>
      <c r="J38" s="104">
        <f t="shared" si="2"/>
        <v>9.5999999999999992E-3</v>
      </c>
      <c r="K38" s="104">
        <f t="shared" si="4"/>
        <v>0.65400000000000003</v>
      </c>
      <c r="L38" s="104">
        <f t="shared" si="2"/>
        <v>0.12</v>
      </c>
      <c r="M38" s="104">
        <f t="shared" si="2"/>
        <v>3.56E-2</v>
      </c>
      <c r="N38" s="99">
        <f t="shared" si="2"/>
        <v>0.70399999999999996</v>
      </c>
      <c r="O38" s="99">
        <f t="shared" si="2"/>
        <v>0.29600000000000004</v>
      </c>
      <c r="P38" s="103">
        <f t="shared" si="5"/>
        <v>0.20680000000000001</v>
      </c>
      <c r="Q38" s="103">
        <f t="shared" si="5"/>
        <v>9.5999999999999992E-3</v>
      </c>
      <c r="R38" s="103">
        <f t="shared" si="6"/>
        <v>0.628</v>
      </c>
      <c r="S38" s="103">
        <f t="shared" si="5"/>
        <v>0.12</v>
      </c>
      <c r="T38" s="103">
        <f t="shared" si="5"/>
        <v>3.56E-2</v>
      </c>
      <c r="U38" s="102">
        <f t="shared" si="5"/>
        <v>0.70399999999999996</v>
      </c>
      <c r="V38" s="102">
        <f t="shared" si="5"/>
        <v>0.29600000000000004</v>
      </c>
    </row>
    <row r="39" spans="1:22">
      <c r="A39" s="49">
        <v>2039</v>
      </c>
      <c r="B39" s="94">
        <f t="shared" si="2"/>
        <v>0.17119999999999999</v>
      </c>
      <c r="C39" s="94">
        <f t="shared" si="2"/>
        <v>1.44E-2</v>
      </c>
      <c r="D39" s="94">
        <f t="shared" si="3"/>
        <v>0.66200000000000003</v>
      </c>
      <c r="E39" s="94">
        <f t="shared" si="2"/>
        <v>0.13800000000000001</v>
      </c>
      <c r="F39" s="94">
        <f t="shared" si="2"/>
        <v>1.44E-2</v>
      </c>
      <c r="G39" s="96">
        <f t="shared" si="2"/>
        <v>0.65599999999999992</v>
      </c>
      <c r="H39" s="96">
        <f t="shared" si="2"/>
        <v>0.34400000000000003</v>
      </c>
      <c r="I39" s="104">
        <f t="shared" si="2"/>
        <v>0.18240000000000001</v>
      </c>
      <c r="J39" s="104">
        <f>J$25 + ($A39-$A$25) * ((J$50 - J$25)/($A$50 - $A$25))</f>
        <v>8.8000000000000005E-3</v>
      </c>
      <c r="K39" s="104">
        <f t="shared" si="4"/>
        <v>0.66199999999999992</v>
      </c>
      <c r="L39" s="104">
        <f t="shared" si="2"/>
        <v>0.10999999999999999</v>
      </c>
      <c r="M39" s="104">
        <f t="shared" si="2"/>
        <v>3.6799999999999999E-2</v>
      </c>
      <c r="N39" s="99">
        <f t="shared" si="2"/>
        <v>0.71199999999999997</v>
      </c>
      <c r="O39" s="99">
        <f t="shared" si="2"/>
        <v>0.28800000000000003</v>
      </c>
      <c r="P39" s="103">
        <f t="shared" si="5"/>
        <v>0.2104</v>
      </c>
      <c r="Q39" s="103">
        <f t="shared" si="5"/>
        <v>8.8000000000000005E-3</v>
      </c>
      <c r="R39" s="103">
        <f t="shared" si="6"/>
        <v>0.6339999999999999</v>
      </c>
      <c r="S39" s="103">
        <f t="shared" si="5"/>
        <v>0.10999999999999999</v>
      </c>
      <c r="T39" s="103">
        <f t="shared" si="5"/>
        <v>3.6799999999999999E-2</v>
      </c>
      <c r="U39" s="102">
        <f t="shared" si="5"/>
        <v>0.71199999999999997</v>
      </c>
      <c r="V39" s="102">
        <f t="shared" si="5"/>
        <v>0.28800000000000003</v>
      </c>
    </row>
    <row r="40" spans="1:22">
      <c r="A40" s="49">
        <v>2040</v>
      </c>
      <c r="B40" s="94">
        <f t="shared" si="2"/>
        <v>0.17199999999999999</v>
      </c>
      <c r="C40" s="94">
        <f t="shared" si="2"/>
        <v>1.4E-2</v>
      </c>
      <c r="D40" s="94">
        <f t="shared" si="3"/>
        <v>0.67</v>
      </c>
      <c r="E40" s="94">
        <f t="shared" si="2"/>
        <v>0.13</v>
      </c>
      <c r="F40" s="94">
        <f t="shared" si="2"/>
        <v>1.4E-2</v>
      </c>
      <c r="G40" s="96">
        <f t="shared" si="2"/>
        <v>0.65999999999999992</v>
      </c>
      <c r="H40" s="96">
        <f t="shared" si="2"/>
        <v>0.34</v>
      </c>
      <c r="I40" s="104">
        <f t="shared" si="2"/>
        <v>0.184</v>
      </c>
      <c r="J40" s="104">
        <f t="shared" si="2"/>
        <v>8.0000000000000002E-3</v>
      </c>
      <c r="K40" s="104">
        <f t="shared" si="4"/>
        <v>0.67</v>
      </c>
      <c r="L40" s="104">
        <f t="shared" si="2"/>
        <v>0.1</v>
      </c>
      <c r="M40" s="104">
        <f t="shared" si="2"/>
        <v>3.8000000000000006E-2</v>
      </c>
      <c r="N40" s="99">
        <f t="shared" si="2"/>
        <v>0.72</v>
      </c>
      <c r="O40" s="99">
        <f t="shared" si="2"/>
        <v>0.28000000000000003</v>
      </c>
      <c r="P40" s="103">
        <f t="shared" si="5"/>
        <v>0.214</v>
      </c>
      <c r="Q40" s="103">
        <f t="shared" si="5"/>
        <v>8.0000000000000002E-3</v>
      </c>
      <c r="R40" s="103">
        <f t="shared" si="6"/>
        <v>0.64</v>
      </c>
      <c r="S40" s="103">
        <f t="shared" si="5"/>
        <v>0.1</v>
      </c>
      <c r="T40" s="103">
        <f t="shared" si="5"/>
        <v>3.8000000000000006E-2</v>
      </c>
      <c r="U40" s="102">
        <f t="shared" si="5"/>
        <v>0.72</v>
      </c>
      <c r="V40" s="102">
        <f t="shared" si="5"/>
        <v>0.28000000000000003</v>
      </c>
    </row>
    <row r="41" spans="1:22">
      <c r="A41" s="49">
        <v>2041</v>
      </c>
      <c r="B41" s="94">
        <f t="shared" si="2"/>
        <v>0.17280000000000001</v>
      </c>
      <c r="C41" s="94">
        <f t="shared" si="2"/>
        <v>1.3600000000000001E-2</v>
      </c>
      <c r="D41" s="94">
        <f t="shared" si="3"/>
        <v>0.67799999999999994</v>
      </c>
      <c r="E41" s="94">
        <f t="shared" si="2"/>
        <v>0.122</v>
      </c>
      <c r="F41" s="94">
        <f t="shared" si="2"/>
        <v>1.3600000000000001E-2</v>
      </c>
      <c r="G41" s="96">
        <f t="shared" si="2"/>
        <v>0.66399999999999992</v>
      </c>
      <c r="H41" s="96">
        <f t="shared" si="2"/>
        <v>0.33600000000000002</v>
      </c>
      <c r="I41" s="104">
        <f t="shared" si="2"/>
        <v>0.18560000000000001</v>
      </c>
      <c r="J41" s="104">
        <f t="shared" si="2"/>
        <v>7.1999999999999998E-3</v>
      </c>
      <c r="K41" s="104">
        <f t="shared" si="4"/>
        <v>0.67799999999999994</v>
      </c>
      <c r="L41" s="104">
        <f t="shared" si="2"/>
        <v>0.09</v>
      </c>
      <c r="M41" s="104">
        <f t="shared" si="2"/>
        <v>3.9199999999999999E-2</v>
      </c>
      <c r="N41" s="99">
        <f t="shared" si="2"/>
        <v>0.72799999999999998</v>
      </c>
      <c r="O41" s="99">
        <f t="shared" si="2"/>
        <v>0.27200000000000002</v>
      </c>
      <c r="P41" s="103">
        <f t="shared" si="5"/>
        <v>0.21760000000000002</v>
      </c>
      <c r="Q41" s="103">
        <f t="shared" si="5"/>
        <v>7.1999999999999998E-3</v>
      </c>
      <c r="R41" s="103">
        <f t="shared" si="6"/>
        <v>0.64600000000000002</v>
      </c>
      <c r="S41" s="103">
        <f t="shared" si="5"/>
        <v>0.09</v>
      </c>
      <c r="T41" s="103">
        <f t="shared" si="5"/>
        <v>3.9199999999999999E-2</v>
      </c>
      <c r="U41" s="102">
        <f t="shared" si="5"/>
        <v>0.72799999999999998</v>
      </c>
      <c r="V41" s="102">
        <f t="shared" si="5"/>
        <v>0.27200000000000002</v>
      </c>
    </row>
    <row r="42" spans="1:22">
      <c r="A42" s="49">
        <v>2042</v>
      </c>
      <c r="B42" s="94">
        <f t="shared" si="2"/>
        <v>0.1736</v>
      </c>
      <c r="C42" s="94">
        <f t="shared" si="2"/>
        <v>1.32E-2</v>
      </c>
      <c r="D42" s="94">
        <f t="shared" si="3"/>
        <v>0.68600000000000005</v>
      </c>
      <c r="E42" s="94">
        <f t="shared" si="2"/>
        <v>0.11399999999999999</v>
      </c>
      <c r="F42" s="94">
        <f t="shared" si="2"/>
        <v>1.32E-2</v>
      </c>
      <c r="G42" s="96">
        <f t="shared" si="2"/>
        <v>0.66799999999999993</v>
      </c>
      <c r="H42" s="96">
        <f t="shared" si="2"/>
        <v>0.33200000000000002</v>
      </c>
      <c r="I42" s="104">
        <f t="shared" si="2"/>
        <v>0.18720000000000001</v>
      </c>
      <c r="J42" s="104">
        <f t="shared" si="2"/>
        <v>6.3999999999999994E-3</v>
      </c>
      <c r="K42" s="104">
        <f t="shared" si="4"/>
        <v>0.68600000000000005</v>
      </c>
      <c r="L42" s="104">
        <f t="shared" si="2"/>
        <v>7.9999999999999988E-2</v>
      </c>
      <c r="M42" s="104">
        <f t="shared" si="2"/>
        <v>4.0400000000000005E-2</v>
      </c>
      <c r="N42" s="99">
        <f t="shared" si="2"/>
        <v>0.73599999999999999</v>
      </c>
      <c r="O42" s="99">
        <f t="shared" si="2"/>
        <v>0.26400000000000001</v>
      </c>
      <c r="P42" s="103">
        <f t="shared" si="5"/>
        <v>0.22120000000000001</v>
      </c>
      <c r="Q42" s="103">
        <f t="shared" si="5"/>
        <v>6.3999999999999994E-3</v>
      </c>
      <c r="R42" s="103">
        <f t="shared" si="6"/>
        <v>0.65200000000000002</v>
      </c>
      <c r="S42" s="103">
        <f t="shared" si="5"/>
        <v>7.9999999999999988E-2</v>
      </c>
      <c r="T42" s="103">
        <f t="shared" si="5"/>
        <v>4.0400000000000005E-2</v>
      </c>
      <c r="U42" s="102">
        <f t="shared" si="5"/>
        <v>0.73599999999999999</v>
      </c>
      <c r="V42" s="102">
        <f t="shared" si="5"/>
        <v>0.26400000000000001</v>
      </c>
    </row>
    <row r="43" spans="1:22">
      <c r="A43" s="49">
        <v>2043</v>
      </c>
      <c r="B43" s="94">
        <f t="shared" si="2"/>
        <v>0.1744</v>
      </c>
      <c r="C43" s="94">
        <f t="shared" si="2"/>
        <v>1.2799999999999999E-2</v>
      </c>
      <c r="D43" s="94">
        <f t="shared" si="3"/>
        <v>0.69399999999999995</v>
      </c>
      <c r="E43" s="94">
        <f t="shared" si="2"/>
        <v>0.10599999999999998</v>
      </c>
      <c r="F43" s="94">
        <f t="shared" si="2"/>
        <v>1.2799999999999999E-2</v>
      </c>
      <c r="G43" s="96">
        <f t="shared" si="2"/>
        <v>0.67199999999999993</v>
      </c>
      <c r="H43" s="96">
        <f t="shared" si="2"/>
        <v>0.32800000000000001</v>
      </c>
      <c r="I43" s="104">
        <f t="shared" si="2"/>
        <v>0.18880000000000002</v>
      </c>
      <c r="J43" s="104">
        <f t="shared" si="2"/>
        <v>5.5999999999999991E-3</v>
      </c>
      <c r="K43" s="104">
        <f t="shared" si="4"/>
        <v>0.69399999999999995</v>
      </c>
      <c r="L43" s="104">
        <f t="shared" si="2"/>
        <v>7.0000000000000007E-2</v>
      </c>
      <c r="M43" s="104">
        <f t="shared" si="2"/>
        <v>4.1599999999999998E-2</v>
      </c>
      <c r="N43" s="99">
        <f t="shared" si="2"/>
        <v>0.74399999999999999</v>
      </c>
      <c r="O43" s="99">
        <f t="shared" si="2"/>
        <v>0.25600000000000001</v>
      </c>
      <c r="P43" s="103">
        <f t="shared" si="5"/>
        <v>0.2248</v>
      </c>
      <c r="Q43" s="103">
        <f t="shared" si="5"/>
        <v>5.5999999999999991E-3</v>
      </c>
      <c r="R43" s="103">
        <f t="shared" si="6"/>
        <v>0.65800000000000003</v>
      </c>
      <c r="S43" s="103">
        <f t="shared" si="5"/>
        <v>7.0000000000000007E-2</v>
      </c>
      <c r="T43" s="103">
        <f t="shared" si="5"/>
        <v>4.1599999999999998E-2</v>
      </c>
      <c r="U43" s="102">
        <f t="shared" si="5"/>
        <v>0.74399999999999999</v>
      </c>
      <c r="V43" s="102">
        <f t="shared" si="5"/>
        <v>0.25600000000000001</v>
      </c>
    </row>
    <row r="44" spans="1:22">
      <c r="A44" s="49">
        <v>2044</v>
      </c>
      <c r="B44" s="94">
        <f t="shared" si="2"/>
        <v>0.17519999999999999</v>
      </c>
      <c r="C44" s="94">
        <f t="shared" si="2"/>
        <v>1.2400000000000001E-2</v>
      </c>
      <c r="D44" s="94">
        <f t="shared" si="3"/>
        <v>0.70199999999999996</v>
      </c>
      <c r="E44" s="94">
        <f t="shared" si="2"/>
        <v>9.8000000000000004E-2</v>
      </c>
      <c r="F44" s="94">
        <f t="shared" si="2"/>
        <v>1.2400000000000001E-2</v>
      </c>
      <c r="G44" s="96">
        <f t="shared" si="2"/>
        <v>0.67599999999999993</v>
      </c>
      <c r="H44" s="96">
        <f t="shared" si="2"/>
        <v>0.32400000000000001</v>
      </c>
      <c r="I44" s="104">
        <f t="shared" si="2"/>
        <v>0.19040000000000001</v>
      </c>
      <c r="J44" s="104">
        <f t="shared" si="2"/>
        <v>4.8000000000000004E-3</v>
      </c>
      <c r="K44" s="104">
        <f t="shared" si="4"/>
        <v>0.70199999999999996</v>
      </c>
      <c r="L44" s="104">
        <f t="shared" si="2"/>
        <v>0.06</v>
      </c>
      <c r="M44" s="104">
        <f t="shared" si="2"/>
        <v>4.2800000000000005E-2</v>
      </c>
      <c r="N44" s="99">
        <f t="shared" si="2"/>
        <v>0.752</v>
      </c>
      <c r="O44" s="99">
        <f t="shared" si="2"/>
        <v>0.24800000000000003</v>
      </c>
      <c r="P44" s="103">
        <f t="shared" si="5"/>
        <v>0.22839999999999999</v>
      </c>
      <c r="Q44" s="103">
        <f t="shared" si="5"/>
        <v>4.8000000000000004E-3</v>
      </c>
      <c r="R44" s="103">
        <f t="shared" si="6"/>
        <v>0.66400000000000003</v>
      </c>
      <c r="S44" s="103">
        <f t="shared" si="5"/>
        <v>0.06</v>
      </c>
      <c r="T44" s="103">
        <f t="shared" si="5"/>
        <v>4.2800000000000005E-2</v>
      </c>
      <c r="U44" s="102">
        <f t="shared" si="5"/>
        <v>0.752</v>
      </c>
      <c r="V44" s="102">
        <f t="shared" si="5"/>
        <v>0.24800000000000003</v>
      </c>
    </row>
    <row r="45" spans="1:22">
      <c r="A45" s="49">
        <v>2045</v>
      </c>
      <c r="B45" s="94">
        <f t="shared" si="2"/>
        <v>0.17599999999999999</v>
      </c>
      <c r="C45" s="94">
        <f t="shared" si="2"/>
        <v>1.2E-2</v>
      </c>
      <c r="D45" s="94">
        <f t="shared" si="3"/>
        <v>0.71000000000000008</v>
      </c>
      <c r="E45" s="94">
        <f t="shared" si="2"/>
        <v>0.09</v>
      </c>
      <c r="F45" s="94">
        <f t="shared" si="2"/>
        <v>1.2E-2</v>
      </c>
      <c r="G45" s="96">
        <f t="shared" si="2"/>
        <v>0.67999999999999994</v>
      </c>
      <c r="H45" s="96">
        <f t="shared" si="2"/>
        <v>0.32</v>
      </c>
      <c r="I45" s="104">
        <f t="shared" si="2"/>
        <v>0.192</v>
      </c>
      <c r="J45" s="104">
        <f t="shared" si="2"/>
        <v>4.0000000000000001E-3</v>
      </c>
      <c r="K45" s="104">
        <f t="shared" si="4"/>
        <v>0.71000000000000008</v>
      </c>
      <c r="L45" s="104">
        <f t="shared" si="2"/>
        <v>4.9999999999999989E-2</v>
      </c>
      <c r="M45" s="104">
        <f t="shared" si="2"/>
        <v>4.3999999999999997E-2</v>
      </c>
      <c r="N45" s="99">
        <f t="shared" si="2"/>
        <v>0.76</v>
      </c>
      <c r="O45" s="99">
        <f t="shared" si="2"/>
        <v>0.24000000000000002</v>
      </c>
      <c r="P45" s="103">
        <f t="shared" si="5"/>
        <v>0.23199999999999998</v>
      </c>
      <c r="Q45" s="103">
        <f t="shared" si="5"/>
        <v>4.0000000000000001E-3</v>
      </c>
      <c r="R45" s="103">
        <f t="shared" si="6"/>
        <v>0.67</v>
      </c>
      <c r="S45" s="103">
        <f t="shared" si="5"/>
        <v>4.9999999999999989E-2</v>
      </c>
      <c r="T45" s="103">
        <f t="shared" si="5"/>
        <v>4.3999999999999997E-2</v>
      </c>
      <c r="U45" s="102">
        <f t="shared" si="5"/>
        <v>0.76</v>
      </c>
      <c r="V45" s="102">
        <f t="shared" si="5"/>
        <v>0.24000000000000002</v>
      </c>
    </row>
    <row r="46" spans="1:22">
      <c r="A46" s="49">
        <v>2046</v>
      </c>
      <c r="B46" s="94">
        <f t="shared" si="2"/>
        <v>0.17679999999999998</v>
      </c>
      <c r="C46" s="94">
        <f t="shared" si="2"/>
        <v>1.1599999999999999E-2</v>
      </c>
      <c r="D46" s="94">
        <f t="shared" si="3"/>
        <v>0.71799999999999997</v>
      </c>
      <c r="E46" s="94">
        <f t="shared" si="2"/>
        <v>8.199999999999999E-2</v>
      </c>
      <c r="F46" s="94">
        <f t="shared" si="2"/>
        <v>1.1599999999999999E-2</v>
      </c>
      <c r="G46" s="96">
        <f t="shared" si="2"/>
        <v>0.68399999999999994</v>
      </c>
      <c r="H46" s="96">
        <f t="shared" si="2"/>
        <v>0.316</v>
      </c>
      <c r="I46" s="104">
        <f t="shared" si="2"/>
        <v>0.19359999999999999</v>
      </c>
      <c r="J46" s="104">
        <f t="shared" si="2"/>
        <v>3.199999999999998E-3</v>
      </c>
      <c r="K46" s="104">
        <f t="shared" si="4"/>
        <v>0.71799999999999997</v>
      </c>
      <c r="L46" s="104">
        <f t="shared" si="2"/>
        <v>4.0000000000000008E-2</v>
      </c>
      <c r="M46" s="104">
        <f t="shared" ref="I46:O49" si="7">M$25 + ($A46-$A$25) * ((M$50 - M$25)/($A$50 - $A$25))</f>
        <v>4.5200000000000004E-2</v>
      </c>
      <c r="N46" s="99">
        <f t="shared" si="7"/>
        <v>0.76800000000000002</v>
      </c>
      <c r="O46" s="99">
        <f t="shared" si="7"/>
        <v>0.23200000000000001</v>
      </c>
      <c r="P46" s="103">
        <f t="shared" si="5"/>
        <v>0.2356</v>
      </c>
      <c r="Q46" s="103">
        <f t="shared" si="5"/>
        <v>3.199999999999998E-3</v>
      </c>
      <c r="R46" s="103">
        <f t="shared" si="6"/>
        <v>0.67599999999999993</v>
      </c>
      <c r="S46" s="103">
        <f t="shared" si="5"/>
        <v>4.0000000000000008E-2</v>
      </c>
      <c r="T46" s="103">
        <f t="shared" si="5"/>
        <v>4.5200000000000004E-2</v>
      </c>
      <c r="U46" s="102">
        <f t="shared" si="5"/>
        <v>0.76800000000000002</v>
      </c>
      <c r="V46" s="102">
        <f t="shared" si="5"/>
        <v>0.23200000000000001</v>
      </c>
    </row>
    <row r="47" spans="1:22">
      <c r="A47" s="49">
        <v>2047</v>
      </c>
      <c r="B47" s="94">
        <f t="shared" si="2"/>
        <v>0.17759999999999998</v>
      </c>
      <c r="C47" s="94">
        <f t="shared" si="2"/>
        <v>1.12E-2</v>
      </c>
      <c r="D47" s="94">
        <f t="shared" si="3"/>
        <v>0.72599999999999998</v>
      </c>
      <c r="E47" s="94">
        <f t="shared" si="2"/>
        <v>7.400000000000001E-2</v>
      </c>
      <c r="F47" s="94">
        <f t="shared" si="2"/>
        <v>1.12E-2</v>
      </c>
      <c r="G47" s="96">
        <f t="shared" si="2"/>
        <v>0.68799999999999994</v>
      </c>
      <c r="H47" s="96">
        <f t="shared" si="2"/>
        <v>0.312</v>
      </c>
      <c r="I47" s="104">
        <f t="shared" si="7"/>
        <v>0.19520000000000001</v>
      </c>
      <c r="J47" s="104">
        <f t="shared" si="7"/>
        <v>2.3999999999999994E-3</v>
      </c>
      <c r="K47" s="104">
        <f t="shared" si="4"/>
        <v>0.72599999999999998</v>
      </c>
      <c r="L47" s="104">
        <f t="shared" si="7"/>
        <v>0.03</v>
      </c>
      <c r="M47" s="104">
        <f t="shared" si="7"/>
        <v>4.6400000000000004E-2</v>
      </c>
      <c r="N47" s="99">
        <f t="shared" si="7"/>
        <v>0.77600000000000002</v>
      </c>
      <c r="O47" s="99">
        <f t="shared" si="7"/>
        <v>0.22400000000000003</v>
      </c>
      <c r="P47" s="103">
        <f t="shared" si="5"/>
        <v>0.2392</v>
      </c>
      <c r="Q47" s="103">
        <f t="shared" si="5"/>
        <v>2.3999999999999994E-3</v>
      </c>
      <c r="R47" s="103">
        <f t="shared" si="6"/>
        <v>0.68199999999999994</v>
      </c>
      <c r="S47" s="103">
        <f t="shared" si="5"/>
        <v>0.03</v>
      </c>
      <c r="T47" s="103">
        <f t="shared" si="5"/>
        <v>4.6400000000000004E-2</v>
      </c>
      <c r="U47" s="102">
        <f t="shared" si="5"/>
        <v>0.77600000000000002</v>
      </c>
      <c r="V47" s="102">
        <f t="shared" si="5"/>
        <v>0.22400000000000003</v>
      </c>
    </row>
    <row r="48" spans="1:22">
      <c r="A48" s="49">
        <v>2048</v>
      </c>
      <c r="B48" s="94">
        <f t="shared" si="2"/>
        <v>0.1784</v>
      </c>
      <c r="C48" s="94">
        <f t="shared" si="2"/>
        <v>1.0800000000000001E-2</v>
      </c>
      <c r="D48" s="94">
        <f t="shared" si="3"/>
        <v>0.73399999999999999</v>
      </c>
      <c r="E48" s="94">
        <f t="shared" si="2"/>
        <v>6.6000000000000003E-2</v>
      </c>
      <c r="F48" s="94">
        <f t="shared" si="2"/>
        <v>1.0800000000000001E-2</v>
      </c>
      <c r="G48" s="96">
        <f t="shared" si="2"/>
        <v>0.69199999999999995</v>
      </c>
      <c r="H48" s="96">
        <f t="shared" si="2"/>
        <v>0.308</v>
      </c>
      <c r="I48" s="104">
        <f t="shared" si="7"/>
        <v>0.1968</v>
      </c>
      <c r="J48" s="104">
        <f t="shared" si="7"/>
        <v>1.6000000000000007E-3</v>
      </c>
      <c r="K48" s="104">
        <f t="shared" si="4"/>
        <v>0.73399999999999999</v>
      </c>
      <c r="L48" s="104">
        <f t="shared" si="7"/>
        <v>1.999999999999999E-2</v>
      </c>
      <c r="M48" s="104">
        <f t="shared" si="7"/>
        <v>4.7600000000000003E-2</v>
      </c>
      <c r="N48" s="99">
        <f t="shared" si="7"/>
        <v>0.78400000000000003</v>
      </c>
      <c r="O48" s="99">
        <f t="shared" si="7"/>
        <v>0.21600000000000003</v>
      </c>
      <c r="P48" s="103">
        <f t="shared" si="5"/>
        <v>0.24280000000000002</v>
      </c>
      <c r="Q48" s="103">
        <f t="shared" si="5"/>
        <v>1.6000000000000007E-3</v>
      </c>
      <c r="R48" s="103">
        <f t="shared" si="6"/>
        <v>0.68800000000000006</v>
      </c>
      <c r="S48" s="103">
        <f t="shared" si="5"/>
        <v>1.999999999999999E-2</v>
      </c>
      <c r="T48" s="103">
        <f t="shared" si="5"/>
        <v>4.7600000000000003E-2</v>
      </c>
      <c r="U48" s="102">
        <f t="shared" si="5"/>
        <v>0.78400000000000003</v>
      </c>
      <c r="V48" s="102">
        <f t="shared" si="5"/>
        <v>0.21600000000000003</v>
      </c>
    </row>
    <row r="49" spans="1:22">
      <c r="A49" s="49">
        <v>2049</v>
      </c>
      <c r="B49" s="94">
        <f t="shared" si="2"/>
        <v>0.1792</v>
      </c>
      <c r="C49" s="94">
        <f t="shared" si="2"/>
        <v>1.04E-2</v>
      </c>
      <c r="D49" s="94">
        <f t="shared" si="3"/>
        <v>0.74199999999999999</v>
      </c>
      <c r="E49" s="94">
        <f t="shared" si="2"/>
        <v>5.7999999999999996E-2</v>
      </c>
      <c r="F49" s="94">
        <f t="shared" si="2"/>
        <v>1.04E-2</v>
      </c>
      <c r="G49" s="96">
        <f t="shared" si="2"/>
        <v>0.69599999999999995</v>
      </c>
      <c r="H49" s="96">
        <f t="shared" si="2"/>
        <v>0.30399999999999999</v>
      </c>
      <c r="I49" s="104">
        <f t="shared" si="7"/>
        <v>0.19840000000000002</v>
      </c>
      <c r="J49" s="104">
        <f t="shared" si="7"/>
        <v>7.9999999999999863E-4</v>
      </c>
      <c r="K49" s="104">
        <f t="shared" si="4"/>
        <v>0.74199999999999999</v>
      </c>
      <c r="L49" s="104">
        <f t="shared" si="7"/>
        <v>1.0000000000000009E-2</v>
      </c>
      <c r="M49" s="104">
        <f t="shared" si="7"/>
        <v>4.8800000000000003E-2</v>
      </c>
      <c r="N49" s="99">
        <f t="shared" si="7"/>
        <v>0.79200000000000004</v>
      </c>
      <c r="O49" s="99">
        <f t="shared" si="7"/>
        <v>0.20800000000000002</v>
      </c>
      <c r="P49" s="103">
        <f t="shared" si="5"/>
        <v>0.24640000000000001</v>
      </c>
      <c r="Q49" s="103">
        <f t="shared" si="5"/>
        <v>7.9999999999999863E-4</v>
      </c>
      <c r="R49" s="103">
        <f t="shared" si="6"/>
        <v>0.69400000000000006</v>
      </c>
      <c r="S49" s="103">
        <f t="shared" si="5"/>
        <v>1.0000000000000009E-2</v>
      </c>
      <c r="T49" s="103">
        <f t="shared" si="5"/>
        <v>4.8800000000000003E-2</v>
      </c>
      <c r="U49" s="102">
        <f t="shared" si="5"/>
        <v>0.79200000000000004</v>
      </c>
      <c r="V49" s="102">
        <f t="shared" si="5"/>
        <v>0.20800000000000002</v>
      </c>
    </row>
    <row r="50" spans="1:22">
      <c r="A50" s="49">
        <v>2050</v>
      </c>
      <c r="B50" s="226">
        <v>0.18</v>
      </c>
      <c r="C50" s="226">
        <v>0.01</v>
      </c>
      <c r="D50" s="226">
        <v>0.75</v>
      </c>
      <c r="E50" s="226">
        <v>0.05</v>
      </c>
      <c r="F50" s="226">
        <v>0.01</v>
      </c>
      <c r="G50" s="216">
        <v>0.7</v>
      </c>
      <c r="H50" s="216">
        <v>0.3</v>
      </c>
      <c r="I50" s="220">
        <v>0.2</v>
      </c>
      <c r="J50" s="220">
        <v>0</v>
      </c>
      <c r="K50" s="220">
        <v>0.75</v>
      </c>
      <c r="L50" s="227">
        <v>0</v>
      </c>
      <c r="M50" s="220">
        <v>0.05</v>
      </c>
      <c r="N50" s="224">
        <v>0.8</v>
      </c>
      <c r="O50" s="224">
        <v>0.2</v>
      </c>
      <c r="P50" s="218">
        <v>0.25</v>
      </c>
      <c r="Q50" s="218">
        <v>0</v>
      </c>
      <c r="R50" s="218">
        <v>0.7</v>
      </c>
      <c r="S50" s="218">
        <v>0</v>
      </c>
      <c r="T50" s="218">
        <v>0.05</v>
      </c>
      <c r="U50" s="225">
        <v>0.8</v>
      </c>
      <c r="V50" s="225">
        <v>0.2</v>
      </c>
    </row>
    <row r="52" spans="1:22">
      <c r="B52" s="259" t="s">
        <v>188</v>
      </c>
      <c r="C52" s="259"/>
      <c r="D52" s="259"/>
      <c r="E52" s="259"/>
      <c r="F52" s="259"/>
      <c r="G52" s="259"/>
      <c r="H52" s="259"/>
      <c r="I52" s="259"/>
      <c r="J52" s="259"/>
      <c r="K52" s="259"/>
      <c r="L52" s="259"/>
      <c r="M52" s="259"/>
      <c r="N52" s="259"/>
      <c r="O52" s="259"/>
      <c r="P52" s="259"/>
      <c r="Q52" s="259"/>
      <c r="R52" s="259"/>
      <c r="S52" s="259"/>
      <c r="T52" s="259"/>
      <c r="U52" s="259"/>
      <c r="V52" s="259"/>
    </row>
    <row r="53" spans="1:22">
      <c r="A53" s="49">
        <v>2005</v>
      </c>
      <c r="B53" s="105" t="e">
        <f>B5*'SI2.5 - Nickel_demand_model'!$AH5</f>
        <v>#VALUE!</v>
      </c>
      <c r="C53" s="105" t="e">
        <f>C5*'SI2.5 - Nickel_demand_model'!$AH5</f>
        <v>#VALUE!</v>
      </c>
      <c r="D53" s="105" t="e">
        <f>D5*'SI2.5 - Nickel_demand_model'!$AH5</f>
        <v>#VALUE!</v>
      </c>
      <c r="E53" s="105" t="e">
        <f>E5*'SI2.5 - Nickel_demand_model'!$AH5</f>
        <v>#VALUE!</v>
      </c>
      <c r="F53" s="105" t="e">
        <f>F5*'SI2.5 - Nickel_demand_model'!$AH5</f>
        <v>#VALUE!</v>
      </c>
      <c r="G53" s="42" t="e">
        <f>G5*'SI2.5 - Nickel_demand_model'!$AD5</f>
        <v>#VALUE!</v>
      </c>
      <c r="H53" s="42" t="e">
        <f>H5*'SI2.5 - Nickel_demand_model'!$AD5</f>
        <v>#VALUE!</v>
      </c>
      <c r="I53" s="106" t="e">
        <f>I5*'SI2.5 - Nickel_demand_model'!$AI5</f>
        <v>#VALUE!</v>
      </c>
      <c r="J53" s="106" t="e">
        <f>J5*'SI2.5 - Nickel_demand_model'!$AI5</f>
        <v>#VALUE!</v>
      </c>
      <c r="K53" s="106" t="e">
        <f>K5*'SI2.5 - Nickel_demand_model'!$AI5</f>
        <v>#VALUE!</v>
      </c>
      <c r="L53" s="106" t="e">
        <f>L5*'SI2.5 - Nickel_demand_model'!$AI5</f>
        <v>#VALUE!</v>
      </c>
      <c r="M53" s="106" t="e">
        <f>M5*'SI2.5 - Nickel_demand_model'!$AI5</f>
        <v>#VALUE!</v>
      </c>
      <c r="N53" s="43" t="e">
        <f>N5*'SI2.5 - Nickel_demand_model'!$AE5</f>
        <v>#VALUE!</v>
      </c>
      <c r="O53" s="43" t="e">
        <f>O5*'SI2.5 - Nickel_demand_model'!$AE5</f>
        <v>#VALUE!</v>
      </c>
      <c r="P53" s="44" t="e">
        <f>P5*'SI2.5 - Nickel_demand_model'!$AJ5</f>
        <v>#VALUE!</v>
      </c>
      <c r="Q53" s="44" t="e">
        <f>Q5*'SI2.5 - Nickel_demand_model'!$AJ5</f>
        <v>#VALUE!</v>
      </c>
      <c r="R53" s="44" t="e">
        <f>R5*'SI2.5 - Nickel_demand_model'!$AJ5</f>
        <v>#VALUE!</v>
      </c>
      <c r="S53" s="44" t="e">
        <f>S5*'SI2.5 - Nickel_demand_model'!$AJ5</f>
        <v>#VALUE!</v>
      </c>
      <c r="T53" s="44" t="e">
        <f>T5*'SI2.5 - Nickel_demand_model'!$AJ5</f>
        <v>#VALUE!</v>
      </c>
      <c r="U53" s="44" t="e">
        <f>U5*'SI2.5 - Nickel_demand_model'!$AF5</f>
        <v>#VALUE!</v>
      </c>
      <c r="V53" s="44" t="e">
        <f>V5*'SI2.5 - Nickel_demand_model'!$AF5</f>
        <v>#VALUE!</v>
      </c>
    </row>
    <row r="54" spans="1:22">
      <c r="A54" s="49">
        <v>2006</v>
      </c>
      <c r="B54" s="105" t="e">
        <f>B6*'SI2.5 - Nickel_demand_model'!$AH6</f>
        <v>#VALUE!</v>
      </c>
      <c r="C54" s="105" t="e">
        <f>C6*'SI2.5 - Nickel_demand_model'!$AH6</f>
        <v>#VALUE!</v>
      </c>
      <c r="D54" s="105" t="e">
        <f>D6*'SI2.5 - Nickel_demand_model'!$AH6</f>
        <v>#VALUE!</v>
      </c>
      <c r="E54" s="105" t="e">
        <f>E6*'SI2.5 - Nickel_demand_model'!$AH6</f>
        <v>#VALUE!</v>
      </c>
      <c r="F54" s="105" t="e">
        <f>F6*'SI2.5 - Nickel_demand_model'!$AH6</f>
        <v>#VALUE!</v>
      </c>
      <c r="G54" s="42" t="e">
        <f>G6*'SI2.5 - Nickel_demand_model'!$AD6</f>
        <v>#VALUE!</v>
      </c>
      <c r="H54" s="42" t="e">
        <f>H6*'SI2.5 - Nickel_demand_model'!$AD6</f>
        <v>#VALUE!</v>
      </c>
      <c r="I54" s="106" t="e">
        <f>I6*'SI2.5 - Nickel_demand_model'!$AI6</f>
        <v>#VALUE!</v>
      </c>
      <c r="J54" s="106" t="e">
        <f>J6*'SI2.5 - Nickel_demand_model'!$AI6</f>
        <v>#VALUE!</v>
      </c>
      <c r="K54" s="106" t="e">
        <f>K6*'SI2.5 - Nickel_demand_model'!$AI6</f>
        <v>#VALUE!</v>
      </c>
      <c r="L54" s="106" t="e">
        <f>L6*'SI2.5 - Nickel_demand_model'!$AI6</f>
        <v>#VALUE!</v>
      </c>
      <c r="M54" s="106" t="e">
        <f>M6*'SI2.5 - Nickel_demand_model'!$AI6</f>
        <v>#VALUE!</v>
      </c>
      <c r="N54" s="43" t="e">
        <f>N6*'SI2.5 - Nickel_demand_model'!$AE6</f>
        <v>#VALUE!</v>
      </c>
      <c r="O54" s="43" t="e">
        <f>O6*'SI2.5 - Nickel_demand_model'!$AE6</f>
        <v>#VALUE!</v>
      </c>
      <c r="P54" s="44" t="e">
        <f>P6*'SI2.5 - Nickel_demand_model'!$AJ6</f>
        <v>#VALUE!</v>
      </c>
      <c r="Q54" s="44" t="e">
        <f>Q6*'SI2.5 - Nickel_demand_model'!$AJ6</f>
        <v>#VALUE!</v>
      </c>
      <c r="R54" s="44" t="e">
        <f>R6*'SI2.5 - Nickel_demand_model'!$AJ6</f>
        <v>#VALUE!</v>
      </c>
      <c r="S54" s="44" t="e">
        <f>S6*'SI2.5 - Nickel_demand_model'!$AJ6</f>
        <v>#VALUE!</v>
      </c>
      <c r="T54" s="44" t="e">
        <f>T6*'SI2.5 - Nickel_demand_model'!$AJ6</f>
        <v>#VALUE!</v>
      </c>
      <c r="U54" s="44" t="e">
        <f>U6*'SI2.5 - Nickel_demand_model'!$AF6</f>
        <v>#VALUE!</v>
      </c>
      <c r="V54" s="44" t="e">
        <f>V6*'SI2.5 - Nickel_demand_model'!$AF6</f>
        <v>#VALUE!</v>
      </c>
    </row>
    <row r="55" spans="1:22">
      <c r="A55" s="49">
        <v>2007</v>
      </c>
      <c r="B55" s="105" t="e">
        <f>B7*'SI2.5 - Nickel_demand_model'!$AH7</f>
        <v>#VALUE!</v>
      </c>
      <c r="C55" s="105" t="e">
        <f>C7*'SI2.5 - Nickel_demand_model'!$AH7</f>
        <v>#VALUE!</v>
      </c>
      <c r="D55" s="105" t="e">
        <f>D7*'SI2.5 - Nickel_demand_model'!$AH7</f>
        <v>#VALUE!</v>
      </c>
      <c r="E55" s="105" t="e">
        <f>E7*'SI2.5 - Nickel_demand_model'!$AH7</f>
        <v>#VALUE!</v>
      </c>
      <c r="F55" s="105" t="e">
        <f>F7*'SI2.5 - Nickel_demand_model'!$AH7</f>
        <v>#VALUE!</v>
      </c>
      <c r="G55" s="42" t="e">
        <f>G7*'SI2.5 - Nickel_demand_model'!$AD7</f>
        <v>#VALUE!</v>
      </c>
      <c r="H55" s="42" t="e">
        <f>H7*'SI2.5 - Nickel_demand_model'!$AD7</f>
        <v>#VALUE!</v>
      </c>
      <c r="I55" s="106" t="e">
        <f>I7*'SI2.5 - Nickel_demand_model'!$AI7</f>
        <v>#VALUE!</v>
      </c>
      <c r="J55" s="106" t="e">
        <f>J7*'SI2.5 - Nickel_demand_model'!$AI7</f>
        <v>#VALUE!</v>
      </c>
      <c r="K55" s="106" t="e">
        <f>K7*'SI2.5 - Nickel_demand_model'!$AI7</f>
        <v>#VALUE!</v>
      </c>
      <c r="L55" s="106" t="e">
        <f>L7*'SI2.5 - Nickel_demand_model'!$AI7</f>
        <v>#VALUE!</v>
      </c>
      <c r="M55" s="106" t="e">
        <f>M7*'SI2.5 - Nickel_demand_model'!$AI7</f>
        <v>#VALUE!</v>
      </c>
      <c r="N55" s="43" t="e">
        <f>N7*'SI2.5 - Nickel_demand_model'!$AE7</f>
        <v>#VALUE!</v>
      </c>
      <c r="O55" s="43" t="e">
        <f>O7*'SI2.5 - Nickel_demand_model'!$AE7</f>
        <v>#VALUE!</v>
      </c>
      <c r="P55" s="44" t="e">
        <f>P7*'SI2.5 - Nickel_demand_model'!$AJ7</f>
        <v>#VALUE!</v>
      </c>
      <c r="Q55" s="44" t="e">
        <f>Q7*'SI2.5 - Nickel_demand_model'!$AJ7</f>
        <v>#VALUE!</v>
      </c>
      <c r="R55" s="44" t="e">
        <f>R7*'SI2.5 - Nickel_demand_model'!$AJ7</f>
        <v>#VALUE!</v>
      </c>
      <c r="S55" s="44" t="e">
        <f>S7*'SI2.5 - Nickel_demand_model'!$AJ7</f>
        <v>#VALUE!</v>
      </c>
      <c r="T55" s="44" t="e">
        <f>T7*'SI2.5 - Nickel_demand_model'!$AJ7</f>
        <v>#VALUE!</v>
      </c>
      <c r="U55" s="44" t="e">
        <f>U7*'SI2.5 - Nickel_demand_model'!$AF7</f>
        <v>#VALUE!</v>
      </c>
      <c r="V55" s="44" t="e">
        <f>V7*'SI2.5 - Nickel_demand_model'!$AF7</f>
        <v>#VALUE!</v>
      </c>
    </row>
    <row r="56" spans="1:22">
      <c r="A56" s="49">
        <v>2008</v>
      </c>
      <c r="B56" s="105" t="e">
        <f>B8*'SI2.5 - Nickel_demand_model'!$AH8</f>
        <v>#VALUE!</v>
      </c>
      <c r="C56" s="105" t="e">
        <f>C8*'SI2.5 - Nickel_demand_model'!$AH8</f>
        <v>#VALUE!</v>
      </c>
      <c r="D56" s="105" t="e">
        <f>D8*'SI2.5 - Nickel_demand_model'!$AH8</f>
        <v>#VALUE!</v>
      </c>
      <c r="E56" s="105" t="e">
        <f>E8*'SI2.5 - Nickel_demand_model'!$AH8</f>
        <v>#VALUE!</v>
      </c>
      <c r="F56" s="105" t="e">
        <f>F8*'SI2.5 - Nickel_demand_model'!$AH8</f>
        <v>#VALUE!</v>
      </c>
      <c r="G56" s="42" t="e">
        <f>G8*'SI2.5 - Nickel_demand_model'!$AD8</f>
        <v>#VALUE!</v>
      </c>
      <c r="H56" s="42" t="e">
        <f>H8*'SI2.5 - Nickel_demand_model'!$AD8</f>
        <v>#VALUE!</v>
      </c>
      <c r="I56" s="106" t="e">
        <f>I8*'SI2.5 - Nickel_demand_model'!$AI8</f>
        <v>#VALUE!</v>
      </c>
      <c r="J56" s="106" t="e">
        <f>J8*'SI2.5 - Nickel_demand_model'!$AI8</f>
        <v>#VALUE!</v>
      </c>
      <c r="K56" s="106" t="e">
        <f>K8*'SI2.5 - Nickel_demand_model'!$AI8</f>
        <v>#VALUE!</v>
      </c>
      <c r="L56" s="106" t="e">
        <f>L8*'SI2.5 - Nickel_demand_model'!$AI8</f>
        <v>#VALUE!</v>
      </c>
      <c r="M56" s="106" t="e">
        <f>M8*'SI2.5 - Nickel_demand_model'!$AI8</f>
        <v>#VALUE!</v>
      </c>
      <c r="N56" s="43" t="e">
        <f>N8*'SI2.5 - Nickel_demand_model'!$AE8</f>
        <v>#VALUE!</v>
      </c>
      <c r="O56" s="43" t="e">
        <f>O8*'SI2.5 - Nickel_demand_model'!$AE8</f>
        <v>#VALUE!</v>
      </c>
      <c r="P56" s="44" t="e">
        <f>P8*'SI2.5 - Nickel_demand_model'!$AJ8</f>
        <v>#VALUE!</v>
      </c>
      <c r="Q56" s="44" t="e">
        <f>Q8*'SI2.5 - Nickel_demand_model'!$AJ8</f>
        <v>#VALUE!</v>
      </c>
      <c r="R56" s="44" t="e">
        <f>R8*'SI2.5 - Nickel_demand_model'!$AJ8</f>
        <v>#VALUE!</v>
      </c>
      <c r="S56" s="44" t="e">
        <f>S8*'SI2.5 - Nickel_demand_model'!$AJ8</f>
        <v>#VALUE!</v>
      </c>
      <c r="T56" s="44" t="e">
        <f>T8*'SI2.5 - Nickel_demand_model'!$AJ8</f>
        <v>#VALUE!</v>
      </c>
      <c r="U56" s="44" t="e">
        <f>U8*'SI2.5 - Nickel_demand_model'!$AF8</f>
        <v>#VALUE!</v>
      </c>
      <c r="V56" s="44" t="e">
        <f>V8*'SI2.5 - Nickel_demand_model'!$AF8</f>
        <v>#VALUE!</v>
      </c>
    </row>
    <row r="57" spans="1:22">
      <c r="A57" s="49">
        <v>2009</v>
      </c>
      <c r="B57" s="105" t="e">
        <f>B9*'SI2.5 - Nickel_demand_model'!$AH9</f>
        <v>#VALUE!</v>
      </c>
      <c r="C57" s="105" t="e">
        <f>C9*'SI2.5 - Nickel_demand_model'!$AH9</f>
        <v>#VALUE!</v>
      </c>
      <c r="D57" s="105" t="e">
        <f>D9*'SI2.5 - Nickel_demand_model'!$AH9</f>
        <v>#VALUE!</v>
      </c>
      <c r="E57" s="105" t="e">
        <f>E9*'SI2.5 - Nickel_demand_model'!$AH9</f>
        <v>#VALUE!</v>
      </c>
      <c r="F57" s="105" t="e">
        <f>F9*'SI2.5 - Nickel_demand_model'!$AH9</f>
        <v>#VALUE!</v>
      </c>
      <c r="G57" s="42" t="e">
        <f>G9*'SI2.5 - Nickel_demand_model'!$AD9</f>
        <v>#VALUE!</v>
      </c>
      <c r="H57" s="42" t="e">
        <f>H9*'SI2.5 - Nickel_demand_model'!$AD9</f>
        <v>#VALUE!</v>
      </c>
      <c r="I57" s="106" t="e">
        <f>I9*'SI2.5 - Nickel_demand_model'!$AI9</f>
        <v>#VALUE!</v>
      </c>
      <c r="J57" s="106" t="e">
        <f>J9*'SI2.5 - Nickel_demand_model'!$AI9</f>
        <v>#VALUE!</v>
      </c>
      <c r="K57" s="106" t="e">
        <f>K9*'SI2.5 - Nickel_demand_model'!$AI9</f>
        <v>#VALUE!</v>
      </c>
      <c r="L57" s="106" t="e">
        <f>L9*'SI2.5 - Nickel_demand_model'!$AI9</f>
        <v>#VALUE!</v>
      </c>
      <c r="M57" s="106" t="e">
        <f>M9*'SI2.5 - Nickel_demand_model'!$AI9</f>
        <v>#VALUE!</v>
      </c>
      <c r="N57" s="43" t="e">
        <f>N9*'SI2.5 - Nickel_demand_model'!$AE9</f>
        <v>#VALUE!</v>
      </c>
      <c r="O57" s="43" t="e">
        <f>O9*'SI2.5 - Nickel_demand_model'!$AE9</f>
        <v>#VALUE!</v>
      </c>
      <c r="P57" s="44" t="e">
        <f>P9*'SI2.5 - Nickel_demand_model'!$AJ9</f>
        <v>#VALUE!</v>
      </c>
      <c r="Q57" s="44" t="e">
        <f>Q9*'SI2.5 - Nickel_demand_model'!$AJ9</f>
        <v>#VALUE!</v>
      </c>
      <c r="R57" s="44" t="e">
        <f>R9*'SI2.5 - Nickel_demand_model'!$AJ9</f>
        <v>#VALUE!</v>
      </c>
      <c r="S57" s="44" t="e">
        <f>S9*'SI2.5 - Nickel_demand_model'!$AJ9</f>
        <v>#VALUE!</v>
      </c>
      <c r="T57" s="44" t="e">
        <f>T9*'SI2.5 - Nickel_demand_model'!$AJ9</f>
        <v>#VALUE!</v>
      </c>
      <c r="U57" s="44" t="e">
        <f>U9*'SI2.5 - Nickel_demand_model'!$AF9</f>
        <v>#VALUE!</v>
      </c>
      <c r="V57" s="44" t="e">
        <f>V9*'SI2.5 - Nickel_demand_model'!$AF9</f>
        <v>#VALUE!</v>
      </c>
    </row>
    <row r="58" spans="1:22">
      <c r="A58" s="49">
        <v>2010</v>
      </c>
      <c r="B58" s="105" t="e">
        <f>B10*'SI2.5 - Nickel_demand_model'!$AH10</f>
        <v>#VALUE!</v>
      </c>
      <c r="C58" s="105" t="e">
        <f>C10*'SI2.5 - Nickel_demand_model'!$AH10</f>
        <v>#VALUE!</v>
      </c>
      <c r="D58" s="105" t="e">
        <f>D10*'SI2.5 - Nickel_demand_model'!$AH10</f>
        <v>#VALUE!</v>
      </c>
      <c r="E58" s="105" t="e">
        <f>E10*'SI2.5 - Nickel_demand_model'!$AH10</f>
        <v>#VALUE!</v>
      </c>
      <c r="F58" s="105" t="e">
        <f>F10*'SI2.5 - Nickel_demand_model'!$AH10</f>
        <v>#VALUE!</v>
      </c>
      <c r="G58" s="42" t="e">
        <f>G10*'SI2.5 - Nickel_demand_model'!$AD10</f>
        <v>#VALUE!</v>
      </c>
      <c r="H58" s="42" t="e">
        <f>H10*'SI2.5 - Nickel_demand_model'!$AD10</f>
        <v>#VALUE!</v>
      </c>
      <c r="I58" s="106" t="e">
        <f>I10*'SI2.5 - Nickel_demand_model'!$AI10</f>
        <v>#VALUE!</v>
      </c>
      <c r="J58" s="106" t="e">
        <f>J10*'SI2.5 - Nickel_demand_model'!$AI10</f>
        <v>#VALUE!</v>
      </c>
      <c r="K58" s="106" t="e">
        <f>K10*'SI2.5 - Nickel_demand_model'!$AI10</f>
        <v>#VALUE!</v>
      </c>
      <c r="L58" s="106" t="e">
        <f>L10*'SI2.5 - Nickel_demand_model'!$AI10</f>
        <v>#VALUE!</v>
      </c>
      <c r="M58" s="106" t="e">
        <f>M10*'SI2.5 - Nickel_demand_model'!$AI10</f>
        <v>#VALUE!</v>
      </c>
      <c r="N58" s="43" t="e">
        <f>N10*'SI2.5 - Nickel_demand_model'!$AE10</f>
        <v>#VALUE!</v>
      </c>
      <c r="O58" s="43" t="e">
        <f>O10*'SI2.5 - Nickel_demand_model'!$AE10</f>
        <v>#VALUE!</v>
      </c>
      <c r="P58" s="44" t="e">
        <f>P10*'SI2.5 - Nickel_demand_model'!$AJ10</f>
        <v>#VALUE!</v>
      </c>
      <c r="Q58" s="44" t="e">
        <f>Q10*'SI2.5 - Nickel_demand_model'!$AJ10</f>
        <v>#VALUE!</v>
      </c>
      <c r="R58" s="44" t="e">
        <f>R10*'SI2.5 - Nickel_demand_model'!$AJ10</f>
        <v>#VALUE!</v>
      </c>
      <c r="S58" s="44" t="e">
        <f>S10*'SI2.5 - Nickel_demand_model'!$AJ10</f>
        <v>#VALUE!</v>
      </c>
      <c r="T58" s="44" t="e">
        <f>T10*'SI2.5 - Nickel_demand_model'!$AJ10</f>
        <v>#VALUE!</v>
      </c>
      <c r="U58" s="44" t="e">
        <f>U10*'SI2.5 - Nickel_demand_model'!$AF10</f>
        <v>#VALUE!</v>
      </c>
      <c r="V58" s="44" t="e">
        <f>V10*'SI2.5 - Nickel_demand_model'!$AF10</f>
        <v>#VALUE!</v>
      </c>
    </row>
    <row r="59" spans="1:22">
      <c r="A59" s="49">
        <v>2011</v>
      </c>
      <c r="B59" s="105" t="e">
        <f>B11*'SI2.5 - Nickel_demand_model'!$AH11</f>
        <v>#VALUE!</v>
      </c>
      <c r="C59" s="105" t="e">
        <f>C11*'SI2.5 - Nickel_demand_model'!$AH11</f>
        <v>#VALUE!</v>
      </c>
      <c r="D59" s="105" t="e">
        <f>D11*'SI2.5 - Nickel_demand_model'!$AH11</f>
        <v>#VALUE!</v>
      </c>
      <c r="E59" s="105" t="e">
        <f>E11*'SI2.5 - Nickel_demand_model'!$AH11</f>
        <v>#VALUE!</v>
      </c>
      <c r="F59" s="105" t="e">
        <f>F11*'SI2.5 - Nickel_demand_model'!$AH11</f>
        <v>#VALUE!</v>
      </c>
      <c r="G59" s="42" t="e">
        <f>G11*'SI2.5 - Nickel_demand_model'!$AD11</f>
        <v>#VALUE!</v>
      </c>
      <c r="H59" s="42" t="e">
        <f>H11*'SI2.5 - Nickel_demand_model'!$AD11</f>
        <v>#VALUE!</v>
      </c>
      <c r="I59" s="106" t="e">
        <f>I11*'SI2.5 - Nickel_demand_model'!$AI11</f>
        <v>#VALUE!</v>
      </c>
      <c r="J59" s="106" t="e">
        <f>J11*'SI2.5 - Nickel_demand_model'!$AI11</f>
        <v>#VALUE!</v>
      </c>
      <c r="K59" s="106" t="e">
        <f>K11*'SI2.5 - Nickel_demand_model'!$AI11</f>
        <v>#VALUE!</v>
      </c>
      <c r="L59" s="106" t="e">
        <f>L11*'SI2.5 - Nickel_demand_model'!$AI11</f>
        <v>#VALUE!</v>
      </c>
      <c r="M59" s="106" t="e">
        <f>M11*'SI2.5 - Nickel_demand_model'!$AI11</f>
        <v>#VALUE!</v>
      </c>
      <c r="N59" s="43" t="e">
        <f>N11*'SI2.5 - Nickel_demand_model'!$AE11</f>
        <v>#VALUE!</v>
      </c>
      <c r="O59" s="43" t="e">
        <f>O11*'SI2.5 - Nickel_demand_model'!$AE11</f>
        <v>#VALUE!</v>
      </c>
      <c r="P59" s="44" t="e">
        <f>P11*'SI2.5 - Nickel_demand_model'!$AJ11</f>
        <v>#VALUE!</v>
      </c>
      <c r="Q59" s="44" t="e">
        <f>Q11*'SI2.5 - Nickel_demand_model'!$AJ11</f>
        <v>#VALUE!</v>
      </c>
      <c r="R59" s="44" t="e">
        <f>R11*'SI2.5 - Nickel_demand_model'!$AJ11</f>
        <v>#VALUE!</v>
      </c>
      <c r="S59" s="44" t="e">
        <f>S11*'SI2.5 - Nickel_demand_model'!$AJ11</f>
        <v>#VALUE!</v>
      </c>
      <c r="T59" s="44" t="e">
        <f>T11*'SI2.5 - Nickel_demand_model'!$AJ11</f>
        <v>#VALUE!</v>
      </c>
      <c r="U59" s="44" t="e">
        <f>U11*'SI2.5 - Nickel_demand_model'!$AF11</f>
        <v>#VALUE!</v>
      </c>
      <c r="V59" s="44" t="e">
        <f>V11*'SI2.5 - Nickel_demand_model'!$AF11</f>
        <v>#VALUE!</v>
      </c>
    </row>
    <row r="60" spans="1:22">
      <c r="A60" s="49">
        <v>2012</v>
      </c>
      <c r="B60" s="105" t="e">
        <f>B12*'SI2.5 - Nickel_demand_model'!$AH12</f>
        <v>#VALUE!</v>
      </c>
      <c r="C60" s="105" t="e">
        <f>C12*'SI2.5 - Nickel_demand_model'!$AH12</f>
        <v>#VALUE!</v>
      </c>
      <c r="D60" s="105" t="e">
        <f>D12*'SI2.5 - Nickel_demand_model'!$AH12</f>
        <v>#VALUE!</v>
      </c>
      <c r="E60" s="105" t="e">
        <f>E12*'SI2.5 - Nickel_demand_model'!$AH12</f>
        <v>#VALUE!</v>
      </c>
      <c r="F60" s="105" t="e">
        <f>F12*'SI2.5 - Nickel_demand_model'!$AH12</f>
        <v>#VALUE!</v>
      </c>
      <c r="G60" s="42" t="e">
        <f>G12*'SI2.5 - Nickel_demand_model'!$AD12</f>
        <v>#VALUE!</v>
      </c>
      <c r="H60" s="42" t="e">
        <f>H12*'SI2.5 - Nickel_demand_model'!$AD12</f>
        <v>#VALUE!</v>
      </c>
      <c r="I60" s="106" t="e">
        <f>I12*'SI2.5 - Nickel_demand_model'!$AI12</f>
        <v>#VALUE!</v>
      </c>
      <c r="J60" s="106" t="e">
        <f>J12*'SI2.5 - Nickel_demand_model'!$AI12</f>
        <v>#VALUE!</v>
      </c>
      <c r="K60" s="106" t="e">
        <f>K12*'SI2.5 - Nickel_demand_model'!$AI12</f>
        <v>#VALUE!</v>
      </c>
      <c r="L60" s="106" t="e">
        <f>L12*'SI2.5 - Nickel_demand_model'!$AI12</f>
        <v>#VALUE!</v>
      </c>
      <c r="M60" s="106" t="e">
        <f>M12*'SI2.5 - Nickel_demand_model'!$AI12</f>
        <v>#VALUE!</v>
      </c>
      <c r="N60" s="43" t="e">
        <f>N12*'SI2.5 - Nickel_demand_model'!$AE12</f>
        <v>#VALUE!</v>
      </c>
      <c r="O60" s="43" t="e">
        <f>O12*'SI2.5 - Nickel_demand_model'!$AE12</f>
        <v>#VALUE!</v>
      </c>
      <c r="P60" s="44" t="e">
        <f>P12*'SI2.5 - Nickel_demand_model'!$AJ12</f>
        <v>#VALUE!</v>
      </c>
      <c r="Q60" s="44" t="e">
        <f>Q12*'SI2.5 - Nickel_demand_model'!$AJ12</f>
        <v>#VALUE!</v>
      </c>
      <c r="R60" s="44" t="e">
        <f>R12*'SI2.5 - Nickel_demand_model'!$AJ12</f>
        <v>#VALUE!</v>
      </c>
      <c r="S60" s="44" t="e">
        <f>S12*'SI2.5 - Nickel_demand_model'!$AJ12</f>
        <v>#VALUE!</v>
      </c>
      <c r="T60" s="44" t="e">
        <f>T12*'SI2.5 - Nickel_demand_model'!$AJ12</f>
        <v>#VALUE!</v>
      </c>
      <c r="U60" s="44" t="e">
        <f>U12*'SI2.5 - Nickel_demand_model'!$AF12</f>
        <v>#VALUE!</v>
      </c>
      <c r="V60" s="44" t="e">
        <f>V12*'SI2.5 - Nickel_demand_model'!$AF12</f>
        <v>#VALUE!</v>
      </c>
    </row>
    <row r="61" spans="1:22">
      <c r="A61" s="49">
        <v>2013</v>
      </c>
      <c r="B61" s="105" t="e">
        <f>B13*'SI2.5 - Nickel_demand_model'!$AH13</f>
        <v>#VALUE!</v>
      </c>
      <c r="C61" s="105" t="e">
        <f>C13*'SI2.5 - Nickel_demand_model'!$AH13</f>
        <v>#VALUE!</v>
      </c>
      <c r="D61" s="105" t="e">
        <f>D13*'SI2.5 - Nickel_demand_model'!$AH13</f>
        <v>#VALUE!</v>
      </c>
      <c r="E61" s="105" t="e">
        <f>E13*'SI2.5 - Nickel_demand_model'!$AH13</f>
        <v>#VALUE!</v>
      </c>
      <c r="F61" s="105" t="e">
        <f>F13*'SI2.5 - Nickel_demand_model'!$AH13</f>
        <v>#VALUE!</v>
      </c>
      <c r="G61" s="42" t="e">
        <f>G13*'SI2.5 - Nickel_demand_model'!$AD13</f>
        <v>#VALUE!</v>
      </c>
      <c r="H61" s="42" t="e">
        <f>H13*'SI2.5 - Nickel_demand_model'!$AD13</f>
        <v>#VALUE!</v>
      </c>
      <c r="I61" s="106" t="e">
        <f>I13*'SI2.5 - Nickel_demand_model'!$AI13</f>
        <v>#VALUE!</v>
      </c>
      <c r="J61" s="106" t="e">
        <f>J13*'SI2.5 - Nickel_demand_model'!$AI13</f>
        <v>#VALUE!</v>
      </c>
      <c r="K61" s="106" t="e">
        <f>K13*'SI2.5 - Nickel_demand_model'!$AI13</f>
        <v>#VALUE!</v>
      </c>
      <c r="L61" s="106" t="e">
        <f>L13*'SI2.5 - Nickel_demand_model'!$AI13</f>
        <v>#VALUE!</v>
      </c>
      <c r="M61" s="106" t="e">
        <f>M13*'SI2.5 - Nickel_demand_model'!$AI13</f>
        <v>#VALUE!</v>
      </c>
      <c r="N61" s="43" t="e">
        <f>N13*'SI2.5 - Nickel_demand_model'!$AE13</f>
        <v>#VALUE!</v>
      </c>
      <c r="O61" s="43" t="e">
        <f>O13*'SI2.5 - Nickel_demand_model'!$AE13</f>
        <v>#VALUE!</v>
      </c>
      <c r="P61" s="44" t="e">
        <f>P13*'SI2.5 - Nickel_demand_model'!$AJ13</f>
        <v>#VALUE!</v>
      </c>
      <c r="Q61" s="44" t="e">
        <f>Q13*'SI2.5 - Nickel_demand_model'!$AJ13</f>
        <v>#VALUE!</v>
      </c>
      <c r="R61" s="44" t="e">
        <f>R13*'SI2.5 - Nickel_demand_model'!$AJ13</f>
        <v>#VALUE!</v>
      </c>
      <c r="S61" s="44" t="e">
        <f>S13*'SI2.5 - Nickel_demand_model'!$AJ13</f>
        <v>#VALUE!</v>
      </c>
      <c r="T61" s="44" t="e">
        <f>T13*'SI2.5 - Nickel_demand_model'!$AJ13</f>
        <v>#VALUE!</v>
      </c>
      <c r="U61" s="44" t="e">
        <f>U13*'SI2.5 - Nickel_demand_model'!$AF13</f>
        <v>#VALUE!</v>
      </c>
      <c r="V61" s="44" t="e">
        <f>V13*'SI2.5 - Nickel_demand_model'!$AF13</f>
        <v>#VALUE!</v>
      </c>
    </row>
    <row r="62" spans="1:22">
      <c r="A62" s="49">
        <v>2014</v>
      </c>
      <c r="B62" s="105" t="e">
        <f>B14*'SI2.5 - Nickel_demand_model'!$AH14</f>
        <v>#VALUE!</v>
      </c>
      <c r="C62" s="105" t="e">
        <f>C14*'SI2.5 - Nickel_demand_model'!$AH14</f>
        <v>#VALUE!</v>
      </c>
      <c r="D62" s="105" t="e">
        <f>D14*'SI2.5 - Nickel_demand_model'!$AH14</f>
        <v>#VALUE!</v>
      </c>
      <c r="E62" s="105" t="e">
        <f>E14*'SI2.5 - Nickel_demand_model'!$AH14</f>
        <v>#VALUE!</v>
      </c>
      <c r="F62" s="105" t="e">
        <f>F14*'SI2.5 - Nickel_demand_model'!$AH14</f>
        <v>#VALUE!</v>
      </c>
      <c r="G62" s="42" t="e">
        <f>G14*'SI2.5 - Nickel_demand_model'!$AD14</f>
        <v>#VALUE!</v>
      </c>
      <c r="H62" s="42" t="e">
        <f>H14*'SI2.5 - Nickel_demand_model'!$AD14</f>
        <v>#VALUE!</v>
      </c>
      <c r="I62" s="106" t="e">
        <f>I14*'SI2.5 - Nickel_demand_model'!$AI14</f>
        <v>#VALUE!</v>
      </c>
      <c r="J62" s="106" t="e">
        <f>J14*'SI2.5 - Nickel_demand_model'!$AI14</f>
        <v>#VALUE!</v>
      </c>
      <c r="K62" s="106" t="e">
        <f>K14*'SI2.5 - Nickel_demand_model'!$AI14</f>
        <v>#VALUE!</v>
      </c>
      <c r="L62" s="106" t="e">
        <f>L14*'SI2.5 - Nickel_demand_model'!$AI14</f>
        <v>#VALUE!</v>
      </c>
      <c r="M62" s="106" t="e">
        <f>M14*'SI2.5 - Nickel_demand_model'!$AI14</f>
        <v>#VALUE!</v>
      </c>
      <c r="N62" s="43" t="e">
        <f>N14*'SI2.5 - Nickel_demand_model'!$AE14</f>
        <v>#VALUE!</v>
      </c>
      <c r="O62" s="43" t="e">
        <f>O14*'SI2.5 - Nickel_demand_model'!$AE14</f>
        <v>#VALUE!</v>
      </c>
      <c r="P62" s="44" t="e">
        <f>P14*'SI2.5 - Nickel_demand_model'!$AJ14</f>
        <v>#VALUE!</v>
      </c>
      <c r="Q62" s="44" t="e">
        <f>Q14*'SI2.5 - Nickel_demand_model'!$AJ14</f>
        <v>#VALUE!</v>
      </c>
      <c r="R62" s="44" t="e">
        <f>R14*'SI2.5 - Nickel_demand_model'!$AJ14</f>
        <v>#VALUE!</v>
      </c>
      <c r="S62" s="44" t="e">
        <f>S14*'SI2.5 - Nickel_demand_model'!$AJ14</f>
        <v>#VALUE!</v>
      </c>
      <c r="T62" s="44" t="e">
        <f>T14*'SI2.5 - Nickel_demand_model'!$AJ14</f>
        <v>#VALUE!</v>
      </c>
      <c r="U62" s="44" t="e">
        <f>U14*'SI2.5 - Nickel_demand_model'!$AF14</f>
        <v>#VALUE!</v>
      </c>
      <c r="V62" s="44" t="e">
        <f>V14*'SI2.5 - Nickel_demand_model'!$AF14</f>
        <v>#VALUE!</v>
      </c>
    </row>
    <row r="63" spans="1:22">
      <c r="A63" s="49">
        <v>2015</v>
      </c>
      <c r="B63" s="105" t="e">
        <f>B15*'SI2.5 - Nickel_demand_model'!$AH15</f>
        <v>#VALUE!</v>
      </c>
      <c r="C63" s="105" t="e">
        <f>C15*'SI2.5 - Nickel_demand_model'!$AH15</f>
        <v>#VALUE!</v>
      </c>
      <c r="D63" s="105" t="e">
        <f>D15*'SI2.5 - Nickel_demand_model'!$AH15</f>
        <v>#VALUE!</v>
      </c>
      <c r="E63" s="105" t="e">
        <f>E15*'SI2.5 - Nickel_demand_model'!$AH15</f>
        <v>#VALUE!</v>
      </c>
      <c r="F63" s="105" t="e">
        <f>F15*'SI2.5 - Nickel_demand_model'!$AH15</f>
        <v>#VALUE!</v>
      </c>
      <c r="G63" s="42" t="e">
        <f>G15*'SI2.5 - Nickel_demand_model'!$AD15</f>
        <v>#VALUE!</v>
      </c>
      <c r="H63" s="42" t="e">
        <f>H15*'SI2.5 - Nickel_demand_model'!$AD15</f>
        <v>#VALUE!</v>
      </c>
      <c r="I63" s="106" t="e">
        <f>I15*'SI2.5 - Nickel_demand_model'!$AI15</f>
        <v>#VALUE!</v>
      </c>
      <c r="J63" s="106" t="e">
        <f>J15*'SI2.5 - Nickel_demand_model'!$AI15</f>
        <v>#VALUE!</v>
      </c>
      <c r="K63" s="106" t="e">
        <f>K15*'SI2.5 - Nickel_demand_model'!$AI15</f>
        <v>#VALUE!</v>
      </c>
      <c r="L63" s="106" t="e">
        <f>L15*'SI2.5 - Nickel_demand_model'!$AI15</f>
        <v>#VALUE!</v>
      </c>
      <c r="M63" s="106" t="e">
        <f>M15*'SI2.5 - Nickel_demand_model'!$AI15</f>
        <v>#VALUE!</v>
      </c>
      <c r="N63" s="43" t="e">
        <f>N15*'SI2.5 - Nickel_demand_model'!$AE15</f>
        <v>#VALUE!</v>
      </c>
      <c r="O63" s="43" t="e">
        <f>O15*'SI2.5 - Nickel_demand_model'!$AE15</f>
        <v>#VALUE!</v>
      </c>
      <c r="P63" s="44" t="e">
        <f>P15*'SI2.5 - Nickel_demand_model'!$AJ15</f>
        <v>#VALUE!</v>
      </c>
      <c r="Q63" s="44" t="e">
        <f>Q15*'SI2.5 - Nickel_demand_model'!$AJ15</f>
        <v>#VALUE!</v>
      </c>
      <c r="R63" s="44" t="e">
        <f>R15*'SI2.5 - Nickel_demand_model'!$AJ15</f>
        <v>#VALUE!</v>
      </c>
      <c r="S63" s="44" t="e">
        <f>S15*'SI2.5 - Nickel_demand_model'!$AJ15</f>
        <v>#VALUE!</v>
      </c>
      <c r="T63" s="44" t="e">
        <f>T15*'SI2.5 - Nickel_demand_model'!$AJ15</f>
        <v>#VALUE!</v>
      </c>
      <c r="U63" s="44" t="e">
        <f>U15*'SI2.5 - Nickel_demand_model'!$AF15</f>
        <v>#VALUE!</v>
      </c>
      <c r="V63" s="44" t="e">
        <f>V15*'SI2.5 - Nickel_demand_model'!$AF15</f>
        <v>#VALUE!</v>
      </c>
    </row>
    <row r="64" spans="1:22">
      <c r="A64" s="49">
        <v>2016</v>
      </c>
      <c r="B64" s="105" t="e">
        <f>B16*'SI2.5 - Nickel_demand_model'!$AH16</f>
        <v>#VALUE!</v>
      </c>
      <c r="C64" s="105" t="e">
        <f>C16*'SI2.5 - Nickel_demand_model'!$AH16</f>
        <v>#VALUE!</v>
      </c>
      <c r="D64" s="105" t="e">
        <f>D16*'SI2.5 - Nickel_demand_model'!$AH16</f>
        <v>#VALUE!</v>
      </c>
      <c r="E64" s="105" t="e">
        <f>E16*'SI2.5 - Nickel_demand_model'!$AH16</f>
        <v>#VALUE!</v>
      </c>
      <c r="F64" s="105" t="e">
        <f>F16*'SI2.5 - Nickel_demand_model'!$AH16</f>
        <v>#VALUE!</v>
      </c>
      <c r="G64" s="42" t="e">
        <f>G16*'SI2.5 - Nickel_demand_model'!$AD16</f>
        <v>#VALUE!</v>
      </c>
      <c r="H64" s="42" t="e">
        <f>H16*'SI2.5 - Nickel_demand_model'!$AD16</f>
        <v>#VALUE!</v>
      </c>
      <c r="I64" s="106" t="e">
        <f>I16*'SI2.5 - Nickel_demand_model'!$AI16</f>
        <v>#VALUE!</v>
      </c>
      <c r="J64" s="106" t="e">
        <f>J16*'SI2.5 - Nickel_demand_model'!$AI16</f>
        <v>#VALUE!</v>
      </c>
      <c r="K64" s="106" t="e">
        <f>K16*'SI2.5 - Nickel_demand_model'!$AI16</f>
        <v>#VALUE!</v>
      </c>
      <c r="L64" s="106" t="e">
        <f>L16*'SI2.5 - Nickel_demand_model'!$AI16</f>
        <v>#VALUE!</v>
      </c>
      <c r="M64" s="106" t="e">
        <f>M16*'SI2.5 - Nickel_demand_model'!$AI16</f>
        <v>#VALUE!</v>
      </c>
      <c r="N64" s="43" t="e">
        <f>N16*'SI2.5 - Nickel_demand_model'!$AE16</f>
        <v>#VALUE!</v>
      </c>
      <c r="O64" s="43" t="e">
        <f>O16*'SI2.5 - Nickel_demand_model'!$AE16</f>
        <v>#VALUE!</v>
      </c>
      <c r="P64" s="44" t="e">
        <f>P16*'SI2.5 - Nickel_demand_model'!$AJ16</f>
        <v>#VALUE!</v>
      </c>
      <c r="Q64" s="44" t="e">
        <f>Q16*'SI2.5 - Nickel_demand_model'!$AJ16</f>
        <v>#VALUE!</v>
      </c>
      <c r="R64" s="44" t="e">
        <f>R16*'SI2.5 - Nickel_demand_model'!$AJ16</f>
        <v>#VALUE!</v>
      </c>
      <c r="S64" s="44" t="e">
        <f>S16*'SI2.5 - Nickel_demand_model'!$AJ16</f>
        <v>#VALUE!</v>
      </c>
      <c r="T64" s="44" t="e">
        <f>T16*'SI2.5 - Nickel_demand_model'!$AJ16</f>
        <v>#VALUE!</v>
      </c>
      <c r="U64" s="44" t="e">
        <f>U16*'SI2.5 - Nickel_demand_model'!$AF16</f>
        <v>#VALUE!</v>
      </c>
      <c r="V64" s="44" t="e">
        <f>V16*'SI2.5 - Nickel_demand_model'!$AF16</f>
        <v>#VALUE!</v>
      </c>
    </row>
    <row r="65" spans="1:22">
      <c r="A65" s="49">
        <v>2017</v>
      </c>
      <c r="B65" s="105" t="e">
        <f>B17*'SI2.5 - Nickel_demand_model'!$AH17</f>
        <v>#VALUE!</v>
      </c>
      <c r="C65" s="105" t="e">
        <f>C17*'SI2.5 - Nickel_demand_model'!$AH17</f>
        <v>#VALUE!</v>
      </c>
      <c r="D65" s="105" t="e">
        <f>D17*'SI2.5 - Nickel_demand_model'!$AH17</f>
        <v>#VALUE!</v>
      </c>
      <c r="E65" s="105" t="e">
        <f>E17*'SI2.5 - Nickel_demand_model'!$AH17</f>
        <v>#VALUE!</v>
      </c>
      <c r="F65" s="105" t="e">
        <f>F17*'SI2.5 - Nickel_demand_model'!$AH17</f>
        <v>#VALUE!</v>
      </c>
      <c r="G65" s="42" t="e">
        <f>G17*'SI2.5 - Nickel_demand_model'!$AD17</f>
        <v>#VALUE!</v>
      </c>
      <c r="H65" s="42" t="e">
        <f>H17*'SI2.5 - Nickel_demand_model'!$AD17</f>
        <v>#VALUE!</v>
      </c>
      <c r="I65" s="106" t="e">
        <f>I17*'SI2.5 - Nickel_demand_model'!$AI17</f>
        <v>#VALUE!</v>
      </c>
      <c r="J65" s="106" t="e">
        <f>J17*'SI2.5 - Nickel_demand_model'!$AI17</f>
        <v>#VALUE!</v>
      </c>
      <c r="K65" s="106" t="e">
        <f>K17*'SI2.5 - Nickel_demand_model'!$AI17</f>
        <v>#VALUE!</v>
      </c>
      <c r="L65" s="106" t="e">
        <f>L17*'SI2.5 - Nickel_demand_model'!$AI17</f>
        <v>#VALUE!</v>
      </c>
      <c r="M65" s="106" t="e">
        <f>M17*'SI2.5 - Nickel_demand_model'!$AI17</f>
        <v>#VALUE!</v>
      </c>
      <c r="N65" s="43" t="e">
        <f>N17*'SI2.5 - Nickel_demand_model'!$AE17</f>
        <v>#VALUE!</v>
      </c>
      <c r="O65" s="43" t="e">
        <f>O17*'SI2.5 - Nickel_demand_model'!$AE17</f>
        <v>#VALUE!</v>
      </c>
      <c r="P65" s="44" t="e">
        <f>P17*'SI2.5 - Nickel_demand_model'!$AJ17</f>
        <v>#VALUE!</v>
      </c>
      <c r="Q65" s="44" t="e">
        <f>Q17*'SI2.5 - Nickel_demand_model'!$AJ17</f>
        <v>#VALUE!</v>
      </c>
      <c r="R65" s="44" t="e">
        <f>R17*'SI2.5 - Nickel_demand_model'!$AJ17</f>
        <v>#VALUE!</v>
      </c>
      <c r="S65" s="44" t="e">
        <f>S17*'SI2.5 - Nickel_demand_model'!$AJ17</f>
        <v>#VALUE!</v>
      </c>
      <c r="T65" s="44" t="e">
        <f>T17*'SI2.5 - Nickel_demand_model'!$AJ17</f>
        <v>#VALUE!</v>
      </c>
      <c r="U65" s="44" t="e">
        <f>U17*'SI2.5 - Nickel_demand_model'!$AF17</f>
        <v>#VALUE!</v>
      </c>
      <c r="V65" s="44" t="e">
        <f>V17*'SI2.5 - Nickel_demand_model'!$AF17</f>
        <v>#VALUE!</v>
      </c>
    </row>
    <row r="66" spans="1:22">
      <c r="A66" s="49">
        <v>2018</v>
      </c>
      <c r="B66" s="105" t="e">
        <f>B18*'SI2.5 - Nickel_demand_model'!$AH18</f>
        <v>#VALUE!</v>
      </c>
      <c r="C66" s="105" t="e">
        <f>C18*'SI2.5 - Nickel_demand_model'!$AH18</f>
        <v>#VALUE!</v>
      </c>
      <c r="D66" s="105" t="e">
        <f>D18*'SI2.5 - Nickel_demand_model'!$AH18</f>
        <v>#VALUE!</v>
      </c>
      <c r="E66" s="105" t="e">
        <f>E18*'SI2.5 - Nickel_demand_model'!$AH18</f>
        <v>#VALUE!</v>
      </c>
      <c r="F66" s="105" t="e">
        <f>F18*'SI2.5 - Nickel_demand_model'!$AH18</f>
        <v>#VALUE!</v>
      </c>
      <c r="G66" s="42" t="e">
        <f>G18*'SI2.5 - Nickel_demand_model'!$AD18</f>
        <v>#VALUE!</v>
      </c>
      <c r="H66" s="42" t="e">
        <f>H18*'SI2.5 - Nickel_demand_model'!$AD18</f>
        <v>#VALUE!</v>
      </c>
      <c r="I66" s="106" t="e">
        <f>I18*'SI2.5 - Nickel_demand_model'!$AI18</f>
        <v>#VALUE!</v>
      </c>
      <c r="J66" s="106" t="e">
        <f>J18*'SI2.5 - Nickel_demand_model'!$AI18</f>
        <v>#VALUE!</v>
      </c>
      <c r="K66" s="106" t="e">
        <f>K18*'SI2.5 - Nickel_demand_model'!$AI18</f>
        <v>#VALUE!</v>
      </c>
      <c r="L66" s="106" t="e">
        <f>L18*'SI2.5 - Nickel_demand_model'!$AI18</f>
        <v>#VALUE!</v>
      </c>
      <c r="M66" s="106" t="e">
        <f>M18*'SI2.5 - Nickel_demand_model'!$AI18</f>
        <v>#VALUE!</v>
      </c>
      <c r="N66" s="43" t="e">
        <f>N18*'SI2.5 - Nickel_demand_model'!$AE18</f>
        <v>#VALUE!</v>
      </c>
      <c r="O66" s="43" t="e">
        <f>O18*'SI2.5 - Nickel_demand_model'!$AE18</f>
        <v>#VALUE!</v>
      </c>
      <c r="P66" s="44" t="e">
        <f>P18*'SI2.5 - Nickel_demand_model'!$AJ18</f>
        <v>#VALUE!</v>
      </c>
      <c r="Q66" s="44" t="e">
        <f>Q18*'SI2.5 - Nickel_demand_model'!$AJ18</f>
        <v>#VALUE!</v>
      </c>
      <c r="R66" s="44" t="e">
        <f>R18*'SI2.5 - Nickel_demand_model'!$AJ18</f>
        <v>#VALUE!</v>
      </c>
      <c r="S66" s="44" t="e">
        <f>S18*'SI2.5 - Nickel_demand_model'!$AJ18</f>
        <v>#VALUE!</v>
      </c>
      <c r="T66" s="44" t="e">
        <f>T18*'SI2.5 - Nickel_demand_model'!$AJ18</f>
        <v>#VALUE!</v>
      </c>
      <c r="U66" s="44" t="e">
        <f>U18*'SI2.5 - Nickel_demand_model'!$AF18</f>
        <v>#VALUE!</v>
      </c>
      <c r="V66" s="44" t="e">
        <f>V18*'SI2.5 - Nickel_demand_model'!$AF18</f>
        <v>#VALUE!</v>
      </c>
    </row>
    <row r="67" spans="1:22">
      <c r="A67" s="49">
        <v>2019</v>
      </c>
      <c r="B67" s="105" t="e">
        <f>B19*'SI2.5 - Nickel_demand_model'!$AH19</f>
        <v>#VALUE!</v>
      </c>
      <c r="C67" s="105" t="e">
        <f>C19*'SI2.5 - Nickel_demand_model'!$AH19</f>
        <v>#VALUE!</v>
      </c>
      <c r="D67" s="105" t="e">
        <f>D19*'SI2.5 - Nickel_demand_model'!$AH19</f>
        <v>#VALUE!</v>
      </c>
      <c r="E67" s="105" t="e">
        <f>E19*'SI2.5 - Nickel_demand_model'!$AH19</f>
        <v>#VALUE!</v>
      </c>
      <c r="F67" s="105" t="e">
        <f>F19*'SI2.5 - Nickel_demand_model'!$AH19</f>
        <v>#VALUE!</v>
      </c>
      <c r="G67" s="42" t="e">
        <f>G19*'SI2.5 - Nickel_demand_model'!$AD19</f>
        <v>#VALUE!</v>
      </c>
      <c r="H67" s="42" t="e">
        <f>H19*'SI2.5 - Nickel_demand_model'!$AD19</f>
        <v>#VALUE!</v>
      </c>
      <c r="I67" s="106" t="e">
        <f>I19*'SI2.5 - Nickel_demand_model'!$AI19</f>
        <v>#VALUE!</v>
      </c>
      <c r="J67" s="106" t="e">
        <f>J19*'SI2.5 - Nickel_demand_model'!$AI19</f>
        <v>#VALUE!</v>
      </c>
      <c r="K67" s="106" t="e">
        <f>K19*'SI2.5 - Nickel_demand_model'!$AI19</f>
        <v>#VALUE!</v>
      </c>
      <c r="L67" s="106" t="e">
        <f>L19*'SI2.5 - Nickel_demand_model'!$AI19</f>
        <v>#VALUE!</v>
      </c>
      <c r="M67" s="106" t="e">
        <f>M19*'SI2.5 - Nickel_demand_model'!$AI19</f>
        <v>#VALUE!</v>
      </c>
      <c r="N67" s="43" t="e">
        <f>N19*'SI2.5 - Nickel_demand_model'!$AE19</f>
        <v>#VALUE!</v>
      </c>
      <c r="O67" s="43" t="e">
        <f>O19*'SI2.5 - Nickel_demand_model'!$AE19</f>
        <v>#VALUE!</v>
      </c>
      <c r="P67" s="44" t="e">
        <f>P19*'SI2.5 - Nickel_demand_model'!$AJ19</f>
        <v>#VALUE!</v>
      </c>
      <c r="Q67" s="44" t="e">
        <f>Q19*'SI2.5 - Nickel_demand_model'!$AJ19</f>
        <v>#VALUE!</v>
      </c>
      <c r="R67" s="44" t="e">
        <f>R19*'SI2.5 - Nickel_demand_model'!$AJ19</f>
        <v>#VALUE!</v>
      </c>
      <c r="S67" s="44" t="e">
        <f>S19*'SI2.5 - Nickel_demand_model'!$AJ19</f>
        <v>#VALUE!</v>
      </c>
      <c r="T67" s="44" t="e">
        <f>T19*'SI2.5 - Nickel_demand_model'!$AJ19</f>
        <v>#VALUE!</v>
      </c>
      <c r="U67" s="44" t="e">
        <f>U19*'SI2.5 - Nickel_demand_model'!$AF19</f>
        <v>#VALUE!</v>
      </c>
      <c r="V67" s="44" t="e">
        <f>V19*'SI2.5 - Nickel_demand_model'!$AF19</f>
        <v>#VALUE!</v>
      </c>
    </row>
    <row r="68" spans="1:22">
      <c r="A68" s="49">
        <v>2020</v>
      </c>
      <c r="B68" s="105" t="e">
        <f>B20*'SI2.5 - Nickel_demand_model'!$AH20</f>
        <v>#VALUE!</v>
      </c>
      <c r="C68" s="105" t="e">
        <f>C20*'SI2.5 - Nickel_demand_model'!$AH20</f>
        <v>#VALUE!</v>
      </c>
      <c r="D68" s="105" t="e">
        <f>D20*'SI2.5 - Nickel_demand_model'!$AH20</f>
        <v>#VALUE!</v>
      </c>
      <c r="E68" s="105" t="e">
        <f>E20*'SI2.5 - Nickel_demand_model'!$AH20</f>
        <v>#VALUE!</v>
      </c>
      <c r="F68" s="105" t="e">
        <f>F20*'SI2.5 - Nickel_demand_model'!$AH20</f>
        <v>#VALUE!</v>
      </c>
      <c r="G68" s="42" t="e">
        <f>G20*'SI2.5 - Nickel_demand_model'!$AD20</f>
        <v>#VALUE!</v>
      </c>
      <c r="H68" s="42" t="e">
        <f>H20*'SI2.5 - Nickel_demand_model'!$AD20</f>
        <v>#VALUE!</v>
      </c>
      <c r="I68" s="106" t="e">
        <f>I20*'SI2.5 - Nickel_demand_model'!$AI20</f>
        <v>#VALUE!</v>
      </c>
      <c r="J68" s="106" t="e">
        <f>J20*'SI2.5 - Nickel_demand_model'!$AI20</f>
        <v>#VALUE!</v>
      </c>
      <c r="K68" s="106" t="e">
        <f>K20*'SI2.5 - Nickel_demand_model'!$AI20</f>
        <v>#VALUE!</v>
      </c>
      <c r="L68" s="106" t="e">
        <f>L20*'SI2.5 - Nickel_demand_model'!$AI20</f>
        <v>#VALUE!</v>
      </c>
      <c r="M68" s="106" t="e">
        <f>M20*'SI2.5 - Nickel_demand_model'!$AI20</f>
        <v>#VALUE!</v>
      </c>
      <c r="N68" s="43" t="e">
        <f>N20*'SI2.5 - Nickel_demand_model'!$AE20</f>
        <v>#VALUE!</v>
      </c>
      <c r="O68" s="43" t="e">
        <f>O20*'SI2.5 - Nickel_demand_model'!$AE20</f>
        <v>#VALUE!</v>
      </c>
      <c r="P68" s="44" t="e">
        <f>P20*'SI2.5 - Nickel_demand_model'!$AJ20</f>
        <v>#VALUE!</v>
      </c>
      <c r="Q68" s="44" t="e">
        <f>Q20*'SI2.5 - Nickel_demand_model'!$AJ20</f>
        <v>#VALUE!</v>
      </c>
      <c r="R68" s="44" t="e">
        <f>R20*'SI2.5 - Nickel_demand_model'!$AJ20</f>
        <v>#VALUE!</v>
      </c>
      <c r="S68" s="44" t="e">
        <f>S20*'SI2.5 - Nickel_demand_model'!$AJ20</f>
        <v>#VALUE!</v>
      </c>
      <c r="T68" s="44" t="e">
        <f>T20*'SI2.5 - Nickel_demand_model'!$AJ20</f>
        <v>#VALUE!</v>
      </c>
      <c r="U68" s="44" t="e">
        <f>U20*'SI2.5 - Nickel_demand_model'!$AF20</f>
        <v>#VALUE!</v>
      </c>
      <c r="V68" s="44" t="e">
        <f>V20*'SI2.5 - Nickel_demand_model'!$AF20</f>
        <v>#VALUE!</v>
      </c>
    </row>
    <row r="69" spans="1:22">
      <c r="A69" s="49">
        <v>2021</v>
      </c>
      <c r="B69" s="105" t="e">
        <f>B21*'SI2.5 - Nickel_demand_model'!$AH21</f>
        <v>#VALUE!</v>
      </c>
      <c r="C69" s="105" t="e">
        <f>C21*'SI2.5 - Nickel_demand_model'!$AH21</f>
        <v>#VALUE!</v>
      </c>
      <c r="D69" s="105" t="e">
        <f>D21*'SI2.5 - Nickel_demand_model'!$AH21</f>
        <v>#VALUE!</v>
      </c>
      <c r="E69" s="105" t="e">
        <f>E21*'SI2.5 - Nickel_demand_model'!$AH21</f>
        <v>#VALUE!</v>
      </c>
      <c r="F69" s="105" t="e">
        <f>F21*'SI2.5 - Nickel_demand_model'!$AH21</f>
        <v>#VALUE!</v>
      </c>
      <c r="G69" s="42" t="e">
        <f>G21*'SI2.5 - Nickel_demand_model'!$AD21</f>
        <v>#VALUE!</v>
      </c>
      <c r="H69" s="42" t="e">
        <f>H21*'SI2.5 - Nickel_demand_model'!$AD21</f>
        <v>#VALUE!</v>
      </c>
      <c r="I69" s="106" t="e">
        <f>I21*'SI2.5 - Nickel_demand_model'!$AI21</f>
        <v>#VALUE!</v>
      </c>
      <c r="J69" s="106" t="e">
        <f>J21*'SI2.5 - Nickel_demand_model'!$AI21</f>
        <v>#VALUE!</v>
      </c>
      <c r="K69" s="106" t="e">
        <f>K21*'SI2.5 - Nickel_demand_model'!$AI21</f>
        <v>#VALUE!</v>
      </c>
      <c r="L69" s="106" t="e">
        <f>L21*'SI2.5 - Nickel_demand_model'!$AI21</f>
        <v>#VALUE!</v>
      </c>
      <c r="M69" s="106" t="e">
        <f>M21*'SI2.5 - Nickel_demand_model'!$AI21</f>
        <v>#VALUE!</v>
      </c>
      <c r="N69" s="43" t="e">
        <f>N21*'SI2.5 - Nickel_demand_model'!$AE21</f>
        <v>#VALUE!</v>
      </c>
      <c r="O69" s="43" t="e">
        <f>O21*'SI2.5 - Nickel_demand_model'!$AE21</f>
        <v>#VALUE!</v>
      </c>
      <c r="P69" s="44" t="e">
        <f>P21*'SI2.5 - Nickel_demand_model'!$AJ21</f>
        <v>#VALUE!</v>
      </c>
      <c r="Q69" s="44" t="e">
        <f>Q21*'SI2.5 - Nickel_demand_model'!$AJ21</f>
        <v>#VALUE!</v>
      </c>
      <c r="R69" s="44" t="e">
        <f>R21*'SI2.5 - Nickel_demand_model'!$AJ21</f>
        <v>#VALUE!</v>
      </c>
      <c r="S69" s="44" t="e">
        <f>S21*'SI2.5 - Nickel_demand_model'!$AJ21</f>
        <v>#VALUE!</v>
      </c>
      <c r="T69" s="44" t="e">
        <f>T21*'SI2.5 - Nickel_demand_model'!$AJ21</f>
        <v>#VALUE!</v>
      </c>
      <c r="U69" s="44" t="e">
        <f>U21*'SI2.5 - Nickel_demand_model'!$AF21</f>
        <v>#VALUE!</v>
      </c>
      <c r="V69" s="44" t="e">
        <f>V21*'SI2.5 - Nickel_demand_model'!$AF21</f>
        <v>#VALUE!</v>
      </c>
    </row>
    <row r="70" spans="1:22">
      <c r="A70" s="49">
        <v>2022</v>
      </c>
      <c r="B70" s="105" t="e">
        <f>B22*'SI2.5 - Nickel_demand_model'!$AH22</f>
        <v>#VALUE!</v>
      </c>
      <c r="C70" s="105" t="e">
        <f>C22*'SI2.5 - Nickel_demand_model'!$AH22</f>
        <v>#VALUE!</v>
      </c>
      <c r="D70" s="105" t="e">
        <f>D22*'SI2.5 - Nickel_demand_model'!$AH22</f>
        <v>#VALUE!</v>
      </c>
      <c r="E70" s="105" t="e">
        <f>E22*'SI2.5 - Nickel_demand_model'!$AH22</f>
        <v>#VALUE!</v>
      </c>
      <c r="F70" s="105" t="e">
        <f>F22*'SI2.5 - Nickel_demand_model'!$AH22</f>
        <v>#VALUE!</v>
      </c>
      <c r="G70" s="42" t="e">
        <f>G22*'SI2.5 - Nickel_demand_model'!$AD22</f>
        <v>#VALUE!</v>
      </c>
      <c r="H70" s="42" t="e">
        <f>H22*'SI2.5 - Nickel_demand_model'!$AD22</f>
        <v>#VALUE!</v>
      </c>
      <c r="I70" s="106" t="e">
        <f>I22*'SI2.5 - Nickel_demand_model'!$AI22</f>
        <v>#VALUE!</v>
      </c>
      <c r="J70" s="106" t="e">
        <f>J22*'SI2.5 - Nickel_demand_model'!$AI22</f>
        <v>#VALUE!</v>
      </c>
      <c r="K70" s="106" t="e">
        <f>K22*'SI2.5 - Nickel_demand_model'!$AI22</f>
        <v>#VALUE!</v>
      </c>
      <c r="L70" s="106" t="e">
        <f>L22*'SI2.5 - Nickel_demand_model'!$AI22</f>
        <v>#VALUE!</v>
      </c>
      <c r="M70" s="106" t="e">
        <f>M22*'SI2.5 - Nickel_demand_model'!$AI22</f>
        <v>#VALUE!</v>
      </c>
      <c r="N70" s="43" t="e">
        <f>N22*'SI2.5 - Nickel_demand_model'!$AE22</f>
        <v>#VALUE!</v>
      </c>
      <c r="O70" s="43" t="e">
        <f>O22*'SI2.5 - Nickel_demand_model'!$AE22</f>
        <v>#VALUE!</v>
      </c>
      <c r="P70" s="44" t="e">
        <f>P22*'SI2.5 - Nickel_demand_model'!$AJ22</f>
        <v>#VALUE!</v>
      </c>
      <c r="Q70" s="44" t="e">
        <f>Q22*'SI2.5 - Nickel_demand_model'!$AJ22</f>
        <v>#VALUE!</v>
      </c>
      <c r="R70" s="44" t="e">
        <f>R22*'SI2.5 - Nickel_demand_model'!$AJ22</f>
        <v>#VALUE!</v>
      </c>
      <c r="S70" s="44" t="e">
        <f>S22*'SI2.5 - Nickel_demand_model'!$AJ22</f>
        <v>#VALUE!</v>
      </c>
      <c r="T70" s="44" t="e">
        <f>T22*'SI2.5 - Nickel_demand_model'!$AJ22</f>
        <v>#VALUE!</v>
      </c>
      <c r="U70" s="44" t="e">
        <f>U22*'SI2.5 - Nickel_demand_model'!$AF22</f>
        <v>#VALUE!</v>
      </c>
      <c r="V70" s="44" t="e">
        <f>V22*'SI2.5 - Nickel_demand_model'!$AF22</f>
        <v>#VALUE!</v>
      </c>
    </row>
    <row r="71" spans="1:22">
      <c r="A71" s="49">
        <v>2023</v>
      </c>
      <c r="B71" s="105" t="e">
        <f>B23*'SI2.5 - Nickel_demand_model'!$AH23</f>
        <v>#VALUE!</v>
      </c>
      <c r="C71" s="105" t="e">
        <f>C23*'SI2.5 - Nickel_demand_model'!$AH23</f>
        <v>#VALUE!</v>
      </c>
      <c r="D71" s="105" t="e">
        <f>D23*'SI2.5 - Nickel_demand_model'!$AH23</f>
        <v>#VALUE!</v>
      </c>
      <c r="E71" s="105" t="e">
        <f>E23*'SI2.5 - Nickel_demand_model'!$AH23</f>
        <v>#VALUE!</v>
      </c>
      <c r="F71" s="105" t="e">
        <f>F23*'SI2.5 - Nickel_demand_model'!$AH23</f>
        <v>#VALUE!</v>
      </c>
      <c r="G71" s="42" t="e">
        <f>G23*'SI2.5 - Nickel_demand_model'!$AD23</f>
        <v>#VALUE!</v>
      </c>
      <c r="H71" s="42" t="e">
        <f>H23*'SI2.5 - Nickel_demand_model'!$AD23</f>
        <v>#VALUE!</v>
      </c>
      <c r="I71" s="106" t="e">
        <f>I23*'SI2.5 - Nickel_demand_model'!$AI23</f>
        <v>#VALUE!</v>
      </c>
      <c r="J71" s="106" t="e">
        <f>J23*'SI2.5 - Nickel_demand_model'!$AI23</f>
        <v>#VALUE!</v>
      </c>
      <c r="K71" s="106" t="e">
        <f>K23*'SI2.5 - Nickel_demand_model'!$AI23</f>
        <v>#VALUE!</v>
      </c>
      <c r="L71" s="106" t="e">
        <f>L23*'SI2.5 - Nickel_demand_model'!$AI23</f>
        <v>#VALUE!</v>
      </c>
      <c r="M71" s="106" t="e">
        <f>M23*'SI2.5 - Nickel_demand_model'!$AI23</f>
        <v>#VALUE!</v>
      </c>
      <c r="N71" s="43" t="e">
        <f>N23*'SI2.5 - Nickel_demand_model'!$AE23</f>
        <v>#VALUE!</v>
      </c>
      <c r="O71" s="43" t="e">
        <f>O23*'SI2.5 - Nickel_demand_model'!$AE23</f>
        <v>#VALUE!</v>
      </c>
      <c r="P71" s="44" t="e">
        <f>P23*'SI2.5 - Nickel_demand_model'!$AJ23</f>
        <v>#VALUE!</v>
      </c>
      <c r="Q71" s="44" t="e">
        <f>Q23*'SI2.5 - Nickel_demand_model'!$AJ23</f>
        <v>#VALUE!</v>
      </c>
      <c r="R71" s="44" t="e">
        <f>R23*'SI2.5 - Nickel_demand_model'!$AJ23</f>
        <v>#VALUE!</v>
      </c>
      <c r="S71" s="44" t="e">
        <f>S23*'SI2.5 - Nickel_demand_model'!$AJ23</f>
        <v>#VALUE!</v>
      </c>
      <c r="T71" s="44" t="e">
        <f>T23*'SI2.5 - Nickel_demand_model'!$AJ23</f>
        <v>#VALUE!</v>
      </c>
      <c r="U71" s="44" t="e">
        <f>U23*'SI2.5 - Nickel_demand_model'!$AF23</f>
        <v>#VALUE!</v>
      </c>
      <c r="V71" s="44" t="e">
        <f>V23*'SI2.5 - Nickel_demand_model'!$AF23</f>
        <v>#VALUE!</v>
      </c>
    </row>
    <row r="72" spans="1:22">
      <c r="A72" s="49">
        <v>2024</v>
      </c>
      <c r="B72" s="105" t="e">
        <f>B24*'SI2.5 - Nickel_demand_model'!$AH24</f>
        <v>#VALUE!</v>
      </c>
      <c r="C72" s="105" t="e">
        <f>C24*'SI2.5 - Nickel_demand_model'!$AH24</f>
        <v>#VALUE!</v>
      </c>
      <c r="D72" s="105" t="e">
        <f>D24*'SI2.5 - Nickel_demand_model'!$AH24</f>
        <v>#VALUE!</v>
      </c>
      <c r="E72" s="105" t="e">
        <f>E24*'SI2.5 - Nickel_demand_model'!$AH24</f>
        <v>#VALUE!</v>
      </c>
      <c r="F72" s="105" t="e">
        <f>F24*'SI2.5 - Nickel_demand_model'!$AH24</f>
        <v>#VALUE!</v>
      </c>
      <c r="G72" s="42" t="e">
        <f>G24*'SI2.5 - Nickel_demand_model'!$AD24</f>
        <v>#VALUE!</v>
      </c>
      <c r="H72" s="42" t="e">
        <f>H24*'SI2.5 - Nickel_demand_model'!$AD24</f>
        <v>#VALUE!</v>
      </c>
      <c r="I72" s="106" t="e">
        <f>I24*'SI2.5 - Nickel_demand_model'!$AI24</f>
        <v>#VALUE!</v>
      </c>
      <c r="J72" s="106" t="e">
        <f>J24*'SI2.5 - Nickel_demand_model'!$AI24</f>
        <v>#VALUE!</v>
      </c>
      <c r="K72" s="106" t="e">
        <f>K24*'SI2.5 - Nickel_demand_model'!$AI24</f>
        <v>#VALUE!</v>
      </c>
      <c r="L72" s="106" t="e">
        <f>L24*'SI2.5 - Nickel_demand_model'!$AI24</f>
        <v>#VALUE!</v>
      </c>
      <c r="M72" s="106" t="e">
        <f>M24*'SI2.5 - Nickel_demand_model'!$AI24</f>
        <v>#VALUE!</v>
      </c>
      <c r="N72" s="43" t="e">
        <f>N24*'SI2.5 - Nickel_demand_model'!$AE24</f>
        <v>#VALUE!</v>
      </c>
      <c r="O72" s="43" t="e">
        <f>O24*'SI2.5 - Nickel_demand_model'!$AE24</f>
        <v>#VALUE!</v>
      </c>
      <c r="P72" s="44" t="e">
        <f>P24*'SI2.5 - Nickel_demand_model'!$AJ24</f>
        <v>#VALUE!</v>
      </c>
      <c r="Q72" s="44" t="e">
        <f>Q24*'SI2.5 - Nickel_demand_model'!$AJ24</f>
        <v>#VALUE!</v>
      </c>
      <c r="R72" s="44" t="e">
        <f>R24*'SI2.5 - Nickel_demand_model'!$AJ24</f>
        <v>#VALUE!</v>
      </c>
      <c r="S72" s="44" t="e">
        <f>S24*'SI2.5 - Nickel_demand_model'!$AJ24</f>
        <v>#VALUE!</v>
      </c>
      <c r="T72" s="44" t="e">
        <f>T24*'SI2.5 - Nickel_demand_model'!$AJ24</f>
        <v>#VALUE!</v>
      </c>
      <c r="U72" s="44" t="e">
        <f>U24*'SI2.5 - Nickel_demand_model'!$AF24</f>
        <v>#VALUE!</v>
      </c>
      <c r="V72" s="44" t="e">
        <f>V24*'SI2.5 - Nickel_demand_model'!$AF24</f>
        <v>#VALUE!</v>
      </c>
    </row>
    <row r="73" spans="1:22">
      <c r="A73" s="49">
        <v>2025</v>
      </c>
      <c r="B73" s="105">
        <f>B25*'SI2.5 - Nickel_demand_model'!$AH25</f>
        <v>0.24448808215581339</v>
      </c>
      <c r="C73" s="105">
        <f>C25*'SI2.5 - Nickel_demand_model'!$AH25</f>
        <v>3.0561010269476673E-2</v>
      </c>
      <c r="D73" s="105">
        <f>D25*'SI2.5 - Nickel_demand_model'!$AH25</f>
        <v>0.84042778241060856</v>
      </c>
      <c r="E73" s="105">
        <f>E25*'SI2.5 - Nickel_demand_model'!$AH25</f>
        <v>0.3820126283684584</v>
      </c>
      <c r="F73" s="105">
        <f>F25*'SI2.5 - Nickel_demand_model'!$AH25</f>
        <v>3.0561010269476673E-2</v>
      </c>
      <c r="G73" s="42">
        <f>G25*'SI2.5 - Nickel_demand_model'!$AD25</f>
        <v>0.18282705509977723</v>
      </c>
      <c r="H73" s="42">
        <f>H25*'SI2.5 - Nickel_demand_model'!$AD25</f>
        <v>0.1218847033998515</v>
      </c>
      <c r="I73" s="106">
        <f>I25*'SI2.5 - Nickel_demand_model'!$AI25</f>
        <v>0.25306949051191341</v>
      </c>
      <c r="J73" s="106">
        <f>J25*'SI2.5 - Nickel_demand_model'!$AI25</f>
        <v>3.1633686313989176E-2</v>
      </c>
      <c r="K73" s="106">
        <f>K25*'SI2.5 - Nickel_demand_model'!$AI25</f>
        <v>0.86992637363470238</v>
      </c>
      <c r="L73" s="106">
        <f>L25*'SI2.5 - Nickel_demand_model'!$AI25</f>
        <v>0.39542107892486467</v>
      </c>
      <c r="M73" s="106">
        <f>M25*'SI2.5 - Nickel_demand_model'!$AI25</f>
        <v>3.1633686313989176E-2</v>
      </c>
      <c r="N73" s="43">
        <f>N25*'SI2.5 - Nickel_demand_model'!$AE25</f>
        <v>0.18282705509977687</v>
      </c>
      <c r="O73" s="43">
        <f>O25*'SI2.5 - Nickel_demand_model'!$AE25</f>
        <v>0.12188470339985125</v>
      </c>
      <c r="P73" s="44">
        <f>P25*'SI2.5 - Nickel_demand_model'!$AJ25</f>
        <v>0.25306949051191341</v>
      </c>
      <c r="Q73" s="44">
        <f>Q25*'SI2.5 - Nickel_demand_model'!$AJ25</f>
        <v>3.1633686313989176E-2</v>
      </c>
      <c r="R73" s="44">
        <f>R25*'SI2.5 - Nickel_demand_model'!$AJ25</f>
        <v>0.86992637363470238</v>
      </c>
      <c r="S73" s="44">
        <f>S25*'SI2.5 - Nickel_demand_model'!$AJ25</f>
        <v>0.39542107892486467</v>
      </c>
      <c r="T73" s="44">
        <f>T25*'SI2.5 - Nickel_demand_model'!$AJ25</f>
        <v>3.1633686313989176E-2</v>
      </c>
      <c r="U73" s="44">
        <f>U25*'SI2.5 - Nickel_demand_model'!$AF25</f>
        <v>0.18282705509977687</v>
      </c>
      <c r="V73" s="44">
        <f>V25*'SI2.5 - Nickel_demand_model'!$AF25</f>
        <v>0.12188470339985125</v>
      </c>
    </row>
    <row r="74" spans="1:22">
      <c r="A74" s="49">
        <v>2026</v>
      </c>
      <c r="B74" s="105">
        <f>B26*'SI2.5 - Nickel_demand_model'!$AH26</f>
        <v>0.29098112814970917</v>
      </c>
      <c r="C74" s="105">
        <f>C26*'SI2.5 - Nickel_demand_model'!$AH26</f>
        <v>3.5467848953571517E-2</v>
      </c>
      <c r="D74" s="105">
        <f>D26*'SI2.5 - Nickel_demand_model'!$AH26</f>
        <v>1.0097479446986177</v>
      </c>
      <c r="E74" s="105">
        <f>E26*'SI2.5 - Nickel_demand_model'!$AH26</f>
        <v>0.43791935952879113</v>
      </c>
      <c r="F74" s="105">
        <f>F26*'SI2.5 - Nickel_demand_model'!$AH26</f>
        <v>3.5467848953571517E-2</v>
      </c>
      <c r="G74" s="42">
        <f>G26*'SI2.5 - Nickel_demand_model'!$AD26</f>
        <v>0.24539272290699057</v>
      </c>
      <c r="H74" s="42">
        <f>H26*'SI2.5 - Nickel_demand_model'!$AD26</f>
        <v>0.16088661965425213</v>
      </c>
      <c r="I74" s="106">
        <f>I26*'SI2.5 - Nickel_demand_model'!$AI26</f>
        <v>0.73751486752329265</v>
      </c>
      <c r="J74" s="106">
        <f>J26*'SI2.5 - Nickel_demand_model'!$AI26</f>
        <v>8.7625528814648648E-2</v>
      </c>
      <c r="K74" s="106">
        <f>K26*'SI2.5 - Nickel_demand_model'!$AI26</f>
        <v>2.5466169311757265</v>
      </c>
      <c r="L74" s="106">
        <f>L26*'SI2.5 - Nickel_demand_model'!$AI26</f>
        <v>1.0953191101831079</v>
      </c>
      <c r="M74" s="106">
        <f>M26*'SI2.5 - Nickel_demand_model'!$AI26</f>
        <v>9.6753188066174542E-2</v>
      </c>
      <c r="N74" s="43">
        <f>N26*'SI2.5 - Nickel_demand_model'!$AE26</f>
        <v>0.24766999753366079</v>
      </c>
      <c r="O74" s="43">
        <f>O26*'SI2.5 - Nickel_demand_model'!$AE26</f>
        <v>0.15968197209407078</v>
      </c>
      <c r="P74" s="44">
        <f>P26*'SI2.5 - Nickel_demand_model'!$AJ26</f>
        <v>0.59889859512045562</v>
      </c>
      <c r="Q74" s="44">
        <f>Q26*'SI2.5 - Nickel_demand_model'!$AJ26</f>
        <v>7.0286387691398222E-2</v>
      </c>
      <c r="R74" s="44">
        <f>R26*'SI2.5 - Nickel_demand_model'!$AJ26</f>
        <v>2.0353766435634069</v>
      </c>
      <c r="S74" s="44">
        <f>S26*'SI2.5 - Nickel_demand_model'!$AJ26</f>
        <v>0.87857984614247764</v>
      </c>
      <c r="T74" s="44">
        <f>T26*'SI2.5 - Nickel_demand_model'!$AJ26</f>
        <v>7.7607886409252202E-2</v>
      </c>
      <c r="U74" s="44">
        <f>U26*'SI2.5 - Nickel_demand_model'!$AF26</f>
        <v>0.24810951838110246</v>
      </c>
      <c r="V74" s="44">
        <f>V26*'SI2.5 - Nickel_demand_model'!$AF26</f>
        <v>0.15996534737728973</v>
      </c>
    </row>
    <row r="75" spans="1:22">
      <c r="A75" s="49">
        <v>2027</v>
      </c>
      <c r="B75" s="105">
        <f>B27*'SI2.5 - Nickel_demand_model'!$AH27</f>
        <v>0.33287651170884885</v>
      </c>
      <c r="C75" s="105">
        <f>C27*'SI2.5 - Nickel_demand_model'!$AH27</f>
        <v>3.9549684559467196E-2</v>
      </c>
      <c r="D75" s="105">
        <f>D27*'SI2.5 - Nickel_demand_model'!$AH27</f>
        <v>1.1658917427426267</v>
      </c>
      <c r="E75" s="105">
        <f>E27*'SI2.5 - Nickel_demand_model'!$AH27</f>
        <v>0.48201178056850635</v>
      </c>
      <c r="F75" s="105">
        <f>F27*'SI2.5 - Nickel_demand_model'!$AH27</f>
        <v>3.9549684559467196E-2</v>
      </c>
      <c r="G75" s="42">
        <f>G27*'SI2.5 - Nickel_demand_model'!$AD27</f>
        <v>0.32222459176701607</v>
      </c>
      <c r="H75" s="42">
        <f>H27*'SI2.5 - Nickel_demand_model'!$AD27</f>
        <v>0.20775006574452354</v>
      </c>
      <c r="I75" s="106">
        <f>I27*'SI2.5 - Nickel_demand_model'!$AI27</f>
        <v>0.96261918968068094</v>
      </c>
      <c r="J75" s="106">
        <f>J27*'SI2.5 - Nickel_demand_model'!$AI27</f>
        <v>0.10853059491497873</v>
      </c>
      <c r="K75" s="106">
        <f>K27*'SI2.5 - Nickel_demand_model'!$AI27</f>
        <v>3.3384954740151067</v>
      </c>
      <c r="L75" s="106">
        <f>L27*'SI2.5 - Nickel_demand_model'!$AI27</f>
        <v>1.3566324364372342</v>
      </c>
      <c r="M75" s="106">
        <f>M27*'SI2.5 - Nickel_demand_model'!$AI27</f>
        <v>0.1321242025051915</v>
      </c>
      <c r="N75" s="43">
        <f>N27*'SI2.5 - Nickel_demand_model'!$AE27</f>
        <v>0.33954404172904518</v>
      </c>
      <c r="O75" s="43">
        <f>O27*'SI2.5 - Nickel_demand_model'!$AE27</f>
        <v>0.21166381822070349</v>
      </c>
      <c r="P75" s="44">
        <f>P27*'SI2.5 - Nickel_demand_model'!$AJ27</f>
        <v>0.7993170160950005</v>
      </c>
      <c r="Q75" s="44">
        <f>Q27*'SI2.5 - Nickel_demand_model'!$AJ27</f>
        <v>8.7963116603756025E-2</v>
      </c>
      <c r="R75" s="44">
        <f>R27*'SI2.5 - Nickel_demand_model'!$AJ27</f>
        <v>2.6866995397451574</v>
      </c>
      <c r="S75" s="44">
        <f>S27*'SI2.5 - Nickel_demand_model'!$AJ27</f>
        <v>1.0995389575469505</v>
      </c>
      <c r="T75" s="44">
        <f>T27*'SI2.5 - Nickel_demand_model'!$AJ27</f>
        <v>0.10708553325674647</v>
      </c>
      <c r="U75" s="44">
        <f>U27*'SI2.5 - Nickel_demand_model'!$AF27</f>
        <v>0.33709670208476794</v>
      </c>
      <c r="V75" s="44">
        <f>V27*'SI2.5 - Nickel_demand_model'!$AF27</f>
        <v>0.21013820389699822</v>
      </c>
    </row>
    <row r="76" spans="1:22">
      <c r="A76" s="49">
        <v>2028</v>
      </c>
      <c r="B76" s="105">
        <f>B28*'SI2.5 - Nickel_demand_model'!$AH28</f>
        <v>0.36876548168579898</v>
      </c>
      <c r="C76" s="105">
        <f>C28*'SI2.5 - Nickel_demand_model'!$AH28</f>
        <v>4.2689600096631905E-2</v>
      </c>
      <c r="D76" s="105">
        <f>D28*'SI2.5 - Nickel_demand_model'!$AH28</f>
        <v>1.30339523699291</v>
      </c>
      <c r="E76" s="105">
        <f>E28*'SI2.5 - Nickel_demand_model'!$AH28</f>
        <v>0.513183490523341</v>
      </c>
      <c r="F76" s="105">
        <f>F28*'SI2.5 - Nickel_demand_model'!$AH28</f>
        <v>4.2689600096631905E-2</v>
      </c>
      <c r="G76" s="42">
        <f>G28*'SI2.5 - Nickel_demand_model'!$AD28</f>
        <v>0.41438240943510884</v>
      </c>
      <c r="H76" s="42">
        <f>H28*'SI2.5 - Nickel_demand_model'!$AD28</f>
        <v>0.26271303081833697</v>
      </c>
      <c r="I76" s="106">
        <f>I28*'SI2.5 - Nickel_demand_model'!$AI28</f>
        <v>1.1236929357198246</v>
      </c>
      <c r="J76" s="106">
        <f>J28*'SI2.5 - Nickel_demand_model'!$AI28</f>
        <v>0.12000604167881622</v>
      </c>
      <c r="K76" s="106">
        <f>K28*'SI2.5 - Nickel_demand_model'!$AI28</f>
        <v>3.9138334047523013</v>
      </c>
      <c r="L76" s="106">
        <f>L28*'SI2.5 - Nickel_demand_model'!$AI28</f>
        <v>1.5000755209852026</v>
      </c>
      <c r="M76" s="106">
        <f>M28*'SI2.5 - Nickel_demand_model'!$AI28</f>
        <v>0.16091719225113993</v>
      </c>
      <c r="N76" s="43">
        <f>N28*'SI2.5 - Nickel_demand_model'!$AE28</f>
        <v>0.4843932521307458</v>
      </c>
      <c r="O76" s="43">
        <f>O28*'SI2.5 - Nickel_demand_model'!$AE28</f>
        <v>0.29187798525826991</v>
      </c>
      <c r="P76" s="44">
        <f>P28*'SI2.5 - Nickel_demand_model'!$AJ28</f>
        <v>0.98440254678224759</v>
      </c>
      <c r="Q76" s="44">
        <f>Q28*'SI2.5 - Nickel_demand_model'!$AJ28</f>
        <v>0.10143726477381475</v>
      </c>
      <c r="R76" s="44">
        <f>R28*'SI2.5 - Nickel_demand_model'!$AJ28</f>
        <v>3.2736571813367479</v>
      </c>
      <c r="S76" s="44">
        <f>S28*'SI2.5 - Nickel_demand_model'!$AJ28</f>
        <v>1.2679658096726842</v>
      </c>
      <c r="T76" s="44">
        <f>T28*'SI2.5 - Nickel_demand_model'!$AJ28</f>
        <v>0.13601815049216068</v>
      </c>
      <c r="U76" s="44">
        <f>U28*'SI2.5 - Nickel_demand_model'!$AF28</f>
        <v>0.46841159877644623</v>
      </c>
      <c r="V76" s="44">
        <f>V28*'SI2.5 - Nickel_demand_model'!$AF28</f>
        <v>0.28224801464734584</v>
      </c>
    </row>
    <row r="77" spans="1:22">
      <c r="A77" s="49">
        <v>2029</v>
      </c>
      <c r="B77" s="105">
        <f>B29*'SI2.5 - Nickel_demand_model'!$AH29</f>
        <v>0.39874163862285394</v>
      </c>
      <c r="C77" s="105">
        <f>C29*'SI2.5 - Nickel_demand_model'!$AH29</f>
        <v>4.495616513885118E-2</v>
      </c>
      <c r="D77" s="105">
        <f>D29*'SI2.5 - Nickel_demand_model'!$AH29</f>
        <v>1.4219830495006189</v>
      </c>
      <c r="E77" s="105">
        <f>E29*'SI2.5 - Nickel_demand_model'!$AH29</f>
        <v>0.53263282610160634</v>
      </c>
      <c r="F77" s="105">
        <f>F29*'SI2.5 - Nickel_demand_model'!$AH29</f>
        <v>4.495616513885118E-2</v>
      </c>
      <c r="G77" s="42">
        <f>G29*'SI2.5 - Nickel_demand_model'!$AD29</f>
        <v>0.52247713506382565</v>
      </c>
      <c r="H77" s="42">
        <f>H29*'SI2.5 - Nickel_demand_model'!$AD29</f>
        <v>0.32570003224757965</v>
      </c>
      <c r="I77" s="106">
        <f>I29*'SI2.5 - Nickel_demand_model'!$AI29</f>
        <v>1.2187232285704357</v>
      </c>
      <c r="J77" s="106">
        <f>J29*'SI2.5 - Nickel_demand_model'!$AI29</f>
        <v>0.12304417211528437</v>
      </c>
      <c r="K77" s="106">
        <f>K29*'SI2.5 - Nickel_demand_model'!$AI29</f>
        <v>4.2626016768509229</v>
      </c>
      <c r="L77" s="106">
        <f>L29*'SI2.5 - Nickel_demand_model'!$AI29</f>
        <v>1.5380521514410548</v>
      </c>
      <c r="M77" s="106">
        <f>M29*'SI2.5 - Nickel_demand_model'!$AI29</f>
        <v>0.18163663502732458</v>
      </c>
      <c r="N77" s="43">
        <f>N29*'SI2.5 - Nickel_demand_model'!$AE29</f>
        <v>0.70011145002022113</v>
      </c>
      <c r="O77" s="43">
        <f>O29*'SI2.5 - Nickel_demand_model'!$AE29</f>
        <v>0.40765983165734393</v>
      </c>
      <c r="P77" s="44">
        <f>P29*'SI2.5 - Nickel_demand_model'!$AJ29</f>
        <v>1.1528179067705491</v>
      </c>
      <c r="Q77" s="44">
        <f>Q29*'SI2.5 - Nickel_demand_model'!$AJ29</f>
        <v>0.11105126624853913</v>
      </c>
      <c r="R77" s="44">
        <f>R29*'SI2.5 - Nickel_demand_model'!$AJ29</f>
        <v>3.7942515968250867</v>
      </c>
      <c r="S77" s="44">
        <f>S29*'SI2.5 - Nickel_demand_model'!$AJ29</f>
        <v>1.3881408281067391</v>
      </c>
      <c r="T77" s="44">
        <f>T29*'SI2.5 - Nickel_demand_model'!$AJ29</f>
        <v>0.16393282160498637</v>
      </c>
      <c r="U77" s="44">
        <f>U29*'SI2.5 - Nickel_demand_model'!$AF29</f>
        <v>0.65700317036256906</v>
      </c>
      <c r="V77" s="44">
        <f>V29*'SI2.5 - Nickel_demand_model'!$AF29</f>
        <v>0.38255880805921738</v>
      </c>
    </row>
    <row r="78" spans="1:22">
      <c r="A78" s="49">
        <v>2030</v>
      </c>
      <c r="B78" s="105">
        <f>B30*'SI2.5 - Nickel_demand_model'!$AH30</f>
        <v>0.4227819958006318</v>
      </c>
      <c r="C78" s="105">
        <f>C30*'SI2.5 - Nickel_demand_model'!$AH30</f>
        <v>4.6402901978118131E-2</v>
      </c>
      <c r="D78" s="105">
        <f>D30*'SI2.5 - Nickel_demand_model'!$AH30</f>
        <v>1.5209840092827609</v>
      </c>
      <c r="E78" s="105">
        <f>E30*'SI2.5 - Nickel_demand_model'!$AH30</f>
        <v>0.54136718974471143</v>
      </c>
      <c r="F78" s="105">
        <f>F30*'SI2.5 - Nickel_demand_model'!$AH30</f>
        <v>4.6402901978118131E-2</v>
      </c>
      <c r="G78" s="42">
        <f>G30*'SI2.5 - Nickel_demand_model'!$AD30</f>
        <v>0.64654119124746667</v>
      </c>
      <c r="H78" s="42">
        <f>H30*'SI2.5 - Nickel_demand_model'!$AD30</f>
        <v>0.39626718173231829</v>
      </c>
      <c r="I78" s="106">
        <f>I30*'SI2.5 - Nickel_demand_model'!$AI30</f>
        <v>1.2453192596149139</v>
      </c>
      <c r="J78" s="106">
        <f>J30*'SI2.5 - Nickel_demand_model'!$AI30</f>
        <v>0.1186018342490394</v>
      </c>
      <c r="K78" s="106">
        <f>K30*'SI2.5 - Nickel_demand_model'!$AI30</f>
        <v>4.3734426379333282</v>
      </c>
      <c r="L78" s="106">
        <f>L30*'SI2.5 - Nickel_demand_model'!$AI30</f>
        <v>1.4825229281129926</v>
      </c>
      <c r="M78" s="106">
        <f>M30*'SI2.5 - Nickel_demand_model'!$AI30</f>
        <v>0.19272798065468905</v>
      </c>
      <c r="N78" s="43">
        <f>N30*'SI2.5 - Nickel_demand_model'!$AE30</f>
        <v>0.99714410033299061</v>
      </c>
      <c r="O78" s="43">
        <f>O30*'SI2.5 - Nickel_demand_model'!$AE30</f>
        <v>0.56089355643730732</v>
      </c>
      <c r="P78" s="44">
        <f>P30*'SI2.5 - Nickel_demand_model'!$AJ30</f>
        <v>1.3029450945100991</v>
      </c>
      <c r="Q78" s="44">
        <f>Q30*'SI2.5 - Nickel_demand_model'!$AJ30</f>
        <v>0.11711866018068307</v>
      </c>
      <c r="R78" s="44">
        <f>R30*'SI2.5 - Nickel_demand_model'!$AJ30</f>
        <v>4.245551431549762</v>
      </c>
      <c r="S78" s="44">
        <f>S30*'SI2.5 - Nickel_demand_model'!$AJ30</f>
        <v>1.4639832522585383</v>
      </c>
      <c r="T78" s="44">
        <f>T30*'SI2.5 - Nickel_demand_model'!$AJ30</f>
        <v>0.19031782279361001</v>
      </c>
      <c r="U78" s="44">
        <f>U30*'SI2.5 - Nickel_demand_model'!$AF30</f>
        <v>0.91488632537147052</v>
      </c>
      <c r="V78" s="44">
        <f>V30*'SI2.5 - Nickel_demand_model'!$AF30</f>
        <v>0.51462355802145221</v>
      </c>
    </row>
    <row r="79" spans="1:22">
      <c r="A79" s="49">
        <v>2031</v>
      </c>
      <c r="B79" s="105">
        <f>B31*'SI2.5 - Nickel_demand_model'!$AH31</f>
        <v>0.44043075186283442</v>
      </c>
      <c r="C79" s="105">
        <f>C31*'SI2.5 - Nickel_demand_model'!$AH31</f>
        <v>4.7036293888263872E-2</v>
      </c>
      <c r="D79" s="105">
        <f>D31*'SI2.5 - Nickel_demand_model'!$AH31</f>
        <v>1.5981649855216928</v>
      </c>
      <c r="E79" s="105">
        <f>E31*'SI2.5 - Nickel_demand_model'!$AH31</f>
        <v>0.53984837303575584</v>
      </c>
      <c r="F79" s="105">
        <f>F31*'SI2.5 - Nickel_demand_model'!$AH31</f>
        <v>4.7036293888263872E-2</v>
      </c>
      <c r="G79" s="42">
        <f>G31*'SI2.5 - Nickel_demand_model'!$AD31</f>
        <v>0.78599548059309188</v>
      </c>
      <c r="H79" s="42">
        <f>H31*'SI2.5 - Nickel_demand_model'!$AD31</f>
        <v>0.47361266138301689</v>
      </c>
      <c r="I79" s="106">
        <f>I31*'SI2.5 - Nickel_demand_model'!$AI31</f>
        <v>1.2146163942396038</v>
      </c>
      <c r="J79" s="106">
        <f>J31*'SI2.5 - Nickel_demand_model'!$AI31</f>
        <v>0.10885712967241731</v>
      </c>
      <c r="K79" s="106">
        <f>K31*'SI2.5 - Nickel_demand_model'!$AI31</f>
        <v>4.2826686542174714</v>
      </c>
      <c r="L79" s="106">
        <f>L31*'SI2.5 - Nickel_demand_model'!$AI31</f>
        <v>1.3607141209052165</v>
      </c>
      <c r="M79" s="106">
        <f>M31*'SI2.5 - Nickel_demand_model'!$AI31</f>
        <v>0.19479696888748363</v>
      </c>
      <c r="N79" s="43">
        <f>N31*'SI2.5 - Nickel_demand_model'!$AE31</f>
        <v>1.3768174915380278</v>
      </c>
      <c r="O79" s="43">
        <f>O31*'SI2.5 - Nickel_demand_model'!$AE31</f>
        <v>0.74790085960090402</v>
      </c>
      <c r="P79" s="44">
        <f>P31*'SI2.5 - Nickel_demand_model'!$AJ31</f>
        <v>1.4305645024802458</v>
      </c>
      <c r="Q79" s="44">
        <f>Q31*'SI2.5 - Nickel_demand_model'!$AJ31</f>
        <v>0.11973887906222322</v>
      </c>
      <c r="R79" s="44">
        <f>R31*'SI2.5 - Nickel_demand_model'!$AJ31</f>
        <v>4.6162488901620273</v>
      </c>
      <c r="S79" s="44">
        <f>S31*'SI2.5 - Nickel_demand_model'!$AJ31</f>
        <v>1.4967359882777902</v>
      </c>
      <c r="T79" s="44">
        <f>T31*'SI2.5 - Nickel_demand_model'!$AJ31</f>
        <v>0.21426957305871525</v>
      </c>
      <c r="U79" s="44">
        <f>U31*'SI2.5 - Nickel_demand_model'!$AF31</f>
        <v>1.250109637281003</v>
      </c>
      <c r="V79" s="44">
        <f>V31*'SI2.5 - Nickel_demand_model'!$AF31</f>
        <v>0.67907190173289056</v>
      </c>
    </row>
    <row r="80" spans="1:22">
      <c r="A80" s="49">
        <v>2032</v>
      </c>
      <c r="B80" s="105">
        <f>B32*'SI2.5 - Nickel_demand_model'!$AH32</f>
        <v>0.45015892731785423</v>
      </c>
      <c r="C80" s="105">
        <f>C32*'SI2.5 - Nickel_demand_model'!$AH32</f>
        <v>4.6755637378424475E-2</v>
      </c>
      <c r="D80" s="105">
        <f>D32*'SI2.5 - Nickel_demand_model'!$AH32</f>
        <v>1.6473207122863509</v>
      </c>
      <c r="E80" s="105">
        <f>E32*'SI2.5 - Nickel_demand_model'!$AH32</f>
        <v>0.52736009601246214</v>
      </c>
      <c r="F80" s="105">
        <f>F32*'SI2.5 - Nickel_demand_model'!$AH32</f>
        <v>4.6755637378424475E-2</v>
      </c>
      <c r="G80" s="42">
        <f>G32*'SI2.5 - Nickel_demand_model'!$AD32</f>
        <v>0.93964428558182156</v>
      </c>
      <c r="H80" s="42">
        <f>H32*'SI2.5 - Nickel_demand_model'!$AD32</f>
        <v>0.55660457680961406</v>
      </c>
      <c r="I80" s="106">
        <f>I32*'SI2.5 - Nickel_demand_model'!$AI32</f>
        <v>1.1802744020774176</v>
      </c>
      <c r="J80" s="106">
        <f>J32*'SI2.5 - Nickel_demand_model'!$AI32</f>
        <v>9.9275416997165952E-2</v>
      </c>
      <c r="K80" s="106">
        <f>K32*'SI2.5 - Nickel_demand_model'!$AI32</f>
        <v>4.1778404652974004</v>
      </c>
      <c r="L80" s="106">
        <f>L32*'SI2.5 - Nickel_demand_model'!$AI32</f>
        <v>1.2409427124645744</v>
      </c>
      <c r="M80" s="106">
        <f>M32*'SI2.5 - Nickel_demand_model'!$AI32</f>
        <v>0.19579318352218841</v>
      </c>
      <c r="N80" s="43">
        <f>N32*'SI2.5 - Nickel_demand_model'!$AE32</f>
        <v>1.8307831529627157</v>
      </c>
      <c r="O80" s="43">
        <f>O32*'SI2.5 - Nickel_demand_model'!$AE32</f>
        <v>0.9600448241145948</v>
      </c>
      <c r="P80" s="44">
        <f>P32*'SI2.5 - Nickel_demand_model'!$AJ32</f>
        <v>1.523933451606116</v>
      </c>
      <c r="Q80" s="44">
        <f>Q32*'SI2.5 - Nickel_demand_model'!$AJ32</f>
        <v>0.11849158587002198</v>
      </c>
      <c r="R80" s="44">
        <f>R32*'SI2.5 - Nickel_demand_model'!$AJ32</f>
        <v>4.8713207524342366</v>
      </c>
      <c r="S80" s="44">
        <f>S32*'SI2.5 - Nickel_demand_model'!$AJ32</f>
        <v>1.4811448233752749</v>
      </c>
      <c r="T80" s="44">
        <f>T32*'SI2.5 - Nickel_demand_model'!$AJ32</f>
        <v>0.23369173879921004</v>
      </c>
      <c r="U80" s="44">
        <f>U32*'SI2.5 - Nickel_demand_model'!$AF32</f>
        <v>1.6659784481232203</v>
      </c>
      <c r="V80" s="44">
        <f>V32*'SI2.5 - Nickel_demand_model'!$AF32</f>
        <v>0.87362284474754237</v>
      </c>
    </row>
    <row r="81" spans="1:22">
      <c r="A81" s="49">
        <v>2033</v>
      </c>
      <c r="B81" s="105">
        <f>B33*'SI2.5 - Nickel_demand_model'!$AH33</f>
        <v>0.45168999599935811</v>
      </c>
      <c r="C81" s="105">
        <f>C33*'SI2.5 - Nickel_demand_model'!$AH33</f>
        <v>4.5603316903781346E-2</v>
      </c>
      <c r="D81" s="105">
        <f>D33*'SI2.5 - Nickel_demand_model'!$AH33</f>
        <v>1.666692653507247</v>
      </c>
      <c r="E81" s="105">
        <f>E33*'SI2.5 - Nickel_demand_model'!$AH33</f>
        <v>0.50489386572043637</v>
      </c>
      <c r="F81" s="105">
        <f>F33*'SI2.5 - Nickel_demand_model'!$AH33</f>
        <v>4.5603316903781346E-2</v>
      </c>
      <c r="G81" s="42">
        <f>G33*'SI2.5 - Nickel_demand_model'!$AD33</f>
        <v>1.1056628639986505</v>
      </c>
      <c r="H81" s="42">
        <f>H33*'SI2.5 - Nickel_demand_model'!$AD33</f>
        <v>0.64380369296123963</v>
      </c>
      <c r="I81" s="106">
        <f>I33*'SI2.5 - Nickel_demand_model'!$AI33</f>
        <v>1.1555377407588345</v>
      </c>
      <c r="J81" s="106">
        <f>J33*'SI2.5 - Nickel_demand_model'!$AI33</f>
        <v>9.0945099967130502E-2</v>
      </c>
      <c r="K81" s="106">
        <f>K33*'SI2.5 - Nickel_demand_model'!$AI33</f>
        <v>4.1059037779278027</v>
      </c>
      <c r="L81" s="106">
        <f>L33*'SI2.5 - Nickel_demand_model'!$AI33</f>
        <v>1.1368137495891311</v>
      </c>
      <c r="M81" s="106">
        <f>M33*'SI2.5 - Nickel_demand_model'!$AI33</f>
        <v>0.19793933522257814</v>
      </c>
      <c r="N81" s="43">
        <f>N33*'SI2.5 - Nickel_demand_model'!$AE33</f>
        <v>2.3432911457180348</v>
      </c>
      <c r="O81" s="43">
        <f>O33*'SI2.5 - Nickel_demand_model'!$AE33</f>
        <v>1.1857617845802102</v>
      </c>
      <c r="P81" s="44">
        <f>P33*'SI2.5 - Nickel_demand_model'!$AJ33</f>
        <v>1.5776391476353131</v>
      </c>
      <c r="Q81" s="44">
        <f>Q33*'SI2.5 - Nickel_demand_model'!$AJ33</f>
        <v>0.11364349792288274</v>
      </c>
      <c r="R81" s="44">
        <f>R33*'SI2.5 - Nickel_demand_model'!$AJ33</f>
        <v>4.9969714527855782</v>
      </c>
      <c r="S81" s="44">
        <f>S33*'SI2.5 - Nickel_demand_model'!$AJ33</f>
        <v>1.4205437240360339</v>
      </c>
      <c r="T81" s="44">
        <f>T33*'SI2.5 - Nickel_demand_model'!$AJ33</f>
        <v>0.24734173077333302</v>
      </c>
      <c r="U81" s="44">
        <f>U33*'SI2.5 - Nickel_demand_model'!$AF33</f>
        <v>2.1605748219850516</v>
      </c>
      <c r="V81" s="44">
        <f>V33*'SI2.5 - Nickel_demand_model'!$AF33</f>
        <v>1.0933029219683392</v>
      </c>
    </row>
    <row r="82" spans="1:22">
      <c r="A82" s="49">
        <v>2034</v>
      </c>
      <c r="B82" s="105">
        <f>B34*'SI2.5 - Nickel_demand_model'!$AH34</f>
        <v>0.44523515253849533</v>
      </c>
      <c r="C82" s="105">
        <f>C34*'SI2.5 - Nickel_demand_model'!$AH34</f>
        <v>4.3671390559995957E-2</v>
      </c>
      <c r="D82" s="105">
        <f>D34*'SI2.5 - Nickel_demand_model'!$AH34</f>
        <v>1.6563173736778953</v>
      </c>
      <c r="E82" s="105">
        <f>E34*'SI2.5 - Nickel_demand_model'!$AH34</f>
        <v>0.47399436095605363</v>
      </c>
      <c r="F82" s="105">
        <f>F34*'SI2.5 - Nickel_demand_model'!$AH34</f>
        <v>4.3671390559995957E-2</v>
      </c>
      <c r="G82" s="42">
        <f>G34*'SI2.5 - Nickel_demand_model'!$AD34</f>
        <v>1.2816023516544823</v>
      </c>
      <c r="H82" s="42">
        <f>H34*'SI2.5 - Nickel_demand_model'!$AD34</f>
        <v>0.73349568553809996</v>
      </c>
      <c r="I82" s="106">
        <f>I34*'SI2.5 - Nickel_demand_model'!$AI34</f>
        <v>1.1398756193434008</v>
      </c>
      <c r="J82" s="106">
        <f>J34*'SI2.5 - Nickel_demand_model'!$AI34</f>
        <v>8.3660595915111977E-2</v>
      </c>
      <c r="K82" s="106">
        <f>K34*'SI2.5 - Nickel_demand_model'!$AI34</f>
        <v>4.0653820827499727</v>
      </c>
      <c r="L82" s="106">
        <f>L34*'SI2.5 - Nickel_demand_model'!$AI34</f>
        <v>1.0457574489388999</v>
      </c>
      <c r="M82" s="106">
        <f>M34*'SI2.5 - Nickel_demand_model'!$AI34</f>
        <v>0.2013083089207382</v>
      </c>
      <c r="N82" s="43">
        <f>N34*'SI2.5 - Nickel_demand_model'!$AE34</f>
        <v>2.8956196578603075</v>
      </c>
      <c r="O82" s="43">
        <f>O34*'SI2.5 - Nickel_demand_model'!$AE34</f>
        <v>1.4133381663365787</v>
      </c>
      <c r="P82" s="44">
        <f>P34*'SI2.5 - Nickel_demand_model'!$AJ34</f>
        <v>1.58846634052075</v>
      </c>
      <c r="Q82" s="44">
        <f>Q34*'SI2.5 - Nickel_demand_model'!$AJ34</f>
        <v>0.10567759437975882</v>
      </c>
      <c r="R82" s="44">
        <f>R34*'SI2.5 - Nickel_demand_model'!$AJ34</f>
        <v>4.9866614847948698</v>
      </c>
      <c r="S82" s="44">
        <f>S34*'SI2.5 - Nickel_demand_model'!$AJ34</f>
        <v>1.3209699297469855</v>
      </c>
      <c r="T82" s="44">
        <f>T34*'SI2.5 - Nickel_demand_model'!$AJ34</f>
        <v>0.25428671147629467</v>
      </c>
      <c r="U82" s="44">
        <f>U34*'SI2.5 - Nickel_demand_model'!$AF34</f>
        <v>2.7266667395082012</v>
      </c>
      <c r="V82" s="44">
        <f>V34*'SI2.5 - Nickel_demand_model'!$AF34</f>
        <v>1.3308730514266218</v>
      </c>
    </row>
    <row r="83" spans="1:22">
      <c r="A83" s="49">
        <v>2035</v>
      </c>
      <c r="B83" s="105">
        <f>B35*'SI2.5 - Nickel_demand_model'!$AH35</f>
        <v>0.43110983822377935</v>
      </c>
      <c r="C83" s="105">
        <f>C35*'SI2.5 - Nickel_demand_model'!$AH35</f>
        <v>4.1058079830836126E-2</v>
      </c>
      <c r="D83" s="105">
        <f>D35*'SI2.5 - Nickel_demand_model'!$AH35</f>
        <v>1.6166618933391728</v>
      </c>
      <c r="E83" s="105">
        <f>E35*'SI2.5 - Nickel_demand_model'!$AH35</f>
        <v>0.43624209820263382</v>
      </c>
      <c r="F83" s="105">
        <f>F35*'SI2.5 - Nickel_demand_model'!$AH35</f>
        <v>4.1058079830836126E-2</v>
      </c>
      <c r="G83" s="42">
        <f>G35*'SI2.5 - Nickel_demand_model'!$AD35</f>
        <v>1.4644820130249607</v>
      </c>
      <c r="H83" s="42">
        <f>H35*'SI2.5 - Nickel_demand_model'!$AD35</f>
        <v>0.82377113232654042</v>
      </c>
      <c r="I83" s="106">
        <f>I35*'SI2.5 - Nickel_demand_model'!$AI35</f>
        <v>1.1328466627485669</v>
      </c>
      <c r="J83" s="106">
        <f>J35*'SI2.5 - Nickel_demand_model'!$AI35</f>
        <v>7.7239545187402281E-2</v>
      </c>
      <c r="K83" s="106">
        <f>K35*'SI2.5 - Nickel_demand_model'!$AI35</f>
        <v>4.0550761223386189</v>
      </c>
      <c r="L83" s="106">
        <f>L35*'SI2.5 - Nickel_demand_model'!$AI35</f>
        <v>0.96549431484252846</v>
      </c>
      <c r="M83" s="106">
        <f>M35*'SI2.5 - Nickel_demand_model'!$AI35</f>
        <v>0.20597212049973943</v>
      </c>
      <c r="N83" s="43">
        <f>N35*'SI2.5 - Nickel_demand_model'!$AE35</f>
        <v>3.4695550567821996</v>
      </c>
      <c r="O83" s="43">
        <f>O35*'SI2.5 - Nickel_demand_model'!$AE35</f>
        <v>1.6327317914269177</v>
      </c>
      <c r="P83" s="44">
        <f>P35*'SI2.5 - Nickel_demand_model'!$AJ35</f>
        <v>1.5531874415457099</v>
      </c>
      <c r="Q83" s="44">
        <f>Q35*'SI2.5 - Nickel_demand_model'!$AJ35</f>
        <v>9.5093108666063866E-2</v>
      </c>
      <c r="R83" s="44">
        <f>R35*'SI2.5 - Nickel_demand_model'!$AJ35</f>
        <v>4.8338996905249134</v>
      </c>
      <c r="S83" s="44">
        <f>S35*'SI2.5 - Nickel_demand_model'!$AJ35</f>
        <v>1.1886638583257982</v>
      </c>
      <c r="T83" s="44">
        <f>T35*'SI2.5 - Nickel_demand_model'!$AJ35</f>
        <v>0.25358162310950361</v>
      </c>
      <c r="U83" s="44">
        <f>U35*'SI2.5 - Nickel_demand_model'!$AF35</f>
        <v>3.3523149042439102</v>
      </c>
      <c r="V83" s="44">
        <f>V35*'SI2.5 - Nickel_demand_model'!$AF35</f>
        <v>1.5775599549383108</v>
      </c>
    </row>
    <row r="84" spans="1:22">
      <c r="A84" s="49">
        <v>2036</v>
      </c>
      <c r="B84" s="105">
        <f>B36*'SI2.5 - Nickel_demand_model'!$AH36</f>
        <v>0.41018988122063338</v>
      </c>
      <c r="C84" s="105">
        <f>C36*'SI2.5 - Nickel_demand_model'!$AH36</f>
        <v>3.7908543525129623E-2</v>
      </c>
      <c r="D84" s="105">
        <f>D36*'SI2.5 - Nickel_demand_model'!$AH36</f>
        <v>1.5503622287841474</v>
      </c>
      <c r="E84" s="105">
        <f>E36*'SI2.5 - Nickel_demand_model'!$AH36</f>
        <v>0.39366564429942302</v>
      </c>
      <c r="F84" s="105">
        <f>F36*'SI2.5 - Nickel_demand_model'!$AH36</f>
        <v>3.7908543525129623E-2</v>
      </c>
      <c r="G84" s="42">
        <f>G36*'SI2.5 - Nickel_demand_model'!$AD36</f>
        <v>1.6509387189785898</v>
      </c>
      <c r="H84" s="42">
        <f>H36*'SI2.5 - Nickel_demand_model'!$AD36</f>
        <v>0.91263072042915827</v>
      </c>
      <c r="I84" s="106">
        <f>I36*'SI2.5 - Nickel_demand_model'!$AI36</f>
        <v>1.1312971418186037</v>
      </c>
      <c r="J84" s="106">
        <f>J36*'SI2.5 - Nickel_demand_model'!$AI36</f>
        <v>7.1343062997569595E-2</v>
      </c>
      <c r="K84" s="106">
        <f>K36*'SI2.5 - Nickel_demand_model'!$AI36</f>
        <v>4.0640066243258399</v>
      </c>
      <c r="L84" s="106">
        <f>L36*'SI2.5 - Nickel_demand_model'!$AI36</f>
        <v>0.89178828746962013</v>
      </c>
      <c r="M84" s="106">
        <f>M36*'SI2.5 - Nickel_demand_model'!$AI36</f>
        <v>0.21148122245708131</v>
      </c>
      <c r="N84" s="43">
        <f>N36*'SI2.5 - Nickel_demand_model'!$AE36</f>
        <v>4.0499421581481529</v>
      </c>
      <c r="O84" s="43">
        <f>O36*'SI2.5 - Nickel_demand_model'!$AE36</f>
        <v>1.8366016763695119</v>
      </c>
      <c r="P84" s="44">
        <f>P36*'SI2.5 - Nickel_demand_model'!$AJ36</f>
        <v>1.4780807824193811</v>
      </c>
      <c r="Q84" s="44">
        <f>Q36*'SI2.5 - Nickel_demand_model'!$AJ36</f>
        <v>8.2938400616718783E-2</v>
      </c>
      <c r="R84" s="44">
        <f>R36*'SI2.5 - Nickel_demand_model'!$AJ36</f>
        <v>4.5616120339195323</v>
      </c>
      <c r="S84" s="44">
        <f>S36*'SI2.5 - Nickel_demand_model'!$AJ36</f>
        <v>1.0367300077089847</v>
      </c>
      <c r="T84" s="44">
        <f>T36*'SI2.5 - Nickel_demand_model'!$AJ36</f>
        <v>0.24585311611384494</v>
      </c>
      <c r="U84" s="44">
        <f>U36*'SI2.5 - Nickel_demand_model'!$AF36</f>
        <v>4.0218854358799998</v>
      </c>
      <c r="V84" s="44">
        <f>V36*'SI2.5 - Nickel_demand_model'!$AF36</f>
        <v>1.8238782790618606</v>
      </c>
    </row>
    <row r="85" spans="1:22">
      <c r="A85" s="49">
        <v>2037</v>
      </c>
      <c r="B85" s="105">
        <f>B37*'SI2.5 - Nickel_demand_model'!$AH37</f>
        <v>0.38478113347904724</v>
      </c>
      <c r="C85" s="105">
        <f>C37*'SI2.5 - Nickel_demand_model'!$AH37</f>
        <v>3.4485101585386306E-2</v>
      </c>
      <c r="D85" s="105">
        <f>D37*'SI2.5 - Nickel_demand_model'!$AH37</f>
        <v>1.4656168173789181</v>
      </c>
      <c r="E85" s="105">
        <f>E37*'SI2.5 - Nickel_demand_model'!$AH37</f>
        <v>0.34938852922036129</v>
      </c>
      <c r="F85" s="105">
        <f>F37*'SI2.5 - Nickel_demand_model'!$AH37</f>
        <v>3.4485101585386306E-2</v>
      </c>
      <c r="G85" s="42">
        <f>G37*'SI2.5 - Nickel_demand_model'!$AD37</f>
        <v>1.8374097413507691</v>
      </c>
      <c r="H85" s="42">
        <f>H37*'SI2.5 - Nickel_demand_model'!$AD37</f>
        <v>0.99809911875844248</v>
      </c>
      <c r="I85" s="106">
        <f>I37*'SI2.5 - Nickel_demand_model'!$AI37</f>
        <v>1.1232891244598169</v>
      </c>
      <c r="J85" s="106">
        <f>J37*'SI2.5 - Nickel_demand_model'!$AI37</f>
        <v>6.5190886687400085E-2</v>
      </c>
      <c r="K85" s="106">
        <f>K37*'SI2.5 - Nickel_demand_model'!$AI37</f>
        <v>4.0493570000058137</v>
      </c>
      <c r="L85" s="106">
        <f>L37*'SI2.5 - Nickel_demand_model'!$AI37</f>
        <v>0.81488608359250114</v>
      </c>
      <c r="M85" s="106">
        <f>M37*'SI2.5 - Nickel_demand_model'!$AI37</f>
        <v>0.21563139442755413</v>
      </c>
      <c r="N85" s="43">
        <f>N37*'SI2.5 - Nickel_demand_model'!$AE37</f>
        <v>4.6262777048753962</v>
      </c>
      <c r="O85" s="43">
        <f>O37*'SI2.5 - Nickel_demand_model'!$AE37</f>
        <v>2.0206730205202885</v>
      </c>
      <c r="P85" s="44">
        <f>P37*'SI2.5 - Nickel_demand_model'!$AJ37</f>
        <v>1.3991447994189292</v>
      </c>
      <c r="Q85" s="44">
        <f>Q37*'SI2.5 - Nickel_demand_model'!$AJ37</f>
        <v>7.1609773198606619E-2</v>
      </c>
      <c r="R85" s="44">
        <f>R37*'SI2.5 - Nickel_demand_model'!$AJ37</f>
        <v>4.2828152816858962</v>
      </c>
      <c r="S85" s="44">
        <f>S37*'SI2.5 - Nickel_demand_model'!$AJ37</f>
        <v>0.89512216498258279</v>
      </c>
      <c r="T85" s="44">
        <f>T37*'SI2.5 - Nickel_demand_model'!$AJ37</f>
        <v>0.23686309596462191</v>
      </c>
      <c r="U85" s="44">
        <f>U37*'SI2.5 - Nickel_demand_model'!$AF37</f>
        <v>4.7173706573754348</v>
      </c>
      <c r="V85" s="44">
        <f>V37*'SI2.5 - Nickel_demand_model'!$AF37</f>
        <v>2.0604607468996159</v>
      </c>
    </row>
    <row r="86" spans="1:22">
      <c r="A86" s="49">
        <v>2038</v>
      </c>
      <c r="B86" s="105">
        <f>B38*'SI2.5 - Nickel_demand_model'!$AH38</f>
        <v>0.35570760858131523</v>
      </c>
      <c r="C86" s="105">
        <f>C38*'SI2.5 - Nickel_demand_model'!$AH38</f>
        <v>3.0894792294621276E-2</v>
      </c>
      <c r="D86" s="105">
        <f>D38*'SI2.5 - Nickel_demand_model'!$AH38</f>
        <v>1.3652158216677237</v>
      </c>
      <c r="E86" s="105">
        <f>E38*'SI2.5 - Nickel_demand_model'!$AH38</f>
        <v>0.30477295101450713</v>
      </c>
      <c r="F86" s="105">
        <f>F38*'SI2.5 - Nickel_demand_model'!$AH38</f>
        <v>3.0894792294621276E-2</v>
      </c>
      <c r="G86" s="42">
        <f>G38*'SI2.5 - Nickel_demand_model'!$AD38</f>
        <v>2.020365603296419</v>
      </c>
      <c r="H86" s="42">
        <f>H38*'SI2.5 - Nickel_demand_model'!$AD38</f>
        <v>1.0783546471582115</v>
      </c>
      <c r="I86" s="106">
        <f>I38*'SI2.5 - Nickel_demand_model'!$AI38</f>
        <v>1.1055407187906263</v>
      </c>
      <c r="J86" s="106">
        <f>J38*'SI2.5 - Nickel_demand_model'!$AI38</f>
        <v>5.8701277103927044E-2</v>
      </c>
      <c r="K86" s="106">
        <f>K38*'SI2.5 - Nickel_demand_model'!$AI38</f>
        <v>3.9990245027050304</v>
      </c>
      <c r="L86" s="106">
        <f>L38*'SI2.5 - Nickel_demand_model'!$AI38</f>
        <v>0.73376596379908809</v>
      </c>
      <c r="M86" s="106">
        <f>M38*'SI2.5 - Nickel_demand_model'!$AI38</f>
        <v>0.21768390259372949</v>
      </c>
      <c r="N86" s="43">
        <f>N38*'SI2.5 - Nickel_demand_model'!$AE38</f>
        <v>5.1928968084644147</v>
      </c>
      <c r="O86" s="43">
        <f>O38*'SI2.5 - Nickel_demand_model'!$AE38</f>
        <v>2.1833770671952655</v>
      </c>
      <c r="P86" s="44">
        <f>P38*'SI2.5 - Nickel_demand_model'!$AJ38</f>
        <v>1.3258714090917476</v>
      </c>
      <c r="Q86" s="44">
        <f>Q38*'SI2.5 - Nickel_demand_model'!$AJ38</f>
        <v>6.1549156321473765E-2</v>
      </c>
      <c r="R86" s="44">
        <f>R38*'SI2.5 - Nickel_demand_model'!$AJ38</f>
        <v>4.0263406426964092</v>
      </c>
      <c r="S86" s="44">
        <f>S38*'SI2.5 - Nickel_demand_model'!$AJ38</f>
        <v>0.76936445401842213</v>
      </c>
      <c r="T86" s="44">
        <f>T38*'SI2.5 - Nickel_demand_model'!$AJ38</f>
        <v>0.22824478802546525</v>
      </c>
      <c r="U86" s="44">
        <f>U38*'SI2.5 - Nickel_demand_model'!$AF38</f>
        <v>5.4206703168974952</v>
      </c>
      <c r="V86" s="44">
        <f>V38*'SI2.5 - Nickel_demand_model'!$AF38</f>
        <v>2.2791454741500834</v>
      </c>
    </row>
    <row r="87" spans="1:22">
      <c r="A87" s="49">
        <v>2039</v>
      </c>
      <c r="B87" s="105">
        <f>B39*'SI2.5 - Nickel_demand_model'!$AH39</f>
        <v>0.32336125859636872</v>
      </c>
      <c r="C87" s="105">
        <f>C39*'SI2.5 - Nickel_demand_model'!$AH39</f>
        <v>2.7198610536143163E-2</v>
      </c>
      <c r="D87" s="105">
        <f>D39*'SI2.5 - Nickel_demand_model'!$AH39</f>
        <v>1.2503805677032482</v>
      </c>
      <c r="E87" s="105">
        <f>E39*'SI2.5 - Nickel_demand_model'!$AH39</f>
        <v>0.26065335097137199</v>
      </c>
      <c r="F87" s="105">
        <f>F39*'SI2.5 - Nickel_demand_model'!$AH39</f>
        <v>2.7198610536143163E-2</v>
      </c>
      <c r="G87" s="42">
        <f>G39*'SI2.5 - Nickel_demand_model'!$AD39</f>
        <v>2.1965451260766802</v>
      </c>
      <c r="H87" s="42">
        <f>H39*'SI2.5 - Nickel_demand_model'!$AD39</f>
        <v>1.1518468344060642</v>
      </c>
      <c r="I87" s="106">
        <f>I39*'SI2.5 - Nickel_demand_model'!$AI39</f>
        <v>1.077816209421866</v>
      </c>
      <c r="J87" s="106">
        <f>J39*'SI2.5 - Nickel_demand_model'!$AI39</f>
        <v>5.1999904840528625E-2</v>
      </c>
      <c r="K87" s="106">
        <f>K39*'SI2.5 - Nickel_demand_model'!$AI39</f>
        <v>3.9118110232306753</v>
      </c>
      <c r="L87" s="106">
        <f>L39*'SI2.5 - Nickel_demand_model'!$AI39</f>
        <v>0.64999881050660768</v>
      </c>
      <c r="M87" s="106">
        <f>M39*'SI2.5 - Nickel_demand_model'!$AI39</f>
        <v>0.21745414751493786</v>
      </c>
      <c r="N87" s="43">
        <f>N39*'SI2.5 - Nickel_demand_model'!$AE39</f>
        <v>5.7479224184994893</v>
      </c>
      <c r="O87" s="43">
        <f>O39*'SI2.5 - Nickel_demand_model'!$AE39</f>
        <v>2.3250023265840634</v>
      </c>
      <c r="P87" s="44">
        <f>P39*'SI2.5 - Nickel_demand_model'!$AJ39</f>
        <v>1.2586029341280318</v>
      </c>
      <c r="Q87" s="44">
        <f>Q39*'SI2.5 - Nickel_demand_model'!$AJ39</f>
        <v>5.2641187358967112E-2</v>
      </c>
      <c r="R87" s="44">
        <f>R39*'SI2.5 - Nickel_demand_model'!$AJ39</f>
        <v>3.7925582710892205</v>
      </c>
      <c r="S87" s="44">
        <f>S39*'SI2.5 - Nickel_demand_model'!$AJ39</f>
        <v>0.65801484198708882</v>
      </c>
      <c r="T87" s="44">
        <f>T39*'SI2.5 - Nickel_demand_model'!$AJ39</f>
        <v>0.22013587441022608</v>
      </c>
      <c r="U87" s="44">
        <f>U39*'SI2.5 - Nickel_demand_model'!$AF39</f>
        <v>6.1163289063270385</v>
      </c>
      <c r="V87" s="44">
        <f>V39*'SI2.5 - Nickel_demand_model'!$AF39</f>
        <v>2.4740206812109373</v>
      </c>
    </row>
    <row r="88" spans="1:22">
      <c r="A88" s="49">
        <v>2040</v>
      </c>
      <c r="B88" s="105">
        <f>B40*'SI2.5 - Nickel_demand_model'!$AH40</f>
        <v>0.28815267135736189</v>
      </c>
      <c r="C88" s="105">
        <f>C40*'SI2.5 - Nickel_demand_model'!$AH40</f>
        <v>2.3454287203506202E-2</v>
      </c>
      <c r="D88" s="105">
        <f>D40*'SI2.5 - Nickel_demand_model'!$AH40</f>
        <v>1.122455173310654</v>
      </c>
      <c r="E88" s="105">
        <f>E40*'SI2.5 - Nickel_demand_model'!$AH40</f>
        <v>0.21778980974684331</v>
      </c>
      <c r="F88" s="105">
        <f>F40*'SI2.5 - Nickel_demand_model'!$AH40</f>
        <v>2.3454287203506202E-2</v>
      </c>
      <c r="G88" s="42">
        <f>G40*'SI2.5 - Nickel_demand_model'!$AD40</f>
        <v>2.3630880834214887</v>
      </c>
      <c r="H88" s="42">
        <f>H40*'SI2.5 - Nickel_demand_model'!$AD40</f>
        <v>1.2173484066110702</v>
      </c>
      <c r="I88" s="106">
        <f>I40*'SI2.5 - Nickel_demand_model'!$AI40</f>
        <v>1.0437152984207818</v>
      </c>
      <c r="J88" s="106">
        <f>J40*'SI2.5 - Nickel_demand_model'!$AI40</f>
        <v>4.5378926018294866E-2</v>
      </c>
      <c r="K88" s="106">
        <f>K40*'SI2.5 - Nickel_demand_model'!$AI40</f>
        <v>3.8004850540321948</v>
      </c>
      <c r="L88" s="106">
        <f>L40*'SI2.5 - Nickel_demand_model'!$AI40</f>
        <v>0.56723657522868576</v>
      </c>
      <c r="M88" s="106">
        <f>M40*'SI2.5 - Nickel_demand_model'!$AI40</f>
        <v>0.21554989858690063</v>
      </c>
      <c r="N88" s="43">
        <f>N40*'SI2.5 - Nickel_demand_model'!$AE40</f>
        <v>6.2918340540616473</v>
      </c>
      <c r="O88" s="43">
        <f>O40*'SI2.5 - Nickel_demand_model'!$AE40</f>
        <v>2.4468243543573074</v>
      </c>
      <c r="P88" s="44">
        <f>P40*'SI2.5 - Nickel_demand_model'!$AJ40</f>
        <v>1.202480927246615</v>
      </c>
      <c r="Q88" s="44">
        <f>Q40*'SI2.5 - Nickel_demand_model'!$AJ40</f>
        <v>4.4952558027910844E-2</v>
      </c>
      <c r="R88" s="44">
        <f>R40*'SI2.5 - Nickel_demand_model'!$AJ40</f>
        <v>3.5962046422328671</v>
      </c>
      <c r="S88" s="44">
        <f>S40*'SI2.5 - Nickel_demand_model'!$AJ40</f>
        <v>0.56190697534888556</v>
      </c>
      <c r="T88" s="44">
        <f>T40*'SI2.5 - Nickel_demand_model'!$AJ40</f>
        <v>0.21352465063257653</v>
      </c>
      <c r="U88" s="44">
        <f>U40*'SI2.5 - Nickel_demand_model'!$AF40</f>
        <v>6.7929201076049432</v>
      </c>
      <c r="V88" s="44">
        <f>V40*'SI2.5 - Nickel_demand_model'!$AF40</f>
        <v>2.6416911529574785</v>
      </c>
    </row>
    <row r="89" spans="1:22">
      <c r="A89" s="49">
        <v>2041</v>
      </c>
      <c r="B89" s="105">
        <f>B41*'SI2.5 - Nickel_demand_model'!$AH41</f>
        <v>0.28585308860786485</v>
      </c>
      <c r="C89" s="105">
        <f>C41*'SI2.5 - Nickel_demand_model'!$AH41</f>
        <v>2.2497696788581954E-2</v>
      </c>
      <c r="D89" s="105">
        <f>D41*'SI2.5 - Nickel_demand_model'!$AH41</f>
        <v>1.1215763546072473</v>
      </c>
      <c r="E89" s="105">
        <f>E41*'SI2.5 - Nickel_demand_model'!$AH41</f>
        <v>0.20181757413286752</v>
      </c>
      <c r="F89" s="105">
        <f>F41*'SI2.5 - Nickel_demand_model'!$AH41</f>
        <v>2.2497696788581954E-2</v>
      </c>
      <c r="G89" s="42">
        <f>G41*'SI2.5 - Nickel_demand_model'!$AD41</f>
        <v>2.5175868330984352</v>
      </c>
      <c r="H89" s="42">
        <f>H41*'SI2.5 - Nickel_demand_model'!$AD41</f>
        <v>1.2739596022907747</v>
      </c>
      <c r="I89" s="106">
        <f>I41*'SI2.5 - Nickel_demand_model'!$AI41</f>
        <v>0.99140094096532105</v>
      </c>
      <c r="J89" s="106">
        <f>J41*'SI2.5 - Nickel_demand_model'!$AI41</f>
        <v>3.8459519261585723E-2</v>
      </c>
      <c r="K89" s="106">
        <f>K41*'SI2.5 - Nickel_demand_model'!$AI41</f>
        <v>3.6216047304659891</v>
      </c>
      <c r="L89" s="106">
        <f>L41*'SI2.5 - Nickel_demand_model'!$AI41</f>
        <v>0.48074399076982155</v>
      </c>
      <c r="M89" s="106">
        <f>M41*'SI2.5 - Nickel_demand_model'!$AI41</f>
        <v>0.20939071597974451</v>
      </c>
      <c r="N89" s="43">
        <f>N41*'SI2.5 - Nickel_demand_model'!$AE41</f>
        <v>6.8260379343672932</v>
      </c>
      <c r="O89" s="43">
        <f>O41*'SI2.5 - Nickel_demand_model'!$AE41</f>
        <v>2.5503877996537141</v>
      </c>
      <c r="P89" s="44">
        <f>P41*'SI2.5 - Nickel_demand_model'!$AJ41</f>
        <v>1.1398370105582118</v>
      </c>
      <c r="Q89" s="44">
        <f>Q41*'SI2.5 - Nickel_demand_model'!$AJ41</f>
        <v>3.7715195202293772E-2</v>
      </c>
      <c r="R89" s="44">
        <f>R41*'SI2.5 - Nickel_demand_model'!$AJ41</f>
        <v>3.3838911250946917</v>
      </c>
      <c r="S89" s="44">
        <f>S41*'SI2.5 - Nickel_demand_model'!$AJ41</f>
        <v>0.47143994002867218</v>
      </c>
      <c r="T89" s="44">
        <f>T41*'SI2.5 - Nickel_demand_model'!$AJ41</f>
        <v>0.2053382849902661</v>
      </c>
      <c r="U89" s="44">
        <f>U41*'SI2.5 - Nickel_demand_model'!$AF41</f>
        <v>7.4435119232590941</v>
      </c>
      <c r="V89" s="44">
        <f>V41*'SI2.5 - Nickel_demand_model'!$AF41</f>
        <v>2.7810923669319694</v>
      </c>
    </row>
    <row r="90" spans="1:22">
      <c r="A90" s="49">
        <v>2042</v>
      </c>
      <c r="B90" s="105">
        <f>B42*'SI2.5 - Nickel_demand_model'!$AH42</f>
        <v>0.28506906075421501</v>
      </c>
      <c r="C90" s="105">
        <f>C42*'SI2.5 - Nickel_demand_model'!$AH42</f>
        <v>2.1675758075781325E-2</v>
      </c>
      <c r="D90" s="105">
        <f>D42*'SI2.5 - Nickel_demand_model'!$AH42</f>
        <v>1.1264825787868176</v>
      </c>
      <c r="E90" s="105">
        <f>E42*'SI2.5 - Nickel_demand_model'!$AH42</f>
        <v>0.18719972883629324</v>
      </c>
      <c r="F90" s="105">
        <f>F42*'SI2.5 - Nickel_demand_model'!$AH42</f>
        <v>2.1675758075781325E-2</v>
      </c>
      <c r="G90" s="42">
        <f>G42*'SI2.5 - Nickel_demand_model'!$AD42</f>
        <v>2.6589732882794683</v>
      </c>
      <c r="H90" s="42">
        <f>H42*'SI2.5 - Nickel_demand_model'!$AD42</f>
        <v>1.3215256462706342</v>
      </c>
      <c r="I90" s="106">
        <f>I42*'SI2.5 - Nickel_demand_model'!$AI42</f>
        <v>0.94222639586413703</v>
      </c>
      <c r="J90" s="106">
        <f>J42*'SI2.5 - Nickel_demand_model'!$AI42</f>
        <v>3.221286823467135E-2</v>
      </c>
      <c r="K90" s="106">
        <f>K42*'SI2.5 - Nickel_demand_model'!$AI42</f>
        <v>3.4528168139038358</v>
      </c>
      <c r="L90" s="106">
        <f>L42*'SI2.5 - Nickel_demand_model'!$AI42</f>
        <v>0.40266085293339182</v>
      </c>
      <c r="M90" s="106">
        <f>M42*'SI2.5 - Nickel_demand_model'!$AI42</f>
        <v>0.20334373073136291</v>
      </c>
      <c r="N90" s="43">
        <f>N42*'SI2.5 - Nickel_demand_model'!$AE42</f>
        <v>7.3513910161744382</v>
      </c>
      <c r="O90" s="43">
        <f>O42*'SI2.5 - Nickel_demand_model'!$AE42</f>
        <v>2.6369119949321354</v>
      </c>
      <c r="P90" s="44">
        <f>P42*'SI2.5 - Nickel_demand_model'!$AJ42</f>
        <v>1.0824935351403608</v>
      </c>
      <c r="Q90" s="44">
        <f>Q42*'SI2.5 - Nickel_demand_model'!$AJ42</f>
        <v>3.1319885284350403E-2</v>
      </c>
      <c r="R90" s="44">
        <f>R42*'SI2.5 - Nickel_demand_model'!$AJ42</f>
        <v>3.1907133133431973</v>
      </c>
      <c r="S90" s="44">
        <f>S42*'SI2.5 - Nickel_demand_model'!$AJ42</f>
        <v>0.39149856605437999</v>
      </c>
      <c r="T90" s="44">
        <f>T42*'SI2.5 - Nickel_demand_model'!$AJ42</f>
        <v>0.19770677585746194</v>
      </c>
      <c r="U90" s="44">
        <f>U42*'SI2.5 - Nickel_demand_model'!$AF42</f>
        <v>8.0651616103440258</v>
      </c>
      <c r="V90" s="44">
        <f>V42*'SI2.5 - Nickel_demand_model'!$AF42</f>
        <v>2.8929384037103572</v>
      </c>
    </row>
    <row r="91" spans="1:22">
      <c r="A91" s="49">
        <v>2043</v>
      </c>
      <c r="B91" s="105">
        <f>B43*'SI2.5 - Nickel_demand_model'!$AH43</f>
        <v>0.28541612820200746</v>
      </c>
      <c r="C91" s="105">
        <f>C43*'SI2.5 - Nickel_demand_model'!$AH43</f>
        <v>2.094797271207394E-2</v>
      </c>
      <c r="D91" s="105">
        <f>D43*'SI2.5 - Nickel_demand_model'!$AH43</f>
        <v>1.1357728954827591</v>
      </c>
      <c r="E91" s="105">
        <f>E43*'SI2.5 - Nickel_demand_model'!$AH43</f>
        <v>0.17347539902186232</v>
      </c>
      <c r="F91" s="105">
        <f>F43*'SI2.5 - Nickel_demand_model'!$AH43</f>
        <v>2.094797271207394E-2</v>
      </c>
      <c r="G91" s="42">
        <f>G43*'SI2.5 - Nickel_demand_model'!$AD43</f>
        <v>2.7882682933313783</v>
      </c>
      <c r="H91" s="42">
        <f>H43*'SI2.5 - Nickel_demand_model'!$AD43</f>
        <v>1.3609404765069824</v>
      </c>
      <c r="I91" s="106">
        <f>I43*'SI2.5 - Nickel_demand_model'!$AI43</f>
        <v>0.88842786782636807</v>
      </c>
      <c r="J91" s="106">
        <f>J43*'SI2.5 - Nickel_demand_model'!$AI43</f>
        <v>2.6351674045697351E-2</v>
      </c>
      <c r="K91" s="106">
        <f>K43*'SI2.5 - Nickel_demand_model'!$AI43</f>
        <v>3.2657253192346363</v>
      </c>
      <c r="L91" s="106">
        <f>L43*'SI2.5 - Nickel_demand_model'!$AI43</f>
        <v>0.32939592557121694</v>
      </c>
      <c r="M91" s="106">
        <f>M43*'SI2.5 - Nickel_demand_model'!$AI43</f>
        <v>0.19575529291089461</v>
      </c>
      <c r="N91" s="43">
        <f>N43*'SI2.5 - Nickel_demand_model'!$AE43</f>
        <v>7.8673493029141923</v>
      </c>
      <c r="O91" s="43">
        <f>O43*'SI2.5 - Nickel_demand_model'!$AE43</f>
        <v>2.7070449214328405</v>
      </c>
      <c r="P91" s="44">
        <f>P43*'SI2.5 - Nickel_demand_model'!$AJ43</f>
        <v>1.0169319229955101</v>
      </c>
      <c r="Q91" s="44">
        <f>Q43*'SI2.5 - Nickel_demand_model'!$AJ43</f>
        <v>2.5332823704514482E-2</v>
      </c>
      <c r="R91" s="44">
        <f>R43*'SI2.5 - Nickel_demand_model'!$AJ43</f>
        <v>2.9766067852804525</v>
      </c>
      <c r="S91" s="44">
        <f>S43*'SI2.5 - Nickel_demand_model'!$AJ43</f>
        <v>0.31666029630643111</v>
      </c>
      <c r="T91" s="44">
        <f>T43*'SI2.5 - Nickel_demand_model'!$AJ43</f>
        <v>0.18818669037639332</v>
      </c>
      <c r="U91" s="44">
        <f>U43*'SI2.5 - Nickel_demand_model'!$AF43</f>
        <v>8.6577601687629056</v>
      </c>
      <c r="V91" s="44">
        <f>V43*'SI2.5 - Nickel_demand_model'!$AF43</f>
        <v>2.9790142516173437</v>
      </c>
    </row>
    <row r="92" spans="1:22">
      <c r="A92" s="49">
        <v>2044</v>
      </c>
      <c r="B92" s="105">
        <f>B44*'SI2.5 - Nickel_demand_model'!$AH44</f>
        <v>0.28605189852587015</v>
      </c>
      <c r="C92" s="105">
        <f>C44*'SI2.5 - Nickel_demand_model'!$AH44</f>
        <v>2.0245682315757938E-2</v>
      </c>
      <c r="D92" s="105">
        <f>D44*'SI2.5 - Nickel_demand_model'!$AH44</f>
        <v>1.146166853682425</v>
      </c>
      <c r="E92" s="105">
        <f>E44*'SI2.5 - Nickel_demand_model'!$AH44</f>
        <v>0.16000619894711918</v>
      </c>
      <c r="F92" s="105">
        <f>F44*'SI2.5 - Nickel_demand_model'!$AH44</f>
        <v>2.0245682315757938E-2</v>
      </c>
      <c r="G92" s="42">
        <f>G44*'SI2.5 - Nickel_demand_model'!$AD44</f>
        <v>2.9074601482155287</v>
      </c>
      <c r="H92" s="42">
        <f>H44*'SI2.5 - Nickel_demand_model'!$AD44</f>
        <v>1.3935164023991589</v>
      </c>
      <c r="I92" s="106">
        <f>I44*'SI2.5 - Nickel_demand_model'!$AI44</f>
        <v>0.83639371341843338</v>
      </c>
      <c r="J92" s="106">
        <f>J44*'SI2.5 - Nickel_demand_model'!$AI44</f>
        <v>2.1085555800464707E-2</v>
      </c>
      <c r="K92" s="106">
        <f>K44*'SI2.5 - Nickel_demand_model'!$AI44</f>
        <v>3.083762535817963</v>
      </c>
      <c r="L92" s="106">
        <f>L44*'SI2.5 - Nickel_demand_model'!$AI44</f>
        <v>0.2635694475058088</v>
      </c>
      <c r="M92" s="106">
        <f>M44*'SI2.5 - Nickel_demand_model'!$AI44</f>
        <v>0.18801287255414365</v>
      </c>
      <c r="N92" s="43">
        <f>N44*'SI2.5 - Nickel_demand_model'!$AE44</f>
        <v>8.3722825102077039</v>
      </c>
      <c r="O92" s="43">
        <f>O44*'SI2.5 - Nickel_demand_model'!$AE44</f>
        <v>2.7610718916642427</v>
      </c>
      <c r="P92" s="44">
        <f>P44*'SI2.5 - Nickel_demand_model'!$AJ44</f>
        <v>0.95137356238945581</v>
      </c>
      <c r="Q92" s="44">
        <f>Q44*'SI2.5 - Nickel_demand_model'!$AJ44</f>
        <v>1.9993840190321317E-2</v>
      </c>
      <c r="R92" s="44">
        <f>R44*'SI2.5 - Nickel_demand_model'!$AJ44</f>
        <v>2.765814559661115</v>
      </c>
      <c r="S92" s="44">
        <f>S44*'SI2.5 - Nickel_demand_model'!$AJ44</f>
        <v>0.24992300237901641</v>
      </c>
      <c r="T92" s="44">
        <f>T44*'SI2.5 - Nickel_demand_model'!$AJ44</f>
        <v>0.1782784083636984</v>
      </c>
      <c r="U92" s="44">
        <f>U44*'SI2.5 - Nickel_demand_model'!$AF44</f>
        <v>9.2230671204831509</v>
      </c>
      <c r="V92" s="44">
        <f>V44*'SI2.5 - Nickel_demand_model'!$AF44</f>
        <v>3.0416497950529542</v>
      </c>
    </row>
    <row r="93" spans="1:22">
      <c r="A93" s="49">
        <v>2045</v>
      </c>
      <c r="B93" s="105">
        <f>B45*'SI2.5 - Nickel_demand_model'!$AH45</f>
        <v>0.28608192237615671</v>
      </c>
      <c r="C93" s="105">
        <f>C45*'SI2.5 - Nickel_demand_model'!$AH45</f>
        <v>1.9505585616556138E-2</v>
      </c>
      <c r="D93" s="105">
        <f>D45*'SI2.5 - Nickel_demand_model'!$AH45</f>
        <v>1.1540804823129049</v>
      </c>
      <c r="E93" s="105">
        <f>E45*'SI2.5 - Nickel_demand_model'!$AH45</f>
        <v>0.14629189212417104</v>
      </c>
      <c r="F93" s="105">
        <f>F45*'SI2.5 - Nickel_demand_model'!$AH45</f>
        <v>1.9505585616556138E-2</v>
      </c>
      <c r="G93" s="42">
        <f>G45*'SI2.5 - Nickel_demand_model'!$AD45</f>
        <v>3.0190076468983285</v>
      </c>
      <c r="H93" s="42">
        <f>H45*'SI2.5 - Nickel_demand_model'!$AD45</f>
        <v>1.4207094808933312</v>
      </c>
      <c r="I93" s="106">
        <f>I45*'SI2.5 - Nickel_demand_model'!$AI45</f>
        <v>0.78646651471552642</v>
      </c>
      <c r="J93" s="106">
        <f>J45*'SI2.5 - Nickel_demand_model'!$AI45</f>
        <v>1.6384719056573467E-2</v>
      </c>
      <c r="K93" s="106">
        <f>K45*'SI2.5 - Nickel_demand_model'!$AI45</f>
        <v>2.9082876325417906</v>
      </c>
      <c r="L93" s="106">
        <f>L45*'SI2.5 - Nickel_demand_model'!$AI45</f>
        <v>0.20480898820716828</v>
      </c>
      <c r="M93" s="106">
        <f>M45*'SI2.5 - Nickel_demand_model'!$AI45</f>
        <v>0.18023190962230812</v>
      </c>
      <c r="N93" s="43">
        <f>N45*'SI2.5 - Nickel_demand_model'!$AE45</f>
        <v>8.8636262256861791</v>
      </c>
      <c r="O93" s="43">
        <f>O45*'SI2.5 - Nickel_demand_model'!$AE45</f>
        <v>2.799039860743004</v>
      </c>
      <c r="P93" s="44">
        <f>P45*'SI2.5 - Nickel_demand_model'!$AJ45</f>
        <v>0.88650661072914905</v>
      </c>
      <c r="Q93" s="44">
        <f>Q45*'SI2.5 - Nickel_demand_model'!$AJ45</f>
        <v>1.5284596736709467E-2</v>
      </c>
      <c r="R93" s="44">
        <f>R45*'SI2.5 - Nickel_demand_model'!$AJ45</f>
        <v>2.560169953398836</v>
      </c>
      <c r="S93" s="44">
        <f>S45*'SI2.5 - Nickel_demand_model'!$AJ45</f>
        <v>0.1910574592088683</v>
      </c>
      <c r="T93" s="44">
        <f>T45*'SI2.5 - Nickel_demand_model'!$AJ45</f>
        <v>0.16813056410380414</v>
      </c>
      <c r="U93" s="44">
        <f>U45*'SI2.5 - Nickel_demand_model'!$AF45</f>
        <v>9.7634383519174683</v>
      </c>
      <c r="V93" s="44">
        <f>V45*'SI2.5 - Nickel_demand_model'!$AF45</f>
        <v>3.0831910585002533</v>
      </c>
    </row>
    <row r="94" spans="1:22">
      <c r="A94" s="49">
        <v>2046</v>
      </c>
      <c r="B94" s="105">
        <f>B46*'SI2.5 - Nickel_demand_model'!$AH46</f>
        <v>0.2846252629778383</v>
      </c>
      <c r="C94" s="105">
        <f>C46*'SI2.5 - Nickel_demand_model'!$AH46</f>
        <v>1.8674508204428304E-2</v>
      </c>
      <c r="D94" s="105">
        <f>D46*'SI2.5 - Nickel_demand_model'!$AH46</f>
        <v>1.1558876629982346</v>
      </c>
      <c r="E94" s="105">
        <f>E46*'SI2.5 - Nickel_demand_model'!$AH46</f>
        <v>0.1320094545485449</v>
      </c>
      <c r="F94" s="105">
        <f>F46*'SI2.5 - Nickel_demand_model'!$AH46</f>
        <v>1.8674508204428304E-2</v>
      </c>
      <c r="G94" s="42">
        <f>G46*'SI2.5 - Nickel_demand_model'!$AD46</f>
        <v>3.1254011277613918</v>
      </c>
      <c r="H94" s="42">
        <f>H46*'SI2.5 - Nickel_demand_model'!$AD46</f>
        <v>1.4438987666266081</v>
      </c>
      <c r="I94" s="106">
        <f>I46*'SI2.5 - Nickel_demand_model'!$AI46</f>
        <v>0.73899233096500128</v>
      </c>
      <c r="J94" s="106">
        <f>J46*'SI2.5 - Nickel_demand_model'!$AI46</f>
        <v>1.2214749272148774E-2</v>
      </c>
      <c r="K94" s="106">
        <f>K46*'SI2.5 - Nickel_demand_model'!$AI46</f>
        <v>2.7406843679383828</v>
      </c>
      <c r="L94" s="106">
        <f>L46*'SI2.5 - Nickel_demand_model'!$AI46</f>
        <v>0.1526843659018598</v>
      </c>
      <c r="M94" s="106">
        <f>M46*'SI2.5 - Nickel_demand_model'!$AI46</f>
        <v>0.17253333346910157</v>
      </c>
      <c r="N94" s="43">
        <f>N46*'SI2.5 - Nickel_demand_model'!$AE46</f>
        <v>9.3385929327109398</v>
      </c>
      <c r="O94" s="43">
        <f>O46*'SI2.5 - Nickel_demand_model'!$AE46</f>
        <v>2.8210332817564296</v>
      </c>
      <c r="P94" s="44">
        <f>P46*'SI2.5 - Nickel_demand_model'!$AJ46</f>
        <v>0.82299269355083238</v>
      </c>
      <c r="Q94" s="44">
        <f>Q46*'SI2.5 - Nickel_demand_model'!$AJ46</f>
        <v>1.1178169012574965E-2</v>
      </c>
      <c r="R94" s="44">
        <f>R46*'SI2.5 - Nickel_demand_model'!$AJ46</f>
        <v>2.3613882039064626</v>
      </c>
      <c r="S94" s="44">
        <f>S46*'SI2.5 - Nickel_demand_model'!$AJ46</f>
        <v>0.13972711265718718</v>
      </c>
      <c r="T94" s="44">
        <f>T46*'SI2.5 - Nickel_demand_model'!$AJ46</f>
        <v>0.15789163730262148</v>
      </c>
      <c r="U94" s="44">
        <f>U46*'SI2.5 - Nickel_demand_model'!$AF46</f>
        <v>10.281257292288171</v>
      </c>
      <c r="V94" s="44">
        <f>V46*'SI2.5 - Nickel_demand_model'!$AF46</f>
        <v>3.1057964737120516</v>
      </c>
    </row>
    <row r="95" spans="1:22">
      <c r="A95" s="49">
        <v>2047</v>
      </c>
      <c r="B95" s="105">
        <f>B47*'SI2.5 - Nickel_demand_model'!$AH47</f>
        <v>0.28092893456792284</v>
      </c>
      <c r="C95" s="105">
        <f>C47*'SI2.5 - Nickel_demand_model'!$AH47</f>
        <v>1.771623911689604E-2</v>
      </c>
      <c r="D95" s="105">
        <f>D47*'SI2.5 - Nickel_demand_model'!$AH47</f>
        <v>1.1483919284702253</v>
      </c>
      <c r="E95" s="105">
        <f>E47*'SI2.5 - Nickel_demand_model'!$AH47</f>
        <v>0.11705372273663456</v>
      </c>
      <c r="F95" s="105">
        <f>F47*'SI2.5 - Nickel_demand_model'!$AH47</f>
        <v>1.771623911689604E-2</v>
      </c>
      <c r="G95" s="42">
        <f>G47*'SI2.5 - Nickel_demand_model'!$AD47</f>
        <v>3.2287836974637441</v>
      </c>
      <c r="H95" s="42">
        <f>H47*'SI2.5 - Nickel_demand_model'!$AD47</f>
        <v>1.4642158628033259</v>
      </c>
      <c r="I95" s="106">
        <f>I47*'SI2.5 - Nickel_demand_model'!$AI47</f>
        <v>0.69433931807260674</v>
      </c>
      <c r="J95" s="106">
        <f>J47*'SI2.5 - Nickel_demand_model'!$AI47</f>
        <v>8.5369588287615549E-3</v>
      </c>
      <c r="K95" s="106">
        <f>K47*'SI2.5 - Nickel_demand_model'!$AI47</f>
        <v>2.582430045700371</v>
      </c>
      <c r="L95" s="106">
        <f>L47*'SI2.5 - Nickel_demand_model'!$AI47</f>
        <v>0.10671198535951947</v>
      </c>
      <c r="M95" s="106">
        <f>M47*'SI2.5 - Nickel_demand_model'!$AI47</f>
        <v>0.16504787068939011</v>
      </c>
      <c r="N95" s="43">
        <f>N47*'SI2.5 - Nickel_demand_model'!$AE47</f>
        <v>9.7947597967481475</v>
      </c>
      <c r="O95" s="43">
        <f>O47*'SI2.5 - Nickel_demand_model'!$AE47</f>
        <v>2.8273533433912177</v>
      </c>
      <c r="P95" s="44">
        <f>P47*'SI2.5 - Nickel_demand_model'!$AJ47</f>
        <v>0.76148420603491029</v>
      </c>
      <c r="Q95" s="44">
        <f>Q47*'SI2.5 - Nickel_demand_model'!$AJ47</f>
        <v>7.6403097595475937E-3</v>
      </c>
      <c r="R95" s="44">
        <f>R47*'SI2.5 - Nickel_demand_model'!$AJ47</f>
        <v>2.1711213566714416</v>
      </c>
      <c r="S95" s="44">
        <f>S47*'SI2.5 - Nickel_demand_model'!$AJ47</f>
        <v>9.5503871994344944E-2</v>
      </c>
      <c r="T95" s="44">
        <f>T47*'SI2.5 - Nickel_demand_model'!$AJ47</f>
        <v>0.14771265535125352</v>
      </c>
      <c r="U95" s="44">
        <f>U47*'SI2.5 - Nickel_demand_model'!$AF47</f>
        <v>10.778500901664204</v>
      </c>
      <c r="V95" s="44">
        <f>V47*'SI2.5 - Nickel_demand_model'!$AF47</f>
        <v>3.1113198479030695</v>
      </c>
    </row>
    <row r="96" spans="1:22">
      <c r="A96" s="49">
        <v>2048</v>
      </c>
      <c r="B96" s="105">
        <f>B48*'SI2.5 - Nickel_demand_model'!$AH48</f>
        <v>0.27442927686317353</v>
      </c>
      <c r="C96" s="105">
        <f>C48*'SI2.5 - Nickel_demand_model'!$AH48</f>
        <v>1.6613431558981359E-2</v>
      </c>
      <c r="D96" s="105">
        <f>D48*'SI2.5 - Nickel_demand_model'!$AH48</f>
        <v>1.1290980337307701</v>
      </c>
      <c r="E96" s="105">
        <f>E48*'SI2.5 - Nickel_demand_model'!$AH48</f>
        <v>0.10152652619377497</v>
      </c>
      <c r="F96" s="105">
        <f>F48*'SI2.5 - Nickel_demand_model'!$AH48</f>
        <v>1.6613431558981359E-2</v>
      </c>
      <c r="G96" s="42">
        <f>G48*'SI2.5 - Nickel_demand_model'!$AD48</f>
        <v>3.3306724845096003</v>
      </c>
      <c r="H96" s="42">
        <f>H48*'SI2.5 - Nickel_demand_model'!$AD48</f>
        <v>1.4824380422383772</v>
      </c>
      <c r="I96" s="106">
        <f>I48*'SI2.5 - Nickel_demand_model'!$AI48</f>
        <v>0.65281762433837254</v>
      </c>
      <c r="J96" s="106">
        <f>J48*'SI2.5 - Nickel_demand_model'!$AI48</f>
        <v>5.3074603604745755E-3</v>
      </c>
      <c r="K96" s="106">
        <f>K48*'SI2.5 - Nickel_demand_model'!$AI48</f>
        <v>2.4347974403677104</v>
      </c>
      <c r="L96" s="106">
        <f>L48*'SI2.5 - Nickel_demand_model'!$AI48</f>
        <v>6.6343254505932134E-2</v>
      </c>
      <c r="M96" s="106">
        <f>M48*'SI2.5 - Nickel_demand_model'!$AI48</f>
        <v>0.15789694572411855</v>
      </c>
      <c r="N96" s="43">
        <f>N48*'SI2.5 - Nickel_demand_model'!$AE48</f>
        <v>10.230503746405555</v>
      </c>
      <c r="O96" s="43">
        <f>O48*'SI2.5 - Nickel_demand_model'!$AE48</f>
        <v>2.8186081750301022</v>
      </c>
      <c r="P96" s="44">
        <f>P48*'SI2.5 - Nickel_demand_model'!$AJ48</f>
        <v>0.70254420893667502</v>
      </c>
      <c r="Q96" s="44">
        <f>Q48*'SI2.5 - Nickel_demand_model'!$AJ48</f>
        <v>4.6296158743767725E-3</v>
      </c>
      <c r="R96" s="44">
        <f>R48*'SI2.5 - Nickel_demand_model'!$AJ48</f>
        <v>1.9907348259820115</v>
      </c>
      <c r="S96" s="44">
        <f>S48*'SI2.5 - Nickel_demand_model'!$AJ48</f>
        <v>5.7870198429709606E-2</v>
      </c>
      <c r="T96" s="44">
        <f>T48*'SI2.5 - Nickel_demand_model'!$AJ48</f>
        <v>0.13773107226270892</v>
      </c>
      <c r="U96" s="44">
        <f>U48*'SI2.5 - Nickel_demand_model'!$AF48</f>
        <v>11.256573887921588</v>
      </c>
      <c r="V96" s="44">
        <f>V48*'SI2.5 - Nickel_demand_model'!$AF48</f>
        <v>3.1013009691212541</v>
      </c>
    </row>
    <row r="97" spans="1:22">
      <c r="A97" s="49">
        <v>2049</v>
      </c>
      <c r="B97" s="105">
        <f>B49*'SI2.5 - Nickel_demand_model'!$AH49</f>
        <v>0.26475316734626864</v>
      </c>
      <c r="C97" s="105">
        <f>C49*'SI2.5 - Nickel_demand_model'!$AH49</f>
        <v>1.5365139176345946E-2</v>
      </c>
      <c r="D97" s="105">
        <f>D49*'SI2.5 - Nickel_demand_model'!$AH49</f>
        <v>1.0962435835431434</v>
      </c>
      <c r="E97" s="105">
        <f>E49*'SI2.5 - Nickel_demand_model'!$AH49</f>
        <v>8.5690199252698551E-2</v>
      </c>
      <c r="F97" s="105">
        <f>F49*'SI2.5 - Nickel_demand_model'!$AH49</f>
        <v>1.5365139176345946E-2</v>
      </c>
      <c r="G97" s="42">
        <f>G49*'SI2.5 - Nickel_demand_model'!$AD49</f>
        <v>3.4318091795728782</v>
      </c>
      <c r="H97" s="42">
        <f>H49*'SI2.5 - Nickel_demand_model'!$AD49</f>
        <v>1.4989511359053953</v>
      </c>
      <c r="I97" s="106">
        <f>I49*'SI2.5 - Nickel_demand_model'!$AI49</f>
        <v>0.61471911052475858</v>
      </c>
      <c r="J97" s="106">
        <f>J49*'SI2.5 - Nickel_demand_model'!$AI49</f>
        <v>2.478706090825635E-3</v>
      </c>
      <c r="K97" s="106">
        <f>K49*'SI2.5 - Nickel_demand_model'!$AI49</f>
        <v>2.2989998992407803</v>
      </c>
      <c r="L97" s="106">
        <f>L49*'SI2.5 - Nickel_demand_model'!$AI49</f>
        <v>3.0983826135320518E-2</v>
      </c>
      <c r="M97" s="106">
        <f>M49*'SI2.5 - Nickel_demand_model'!$AI49</f>
        <v>0.151201071540364</v>
      </c>
      <c r="N97" s="43">
        <f>N49*'SI2.5 - Nickel_demand_model'!$AE49</f>
        <v>10.6452143240701</v>
      </c>
      <c r="O97" s="43">
        <f>O49*'SI2.5 - Nickel_demand_model'!$AE49</f>
        <v>2.7957128527860866</v>
      </c>
      <c r="P97" s="44">
        <f>P49*'SI2.5 - Nickel_demand_model'!$AJ49</f>
        <v>0.64668927616169947</v>
      </c>
      <c r="Q97" s="44">
        <f>Q49*'SI2.5 - Nickel_demand_model'!$AJ49</f>
        <v>2.0996405070185012E-3</v>
      </c>
      <c r="R97" s="44">
        <f>R49*'SI2.5 - Nickel_demand_model'!$AJ49</f>
        <v>1.8214381398385531</v>
      </c>
      <c r="S97" s="44">
        <f>S49*'SI2.5 - Nickel_demand_model'!$AJ49</f>
        <v>2.6245506337731334E-2</v>
      </c>
      <c r="T97" s="44">
        <f>T49*'SI2.5 - Nickel_demand_model'!$AJ49</f>
        <v>0.12807807092812881</v>
      </c>
      <c r="U97" s="44">
        <f>U49*'SI2.5 - Nickel_demand_model'!$AF49</f>
        <v>11.716371944100374</v>
      </c>
      <c r="V97" s="44">
        <f>V49*'SI2.5 - Nickel_demand_model'!$AF49</f>
        <v>3.0770269752182799</v>
      </c>
    </row>
    <row r="98" spans="1:22">
      <c r="A98" s="49">
        <v>2050</v>
      </c>
      <c r="B98" s="105">
        <f>B50*'SI2.5 - Nickel_demand_model'!$AH50</f>
        <v>0.25175373560596476</v>
      </c>
      <c r="C98" s="105">
        <f>C50*'SI2.5 - Nickel_demand_model'!$AH50</f>
        <v>1.3986318644775819E-2</v>
      </c>
      <c r="D98" s="105">
        <f>D50*'SI2.5 - Nickel_demand_model'!$AH50</f>
        <v>1.0489738983581864</v>
      </c>
      <c r="E98" s="105">
        <f>E50*'SI2.5 - Nickel_demand_model'!$AH50</f>
        <v>6.9931593223879096E-2</v>
      </c>
      <c r="F98" s="105">
        <f>F50*'SI2.5 - Nickel_demand_model'!$AH50</f>
        <v>1.3986318644775819E-2</v>
      </c>
      <c r="G98" s="42">
        <f>G50*'SI2.5 - Nickel_demand_model'!$AD50</f>
        <v>3.5321439897650424</v>
      </c>
      <c r="H98" s="42">
        <f>H50*'SI2.5 - Nickel_demand_model'!$AD50</f>
        <v>1.5137759956135897</v>
      </c>
      <c r="I98" s="106">
        <f>I50*'SI2.5 - Nickel_demand_model'!$AI50</f>
        <v>0.58516792285992558</v>
      </c>
      <c r="J98" s="106">
        <f>J50*'SI2.5 - Nickel_demand_model'!$AI50</f>
        <v>0</v>
      </c>
      <c r="K98" s="106">
        <f>K50*'SI2.5 - Nickel_demand_model'!$AI50</f>
        <v>2.1943797107247209</v>
      </c>
      <c r="L98" s="106">
        <f>L50*'SI2.5 - Nickel_demand_model'!$AI50</f>
        <v>0</v>
      </c>
      <c r="M98" s="106">
        <f>M50*'SI2.5 - Nickel_demand_model'!$AI50</f>
        <v>0.1462919807149814</v>
      </c>
      <c r="N98" s="43">
        <f>N50*'SI2.5 - Nickel_demand_model'!$AE50</f>
        <v>11.039282521875991</v>
      </c>
      <c r="O98" s="43">
        <f>O50*'SI2.5 - Nickel_demand_model'!$AE50</f>
        <v>2.7598206304689978</v>
      </c>
      <c r="P98" s="44">
        <f>P50*'SI2.5 - Nickel_demand_model'!$AJ50</f>
        <v>0.60598568494920046</v>
      </c>
      <c r="Q98" s="44">
        <f>Q50*'SI2.5 - Nickel_demand_model'!$AJ50</f>
        <v>0</v>
      </c>
      <c r="R98" s="44">
        <f>R50*'SI2.5 - Nickel_demand_model'!$AJ50</f>
        <v>1.6967599178577613</v>
      </c>
      <c r="S98" s="44">
        <f>S50*'SI2.5 - Nickel_demand_model'!$AJ50</f>
        <v>0</v>
      </c>
      <c r="T98" s="44">
        <f>T50*'SI2.5 - Nickel_demand_model'!$AJ50</f>
        <v>0.1211971369898401</v>
      </c>
      <c r="U98" s="44">
        <f>U50*'SI2.5 - Nickel_demand_model'!$AF50</f>
        <v>12.158487361058961</v>
      </c>
      <c r="V98" s="44">
        <f>V50*'SI2.5 - Nickel_demand_model'!$AF50</f>
        <v>3.0396218402647404</v>
      </c>
    </row>
    <row r="99" spans="1:22" ht="194.4" customHeight="1">
      <c r="A99" s="66" t="s">
        <v>189</v>
      </c>
      <c r="B99" s="260" t="s">
        <v>469</v>
      </c>
      <c r="C99" s="260"/>
      <c r="D99" s="260"/>
      <c r="E99" s="260"/>
      <c r="F99" s="260"/>
      <c r="G99" s="260"/>
      <c r="H99" s="260"/>
      <c r="I99" s="260" t="s">
        <v>470</v>
      </c>
      <c r="J99" s="261"/>
      <c r="K99" s="261"/>
      <c r="L99" s="261"/>
      <c r="M99" s="261"/>
      <c r="N99" s="261"/>
      <c r="O99" s="261"/>
      <c r="P99" s="260" t="s">
        <v>471</v>
      </c>
      <c r="Q99" s="261"/>
      <c r="R99" s="261"/>
      <c r="S99" s="261"/>
      <c r="T99" s="261"/>
      <c r="U99" s="261"/>
      <c r="V99" s="261"/>
    </row>
    <row r="100" spans="1:22" ht="232.2" customHeight="1">
      <c r="A100" s="66" t="s">
        <v>190</v>
      </c>
    </row>
    <row r="107" spans="1:22">
      <c r="B107" t="s">
        <v>191</v>
      </c>
    </row>
    <row r="109" spans="1:22">
      <c r="B109" s="115"/>
      <c r="C109" s="115"/>
      <c r="D109" s="115"/>
      <c r="E109" s="115"/>
      <c r="F109" s="115"/>
      <c r="G109" s="115"/>
      <c r="H109" s="115"/>
      <c r="I109" s="115"/>
      <c r="J109" s="115"/>
      <c r="K109" s="115"/>
      <c r="L109" s="115"/>
      <c r="M109" s="115"/>
    </row>
    <row r="110" spans="1:22">
      <c r="B110" s="115"/>
      <c r="C110" s="115"/>
      <c r="D110" s="115"/>
      <c r="E110" s="115"/>
      <c r="F110" s="115"/>
      <c r="G110" s="115"/>
      <c r="H110" s="115"/>
      <c r="I110" s="115"/>
      <c r="J110" s="115"/>
      <c r="K110" s="115"/>
      <c r="L110" s="115"/>
      <c r="M110" s="115"/>
    </row>
    <row r="111" spans="1:22">
      <c r="B111" s="115"/>
      <c r="C111" s="115"/>
      <c r="D111" s="115"/>
      <c r="E111" s="115"/>
      <c r="F111" s="115"/>
      <c r="G111" s="115"/>
      <c r="H111" s="115"/>
      <c r="I111" s="115"/>
      <c r="J111" s="115"/>
      <c r="K111" s="115"/>
      <c r="L111" s="115"/>
      <c r="M111" s="115"/>
    </row>
    <row r="112" spans="1:22">
      <c r="B112" s="115"/>
      <c r="C112" s="115"/>
      <c r="D112" s="115"/>
      <c r="E112" s="115"/>
      <c r="F112" s="115"/>
      <c r="G112" s="115"/>
      <c r="H112" s="115"/>
      <c r="I112" s="115"/>
      <c r="J112" s="115"/>
      <c r="K112" s="115"/>
      <c r="L112" s="115"/>
      <c r="M112" s="115"/>
    </row>
    <row r="113" spans="2:13">
      <c r="B113" s="115"/>
      <c r="C113" s="115"/>
      <c r="D113" s="115"/>
      <c r="E113" s="115"/>
      <c r="F113" s="115"/>
      <c r="G113" s="115"/>
      <c r="H113" s="115"/>
      <c r="I113" s="115"/>
      <c r="J113" s="115"/>
      <c r="K113" s="115"/>
      <c r="L113" s="115"/>
      <c r="M113" s="115"/>
    </row>
    <row r="114" spans="2:13">
      <c r="B114" s="115"/>
      <c r="C114" s="115"/>
      <c r="D114" s="115"/>
      <c r="E114" s="115"/>
      <c r="F114" s="115"/>
      <c r="G114" s="115"/>
      <c r="H114" s="115"/>
      <c r="I114" s="115"/>
      <c r="J114" s="115"/>
      <c r="K114" s="115"/>
      <c r="L114" s="115"/>
      <c r="M114" s="115"/>
    </row>
    <row r="115" spans="2:13">
      <c r="B115" s="115"/>
      <c r="C115" s="115"/>
      <c r="D115" s="115"/>
      <c r="E115" s="115"/>
      <c r="F115" s="115"/>
      <c r="G115" s="115"/>
      <c r="H115" s="115"/>
      <c r="I115" s="115"/>
      <c r="J115" s="115"/>
      <c r="K115" s="115"/>
      <c r="L115" s="115"/>
      <c r="M115" s="115"/>
    </row>
    <row r="116" spans="2:13">
      <c r="B116" s="115"/>
      <c r="C116" s="115"/>
      <c r="D116" s="115"/>
      <c r="E116" s="115"/>
      <c r="F116" s="115"/>
      <c r="G116" s="115"/>
      <c r="H116" s="115"/>
      <c r="I116" s="115"/>
      <c r="J116" s="115"/>
      <c r="K116" s="115"/>
      <c r="L116" s="115"/>
      <c r="M116" s="115"/>
    </row>
    <row r="117" spans="2:13">
      <c r="B117" s="115"/>
      <c r="C117" s="115"/>
      <c r="D117" s="115"/>
      <c r="E117" s="115"/>
      <c r="F117" s="115"/>
      <c r="G117" s="115"/>
      <c r="H117" s="115"/>
      <c r="I117" s="115"/>
      <c r="J117" s="115"/>
      <c r="K117" s="115"/>
      <c r="L117" s="115"/>
      <c r="M117" s="115"/>
    </row>
    <row r="118" spans="2:13">
      <c r="B118" s="115"/>
      <c r="C118" s="115"/>
      <c r="D118" s="115"/>
      <c r="E118" s="115"/>
      <c r="F118" s="115"/>
      <c r="G118" s="115"/>
      <c r="H118" s="115"/>
      <c r="I118" s="115"/>
      <c r="J118" s="115"/>
      <c r="K118" s="115"/>
      <c r="L118" s="115"/>
      <c r="M118" s="115"/>
    </row>
    <row r="119" spans="2:13">
      <c r="B119" s="115"/>
      <c r="C119" s="115"/>
      <c r="D119" s="115"/>
      <c r="E119" s="115"/>
      <c r="F119" s="115"/>
      <c r="G119" s="115"/>
      <c r="H119" s="115"/>
      <c r="I119" s="115"/>
      <c r="J119" s="115"/>
      <c r="K119" s="115"/>
      <c r="L119" s="115"/>
      <c r="M119" s="115"/>
    </row>
    <row r="120" spans="2:13">
      <c r="B120" s="115"/>
      <c r="C120" s="115"/>
      <c r="D120" s="115"/>
      <c r="E120" s="115"/>
      <c r="F120" s="115"/>
      <c r="G120" s="115"/>
      <c r="H120" s="115"/>
      <c r="I120" s="115"/>
      <c r="J120" s="115"/>
      <c r="K120" s="115"/>
      <c r="L120" s="115"/>
      <c r="M120" s="115"/>
    </row>
    <row r="121" spans="2:13">
      <c r="B121" s="115"/>
      <c r="C121" s="115"/>
      <c r="D121" s="115"/>
      <c r="E121" s="115"/>
      <c r="F121" s="115"/>
      <c r="G121" s="115"/>
      <c r="H121" s="115"/>
      <c r="I121" s="115"/>
      <c r="J121" s="115"/>
      <c r="K121" s="115"/>
      <c r="L121" s="115"/>
      <c r="M121" s="115"/>
    </row>
  </sheetData>
  <mergeCells count="13">
    <mergeCell ref="B52:V52"/>
    <mergeCell ref="B99:H99"/>
    <mergeCell ref="I99:O99"/>
    <mergeCell ref="P99:V99"/>
    <mergeCell ref="B1:H1"/>
    <mergeCell ref="I1:O1"/>
    <mergeCell ref="P1:V1"/>
    <mergeCell ref="B4:F4"/>
    <mergeCell ref="G4:H4"/>
    <mergeCell ref="I4:M4"/>
    <mergeCell ref="N4:O4"/>
    <mergeCell ref="P4:T4"/>
    <mergeCell ref="U4:V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0436-9448-4976-9A4B-4F3FFACE6407}">
  <sheetPr>
    <tabColor rgb="FFFFC000"/>
  </sheetPr>
  <dimension ref="A1:AO107"/>
  <sheetViews>
    <sheetView zoomScale="70" zoomScaleNormal="70" workbookViewId="0">
      <pane xSplit="1" ySplit="3" topLeftCell="B4" activePane="bottomRight" state="frozen"/>
      <selection pane="topRight" activeCell="B1" sqref="B1"/>
      <selection pane="bottomLeft" activeCell="A4" sqref="A4"/>
      <selection pane="bottomRight" activeCell="R4" sqref="R4:T4"/>
    </sheetView>
  </sheetViews>
  <sheetFormatPr defaultRowHeight="14.4"/>
  <cols>
    <col min="5" max="5" width="8" customWidth="1"/>
    <col min="6" max="7" width="9.6640625" bestFit="1" customWidth="1"/>
    <col min="8" max="8" width="9.44140625" customWidth="1"/>
    <col min="9" max="9" width="4.6640625" customWidth="1"/>
    <col min="10" max="10" width="9.5546875" customWidth="1"/>
    <col min="11" max="11" width="9.88671875" customWidth="1"/>
    <col min="12" max="12" width="9.6640625" customWidth="1"/>
    <col min="13" max="13" width="4.6640625" customWidth="1"/>
    <col min="14" max="16" width="8.6640625" customWidth="1"/>
    <col min="17" max="17" width="4.6640625" customWidth="1"/>
    <col min="21" max="21" width="4.6640625" customWidth="1"/>
    <col min="25" max="25" width="4.6640625" customWidth="1"/>
    <col min="29" max="29" width="4.6640625" customWidth="1"/>
    <col min="30" max="32" width="9.5546875" bestFit="1" customWidth="1"/>
    <col min="33" max="33" width="4.6640625" customWidth="1"/>
    <col min="37" max="37" width="4.6640625" customWidth="1"/>
  </cols>
  <sheetData>
    <row r="1" spans="1:41">
      <c r="A1" s="24" t="s">
        <v>173</v>
      </c>
      <c r="B1" s="24" t="s">
        <v>171</v>
      </c>
      <c r="C1" s="24" t="s">
        <v>174</v>
      </c>
      <c r="D1" s="24" t="s">
        <v>175</v>
      </c>
      <c r="E1" s="1"/>
      <c r="F1" s="24" t="s">
        <v>171</v>
      </c>
      <c r="G1" s="24" t="s">
        <v>174</v>
      </c>
      <c r="H1" s="24" t="s">
        <v>175</v>
      </c>
      <c r="I1" s="1"/>
      <c r="J1" s="24" t="s">
        <v>171</v>
      </c>
      <c r="K1" s="24" t="s">
        <v>174</v>
      </c>
      <c r="L1" s="24" t="s">
        <v>175</v>
      </c>
      <c r="M1" s="1"/>
      <c r="N1" s="24" t="s">
        <v>171</v>
      </c>
      <c r="O1" s="24" t="s">
        <v>174</v>
      </c>
      <c r="P1" s="24" t="s">
        <v>175</v>
      </c>
      <c r="Q1" s="1"/>
      <c r="R1" s="24" t="s">
        <v>171</v>
      </c>
      <c r="S1" s="24" t="s">
        <v>174</v>
      </c>
      <c r="T1" s="24" t="s">
        <v>175</v>
      </c>
      <c r="U1" s="1"/>
      <c r="V1" s="24" t="s">
        <v>171</v>
      </c>
      <c r="W1" s="24" t="s">
        <v>174</v>
      </c>
      <c r="X1" s="24" t="s">
        <v>175</v>
      </c>
      <c r="Y1" s="1"/>
      <c r="Z1" s="24" t="s">
        <v>171</v>
      </c>
      <c r="AA1" s="24" t="s">
        <v>174</v>
      </c>
      <c r="AB1" s="24" t="s">
        <v>175</v>
      </c>
      <c r="AC1" s="1"/>
      <c r="AD1" s="24" t="s">
        <v>171</v>
      </c>
      <c r="AE1" s="24" t="s">
        <v>174</v>
      </c>
      <c r="AF1" s="24" t="s">
        <v>175</v>
      </c>
      <c r="AG1" s="1"/>
      <c r="AH1" s="24" t="s">
        <v>171</v>
      </c>
      <c r="AI1" s="24" t="s">
        <v>174</v>
      </c>
      <c r="AJ1" s="24" t="s">
        <v>175</v>
      </c>
      <c r="AK1" s="1"/>
      <c r="AL1" s="24" t="s">
        <v>171</v>
      </c>
      <c r="AM1" s="24" t="s">
        <v>174</v>
      </c>
      <c r="AN1" s="24" t="s">
        <v>175</v>
      </c>
    </row>
    <row r="2" spans="1:41" s="72" customFormat="1">
      <c r="A2" s="73" t="s">
        <v>192</v>
      </c>
      <c r="B2" s="263" t="s">
        <v>193</v>
      </c>
      <c r="C2" s="263"/>
      <c r="D2" s="263"/>
      <c r="E2" s="228"/>
      <c r="F2" s="265" t="s">
        <v>194</v>
      </c>
      <c r="G2" s="265"/>
      <c r="H2" s="265"/>
      <c r="I2" s="229"/>
      <c r="J2" s="265" t="s">
        <v>195</v>
      </c>
      <c r="K2" s="265"/>
      <c r="L2" s="265"/>
      <c r="M2" s="229"/>
      <c r="N2" s="265" t="s">
        <v>196</v>
      </c>
      <c r="O2" s="265"/>
      <c r="P2" s="265"/>
      <c r="Q2" s="229"/>
      <c r="R2" s="265" t="s">
        <v>197</v>
      </c>
      <c r="S2" s="265"/>
      <c r="T2" s="265"/>
      <c r="U2" s="229"/>
      <c r="V2" s="265" t="s">
        <v>198</v>
      </c>
      <c r="W2" s="265"/>
      <c r="X2" s="265"/>
      <c r="Y2" s="229"/>
      <c r="Z2" s="265" t="s">
        <v>109</v>
      </c>
      <c r="AA2" s="265"/>
      <c r="AB2" s="265"/>
      <c r="AC2" s="229"/>
      <c r="AD2" s="265" t="s">
        <v>199</v>
      </c>
      <c r="AE2" s="265"/>
      <c r="AF2" s="265"/>
      <c r="AG2" s="229"/>
      <c r="AH2" s="265" t="s">
        <v>200</v>
      </c>
      <c r="AI2" s="265"/>
      <c r="AJ2" s="265"/>
      <c r="AK2" s="229"/>
      <c r="AL2" s="215" t="s">
        <v>201</v>
      </c>
      <c r="AM2" s="215"/>
      <c r="AN2" s="215"/>
      <c r="AO2" s="228"/>
    </row>
    <row r="3" spans="1:41" s="72" customFormat="1">
      <c r="A3" s="73" t="s">
        <v>202</v>
      </c>
      <c r="B3" s="215" t="s">
        <v>203</v>
      </c>
      <c r="C3" s="215" t="s">
        <v>204</v>
      </c>
      <c r="D3" s="215" t="s">
        <v>205</v>
      </c>
      <c r="E3" s="228"/>
      <c r="F3" s="215">
        <f>2.8/1000</f>
        <v>2.8E-3</v>
      </c>
      <c r="G3" s="215" t="s">
        <v>206</v>
      </c>
      <c r="H3" s="215" t="s">
        <v>207</v>
      </c>
      <c r="I3" s="228"/>
      <c r="J3" s="215" t="s">
        <v>208</v>
      </c>
      <c r="K3" s="215" t="s">
        <v>209</v>
      </c>
      <c r="L3" s="215" t="s">
        <v>210</v>
      </c>
      <c r="M3" s="228"/>
      <c r="N3" s="215" t="s">
        <v>211</v>
      </c>
      <c r="O3" s="215" t="s">
        <v>211</v>
      </c>
      <c r="P3" s="215" t="s">
        <v>211</v>
      </c>
      <c r="Q3" s="228"/>
      <c r="R3" s="215" t="s">
        <v>212</v>
      </c>
      <c r="S3" s="215" t="s">
        <v>213</v>
      </c>
      <c r="T3" s="215" t="s">
        <v>214</v>
      </c>
      <c r="U3" s="228"/>
      <c r="V3" s="263" t="s">
        <v>215</v>
      </c>
      <c r="W3" s="263"/>
      <c r="X3" s="263"/>
      <c r="Y3" s="228"/>
      <c r="Z3" s="263" t="s">
        <v>215</v>
      </c>
      <c r="AA3" s="263"/>
      <c r="AB3" s="263"/>
      <c r="AC3" s="228"/>
      <c r="AD3" s="263" t="s">
        <v>216</v>
      </c>
      <c r="AE3" s="263"/>
      <c r="AF3" s="263"/>
      <c r="AG3" s="228"/>
      <c r="AH3" s="263" t="s">
        <v>216</v>
      </c>
      <c r="AI3" s="263"/>
      <c r="AJ3" s="263"/>
      <c r="AK3" s="228"/>
      <c r="AL3" s="215" t="s">
        <v>216</v>
      </c>
      <c r="AM3" s="215"/>
      <c r="AN3" s="215"/>
      <c r="AO3" s="228"/>
    </row>
    <row r="4" spans="1:41" s="48" customFormat="1" ht="86.4" customHeight="1">
      <c r="A4" s="74" t="s">
        <v>217</v>
      </c>
      <c r="B4" s="271" t="s">
        <v>456</v>
      </c>
      <c r="C4" s="264"/>
      <c r="D4" s="264"/>
      <c r="E4" s="230"/>
      <c r="F4" s="264" t="s">
        <v>218</v>
      </c>
      <c r="G4" s="264"/>
      <c r="H4" s="264"/>
      <c r="I4" s="230"/>
      <c r="J4" s="264" t="s">
        <v>219</v>
      </c>
      <c r="K4" s="264"/>
      <c r="L4" s="264"/>
      <c r="M4" s="230"/>
      <c r="N4" s="264" t="s">
        <v>220</v>
      </c>
      <c r="O4" s="264"/>
      <c r="P4" s="264"/>
      <c r="Q4" s="230"/>
      <c r="R4" s="264" t="s">
        <v>221</v>
      </c>
      <c r="S4" s="264"/>
      <c r="T4" s="264"/>
      <c r="U4" s="230"/>
      <c r="V4" s="264" t="s">
        <v>222</v>
      </c>
      <c r="W4" s="264"/>
      <c r="X4" s="264"/>
      <c r="Y4" s="230"/>
      <c r="Z4" s="264" t="s">
        <v>223</v>
      </c>
      <c r="AA4" s="264"/>
      <c r="AB4" s="264"/>
      <c r="AC4" s="230"/>
      <c r="AD4" s="264"/>
      <c r="AE4" s="264"/>
      <c r="AF4" s="264"/>
      <c r="AG4" s="230"/>
      <c r="AH4" s="264"/>
      <c r="AI4" s="264"/>
      <c r="AJ4" s="264"/>
      <c r="AK4" s="230"/>
      <c r="AL4" s="231"/>
      <c r="AM4" s="231"/>
      <c r="AN4" s="231"/>
      <c r="AO4" s="213"/>
    </row>
    <row r="5" spans="1:41">
      <c r="A5" s="49">
        <v>2005</v>
      </c>
      <c r="B5" s="107">
        <v>83.94</v>
      </c>
      <c r="C5" s="28">
        <v>83.94</v>
      </c>
      <c r="D5" s="31">
        <v>83.94</v>
      </c>
      <c r="F5" s="75">
        <f t="shared" ref="F5:F50" si="0">$F$3*B5*1000000000</f>
        <v>235032000</v>
      </c>
      <c r="G5" s="76">
        <f t="shared" ref="G5:G50" si="1">$F$3*C5*1000000000</f>
        <v>235032000</v>
      </c>
      <c r="H5" s="77">
        <f t="shared" ref="H5:H50" si="2">$F$3*D5*1000000000</f>
        <v>235032000</v>
      </c>
      <c r="J5" s="75">
        <f>'SI2.8 - Battery_inflow_NDC'!C4</f>
        <v>235032000</v>
      </c>
      <c r="K5" s="76">
        <f>'SI2.9 - Battery_inflow_2.0'!C4</f>
        <v>235032000</v>
      </c>
      <c r="L5" s="77">
        <f>'SI2.10 - Battery_inflow_1.5'!C4</f>
        <v>235032000</v>
      </c>
      <c r="M5" s="92"/>
      <c r="N5" s="42">
        <f>J5*'SI2.6 - Battery_chemisty_shares'!AA73/1000000000</f>
        <v>0.38997057969045901</v>
      </c>
      <c r="O5" s="43">
        <f>K5*'SI2.6 - Battery_chemisty_shares'!AB73/1000000000</f>
        <v>0.38997057969045901</v>
      </c>
      <c r="P5" s="44">
        <f>L5*'SI2.6 - Battery_chemisty_shares'!AC73/1000000000</f>
        <v>0.38997057969045901</v>
      </c>
      <c r="Q5" s="93"/>
      <c r="R5" s="42" cm="1">
        <f t="array" ref="R5:R50">'SI2.12 - Nickel_outflow_NDC'!A4:A49</f>
        <v>0</v>
      </c>
      <c r="S5" s="43">
        <f>'SI2.13 - Nickel_outlfow_2.0'!A4</f>
        <v>0</v>
      </c>
      <c r="T5" s="44">
        <f>'SI2.4 - Nickel_outflow_1.5'!A4</f>
        <v>0</v>
      </c>
      <c r="U5" s="93"/>
      <c r="V5" s="232">
        <v>1</v>
      </c>
      <c r="W5" s="233">
        <v>1</v>
      </c>
      <c r="X5" s="234">
        <v>1</v>
      </c>
      <c r="Y5" s="235"/>
      <c r="Z5" s="232">
        <v>0.9</v>
      </c>
      <c r="AA5" s="233">
        <v>0.9</v>
      </c>
      <c r="AB5" s="234">
        <v>0.9</v>
      </c>
      <c r="AC5" s="235"/>
      <c r="AD5" s="236">
        <f t="shared" ref="AD5:AD24" si="3">Z5*V5*R5</f>
        <v>0</v>
      </c>
      <c r="AE5" s="237">
        <f t="shared" ref="AE5:AE24" si="4">AA5*W5*S5</f>
        <v>0</v>
      </c>
      <c r="AF5" s="238">
        <f t="shared" ref="AF5:AF24" si="5">AB5*X5*T5</f>
        <v>0</v>
      </c>
      <c r="AG5" s="239"/>
      <c r="AH5" s="236">
        <f t="shared" ref="AH5:AH24" si="6">N5-AD5</f>
        <v>0.38997057969045901</v>
      </c>
      <c r="AI5" s="237">
        <f t="shared" ref="AI5:AI24" si="7">O5-AE5</f>
        <v>0.38997057969045901</v>
      </c>
      <c r="AJ5" s="238">
        <f t="shared" ref="AJ5:AJ24" si="8">P5-AF5</f>
        <v>0.38997057969045901</v>
      </c>
      <c r="AK5" s="239"/>
      <c r="AL5" s="78">
        <f>AD5/(AD5+AH5)</f>
        <v>0</v>
      </c>
      <c r="AM5" s="79">
        <f>AE5/(AE5+AI5)</f>
        <v>0</v>
      </c>
      <c r="AN5" s="80">
        <f>AF5/(AF5+AJ5)</f>
        <v>0</v>
      </c>
      <c r="AO5" s="81"/>
    </row>
    <row r="6" spans="1:41">
      <c r="A6" s="49">
        <v>2006</v>
      </c>
      <c r="B6" s="35">
        <v>70.89</v>
      </c>
      <c r="C6" s="28">
        <v>70.89</v>
      </c>
      <c r="D6" s="31">
        <v>70.89</v>
      </c>
      <c r="F6" s="75">
        <f t="shared" si="0"/>
        <v>198492000</v>
      </c>
      <c r="G6" s="76">
        <f t="shared" si="1"/>
        <v>198492000</v>
      </c>
      <c r="H6" s="77">
        <f t="shared" si="2"/>
        <v>198492000</v>
      </c>
      <c r="J6" s="75">
        <f>'SI2.8 - Battery_inflow_NDC'!C5</f>
        <v>-34837136.053550988</v>
      </c>
      <c r="K6" s="76">
        <f>'SI2.9 - Battery_inflow_2.0'!C5</f>
        <v>-34837136.053550988</v>
      </c>
      <c r="L6" s="77">
        <f>'SI2.10 - Battery_inflow_1.5'!C5</f>
        <v>-34837136.053550988</v>
      </c>
      <c r="M6" s="92"/>
      <c r="N6" s="42">
        <f>J6*'SI2.6 - Battery_chemisty_shares'!AA74/1000000000</f>
        <v>-5.7802589185977526E-2</v>
      </c>
      <c r="O6" s="43">
        <f>K6*'SI2.6 - Battery_chemisty_shares'!AB74/1000000000</f>
        <v>-5.7802589185977526E-2</v>
      </c>
      <c r="P6" s="44">
        <f>L6*'SI2.6 - Battery_chemisty_shares'!AC74/1000000000</f>
        <v>-5.7802589185977526E-2</v>
      </c>
      <c r="Q6" s="93"/>
      <c r="R6" s="42">
        <v>2.8254316022103265E-3</v>
      </c>
      <c r="S6" s="43">
        <f>'SI2.13 - Nickel_outlfow_2.0'!A5</f>
        <v>2.8254316022103265E-3</v>
      </c>
      <c r="T6" s="44">
        <f>'SI2.4 - Nickel_outflow_1.5'!A5</f>
        <v>2.8254316022103265E-3</v>
      </c>
      <c r="U6" s="93"/>
      <c r="V6" s="232">
        <v>1</v>
      </c>
      <c r="W6" s="233">
        <v>1</v>
      </c>
      <c r="X6" s="234">
        <v>1</v>
      </c>
      <c r="Y6" s="235"/>
      <c r="Z6" s="232">
        <v>0.9</v>
      </c>
      <c r="AA6" s="233">
        <v>0.9</v>
      </c>
      <c r="AB6" s="234">
        <v>0.9</v>
      </c>
      <c r="AC6" s="235"/>
      <c r="AD6" s="236">
        <f t="shared" si="3"/>
        <v>2.5428884419892938E-3</v>
      </c>
      <c r="AE6" s="237">
        <f t="shared" si="4"/>
        <v>2.5428884419892938E-3</v>
      </c>
      <c r="AF6" s="238">
        <f t="shared" si="5"/>
        <v>2.5428884419892938E-3</v>
      </c>
      <c r="AG6" s="239"/>
      <c r="AH6" s="236">
        <f t="shared" si="6"/>
        <v>-6.0345477627966819E-2</v>
      </c>
      <c r="AI6" s="237">
        <f>O6-AE6</f>
        <v>-6.0345477627966819E-2</v>
      </c>
      <c r="AJ6" s="238">
        <f t="shared" si="8"/>
        <v>-6.0345477627966819E-2</v>
      </c>
      <c r="AK6" s="239"/>
      <c r="AL6" s="78">
        <f t="shared" ref="AL6:AL50" si="9">AD6/(AD6+AH6)</f>
        <v>-4.3992639046110053E-2</v>
      </c>
      <c r="AM6" s="79">
        <f t="shared" ref="AM6:AM50" si="10">AE6/(AE6+AI6)</f>
        <v>-4.3992639046110053E-2</v>
      </c>
      <c r="AN6" s="80">
        <f t="shared" ref="AN6:AN50" si="11">AF6/(AF6+AJ6)</f>
        <v>-4.3992639046110053E-2</v>
      </c>
      <c r="AO6" s="81"/>
    </row>
    <row r="7" spans="1:41">
      <c r="A7" s="49">
        <v>2007</v>
      </c>
      <c r="B7" s="35">
        <v>67.89</v>
      </c>
      <c r="C7" s="28">
        <v>67.89</v>
      </c>
      <c r="D7" s="31">
        <v>67.89</v>
      </c>
      <c r="F7" s="75">
        <f t="shared" si="0"/>
        <v>190092000</v>
      </c>
      <c r="G7" s="76">
        <f t="shared" si="1"/>
        <v>190092000</v>
      </c>
      <c r="H7" s="77">
        <f t="shared" si="2"/>
        <v>190092000</v>
      </c>
      <c r="J7" s="75">
        <f>'SI2.8 - Battery_inflow_NDC'!C6</f>
        <v>-2256192.353677541</v>
      </c>
      <c r="K7" s="76">
        <f>'SI2.9 - Battery_inflow_2.0'!C6</f>
        <v>-2256192.353677541</v>
      </c>
      <c r="L7" s="77">
        <f>'SI2.10 - Battery_inflow_1.5'!C6</f>
        <v>-2256192.353677541</v>
      </c>
      <c r="M7" s="92"/>
      <c r="N7" s="42">
        <f>J7*'SI2.6 - Battery_chemisty_shares'!AA75/1000000000</f>
        <v>-3.7435270093298437E-3</v>
      </c>
      <c r="O7" s="43">
        <f>K7*'SI2.6 - Battery_chemisty_shares'!AB75/1000000000</f>
        <v>-3.7435270093298437E-3</v>
      </c>
      <c r="P7" s="44">
        <f>L7*'SI2.6 - Battery_chemisty_shares'!AC75/1000000000</f>
        <v>-3.7435270093298437E-3</v>
      </c>
      <c r="Q7" s="93"/>
      <c r="R7" s="42">
        <v>1.0193949033931777E-2</v>
      </c>
      <c r="S7" s="43">
        <f>'SI2.13 - Nickel_outlfow_2.0'!A6</f>
        <v>1.0193949033931777E-2</v>
      </c>
      <c r="T7" s="44">
        <f>'SI2.4 - Nickel_outflow_1.5'!A6</f>
        <v>1.0193949033931777E-2</v>
      </c>
      <c r="U7" s="93"/>
      <c r="V7" s="232">
        <v>1</v>
      </c>
      <c r="W7" s="233">
        <v>1</v>
      </c>
      <c r="X7" s="234">
        <v>1</v>
      </c>
      <c r="Y7" s="235"/>
      <c r="Z7" s="232">
        <v>0.9</v>
      </c>
      <c r="AA7" s="233">
        <v>0.9</v>
      </c>
      <c r="AB7" s="234">
        <v>0.9</v>
      </c>
      <c r="AC7" s="235"/>
      <c r="AD7" s="236">
        <f t="shared" si="3"/>
        <v>9.1745541305385987E-3</v>
      </c>
      <c r="AE7" s="237">
        <f>AA7*W7*S7</f>
        <v>9.1745541305385987E-3</v>
      </c>
      <c r="AF7" s="238">
        <f t="shared" si="5"/>
        <v>9.1745541305385987E-3</v>
      </c>
      <c r="AG7" s="239"/>
      <c r="AH7" s="236">
        <f t="shared" si="6"/>
        <v>-1.2918081139868443E-2</v>
      </c>
      <c r="AI7" s="237">
        <f t="shared" si="7"/>
        <v>-1.2918081139868443E-2</v>
      </c>
      <c r="AJ7" s="238">
        <f t="shared" si="8"/>
        <v>-1.2918081139868443E-2</v>
      </c>
      <c r="AK7" s="239"/>
      <c r="AL7" s="78">
        <f t="shared" si="9"/>
        <v>-2.4507781318722213</v>
      </c>
      <c r="AM7" s="79">
        <f t="shared" si="10"/>
        <v>-2.4507781318722213</v>
      </c>
      <c r="AN7" s="80">
        <f t="shared" si="11"/>
        <v>-2.4507781318722213</v>
      </c>
      <c r="AO7" s="81"/>
    </row>
    <row r="8" spans="1:41">
      <c r="A8" s="49">
        <v>2008</v>
      </c>
      <c r="B8" s="35">
        <v>72.790000000000006</v>
      </c>
      <c r="C8" s="28">
        <v>72.790000000000006</v>
      </c>
      <c r="D8" s="31">
        <v>72.790000000000006</v>
      </c>
      <c r="F8" s="75">
        <f t="shared" si="0"/>
        <v>203812000.00000003</v>
      </c>
      <c r="G8" s="76">
        <f t="shared" si="1"/>
        <v>203812000.00000003</v>
      </c>
      <c r="H8" s="77">
        <f t="shared" si="2"/>
        <v>203812000.00000003</v>
      </c>
      <c r="J8" s="75">
        <f>'SI2.8 - Battery_inflow_NDC'!C7</f>
        <v>24460005.258989006</v>
      </c>
      <c r="K8" s="76">
        <f>'SI2.9 - Battery_inflow_2.0'!C7</f>
        <v>24460005.258989006</v>
      </c>
      <c r="L8" s="77">
        <f>'SI2.10 - Battery_inflow_1.5'!C7</f>
        <v>24460005.258989006</v>
      </c>
      <c r="M8" s="92"/>
      <c r="N8" s="42">
        <f>J8*'SI2.6 - Battery_chemisty_shares'!AA76/1000000000</f>
        <v>4.0584611585144238E-2</v>
      </c>
      <c r="O8" s="43">
        <f>K8*'SI2.6 - Battery_chemisty_shares'!AB76/1000000000</f>
        <v>4.0584611585144238E-2</v>
      </c>
      <c r="P8" s="44">
        <f>L8*'SI2.6 - Battery_chemisty_shares'!AC76/1000000000</f>
        <v>4.0584611585144238E-2</v>
      </c>
      <c r="Q8" s="93"/>
      <c r="R8" s="42">
        <v>1.7820067381150197E-2</v>
      </c>
      <c r="S8" s="43">
        <f>'SI2.13 - Nickel_outlfow_2.0'!A7</f>
        <v>1.7820067381150197E-2</v>
      </c>
      <c r="T8" s="44">
        <f>'SI2.4 - Nickel_outflow_1.5'!A7</f>
        <v>1.7820067381150197E-2</v>
      </c>
      <c r="U8" s="93"/>
      <c r="V8" s="232">
        <v>1</v>
      </c>
      <c r="W8" s="233">
        <v>1</v>
      </c>
      <c r="X8" s="234">
        <v>1</v>
      </c>
      <c r="Y8" s="235"/>
      <c r="Z8" s="232">
        <v>0.9</v>
      </c>
      <c r="AA8" s="233">
        <v>0.9</v>
      </c>
      <c r="AB8" s="234">
        <v>0.9</v>
      </c>
      <c r="AC8" s="235"/>
      <c r="AD8" s="236">
        <f t="shared" si="3"/>
        <v>1.6038060643035177E-2</v>
      </c>
      <c r="AE8" s="237">
        <f t="shared" si="4"/>
        <v>1.6038060643035177E-2</v>
      </c>
      <c r="AF8" s="238">
        <f t="shared" si="5"/>
        <v>1.6038060643035177E-2</v>
      </c>
      <c r="AG8" s="239"/>
      <c r="AH8" s="236">
        <f t="shared" si="6"/>
        <v>2.4546550942109061E-2</v>
      </c>
      <c r="AI8" s="237">
        <f t="shared" si="7"/>
        <v>2.4546550942109061E-2</v>
      </c>
      <c r="AJ8" s="238">
        <f t="shared" si="8"/>
        <v>2.4546550942109061E-2</v>
      </c>
      <c r="AK8" s="239"/>
      <c r="AL8" s="78">
        <f t="shared" si="9"/>
        <v>0.39517590575896544</v>
      </c>
      <c r="AM8" s="79">
        <f t="shared" si="10"/>
        <v>0.39517590575896544</v>
      </c>
      <c r="AN8" s="80">
        <f t="shared" si="11"/>
        <v>0.39517590575896544</v>
      </c>
      <c r="AO8" s="81"/>
    </row>
    <row r="9" spans="1:41">
      <c r="A9" s="49">
        <v>2009</v>
      </c>
      <c r="B9" s="35">
        <v>83.45</v>
      </c>
      <c r="C9" s="28">
        <v>83.45</v>
      </c>
      <c r="D9" s="31">
        <v>83.45</v>
      </c>
      <c r="F9" s="75">
        <f t="shared" si="0"/>
        <v>233660000</v>
      </c>
      <c r="G9" s="76">
        <f t="shared" si="1"/>
        <v>233660000</v>
      </c>
      <c r="H9" s="77">
        <f t="shared" si="2"/>
        <v>233660000</v>
      </c>
      <c r="J9" s="75">
        <f>'SI2.8 - Battery_inflow_NDC'!C8</f>
        <v>44992797.650907427</v>
      </c>
      <c r="K9" s="76">
        <f>'SI2.9 - Battery_inflow_2.0'!C8</f>
        <v>44992797.650907427</v>
      </c>
      <c r="L9" s="77">
        <f>'SI2.10 - Battery_inflow_1.5'!C8</f>
        <v>44992797.650907427</v>
      </c>
      <c r="M9" s="92"/>
      <c r="N9" s="42">
        <f>J9*'SI2.6 - Battery_chemisty_shares'!AA77/1000000000</f>
        <v>7.4653099926052166E-2</v>
      </c>
      <c r="O9" s="43">
        <f>K9*'SI2.6 - Battery_chemisty_shares'!AB77/1000000000</f>
        <v>7.4653099926052166E-2</v>
      </c>
      <c r="P9" s="44">
        <f>L9*'SI2.6 - Battery_chemisty_shares'!AC77/1000000000</f>
        <v>7.4653099926052166E-2</v>
      </c>
      <c r="Q9" s="93"/>
      <c r="R9" s="42">
        <v>2.5128601718996099E-2</v>
      </c>
      <c r="S9" s="43">
        <f>'SI2.13 - Nickel_outlfow_2.0'!A8</f>
        <v>2.5128601718996099E-2</v>
      </c>
      <c r="T9" s="44">
        <f>'SI2.4 - Nickel_outflow_1.5'!A8</f>
        <v>2.5128601718996099E-2</v>
      </c>
      <c r="U9" s="93"/>
      <c r="V9" s="232">
        <v>1</v>
      </c>
      <c r="W9" s="233">
        <v>1</v>
      </c>
      <c r="X9" s="234">
        <v>1</v>
      </c>
      <c r="Y9" s="235"/>
      <c r="Z9" s="232">
        <v>0.9</v>
      </c>
      <c r="AA9" s="233">
        <v>0.9</v>
      </c>
      <c r="AB9" s="234">
        <v>0.9</v>
      </c>
      <c r="AC9" s="235"/>
      <c r="AD9" s="236">
        <f t="shared" si="3"/>
        <v>2.2615741547096491E-2</v>
      </c>
      <c r="AE9" s="237">
        <f t="shared" si="4"/>
        <v>2.2615741547096491E-2</v>
      </c>
      <c r="AF9" s="238">
        <f t="shared" si="5"/>
        <v>2.2615741547096491E-2</v>
      </c>
      <c r="AG9" s="239"/>
      <c r="AH9" s="236">
        <f t="shared" si="6"/>
        <v>5.2037358378955678E-2</v>
      </c>
      <c r="AI9" s="237">
        <f t="shared" si="7"/>
        <v>5.2037358378955678E-2</v>
      </c>
      <c r="AJ9" s="238">
        <f t="shared" si="8"/>
        <v>5.2037358378955678E-2</v>
      </c>
      <c r="AK9" s="239"/>
      <c r="AL9" s="78">
        <f t="shared" si="9"/>
        <v>0.30294443994286341</v>
      </c>
      <c r="AM9" s="79">
        <f t="shared" si="10"/>
        <v>0.30294443994286341</v>
      </c>
      <c r="AN9" s="80">
        <f t="shared" si="11"/>
        <v>0.30294443994286341</v>
      </c>
      <c r="AO9" s="81"/>
    </row>
    <row r="10" spans="1:41" s="112" customFormat="1">
      <c r="A10" s="49">
        <v>2010</v>
      </c>
      <c r="B10" s="240">
        <v>97.71</v>
      </c>
      <c r="C10" s="221">
        <v>97.71</v>
      </c>
      <c r="D10" s="241">
        <v>97.71</v>
      </c>
      <c r="E10" s="213"/>
      <c r="F10" s="242">
        <f t="shared" si="0"/>
        <v>273588000</v>
      </c>
      <c r="G10" s="243">
        <f t="shared" si="1"/>
        <v>273588000</v>
      </c>
      <c r="H10" s="244">
        <f t="shared" si="2"/>
        <v>273588000</v>
      </c>
      <c r="I10" s="213"/>
      <c r="J10" s="242">
        <f>'SI2.8 - Battery_inflow_NDC'!C9</f>
        <v>59265734.498832941</v>
      </c>
      <c r="K10" s="243">
        <f>'SI2.9 - Battery_inflow_2.0'!C9</f>
        <v>59265734.498832941</v>
      </c>
      <c r="L10" s="244">
        <f>'SI2.10 - Battery_inflow_1.5'!C9</f>
        <v>59265734.498832941</v>
      </c>
      <c r="M10" s="245"/>
      <c r="N10" s="236">
        <f>J10*'SI2.6 - Battery_chemisty_shares'!AA78/1000000000</f>
        <v>9.8335089852831598E-2</v>
      </c>
      <c r="O10" s="237">
        <f>K10*'SI2.6 - Battery_chemisty_shares'!AB78/1000000000</f>
        <v>9.8335089852831598E-2</v>
      </c>
      <c r="P10" s="238">
        <f>L10*'SI2.6 - Battery_chemisty_shares'!AC78/1000000000</f>
        <v>9.8335089852831598E-2</v>
      </c>
      <c r="Q10" s="239"/>
      <c r="R10" s="236">
        <v>3.2085620393861564E-2</v>
      </c>
      <c r="S10" s="237">
        <f>'SI2.13 - Nickel_outlfow_2.0'!A9</f>
        <v>3.2085620393861564E-2</v>
      </c>
      <c r="T10" s="238">
        <f>'SI2.4 - Nickel_outflow_1.5'!A9</f>
        <v>3.2085620393861564E-2</v>
      </c>
      <c r="U10" s="239"/>
      <c r="V10" s="232">
        <v>1</v>
      </c>
      <c r="W10" s="233">
        <v>1</v>
      </c>
      <c r="X10" s="234">
        <v>1</v>
      </c>
      <c r="Y10" s="235"/>
      <c r="Z10" s="232">
        <v>0.9</v>
      </c>
      <c r="AA10" s="233">
        <v>0.9</v>
      </c>
      <c r="AB10" s="234">
        <v>0.9</v>
      </c>
      <c r="AC10" s="235"/>
      <c r="AD10" s="236">
        <f t="shared" si="3"/>
        <v>2.8877058354475408E-2</v>
      </c>
      <c r="AE10" s="237">
        <f t="shared" si="4"/>
        <v>2.8877058354475408E-2</v>
      </c>
      <c r="AF10" s="238">
        <f t="shared" si="5"/>
        <v>2.8877058354475408E-2</v>
      </c>
      <c r="AG10" s="239"/>
      <c r="AH10" s="236">
        <f t="shared" si="6"/>
        <v>6.9458031498356193E-2</v>
      </c>
      <c r="AI10" s="237">
        <f t="shared" si="7"/>
        <v>6.9458031498356193E-2</v>
      </c>
      <c r="AJ10" s="238">
        <f t="shared" si="8"/>
        <v>6.9458031498356193E-2</v>
      </c>
      <c r="AK10" s="239"/>
      <c r="AL10" s="232">
        <f t="shared" si="9"/>
        <v>0.29365975459719257</v>
      </c>
      <c r="AM10" s="233">
        <f t="shared" si="10"/>
        <v>0.29365975459719257</v>
      </c>
      <c r="AN10" s="234">
        <f t="shared" si="11"/>
        <v>0.29365975459719257</v>
      </c>
      <c r="AO10" s="81"/>
    </row>
    <row r="11" spans="1:41">
      <c r="A11" s="49">
        <v>2011</v>
      </c>
      <c r="B11" s="35">
        <v>113.44</v>
      </c>
      <c r="C11" s="28">
        <v>113.44</v>
      </c>
      <c r="D11" s="31">
        <v>113.44</v>
      </c>
      <c r="F11" s="75">
        <f t="shared" si="0"/>
        <v>317631999.99999994</v>
      </c>
      <c r="G11" s="76">
        <f t="shared" si="1"/>
        <v>317631999.99999994</v>
      </c>
      <c r="H11" s="77">
        <f t="shared" si="2"/>
        <v>317631999.99999994</v>
      </c>
      <c r="J11" s="75">
        <f>'SI2.8 - Battery_inflow_NDC'!C10</f>
        <v>67435556.021954536</v>
      </c>
      <c r="K11" s="76">
        <f>'SI2.9 - Battery_inflow_2.0'!C10</f>
        <v>67435556.021954536</v>
      </c>
      <c r="L11" s="77">
        <f>'SI2.10 - Battery_inflow_1.5'!C10</f>
        <v>67435556.021954536</v>
      </c>
      <c r="M11" s="92"/>
      <c r="N11" s="42">
        <f>J11*'SI2.6 - Battery_chemisty_shares'!AA79/1000000000</f>
        <v>0.11189064839523995</v>
      </c>
      <c r="O11" s="43">
        <f>K11*'SI2.6 - Battery_chemisty_shares'!AB79/1000000000</f>
        <v>0.11189064839523995</v>
      </c>
      <c r="P11" s="44">
        <f>L11*'SI2.6 - Battery_chemisty_shares'!AC79/1000000000</f>
        <v>0.11189064839523995</v>
      </c>
      <c r="Q11" s="93"/>
      <c r="R11" s="42">
        <v>3.8811815675071817E-2</v>
      </c>
      <c r="S11" s="43">
        <f>'SI2.13 - Nickel_outlfow_2.0'!A10</f>
        <v>3.8811815675071817E-2</v>
      </c>
      <c r="T11" s="44">
        <f>'SI2.4 - Nickel_outflow_1.5'!A10</f>
        <v>3.8811815675071817E-2</v>
      </c>
      <c r="U11" s="93"/>
      <c r="V11" s="232">
        <v>1</v>
      </c>
      <c r="W11" s="233">
        <v>1</v>
      </c>
      <c r="X11" s="234">
        <v>1</v>
      </c>
      <c r="Y11" s="235"/>
      <c r="Z11" s="232">
        <v>0.9</v>
      </c>
      <c r="AA11" s="233">
        <v>0.9</v>
      </c>
      <c r="AB11" s="234">
        <v>0.9</v>
      </c>
      <c r="AC11" s="235"/>
      <c r="AD11" s="236">
        <f t="shared" si="3"/>
        <v>3.493063410756464E-2</v>
      </c>
      <c r="AE11" s="237">
        <f t="shared" si="4"/>
        <v>3.493063410756464E-2</v>
      </c>
      <c r="AF11" s="238">
        <f t="shared" si="5"/>
        <v>3.493063410756464E-2</v>
      </c>
      <c r="AG11" s="239"/>
      <c r="AH11" s="236">
        <f t="shared" si="6"/>
        <v>7.6960014287675307E-2</v>
      </c>
      <c r="AI11" s="237">
        <f t="shared" si="7"/>
        <v>7.6960014287675307E-2</v>
      </c>
      <c r="AJ11" s="238">
        <f t="shared" si="8"/>
        <v>7.6960014287675307E-2</v>
      </c>
      <c r="AK11" s="239"/>
      <c r="AL11" s="78">
        <f t="shared" si="9"/>
        <v>0.31218546508173295</v>
      </c>
      <c r="AM11" s="79">
        <f t="shared" si="10"/>
        <v>0.31218546508173295</v>
      </c>
      <c r="AN11" s="80">
        <f t="shared" si="11"/>
        <v>0.31218546508173295</v>
      </c>
      <c r="AO11" s="81"/>
    </row>
    <row r="12" spans="1:41">
      <c r="A12" s="49">
        <v>2012</v>
      </c>
      <c r="B12" s="35">
        <v>128.5</v>
      </c>
      <c r="C12" s="28">
        <v>128.5</v>
      </c>
      <c r="D12" s="31">
        <v>128.5</v>
      </c>
      <c r="F12" s="75">
        <f t="shared" si="0"/>
        <v>359800000</v>
      </c>
      <c r="G12" s="76">
        <f t="shared" si="1"/>
        <v>359800000</v>
      </c>
      <c r="H12" s="77">
        <f t="shared" si="2"/>
        <v>359800000</v>
      </c>
      <c r="J12" s="75">
        <f>'SI2.8 - Battery_inflow_NDC'!C11</f>
        <v>69572713.901343942</v>
      </c>
      <c r="K12" s="76">
        <f>'SI2.9 - Battery_inflow_2.0'!C11</f>
        <v>69572713.901343942</v>
      </c>
      <c r="L12" s="77">
        <f>'SI2.10 - Battery_inflow_1.5'!C11</f>
        <v>69572713.901343942</v>
      </c>
      <c r="M12" s="92"/>
      <c r="N12" s="42">
        <f>J12*'SI2.6 - Battery_chemisty_shares'!AA80/1000000000</f>
        <v>0.1154366706267468</v>
      </c>
      <c r="O12" s="43">
        <f>K12*'SI2.6 - Battery_chemisty_shares'!AB80/1000000000</f>
        <v>0.1154366706267468</v>
      </c>
      <c r="P12" s="44">
        <f>L12*'SI2.6 - Battery_chemisty_shares'!AC80/1000000000</f>
        <v>0.1154366706267468</v>
      </c>
      <c r="Q12" s="93"/>
      <c r="R12" s="42">
        <v>4.5470540889573599E-2</v>
      </c>
      <c r="S12" s="43">
        <f>'SI2.13 - Nickel_outlfow_2.0'!A11</f>
        <v>4.5470540889573599E-2</v>
      </c>
      <c r="T12" s="44">
        <f>'SI2.4 - Nickel_outflow_1.5'!A11</f>
        <v>4.5470540889573599E-2</v>
      </c>
      <c r="U12" s="93"/>
      <c r="V12" s="232">
        <v>1</v>
      </c>
      <c r="W12" s="233">
        <v>1</v>
      </c>
      <c r="X12" s="234">
        <v>1</v>
      </c>
      <c r="Y12" s="235"/>
      <c r="Z12" s="232">
        <v>0.9</v>
      </c>
      <c r="AA12" s="233">
        <v>0.9</v>
      </c>
      <c r="AB12" s="234">
        <v>0.9</v>
      </c>
      <c r="AC12" s="235"/>
      <c r="AD12" s="236">
        <f t="shared" si="3"/>
        <v>4.0923486800616242E-2</v>
      </c>
      <c r="AE12" s="237">
        <f t="shared" si="4"/>
        <v>4.0923486800616242E-2</v>
      </c>
      <c r="AF12" s="238">
        <f t="shared" si="5"/>
        <v>4.0923486800616242E-2</v>
      </c>
      <c r="AG12" s="239"/>
      <c r="AH12" s="236">
        <f t="shared" si="6"/>
        <v>7.4513183826130563E-2</v>
      </c>
      <c r="AI12" s="237">
        <f t="shared" si="7"/>
        <v>7.4513183826130563E-2</v>
      </c>
      <c r="AJ12" s="238">
        <f t="shared" si="8"/>
        <v>7.4513183826130563E-2</v>
      </c>
      <c r="AK12" s="239"/>
      <c r="AL12" s="78">
        <f t="shared" si="9"/>
        <v>0.35451028324386047</v>
      </c>
      <c r="AM12" s="79">
        <f t="shared" si="10"/>
        <v>0.35451028324386047</v>
      </c>
      <c r="AN12" s="80">
        <f t="shared" si="11"/>
        <v>0.35451028324386047</v>
      </c>
      <c r="AO12" s="81"/>
    </row>
    <row r="13" spans="1:41">
      <c r="A13" s="49">
        <v>2013</v>
      </c>
      <c r="B13" s="35">
        <v>140.74</v>
      </c>
      <c r="C13" s="28">
        <v>140.74</v>
      </c>
      <c r="D13" s="31">
        <v>140.74</v>
      </c>
      <c r="F13" s="75">
        <f t="shared" si="0"/>
        <v>394072000.00000006</v>
      </c>
      <c r="G13" s="76">
        <f t="shared" si="1"/>
        <v>394072000.00000006</v>
      </c>
      <c r="H13" s="77">
        <f t="shared" si="2"/>
        <v>394072000.00000006</v>
      </c>
      <c r="J13" s="75">
        <f>'SI2.8 - Battery_inflow_NDC'!C12</f>
        <v>65723863.71221745</v>
      </c>
      <c r="K13" s="76">
        <f>'SI2.9 - Battery_inflow_2.0'!C12</f>
        <v>65723863.71221745</v>
      </c>
      <c r="L13" s="77">
        <f>'SI2.10 - Battery_inflow_1.5'!C12</f>
        <v>65723863.71221745</v>
      </c>
      <c r="M13" s="92"/>
      <c r="N13" s="42">
        <f>J13*'SI2.6 - Battery_chemisty_shares'!AA81/1000000000</f>
        <v>0.1090505685666214</v>
      </c>
      <c r="O13" s="43">
        <f>K13*'SI2.6 - Battery_chemisty_shares'!AB81/1000000000</f>
        <v>0.1090505685666214</v>
      </c>
      <c r="P13" s="44">
        <f>L13*'SI2.6 - Battery_chemisty_shares'!AC81/1000000000</f>
        <v>0.1090505685666214</v>
      </c>
      <c r="Q13" s="93"/>
      <c r="R13" s="42">
        <v>5.2185666310114093E-2</v>
      </c>
      <c r="S13" s="43">
        <f>'SI2.13 - Nickel_outlfow_2.0'!A12</f>
        <v>5.2185666310114093E-2</v>
      </c>
      <c r="T13" s="44">
        <f>'SI2.4 - Nickel_outflow_1.5'!A12</f>
        <v>5.2185666310114093E-2</v>
      </c>
      <c r="U13" s="93"/>
      <c r="V13" s="232">
        <v>1</v>
      </c>
      <c r="W13" s="233">
        <v>1</v>
      </c>
      <c r="X13" s="234">
        <v>1</v>
      </c>
      <c r="Y13" s="235"/>
      <c r="Z13" s="232">
        <v>0.9</v>
      </c>
      <c r="AA13" s="233">
        <v>0.9</v>
      </c>
      <c r="AB13" s="234">
        <v>0.9</v>
      </c>
      <c r="AC13" s="235"/>
      <c r="AD13" s="236">
        <f t="shared" si="3"/>
        <v>4.6967099679102682E-2</v>
      </c>
      <c r="AE13" s="237">
        <f t="shared" si="4"/>
        <v>4.6967099679102682E-2</v>
      </c>
      <c r="AF13" s="238">
        <f t="shared" si="5"/>
        <v>4.6967099679102682E-2</v>
      </c>
      <c r="AG13" s="239"/>
      <c r="AH13" s="236">
        <f t="shared" si="6"/>
        <v>6.2083468887518721E-2</v>
      </c>
      <c r="AI13" s="237">
        <f t="shared" si="7"/>
        <v>6.2083468887518721E-2</v>
      </c>
      <c r="AJ13" s="238">
        <f t="shared" si="8"/>
        <v>6.2083468887518721E-2</v>
      </c>
      <c r="AK13" s="239"/>
      <c r="AL13" s="78">
        <f t="shared" si="9"/>
        <v>0.4306910114861936</v>
      </c>
      <c r="AM13" s="79">
        <f t="shared" si="10"/>
        <v>0.4306910114861936</v>
      </c>
      <c r="AN13" s="80">
        <f t="shared" si="11"/>
        <v>0.4306910114861936</v>
      </c>
      <c r="AO13" s="81"/>
    </row>
    <row r="14" spans="1:41">
      <c r="A14" s="49">
        <v>2014</v>
      </c>
      <c r="B14" s="35">
        <v>148.02000000000001</v>
      </c>
      <c r="C14" s="28">
        <v>148.02000000000001</v>
      </c>
      <c r="D14" s="31">
        <v>148.02000000000001</v>
      </c>
      <c r="F14" s="75">
        <f t="shared" si="0"/>
        <v>414456000.00000006</v>
      </c>
      <c r="G14" s="76">
        <f t="shared" si="1"/>
        <v>414456000.00000006</v>
      </c>
      <c r="H14" s="77">
        <f t="shared" si="2"/>
        <v>414456000.00000006</v>
      </c>
      <c r="J14" s="75">
        <f>'SI2.8 - Battery_inflow_NDC'!C13</f>
        <v>55915998.177290559</v>
      </c>
      <c r="K14" s="76">
        <f>'SI2.9 - Battery_inflow_2.0'!C13</f>
        <v>55915998.177290559</v>
      </c>
      <c r="L14" s="77">
        <f>'SI2.10 - Battery_inflow_1.5'!C13</f>
        <v>55915998.177290559</v>
      </c>
      <c r="M14" s="92"/>
      <c r="N14" s="42">
        <f>J14*'SI2.6 - Battery_chemisty_shares'!AA82/1000000000</f>
        <v>9.2777129170362543E-2</v>
      </c>
      <c r="O14" s="43">
        <f>K14*'SI2.6 - Battery_chemisty_shares'!AB82/1000000000</f>
        <v>9.2777129170362543E-2</v>
      </c>
      <c r="P14" s="44">
        <f>L14*'SI2.6 - Battery_chemisty_shares'!AC82/1000000000</f>
        <v>9.2777129170362543E-2</v>
      </c>
      <c r="Q14" s="93"/>
      <c r="R14" s="42">
        <v>5.895552063871437E-2</v>
      </c>
      <c r="S14" s="43">
        <f>'SI2.13 - Nickel_outlfow_2.0'!A13</f>
        <v>5.895552063871437E-2</v>
      </c>
      <c r="T14" s="44">
        <f>'SI2.4 - Nickel_outflow_1.5'!A13</f>
        <v>5.895552063871437E-2</v>
      </c>
      <c r="U14" s="93"/>
      <c r="V14" s="232">
        <v>1</v>
      </c>
      <c r="W14" s="233">
        <v>1</v>
      </c>
      <c r="X14" s="234">
        <v>1</v>
      </c>
      <c r="Y14" s="235"/>
      <c r="Z14" s="232">
        <v>0.9</v>
      </c>
      <c r="AA14" s="233">
        <v>0.9</v>
      </c>
      <c r="AB14" s="234">
        <v>0.9</v>
      </c>
      <c r="AC14" s="235"/>
      <c r="AD14" s="236">
        <f t="shared" si="3"/>
        <v>5.3059968574842936E-2</v>
      </c>
      <c r="AE14" s="237">
        <f t="shared" si="4"/>
        <v>5.3059968574842936E-2</v>
      </c>
      <c r="AF14" s="238">
        <f t="shared" si="5"/>
        <v>5.3059968574842936E-2</v>
      </c>
      <c r="AG14" s="239"/>
      <c r="AH14" s="236">
        <f t="shared" si="6"/>
        <v>3.9717160595519607E-2</v>
      </c>
      <c r="AI14" s="237">
        <f t="shared" si="7"/>
        <v>3.9717160595519607E-2</v>
      </c>
      <c r="AJ14" s="238">
        <f t="shared" si="8"/>
        <v>3.9717160595519607E-2</v>
      </c>
      <c r="AK14" s="239"/>
      <c r="AL14" s="78">
        <f t="shared" si="9"/>
        <v>0.57190785109777709</v>
      </c>
      <c r="AM14" s="79">
        <f t="shared" si="10"/>
        <v>0.57190785109777709</v>
      </c>
      <c r="AN14" s="80">
        <f t="shared" si="11"/>
        <v>0.57190785109777709</v>
      </c>
      <c r="AO14" s="81"/>
    </row>
    <row r="15" spans="1:41">
      <c r="A15" s="49">
        <v>2015</v>
      </c>
      <c r="B15" s="35">
        <v>148.19</v>
      </c>
      <c r="C15" s="28">
        <v>148.19</v>
      </c>
      <c r="D15" s="31">
        <v>148.19</v>
      </c>
      <c r="F15" s="75">
        <f t="shared" si="0"/>
        <v>414931999.99999994</v>
      </c>
      <c r="G15" s="76">
        <f t="shared" si="1"/>
        <v>414931999.99999994</v>
      </c>
      <c r="H15" s="77">
        <f t="shared" si="2"/>
        <v>414931999.99999994</v>
      </c>
      <c r="J15" s="75">
        <f>'SI2.8 - Battery_inflow_NDC'!C14</f>
        <v>39995337.60806793</v>
      </c>
      <c r="K15" s="76">
        <f>'SI2.9 - Battery_inflow_2.0'!C14</f>
        <v>39995337.60806793</v>
      </c>
      <c r="L15" s="77">
        <f>'SI2.10 - Battery_inflow_1.5'!C14</f>
        <v>39995337.60806793</v>
      </c>
      <c r="M15" s="92"/>
      <c r="N15" s="42">
        <f>J15*'SI2.6 - Battery_chemisty_shares'!AA83/1000000000</f>
        <v>6.6361197589834012E-2</v>
      </c>
      <c r="O15" s="43">
        <f>K15*'SI2.6 - Battery_chemisty_shares'!AB83/1000000000</f>
        <v>6.6361197589834012E-2</v>
      </c>
      <c r="P15" s="44">
        <f>L15*'SI2.6 - Battery_chemisty_shares'!AC83/1000000000</f>
        <v>6.6361197589834012E-2</v>
      </c>
      <c r="Q15" s="93"/>
      <c r="R15" s="42">
        <v>6.5571407280715935E-2</v>
      </c>
      <c r="S15" s="43">
        <f>'SI2.13 - Nickel_outlfow_2.0'!A14</f>
        <v>6.5571407280715935E-2</v>
      </c>
      <c r="T15" s="44">
        <f>'SI2.4 - Nickel_outflow_1.5'!A14</f>
        <v>6.5571407280715935E-2</v>
      </c>
      <c r="U15" s="93"/>
      <c r="V15" s="232">
        <v>1</v>
      </c>
      <c r="W15" s="233">
        <v>1</v>
      </c>
      <c r="X15" s="234">
        <v>1</v>
      </c>
      <c r="Y15" s="235"/>
      <c r="Z15" s="232">
        <v>0.9</v>
      </c>
      <c r="AA15" s="233">
        <v>0.9</v>
      </c>
      <c r="AB15" s="234">
        <v>0.9</v>
      </c>
      <c r="AC15" s="235"/>
      <c r="AD15" s="236">
        <f t="shared" si="3"/>
        <v>5.9014266552644343E-2</v>
      </c>
      <c r="AE15" s="237">
        <f t="shared" si="4"/>
        <v>5.9014266552644343E-2</v>
      </c>
      <c r="AF15" s="238">
        <f t="shared" si="5"/>
        <v>5.9014266552644343E-2</v>
      </c>
      <c r="AG15" s="239"/>
      <c r="AH15" s="236">
        <f t="shared" si="6"/>
        <v>7.346931037189669E-3</v>
      </c>
      <c r="AI15" s="237">
        <f t="shared" si="7"/>
        <v>7.346931037189669E-3</v>
      </c>
      <c r="AJ15" s="238">
        <f t="shared" si="8"/>
        <v>7.346931037189669E-3</v>
      </c>
      <c r="AK15" s="239"/>
      <c r="AL15" s="78">
        <f t="shared" si="9"/>
        <v>0.8892887514990363</v>
      </c>
      <c r="AM15" s="79">
        <f t="shared" si="10"/>
        <v>0.8892887514990363</v>
      </c>
      <c r="AN15" s="80">
        <f t="shared" si="11"/>
        <v>0.8892887514990363</v>
      </c>
      <c r="AO15" s="81"/>
    </row>
    <row r="16" spans="1:41">
      <c r="A16" s="49">
        <v>2016</v>
      </c>
      <c r="B16" s="35">
        <v>142.44</v>
      </c>
      <c r="C16" s="28">
        <v>142.44</v>
      </c>
      <c r="D16" s="31">
        <v>142.44</v>
      </c>
      <c r="F16" s="75">
        <f t="shared" si="0"/>
        <v>398831999.99999994</v>
      </c>
      <c r="G16" s="76">
        <f t="shared" si="1"/>
        <v>398831999.99999994</v>
      </c>
      <c r="H16" s="77">
        <f t="shared" si="2"/>
        <v>398831999.99999994</v>
      </c>
      <c r="J16" s="75">
        <f>'SI2.8 - Battery_inflow_NDC'!C15</f>
        <v>27027719.534868896</v>
      </c>
      <c r="K16" s="76">
        <f>'SI2.9 - Battery_inflow_2.0'!C15</f>
        <v>27027719.534868896</v>
      </c>
      <c r="L16" s="77">
        <f>'SI2.10 - Battery_inflow_1.5'!C15</f>
        <v>27027719.534868896</v>
      </c>
      <c r="M16" s="92"/>
      <c r="N16" s="42">
        <f>J16*'SI2.6 - Battery_chemisty_shares'!AA84/1000000000</f>
        <v>4.4845023038241463E-2</v>
      </c>
      <c r="O16" s="43">
        <f>K16*'SI2.6 - Battery_chemisty_shares'!AB84/1000000000</f>
        <v>4.4845023038241463E-2</v>
      </c>
      <c r="P16" s="44">
        <f>L16*'SI2.6 - Battery_chemisty_shares'!AC84/1000000000</f>
        <v>4.4845023038241463E-2</v>
      </c>
      <c r="Q16" s="93"/>
      <c r="R16" s="42">
        <v>7.1558518787826389E-2</v>
      </c>
      <c r="S16" s="43">
        <f>'SI2.13 - Nickel_outlfow_2.0'!A15</f>
        <v>7.1558518787826389E-2</v>
      </c>
      <c r="T16" s="44">
        <f>'SI2.4 - Nickel_outflow_1.5'!A15</f>
        <v>7.1558518787826389E-2</v>
      </c>
      <c r="U16" s="93"/>
      <c r="V16" s="232">
        <v>1</v>
      </c>
      <c r="W16" s="233">
        <v>1</v>
      </c>
      <c r="X16" s="234">
        <v>1</v>
      </c>
      <c r="Y16" s="235"/>
      <c r="Z16" s="232">
        <v>0.9</v>
      </c>
      <c r="AA16" s="233">
        <v>0.9</v>
      </c>
      <c r="AB16" s="234">
        <v>0.9</v>
      </c>
      <c r="AC16" s="235"/>
      <c r="AD16" s="236">
        <f t="shared" si="3"/>
        <v>6.4402666909043754E-2</v>
      </c>
      <c r="AE16" s="237">
        <f t="shared" si="4"/>
        <v>6.4402666909043754E-2</v>
      </c>
      <c r="AF16" s="238">
        <f t="shared" si="5"/>
        <v>6.4402666909043754E-2</v>
      </c>
      <c r="AG16" s="239"/>
      <c r="AH16" s="236">
        <f t="shared" si="6"/>
        <v>-1.9557643870802291E-2</v>
      </c>
      <c r="AI16" s="237">
        <f t="shared" si="7"/>
        <v>-1.9557643870802291E-2</v>
      </c>
      <c r="AJ16" s="238">
        <f t="shared" si="8"/>
        <v>-1.9557643870802291E-2</v>
      </c>
      <c r="AK16" s="239"/>
      <c r="AL16" s="78">
        <f t="shared" si="9"/>
        <v>1.4361162632054969</v>
      </c>
      <c r="AM16" s="79">
        <f t="shared" si="10"/>
        <v>1.4361162632054969</v>
      </c>
      <c r="AN16" s="80">
        <f t="shared" si="11"/>
        <v>1.4361162632054969</v>
      </c>
      <c r="AO16" s="81"/>
    </row>
    <row r="17" spans="1:41">
      <c r="A17" s="49">
        <v>2017</v>
      </c>
      <c r="B17" s="35">
        <v>145.24</v>
      </c>
      <c r="C17" s="28">
        <v>145.24</v>
      </c>
      <c r="D17" s="31">
        <v>145.24</v>
      </c>
      <c r="F17" s="75">
        <f t="shared" si="0"/>
        <v>406672000.00000006</v>
      </c>
      <c r="G17" s="76">
        <f t="shared" si="1"/>
        <v>406672000.00000006</v>
      </c>
      <c r="H17" s="77">
        <f t="shared" si="2"/>
        <v>406672000.00000006</v>
      </c>
      <c r="J17" s="75">
        <f>'SI2.8 - Battery_inflow_NDC'!C16</f>
        <v>53805326.274874449</v>
      </c>
      <c r="K17" s="76">
        <f>'SI2.9 - Battery_inflow_2.0'!C16</f>
        <v>53805326.274874449</v>
      </c>
      <c r="L17" s="77">
        <f>'SI2.10 - Battery_inflow_1.5'!C16</f>
        <v>53805326.274874449</v>
      </c>
      <c r="M17" s="92"/>
      <c r="N17" s="42">
        <f>J17*'SI2.6 - Battery_chemisty_shares'!AA85/1000000000</f>
        <v>8.9275053089992326E-2</v>
      </c>
      <c r="O17" s="43">
        <f>K17*'SI2.6 - Battery_chemisty_shares'!AB85/1000000000</f>
        <v>8.9275053089992326E-2</v>
      </c>
      <c r="P17" s="44">
        <f>L17*'SI2.6 - Battery_chemisty_shares'!AC85/1000000000</f>
        <v>8.9275053089992326E-2</v>
      </c>
      <c r="Q17" s="93"/>
      <c r="R17" s="42">
        <v>7.6266742116281303E-2</v>
      </c>
      <c r="S17" s="43">
        <f>'SI2.13 - Nickel_outlfow_2.0'!A16</f>
        <v>7.6266742116281303E-2</v>
      </c>
      <c r="T17" s="44">
        <f>'SI2.4 - Nickel_outflow_1.5'!A16</f>
        <v>7.6266742116281303E-2</v>
      </c>
      <c r="U17" s="93"/>
      <c r="V17" s="232">
        <v>1</v>
      </c>
      <c r="W17" s="233">
        <v>1</v>
      </c>
      <c r="X17" s="234">
        <v>1</v>
      </c>
      <c r="Y17" s="235"/>
      <c r="Z17" s="232">
        <v>0.9</v>
      </c>
      <c r="AA17" s="233">
        <v>0.9</v>
      </c>
      <c r="AB17" s="234">
        <v>0.9</v>
      </c>
      <c r="AC17" s="235"/>
      <c r="AD17" s="236">
        <f t="shared" si="3"/>
        <v>6.8640067904653171E-2</v>
      </c>
      <c r="AE17" s="237">
        <f t="shared" si="4"/>
        <v>6.8640067904653171E-2</v>
      </c>
      <c r="AF17" s="238">
        <f t="shared" si="5"/>
        <v>6.8640067904653171E-2</v>
      </c>
      <c r="AG17" s="239"/>
      <c r="AH17" s="236">
        <f t="shared" si="6"/>
        <v>2.0634985185339155E-2</v>
      </c>
      <c r="AI17" s="237">
        <f t="shared" si="7"/>
        <v>2.0634985185339155E-2</v>
      </c>
      <c r="AJ17" s="238">
        <f t="shared" si="8"/>
        <v>2.0634985185339155E-2</v>
      </c>
      <c r="AK17" s="239"/>
      <c r="AL17" s="78">
        <f t="shared" si="9"/>
        <v>0.76886056662953328</v>
      </c>
      <c r="AM17" s="79">
        <f t="shared" si="10"/>
        <v>0.76886056662953328</v>
      </c>
      <c r="AN17" s="80">
        <f t="shared" si="11"/>
        <v>0.76886056662953328</v>
      </c>
      <c r="AO17" s="81"/>
    </row>
    <row r="18" spans="1:41">
      <c r="A18" s="49">
        <v>2018</v>
      </c>
      <c r="B18" s="35">
        <v>174.39</v>
      </c>
      <c r="C18" s="28">
        <v>174.39</v>
      </c>
      <c r="D18" s="31">
        <v>174.39</v>
      </c>
      <c r="F18" s="75">
        <f t="shared" si="0"/>
        <v>488291999.99999994</v>
      </c>
      <c r="G18" s="76">
        <f t="shared" si="1"/>
        <v>488291999.99999994</v>
      </c>
      <c r="H18" s="77">
        <f t="shared" si="2"/>
        <v>488291999.99999994</v>
      </c>
      <c r="J18" s="75">
        <f>'SI2.8 - Battery_inflow_NDC'!C17</f>
        <v>129557360.37936604</v>
      </c>
      <c r="K18" s="76">
        <f>'SI2.9 - Battery_inflow_2.0'!C17</f>
        <v>129557360.37936604</v>
      </c>
      <c r="L18" s="77">
        <f>'SI2.10 - Battery_inflow_1.5'!C17</f>
        <v>129557360.37936604</v>
      </c>
      <c r="M18" s="92"/>
      <c r="N18" s="42">
        <f>J18*'SI2.6 - Battery_chemisty_shares'!AA86/1000000000</f>
        <v>0.21496459601376444</v>
      </c>
      <c r="O18" s="43">
        <f>K18*'SI2.6 - Battery_chemisty_shares'!AB86/1000000000</f>
        <v>0.21496459601376444</v>
      </c>
      <c r="P18" s="44">
        <f>L18*'SI2.6 - Battery_chemisty_shares'!AC86/1000000000</f>
        <v>0.21496459601376444</v>
      </c>
      <c r="Q18" s="93"/>
      <c r="R18" s="42">
        <v>7.9538787126739507E-2</v>
      </c>
      <c r="S18" s="43">
        <f>'SI2.13 - Nickel_outlfow_2.0'!A17</f>
        <v>7.9538787126739507E-2</v>
      </c>
      <c r="T18" s="44">
        <f>'SI2.4 - Nickel_outflow_1.5'!A17</f>
        <v>7.9538787126739507E-2</v>
      </c>
      <c r="U18" s="93"/>
      <c r="V18" s="232">
        <v>1</v>
      </c>
      <c r="W18" s="233">
        <v>1</v>
      </c>
      <c r="X18" s="234">
        <v>1</v>
      </c>
      <c r="Y18" s="235"/>
      <c r="Z18" s="232">
        <v>0.9</v>
      </c>
      <c r="AA18" s="233">
        <v>0.9</v>
      </c>
      <c r="AB18" s="234">
        <v>0.9</v>
      </c>
      <c r="AC18" s="235"/>
      <c r="AD18" s="236">
        <f t="shared" si="3"/>
        <v>7.1584908414065562E-2</v>
      </c>
      <c r="AE18" s="237">
        <f t="shared" si="4"/>
        <v>7.1584908414065562E-2</v>
      </c>
      <c r="AF18" s="238">
        <f t="shared" si="5"/>
        <v>7.1584908414065562E-2</v>
      </c>
      <c r="AG18" s="239"/>
      <c r="AH18" s="236">
        <f t="shared" si="6"/>
        <v>0.14337968759969888</v>
      </c>
      <c r="AI18" s="237">
        <f t="shared" si="7"/>
        <v>0.14337968759969888</v>
      </c>
      <c r="AJ18" s="238">
        <f t="shared" si="8"/>
        <v>0.14337968759969888</v>
      </c>
      <c r="AK18" s="239"/>
      <c r="AL18" s="78">
        <f t="shared" si="9"/>
        <v>0.33300789870291897</v>
      </c>
      <c r="AM18" s="79">
        <f t="shared" si="10"/>
        <v>0.33300789870291897</v>
      </c>
      <c r="AN18" s="80">
        <f t="shared" si="11"/>
        <v>0.33300789870291897</v>
      </c>
      <c r="AO18" s="81"/>
    </row>
    <row r="19" spans="1:41">
      <c r="A19" s="49">
        <v>2019</v>
      </c>
      <c r="B19" s="35">
        <v>247.7</v>
      </c>
      <c r="C19" s="28">
        <v>247.7</v>
      </c>
      <c r="D19" s="31">
        <v>247.7</v>
      </c>
      <c r="F19" s="75">
        <f t="shared" si="0"/>
        <v>693560000</v>
      </c>
      <c r="G19" s="76">
        <f t="shared" si="1"/>
        <v>693560000</v>
      </c>
      <c r="H19" s="77">
        <f t="shared" si="2"/>
        <v>693560000</v>
      </c>
      <c r="J19" s="75">
        <f>'SI2.8 - Battery_inflow_NDC'!C18</f>
        <v>255120156.15222287</v>
      </c>
      <c r="K19" s="76">
        <f>'SI2.9 - Battery_inflow_2.0'!C18</f>
        <v>255120156.15222287</v>
      </c>
      <c r="L19" s="77">
        <f>'SI2.10 - Battery_inflow_1.5'!C18</f>
        <v>255120156.15222287</v>
      </c>
      <c r="M19" s="92"/>
      <c r="N19" s="42">
        <f>J19*'SI2.6 - Battery_chemisty_shares'!AA87/1000000000</f>
        <v>0.44756489852134074</v>
      </c>
      <c r="O19" s="43">
        <f>K19*'SI2.6 - Battery_chemisty_shares'!AB87/1000000000</f>
        <v>0.44756489852134074</v>
      </c>
      <c r="P19" s="44">
        <f>L19*'SI2.6 - Battery_chemisty_shares'!AC87/1000000000</f>
        <v>0.44756489852134074</v>
      </c>
      <c r="Q19" s="93"/>
      <c r="R19" s="42">
        <v>8.271586096149286E-2</v>
      </c>
      <c r="S19" s="43">
        <f>'SI2.13 - Nickel_outlfow_2.0'!A18</f>
        <v>8.271586096149286E-2</v>
      </c>
      <c r="T19" s="44">
        <f>'SI2.4 - Nickel_outflow_1.5'!A18</f>
        <v>8.271586096149286E-2</v>
      </c>
      <c r="U19" s="93"/>
      <c r="V19" s="232">
        <v>1</v>
      </c>
      <c r="W19" s="233">
        <v>1</v>
      </c>
      <c r="X19" s="234">
        <v>1</v>
      </c>
      <c r="Y19" s="235"/>
      <c r="Z19" s="232">
        <v>0.9</v>
      </c>
      <c r="AA19" s="233">
        <v>0.9</v>
      </c>
      <c r="AB19" s="234">
        <v>0.9</v>
      </c>
      <c r="AC19" s="235"/>
      <c r="AD19" s="236">
        <f t="shared" si="3"/>
        <v>7.4444274865343579E-2</v>
      </c>
      <c r="AE19" s="237">
        <f t="shared" si="4"/>
        <v>7.4444274865343579E-2</v>
      </c>
      <c r="AF19" s="238">
        <f t="shared" si="5"/>
        <v>7.4444274865343579E-2</v>
      </c>
      <c r="AG19" s="239"/>
      <c r="AH19" s="236">
        <f t="shared" si="6"/>
        <v>0.37312062365599719</v>
      </c>
      <c r="AI19" s="237">
        <f t="shared" si="7"/>
        <v>0.37312062365599719</v>
      </c>
      <c r="AJ19" s="238">
        <f t="shared" si="8"/>
        <v>0.37312062365599719</v>
      </c>
      <c r="AK19" s="239"/>
      <c r="AL19" s="78">
        <f t="shared" si="9"/>
        <v>0.16633179927937072</v>
      </c>
      <c r="AM19" s="79">
        <f t="shared" si="10"/>
        <v>0.16633179927937072</v>
      </c>
      <c r="AN19" s="80">
        <f t="shared" si="11"/>
        <v>0.16633179927937072</v>
      </c>
      <c r="AO19" s="81"/>
    </row>
    <row r="20" spans="1:41">
      <c r="A20" s="49">
        <v>2020</v>
      </c>
      <c r="B20" s="35">
        <v>382.96</v>
      </c>
      <c r="C20" s="28">
        <v>382.96</v>
      </c>
      <c r="D20" s="31">
        <v>382.96</v>
      </c>
      <c r="F20" s="75">
        <f>$F$3*B20*1000000000</f>
        <v>1072287999.9999999</v>
      </c>
      <c r="G20" s="76">
        <f>$F$3*C20*1000000000</f>
        <v>1072287999.9999999</v>
      </c>
      <c r="H20" s="77">
        <f>$F$3*D20*1000000000</f>
        <v>1072287999.9999999</v>
      </c>
      <c r="J20" s="75">
        <f>'SI2.8 - Battery_inflow_NDC'!C19</f>
        <v>432422036.33405983</v>
      </c>
      <c r="K20" s="76">
        <f>'SI2.9 - Battery_inflow_2.0'!C19</f>
        <v>432422036.33405983</v>
      </c>
      <c r="L20" s="77">
        <f>'SI2.10 - Battery_inflow_1.5'!C19</f>
        <v>432422036.33405983</v>
      </c>
      <c r="M20" s="92"/>
      <c r="N20" s="42">
        <f>J20*'SI2.6 - Battery_chemisty_shares'!AA88/1000000000</f>
        <v>0.74135273217981557</v>
      </c>
      <c r="O20" s="43">
        <f>K20*'SI2.6 - Battery_chemisty_shares'!AB88/1000000000</f>
        <v>0.74135273217981557</v>
      </c>
      <c r="P20" s="44">
        <f>L20*'SI2.6 - Battery_chemisty_shares'!AC88/1000000000</f>
        <v>0.74135273217981557</v>
      </c>
      <c r="Q20" s="93"/>
      <c r="R20" s="42">
        <v>8.9266193764886315E-2</v>
      </c>
      <c r="S20" s="43">
        <f>'SI2.13 - Nickel_outlfow_2.0'!A19</f>
        <v>8.9266193764886315E-2</v>
      </c>
      <c r="T20" s="44">
        <f>'SI2.4 - Nickel_outflow_1.5'!A19</f>
        <v>8.9266193764886315E-2</v>
      </c>
      <c r="U20" s="93"/>
      <c r="V20" s="232">
        <v>1</v>
      </c>
      <c r="W20" s="233">
        <v>1</v>
      </c>
      <c r="X20" s="234">
        <v>1</v>
      </c>
      <c r="Y20" s="235"/>
      <c r="Z20" s="232">
        <v>0.9</v>
      </c>
      <c r="AA20" s="233">
        <v>0.9</v>
      </c>
      <c r="AB20" s="234">
        <v>0.9</v>
      </c>
      <c r="AC20" s="235"/>
      <c r="AD20" s="236">
        <f t="shared" si="3"/>
        <v>8.0339574388397686E-2</v>
      </c>
      <c r="AE20" s="237">
        <f t="shared" si="4"/>
        <v>8.0339574388397686E-2</v>
      </c>
      <c r="AF20" s="238">
        <f t="shared" si="5"/>
        <v>8.0339574388397686E-2</v>
      </c>
      <c r="AG20" s="239"/>
      <c r="AH20" s="236">
        <f t="shared" si="6"/>
        <v>0.66101315779141789</v>
      </c>
      <c r="AI20" s="237">
        <f t="shared" si="7"/>
        <v>0.66101315779141789</v>
      </c>
      <c r="AJ20" s="238">
        <f t="shared" si="8"/>
        <v>0.66101315779141789</v>
      </c>
      <c r="AK20" s="239"/>
      <c r="AL20" s="78">
        <f t="shared" si="9"/>
        <v>0.10836889229796656</v>
      </c>
      <c r="AM20" s="79">
        <f t="shared" si="10"/>
        <v>0.10836889229796656</v>
      </c>
      <c r="AN20" s="80">
        <f t="shared" si="11"/>
        <v>0.10836889229796656</v>
      </c>
      <c r="AO20" s="81"/>
    </row>
    <row r="21" spans="1:41">
      <c r="A21" s="49">
        <v>2021</v>
      </c>
      <c r="B21" s="35">
        <v>597.13</v>
      </c>
      <c r="C21" s="28">
        <v>597.13</v>
      </c>
      <c r="D21" s="31">
        <v>597.13</v>
      </c>
      <c r="F21" s="75">
        <f t="shared" si="0"/>
        <v>1671964000</v>
      </c>
      <c r="G21" s="76">
        <f t="shared" si="1"/>
        <v>1671964000</v>
      </c>
      <c r="H21" s="77">
        <f t="shared" si="2"/>
        <v>1671964000</v>
      </c>
      <c r="J21" s="75">
        <f>'SI2.8 - Battery_inflow_NDC'!C20</f>
        <v>662338910.98732555</v>
      </c>
      <c r="K21" s="76">
        <f>'SI2.9 - Battery_inflow_2.0'!C20</f>
        <v>662338910.98732555</v>
      </c>
      <c r="L21" s="77">
        <f>'SI2.10 - Battery_inflow_1.5'!C20</f>
        <v>662338910.98732555</v>
      </c>
      <c r="M21" s="92"/>
      <c r="N21" s="42">
        <f>J21*'SI2.6 - Battery_chemisty_shares'!AA89/1000000000</f>
        <v>0.83951813837417688</v>
      </c>
      <c r="O21" s="43">
        <f>K21*'SI2.6 - Battery_chemisty_shares'!AB89/1000000000</f>
        <v>0.83951813837417688</v>
      </c>
      <c r="P21" s="44">
        <f>L21*'SI2.6 - Battery_chemisty_shares'!AC89/1000000000</f>
        <v>0.83951813837417688</v>
      </c>
      <c r="Q21" s="93"/>
      <c r="R21" s="42">
        <v>0.10480500810413396</v>
      </c>
      <c r="S21" s="43">
        <f>'SI2.13 - Nickel_outlfow_2.0'!A20</f>
        <v>0.10480500810413396</v>
      </c>
      <c r="T21" s="44">
        <f>'SI2.4 - Nickel_outflow_1.5'!A20</f>
        <v>0.10480500810413396</v>
      </c>
      <c r="U21" s="93"/>
      <c r="V21" s="232">
        <v>1</v>
      </c>
      <c r="W21" s="233">
        <v>1</v>
      </c>
      <c r="X21" s="234">
        <v>1</v>
      </c>
      <c r="Y21" s="235"/>
      <c r="Z21" s="232">
        <v>0.9</v>
      </c>
      <c r="AA21" s="233">
        <v>0.9</v>
      </c>
      <c r="AB21" s="234">
        <v>0.9</v>
      </c>
      <c r="AC21" s="235"/>
      <c r="AD21" s="236">
        <f t="shared" si="3"/>
        <v>9.4324507293720564E-2</v>
      </c>
      <c r="AE21" s="237">
        <f t="shared" si="4"/>
        <v>9.4324507293720564E-2</v>
      </c>
      <c r="AF21" s="238">
        <f t="shared" si="5"/>
        <v>9.4324507293720564E-2</v>
      </c>
      <c r="AG21" s="239"/>
      <c r="AH21" s="236">
        <f t="shared" si="6"/>
        <v>0.74519363108045633</v>
      </c>
      <c r="AI21" s="237">
        <f t="shared" si="7"/>
        <v>0.74519363108045633</v>
      </c>
      <c r="AJ21" s="238">
        <f t="shared" si="8"/>
        <v>0.74519363108045633</v>
      </c>
      <c r="AK21" s="239"/>
      <c r="AL21" s="78">
        <f t="shared" si="9"/>
        <v>0.11235553227758817</v>
      </c>
      <c r="AM21" s="79">
        <f t="shared" si="10"/>
        <v>0.11235553227758817</v>
      </c>
      <c r="AN21" s="80">
        <f t="shared" si="11"/>
        <v>0.11235553227758817</v>
      </c>
      <c r="AO21" s="81"/>
    </row>
    <row r="22" spans="1:41">
      <c r="A22" s="49">
        <v>2022</v>
      </c>
      <c r="B22" s="35">
        <v>903.83</v>
      </c>
      <c r="C22" s="28">
        <v>903.83</v>
      </c>
      <c r="D22" s="31">
        <v>903.83</v>
      </c>
      <c r="F22" s="75">
        <f t="shared" si="0"/>
        <v>2530724000</v>
      </c>
      <c r="G22" s="76">
        <f t="shared" si="1"/>
        <v>2530724000</v>
      </c>
      <c r="H22" s="77">
        <f t="shared" si="2"/>
        <v>2530724000</v>
      </c>
      <c r="J22" s="75">
        <f>'SI2.8 - Battery_inflow_NDC'!C21</f>
        <v>939820273.04658389</v>
      </c>
      <c r="K22" s="76">
        <f>'SI2.9 - Battery_inflow_2.0'!C21</f>
        <v>939820273.04658389</v>
      </c>
      <c r="L22" s="77">
        <f>'SI2.10 - Battery_inflow_1.5'!C21</f>
        <v>939820273.04658389</v>
      </c>
      <c r="M22" s="92"/>
      <c r="N22" s="42">
        <f>J22*'SI2.6 - Battery_chemisty_shares'!AA90/1000000000</f>
        <v>1.0481013245134019</v>
      </c>
      <c r="O22" s="43">
        <f>K22*'SI2.6 - Battery_chemisty_shares'!AB90/1000000000</f>
        <v>1.0481013245134019</v>
      </c>
      <c r="P22" s="44">
        <f>L22*'SI2.6 - Battery_chemisty_shares'!AC90/1000000000</f>
        <v>1.0481013245134019</v>
      </c>
      <c r="Q22" s="93"/>
      <c r="R22" s="42">
        <v>0.13447517520829688</v>
      </c>
      <c r="S22" s="43">
        <f>'SI2.13 - Nickel_outlfow_2.0'!A21</f>
        <v>0.13447517520829688</v>
      </c>
      <c r="T22" s="44">
        <f>'SI2.4 - Nickel_outflow_1.5'!A21</f>
        <v>0.13447517520829688</v>
      </c>
      <c r="U22" s="93"/>
      <c r="V22" s="232">
        <v>1</v>
      </c>
      <c r="W22" s="233">
        <v>1</v>
      </c>
      <c r="X22" s="234">
        <v>1</v>
      </c>
      <c r="Y22" s="235"/>
      <c r="Z22" s="232">
        <v>0.9</v>
      </c>
      <c r="AA22" s="233">
        <v>0.9</v>
      </c>
      <c r="AB22" s="234">
        <v>0.9</v>
      </c>
      <c r="AC22" s="235"/>
      <c r="AD22" s="236">
        <f t="shared" si="3"/>
        <v>0.12102765768746719</v>
      </c>
      <c r="AE22" s="237">
        <f t="shared" si="4"/>
        <v>0.12102765768746719</v>
      </c>
      <c r="AF22" s="238">
        <f t="shared" si="5"/>
        <v>0.12102765768746719</v>
      </c>
      <c r="AG22" s="239"/>
      <c r="AH22" s="236">
        <f t="shared" si="6"/>
        <v>0.92707366682593473</v>
      </c>
      <c r="AI22" s="237">
        <f t="shared" si="7"/>
        <v>0.92707366682593473</v>
      </c>
      <c r="AJ22" s="238">
        <f t="shared" si="8"/>
        <v>0.92707366682593473</v>
      </c>
      <c r="AK22" s="239"/>
      <c r="AL22" s="78">
        <f t="shared" si="9"/>
        <v>0.11547324181052462</v>
      </c>
      <c r="AM22" s="79">
        <f t="shared" si="10"/>
        <v>0.11547324181052462</v>
      </c>
      <c r="AN22" s="80">
        <f t="shared" si="11"/>
        <v>0.11547324181052462</v>
      </c>
      <c r="AO22" s="81"/>
    </row>
    <row r="23" spans="1:41">
      <c r="A23" s="49">
        <v>2023</v>
      </c>
      <c r="B23" s="35">
        <v>1315.81</v>
      </c>
      <c r="C23" s="28">
        <v>1315.81</v>
      </c>
      <c r="D23" s="31">
        <v>1315.81</v>
      </c>
      <c r="F23" s="75">
        <f t="shared" si="0"/>
        <v>3684268000</v>
      </c>
      <c r="G23" s="76">
        <f t="shared" si="1"/>
        <v>3684268000</v>
      </c>
      <c r="H23" s="77">
        <f t="shared" si="2"/>
        <v>3684268000</v>
      </c>
      <c r="J23" s="75">
        <f>'SI2.8 - Battery_inflow_NDC'!C22</f>
        <v>1267539611.7537928</v>
      </c>
      <c r="K23" s="76">
        <f>'SI2.9 - Battery_inflow_2.0'!C22</f>
        <v>1267539611.7537928</v>
      </c>
      <c r="L23" s="77">
        <f>'SI2.10 - Battery_inflow_1.5'!C22</f>
        <v>1267539611.7537928</v>
      </c>
      <c r="M23" s="92"/>
      <c r="N23" s="42">
        <f>J23*'SI2.6 - Battery_chemisty_shares'!AA91/1000000000</f>
        <v>1.350054581589377</v>
      </c>
      <c r="O23" s="43">
        <f>K23*'SI2.6 - Battery_chemisty_shares'!AB91/1000000000</f>
        <v>1.350054581589377</v>
      </c>
      <c r="P23" s="44">
        <f>L23*'SI2.6 - Battery_chemisty_shares'!AC91/1000000000</f>
        <v>1.350054581589377</v>
      </c>
      <c r="Q23" s="93"/>
      <c r="R23" s="42">
        <v>0.18129839966208539</v>
      </c>
      <c r="S23" s="43">
        <f>'SI2.13 - Nickel_outlfow_2.0'!A22</f>
        <v>0.18129839966208539</v>
      </c>
      <c r="T23" s="44">
        <f>'SI2.4 - Nickel_outflow_1.5'!A22</f>
        <v>0.18129839966208539</v>
      </c>
      <c r="U23" s="93"/>
      <c r="V23" s="232">
        <v>1</v>
      </c>
      <c r="W23" s="233">
        <v>1</v>
      </c>
      <c r="X23" s="234">
        <v>1</v>
      </c>
      <c r="Y23" s="235"/>
      <c r="Z23" s="232">
        <v>0.9</v>
      </c>
      <c r="AA23" s="233">
        <v>0.9</v>
      </c>
      <c r="AB23" s="234">
        <v>0.9</v>
      </c>
      <c r="AC23" s="235"/>
      <c r="AD23" s="236">
        <f t="shared" si="3"/>
        <v>0.16316855969587685</v>
      </c>
      <c r="AE23" s="237">
        <f t="shared" si="4"/>
        <v>0.16316855969587685</v>
      </c>
      <c r="AF23" s="238">
        <f t="shared" si="5"/>
        <v>0.16316855969587685</v>
      </c>
      <c r="AG23" s="239"/>
      <c r="AH23" s="236">
        <f t="shared" si="6"/>
        <v>1.1868860218935002</v>
      </c>
      <c r="AI23" s="237">
        <f t="shared" si="7"/>
        <v>1.1868860218935002</v>
      </c>
      <c r="AJ23" s="238">
        <f t="shared" si="8"/>
        <v>1.1868860218935002</v>
      </c>
      <c r="AK23" s="239"/>
      <c r="AL23" s="78">
        <f t="shared" si="9"/>
        <v>0.12086071327855766</v>
      </c>
      <c r="AM23" s="79">
        <f t="shared" si="10"/>
        <v>0.12086071327855766</v>
      </c>
      <c r="AN23" s="80">
        <f t="shared" si="11"/>
        <v>0.12086071327855766</v>
      </c>
      <c r="AO23" s="81"/>
    </row>
    <row r="24" spans="1:41">
      <c r="A24" s="49">
        <v>2024</v>
      </c>
      <c r="B24" s="35">
        <v>1845.85</v>
      </c>
      <c r="C24" s="28">
        <v>1845.85</v>
      </c>
      <c r="D24" s="31">
        <v>1845.85</v>
      </c>
      <c r="F24" s="75">
        <f>$F$3*B24*1000000000</f>
        <v>5168380000</v>
      </c>
      <c r="G24" s="76">
        <f t="shared" si="1"/>
        <v>5168380000</v>
      </c>
      <c r="H24" s="77">
        <f t="shared" si="2"/>
        <v>5168380000</v>
      </c>
      <c r="J24" s="75">
        <f>'SI2.8 - Battery_inflow_NDC'!C23</f>
        <v>1651100858.1191158</v>
      </c>
      <c r="K24" s="76">
        <f>'SI2.9 - Battery_inflow_2.0'!C23</f>
        <v>1651100858.1191158</v>
      </c>
      <c r="L24" s="77">
        <f>'SI2.10 - Battery_inflow_1.5'!C23</f>
        <v>1651100858.1191158</v>
      </c>
      <c r="M24" s="92"/>
      <c r="N24" s="42">
        <f>J24*'SI2.6 - Battery_chemisty_shares'!AA92/1000000000</f>
        <v>1.4782150191964616</v>
      </c>
      <c r="O24" s="43">
        <f>K24*'SI2.6 - Battery_chemisty_shares'!AB92/1000000000</f>
        <v>1.4782150191964616</v>
      </c>
      <c r="P24" s="44">
        <f>L24*'SI2.6 - Battery_chemisty_shares'!AC92/1000000000</f>
        <v>1.4782150191964616</v>
      </c>
      <c r="Q24" s="93"/>
      <c r="R24" s="42">
        <v>0.24864583039971389</v>
      </c>
      <c r="S24" s="43">
        <f>'SI2.13 - Nickel_outlfow_2.0'!A23</f>
        <v>0.24864583039971389</v>
      </c>
      <c r="T24" s="44">
        <f>'SI2.4 - Nickel_outflow_1.5'!A23</f>
        <v>0.24864583039971389</v>
      </c>
      <c r="U24" s="93"/>
      <c r="V24" s="232">
        <v>1</v>
      </c>
      <c r="W24" s="233">
        <v>1</v>
      </c>
      <c r="X24" s="234">
        <v>1</v>
      </c>
      <c r="Y24" s="235"/>
      <c r="Z24" s="232">
        <v>0.9</v>
      </c>
      <c r="AA24" s="233">
        <v>0.9</v>
      </c>
      <c r="AB24" s="234">
        <v>0.9</v>
      </c>
      <c r="AC24" s="235"/>
      <c r="AD24" s="236">
        <f t="shared" si="3"/>
        <v>0.2237812473597425</v>
      </c>
      <c r="AE24" s="237">
        <f t="shared" si="4"/>
        <v>0.2237812473597425</v>
      </c>
      <c r="AF24" s="238">
        <f t="shared" si="5"/>
        <v>0.2237812473597425</v>
      </c>
      <c r="AG24" s="239"/>
      <c r="AH24" s="236">
        <f t="shared" si="6"/>
        <v>1.2544337718367191</v>
      </c>
      <c r="AI24" s="237">
        <f t="shared" si="7"/>
        <v>1.2544337718367191</v>
      </c>
      <c r="AJ24" s="238">
        <f t="shared" si="8"/>
        <v>1.2544337718367191</v>
      </c>
      <c r="AK24" s="239"/>
      <c r="AL24" s="78">
        <f t="shared" si="9"/>
        <v>0.15138612749408206</v>
      </c>
      <c r="AM24" s="79">
        <f t="shared" si="10"/>
        <v>0.15138612749408206</v>
      </c>
      <c r="AN24" s="80">
        <f t="shared" si="11"/>
        <v>0.15138612749408206</v>
      </c>
      <c r="AO24" s="81"/>
    </row>
    <row r="25" spans="1:41" s="1" customFormat="1">
      <c r="A25" s="49">
        <v>2025</v>
      </c>
      <c r="B25" s="45">
        <v>2506.7199999999998</v>
      </c>
      <c r="C25" s="46">
        <v>2506.7199999999998</v>
      </c>
      <c r="D25" s="47">
        <v>2506.7199999999998</v>
      </c>
      <c r="F25" s="82">
        <f t="shared" si="0"/>
        <v>7018815999.999999</v>
      </c>
      <c r="G25" s="83">
        <f t="shared" si="1"/>
        <v>7018815999.999999</v>
      </c>
      <c r="H25" s="84">
        <f t="shared" si="2"/>
        <v>7018815999.999999</v>
      </c>
      <c r="J25" s="82">
        <f>'SI2.8 - Battery_inflow_NDC'!C24</f>
        <v>2096084518.3362103</v>
      </c>
      <c r="K25" s="83">
        <f>'SI2.9 - Battery_inflow_2.0'!C24</f>
        <v>2096084518.3362103</v>
      </c>
      <c r="L25" s="84">
        <f>'SI2.10 - Battery_inflow_1.5'!C24</f>
        <v>2096084518.3362103</v>
      </c>
      <c r="M25" s="25"/>
      <c r="N25" s="85">
        <f>J25*'SI2.6 - Battery_chemisty_shares'!AA93/1000000000</f>
        <v>1.8327622719734624</v>
      </c>
      <c r="O25" s="86">
        <f>K25*'SI2.6 - Battery_chemisty_shares'!AB93/1000000000</f>
        <v>1.8863960741990868</v>
      </c>
      <c r="P25" s="87">
        <f>L25*'SI2.6 - Battery_chemisty_shares'!AC93/1000000000</f>
        <v>1.8863960741990868</v>
      </c>
      <c r="Q25" s="26"/>
      <c r="R25" s="85">
        <v>0.33856862055514303</v>
      </c>
      <c r="S25" s="86">
        <f>'SI2.13 - Nickel_outlfow_2.0'!A24</f>
        <v>0.33856862055514236</v>
      </c>
      <c r="T25" s="87">
        <f>'SI2.4 - Nickel_outflow_1.5'!A24</f>
        <v>0.33856862055514236</v>
      </c>
      <c r="U25" s="26"/>
      <c r="V25" s="88">
        <v>1</v>
      </c>
      <c r="W25" s="67">
        <v>1</v>
      </c>
      <c r="X25" s="89">
        <v>1</v>
      </c>
      <c r="Y25" s="27"/>
      <c r="Z25" s="88">
        <v>0.9</v>
      </c>
      <c r="AA25" s="67">
        <v>0.9</v>
      </c>
      <c r="AB25" s="89">
        <v>0.9</v>
      </c>
      <c r="AC25" s="27"/>
      <c r="AD25" s="85">
        <f>Z25*V25*R25</f>
        <v>0.30471175849962873</v>
      </c>
      <c r="AE25" s="86">
        <f>AA25*W25*S25</f>
        <v>0.30471175849962812</v>
      </c>
      <c r="AF25" s="87">
        <f>AB25*X25*T25</f>
        <v>0.30471175849962812</v>
      </c>
      <c r="AG25" s="26"/>
      <c r="AH25" s="85">
        <f>N25-AD25</f>
        <v>1.5280505134738336</v>
      </c>
      <c r="AI25" s="86">
        <f>O25-AE25</f>
        <v>1.5816843156994587</v>
      </c>
      <c r="AJ25" s="87">
        <f>P25-AF25</f>
        <v>1.5816843156994587</v>
      </c>
      <c r="AK25" s="26"/>
      <c r="AL25" s="88">
        <f t="shared" si="9"/>
        <v>0.16625820116404103</v>
      </c>
      <c r="AM25" s="67">
        <f t="shared" si="10"/>
        <v>0.16153116658122846</v>
      </c>
      <c r="AN25" s="89">
        <f t="shared" si="11"/>
        <v>0.16153116658122846</v>
      </c>
      <c r="AO25" s="5"/>
    </row>
    <row r="26" spans="1:41">
      <c r="A26" s="49">
        <v>2026</v>
      </c>
      <c r="B26" s="35">
        <v>3307.04</v>
      </c>
      <c r="C26" s="28">
        <v>4349.0600000000004</v>
      </c>
      <c r="D26" s="31">
        <v>3993.44</v>
      </c>
      <c r="F26" s="75">
        <f t="shared" si="0"/>
        <v>9259712000</v>
      </c>
      <c r="G26" s="76">
        <f t="shared" si="1"/>
        <v>12177368000.000002</v>
      </c>
      <c r="H26" s="77">
        <f t="shared" si="2"/>
        <v>11181632000</v>
      </c>
      <c r="J26" s="75">
        <f>'SI2.8 - Battery_inflow_NDC'!C25</f>
        <v>2596336059.3614588</v>
      </c>
      <c r="K26" s="76">
        <f>'SI2.9 - Battery_inflow_2.0'!C25</f>
        <v>5513992059.3614607</v>
      </c>
      <c r="L26" s="77">
        <f>'SI2.10 - Battery_inflow_1.5'!C25</f>
        <v>4518256059.3614588</v>
      </c>
      <c r="M26" s="92"/>
      <c r="N26" s="42">
        <f>J26*'SI2.6 - Battery_chemisty_shares'!AA94/1000000000</f>
        <v>2.2158634728455038</v>
      </c>
      <c r="O26" s="43">
        <f>K26*'SI2.6 - Battery_chemisty_shares'!AB94/1000000000</f>
        <v>4.9711815953906813</v>
      </c>
      <c r="P26" s="44">
        <f>L26*'SI2.6 - Battery_chemisty_shares'!AC94/1000000000</f>
        <v>4.0688242246853825</v>
      </c>
      <c r="Q26" s="93"/>
      <c r="R26" s="42">
        <v>0.45142149173471413</v>
      </c>
      <c r="S26" s="43">
        <f>'SI2.13 - Nickel_outlfow_2.0'!A25</f>
        <v>0.45181008166341119</v>
      </c>
      <c r="T26" s="44">
        <f>'SI2.4 - Nickel_outflow_1.5'!A25</f>
        <v>0.4518100816634103</v>
      </c>
      <c r="U26" s="93"/>
      <c r="V26" s="232">
        <v>1</v>
      </c>
      <c r="W26" s="233">
        <v>1</v>
      </c>
      <c r="X26" s="234">
        <v>1</v>
      </c>
      <c r="Y26" s="235"/>
      <c r="Z26" s="94">
        <f>Z$25 + ($A26-$A$25) * ((Z$50 - Z$25)/($A$50 - $A$25))</f>
        <v>0.9</v>
      </c>
      <c r="AA26" s="104">
        <f>AA$25 + ($A26-$A$25) * ((AA$50 - AA$25)/($A$50 - $A$25))</f>
        <v>0.90160000000000007</v>
      </c>
      <c r="AB26" s="103">
        <f>AB$25 + ($A26-$A$25) * ((AB$50 - AB$25)/($A$50 - $A$25))</f>
        <v>0.9032</v>
      </c>
      <c r="AC26" s="235"/>
      <c r="AD26" s="236">
        <f t="shared" ref="AD26:AD50" si="12">Z26*V26*R26</f>
        <v>0.40627934256124271</v>
      </c>
      <c r="AE26" s="237">
        <f t="shared" ref="AE26:AE50" si="13">AA26*W26*S26</f>
        <v>0.40735196962773157</v>
      </c>
      <c r="AF26" s="238">
        <f t="shared" ref="AF26:AF50" si="14">AB26*X26*T26</f>
        <v>0.40807486575839219</v>
      </c>
      <c r="AG26" s="239"/>
      <c r="AH26" s="236">
        <f t="shared" ref="AH26:AH50" si="15">N26-AD26</f>
        <v>1.809584130284261</v>
      </c>
      <c r="AI26" s="237">
        <f t="shared" ref="AI26:AI50" si="16">O26-AE26</f>
        <v>4.56382962576295</v>
      </c>
      <c r="AJ26" s="238">
        <f t="shared" ref="AJ26:AJ50" si="17">P26-AF26</f>
        <v>3.6607493589269904</v>
      </c>
      <c r="AK26" s="239"/>
      <c r="AL26" s="78">
        <f t="shared" si="9"/>
        <v>0.18335034966730987</v>
      </c>
      <c r="AM26" s="79">
        <f t="shared" si="10"/>
        <v>8.1942685418177341E-2</v>
      </c>
      <c r="AN26" s="80">
        <f t="shared" si="11"/>
        <v>0.10029306827329119</v>
      </c>
    </row>
    <row r="27" spans="1:41">
      <c r="A27" s="49">
        <v>2027</v>
      </c>
      <c r="B27" s="35">
        <v>4238.9399999999996</v>
      </c>
      <c r="C27" s="28">
        <v>6712.85</v>
      </c>
      <c r="D27" s="31">
        <v>5921.02</v>
      </c>
      <c r="F27" s="75">
        <f t="shared" si="0"/>
        <v>11869031999.999998</v>
      </c>
      <c r="G27" s="76">
        <f t="shared" si="1"/>
        <v>18795980000</v>
      </c>
      <c r="H27" s="77">
        <f t="shared" si="2"/>
        <v>16578856000.000002</v>
      </c>
      <c r="J27" s="75">
        <f>'SI2.8 - Battery_inflow_NDC'!C26</f>
        <v>3110780588.3321266</v>
      </c>
      <c r="K27" s="76">
        <f>'SI2.9 - Battery_inflow_2.0'!C26</f>
        <v>7141211714.9639931</v>
      </c>
      <c r="L27" s="77">
        <f>'SI2.10 - Battery_inflow_1.5'!C26</f>
        <v>5912609365.706953</v>
      </c>
      <c r="M27" s="92"/>
      <c r="N27" s="42">
        <f>J27*'SI2.6 - Battery_chemisty_shares'!AA95/1000000000</f>
        <v>2.5898540616504557</v>
      </c>
      <c r="O27" s="43">
        <f>K27*'SI2.6 - Battery_chemisty_shares'!AB95/1000000000</f>
        <v>6.4496097575029401</v>
      </c>
      <c r="P27" s="44">
        <f>L27*'SI2.6 - Battery_chemisty_shares'!AC95/1000000000</f>
        <v>5.3278390692293769</v>
      </c>
      <c r="Q27" s="93"/>
      <c r="R27" s="42">
        <v>0.58886073056837729</v>
      </c>
      <c r="S27" s="43">
        <f>'SI2.13 - Nickel_outlfow_2.0'!A26</f>
        <v>0.61028328160955336</v>
      </c>
      <c r="T27" s="44">
        <f>'SI2.4 - Nickel_outflow_1.5'!A26</f>
        <v>0.60374548321024513</v>
      </c>
      <c r="U27" s="93"/>
      <c r="V27" s="232">
        <v>1</v>
      </c>
      <c r="W27" s="233">
        <v>1</v>
      </c>
      <c r="X27" s="234">
        <v>1</v>
      </c>
      <c r="Y27" s="235"/>
      <c r="Z27" s="94">
        <f t="shared" ref="Z27:AB49" si="18">Z$25 + ($A27-$A$25) * ((Z$50 - Z$25)/($A$50 - $A$25))</f>
        <v>0.9</v>
      </c>
      <c r="AA27" s="104">
        <f t="shared" si="18"/>
        <v>0.9032</v>
      </c>
      <c r="AB27" s="103">
        <f t="shared" si="18"/>
        <v>0.90639999999999998</v>
      </c>
      <c r="AC27" s="235"/>
      <c r="AD27" s="236">
        <f t="shared" si="12"/>
        <v>0.5299746575115396</v>
      </c>
      <c r="AE27" s="237">
        <f t="shared" si="13"/>
        <v>0.55120785994974864</v>
      </c>
      <c r="AF27" s="238">
        <f t="shared" si="14"/>
        <v>0.54723490598176616</v>
      </c>
      <c r="AG27" s="239"/>
      <c r="AH27" s="236">
        <f t="shared" si="15"/>
        <v>2.0598794041389161</v>
      </c>
      <c r="AI27" s="237">
        <f t="shared" si="16"/>
        <v>5.8984018975531916</v>
      </c>
      <c r="AJ27" s="238">
        <f t="shared" si="17"/>
        <v>4.7806041632476104</v>
      </c>
      <c r="AK27" s="239"/>
      <c r="AL27" s="78">
        <f t="shared" si="9"/>
        <v>0.20463495042411722</v>
      </c>
      <c r="AM27" s="79">
        <f t="shared" si="10"/>
        <v>8.5463753726885444E-2</v>
      </c>
      <c r="AN27" s="80">
        <f t="shared" si="11"/>
        <v>0.10271235652410925</v>
      </c>
    </row>
    <row r="28" spans="1:41">
      <c r="A28" s="49">
        <v>2028</v>
      </c>
      <c r="B28" s="35">
        <v>5290.4</v>
      </c>
      <c r="C28" s="28">
        <v>9426.3700000000008</v>
      </c>
      <c r="D28" s="31">
        <v>8229.61</v>
      </c>
      <c r="F28" s="75">
        <f t="shared" si="0"/>
        <v>14813120000</v>
      </c>
      <c r="G28" s="76">
        <f t="shared" si="1"/>
        <v>26393836000</v>
      </c>
      <c r="H28" s="77">
        <f t="shared" si="2"/>
        <v>23042908000</v>
      </c>
      <c r="J28" s="75">
        <f>'SI2.8 - Battery_inflow_NDC'!C27</f>
        <v>3631995230.0057392</v>
      </c>
      <c r="K28" s="76">
        <f>'SI2.9 - Battery_inflow_2.0'!C27</f>
        <v>8394366397.7737579</v>
      </c>
      <c r="L28" s="77">
        <f>'SI2.10 - Battery_inflow_1.5'!C27</f>
        <v>7224562702.573967</v>
      </c>
      <c r="M28" s="92"/>
      <c r="N28" s="42">
        <f>J28*'SI2.6 - Battery_chemisty_shares'!AA96/1000000000</f>
        <v>2.9478188496487596</v>
      </c>
      <c r="O28" s="43">
        <f>K28*'SI2.6 - Battery_chemisty_shares'!AB96/1000000000</f>
        <v>7.5947963327763004</v>
      </c>
      <c r="P28" s="44">
        <f>L28*'SI2.6 - Battery_chemisty_shares'!AC96/1000000000</f>
        <v>6.5141405664814478</v>
      </c>
      <c r="Q28" s="93"/>
      <c r="R28" s="42">
        <v>0.75232826694827315</v>
      </c>
      <c r="S28" s="43">
        <f>'SI2.13 - Nickel_outlfow_2.0'!A27</f>
        <v>0.85794787509838155</v>
      </c>
      <c r="T28" s="44">
        <f>'SI2.4 - Nickel_outflow_1.5'!A27</f>
        <v>0.82526342724691304</v>
      </c>
      <c r="U28" s="93"/>
      <c r="V28" s="232">
        <v>1</v>
      </c>
      <c r="W28" s="233">
        <v>1</v>
      </c>
      <c r="X28" s="234">
        <v>1</v>
      </c>
      <c r="Y28" s="235"/>
      <c r="Z28" s="94">
        <f t="shared" si="18"/>
        <v>0.9</v>
      </c>
      <c r="AA28" s="104">
        <f t="shared" si="18"/>
        <v>0.90480000000000005</v>
      </c>
      <c r="AB28" s="103">
        <f t="shared" si="18"/>
        <v>0.90959999999999996</v>
      </c>
      <c r="AC28" s="235"/>
      <c r="AD28" s="236">
        <f t="shared" si="12"/>
        <v>0.67709544025344581</v>
      </c>
      <c r="AE28" s="237">
        <f t="shared" si="13"/>
        <v>0.77627123738901571</v>
      </c>
      <c r="AF28" s="238">
        <f t="shared" si="14"/>
        <v>0.75065961342379206</v>
      </c>
      <c r="AG28" s="239"/>
      <c r="AH28" s="236">
        <f t="shared" si="15"/>
        <v>2.2707234093953139</v>
      </c>
      <c r="AI28" s="237">
        <f t="shared" si="16"/>
        <v>6.8185250953872849</v>
      </c>
      <c r="AJ28" s="238">
        <f t="shared" si="17"/>
        <v>5.7634809530576554</v>
      </c>
      <c r="AK28" s="239"/>
      <c r="AL28" s="78">
        <f t="shared" si="9"/>
        <v>0.22969370737761702</v>
      </c>
      <c r="AM28" s="79">
        <f t="shared" si="10"/>
        <v>0.10221093540572239</v>
      </c>
      <c r="AN28" s="80">
        <f t="shared" si="11"/>
        <v>0.11523540300716198</v>
      </c>
    </row>
    <row r="29" spans="1:41">
      <c r="A29" s="49">
        <v>2029</v>
      </c>
      <c r="B29" s="35">
        <v>6449.42</v>
      </c>
      <c r="C29" s="28">
        <v>12317.88</v>
      </c>
      <c r="D29" s="31">
        <v>10859.36</v>
      </c>
      <c r="F29" s="75">
        <f t="shared" si="0"/>
        <v>18058376000</v>
      </c>
      <c r="G29" s="76">
        <f t="shared" si="1"/>
        <v>34490064000</v>
      </c>
      <c r="H29" s="77">
        <f t="shared" si="2"/>
        <v>30406208000.000004</v>
      </c>
      <c r="J29" s="75">
        <f>'SI2.8 - Battery_inflow_NDC'!C28</f>
        <v>4162653525.8788719</v>
      </c>
      <c r="K29" s="76">
        <f>'SI2.9 - Battery_inflow_2.0'!C28</f>
        <v>9303112156.5766029</v>
      </c>
      <c r="L29" s="77">
        <f>'SI2.10 - Battery_inflow_1.5'!C28</f>
        <v>8478686291.7735596</v>
      </c>
      <c r="M29" s="92"/>
      <c r="N29" s="42">
        <f>J29*'SI2.6 - Battery_chemisty_shares'!AA97/1000000000</f>
        <v>3.2914470118141868</v>
      </c>
      <c r="O29" s="43">
        <f>K29*'SI2.6 - Battery_chemisty_shares'!AB97/1000000000</f>
        <v>8.4318291456825882</v>
      </c>
      <c r="P29" s="44">
        <f>L29*'SI2.6 - Battery_chemisty_shares'!AC97/1000000000</f>
        <v>7.6497563979776873</v>
      </c>
      <c r="Q29" s="93"/>
      <c r="R29" s="42">
        <v>0.9424190747904504</v>
      </c>
      <c r="S29" s="43">
        <f>'SI2.13 - Nickel_outlfow_2.0'!A28</f>
        <v>1.2221660212682757</v>
      </c>
      <c r="T29" s="44">
        <f>'SI2.4 - Nickel_outflow_1.5'!A28</f>
        <v>1.1388715802166809</v>
      </c>
      <c r="U29" s="93"/>
      <c r="V29" s="232">
        <v>1</v>
      </c>
      <c r="W29" s="233">
        <v>1</v>
      </c>
      <c r="X29" s="234">
        <v>1</v>
      </c>
      <c r="Y29" s="235"/>
      <c r="Z29" s="94">
        <f t="shared" si="18"/>
        <v>0.9</v>
      </c>
      <c r="AA29" s="104">
        <f t="shared" si="18"/>
        <v>0.90639999999999998</v>
      </c>
      <c r="AB29" s="103">
        <f t="shared" si="18"/>
        <v>0.91280000000000006</v>
      </c>
      <c r="AC29" s="235"/>
      <c r="AD29" s="236">
        <f t="shared" si="12"/>
        <v>0.84817716731140536</v>
      </c>
      <c r="AE29" s="237">
        <f t="shared" si="13"/>
        <v>1.1077712816775651</v>
      </c>
      <c r="AF29" s="238">
        <f t="shared" si="14"/>
        <v>1.0395619784217864</v>
      </c>
      <c r="AG29" s="239"/>
      <c r="AH29" s="236">
        <f t="shared" si="15"/>
        <v>2.4432698445027814</v>
      </c>
      <c r="AI29" s="237">
        <f t="shared" si="16"/>
        <v>7.3240578640050229</v>
      </c>
      <c r="AJ29" s="238">
        <f t="shared" si="17"/>
        <v>6.610194419555901</v>
      </c>
      <c r="AK29" s="239"/>
      <c r="AL29" s="78">
        <f t="shared" si="9"/>
        <v>0.25769127203536696</v>
      </c>
      <c r="AM29" s="79">
        <f t="shared" si="10"/>
        <v>0.13137971163051679</v>
      </c>
      <c r="AN29" s="80">
        <f t="shared" si="11"/>
        <v>0.13589478204777974</v>
      </c>
    </row>
    <row r="30" spans="1:41">
      <c r="A30" s="49">
        <v>2030</v>
      </c>
      <c r="B30" s="35">
        <v>7703.98</v>
      </c>
      <c r="C30" s="28">
        <v>15215.66</v>
      </c>
      <c r="D30" s="31">
        <v>13750.43</v>
      </c>
      <c r="F30" s="75">
        <f t="shared" si="0"/>
        <v>21571144000</v>
      </c>
      <c r="G30" s="76">
        <f t="shared" si="1"/>
        <v>42603848000</v>
      </c>
      <c r="H30" s="77">
        <f t="shared" si="2"/>
        <v>38501204000</v>
      </c>
      <c r="J30" s="75">
        <f>'SI2.8 - Battery_inflow_NDC'!C29</f>
        <v>4703536730.2416916</v>
      </c>
      <c r="K30" s="76">
        <f>'SI2.9 - Battery_inflow_2.0'!C29</f>
        <v>9880217350.0550842</v>
      </c>
      <c r="L30" s="77">
        <f>'SI2.10 - Battery_inflow_1.5'!C29</f>
        <v>9691415766.0497551</v>
      </c>
      <c r="M30" s="92"/>
      <c r="N30" s="42">
        <f>J30*'SI2.6 - Battery_chemisty_shares'!AA98/1000000000</f>
        <v>3.620747371764125</v>
      </c>
      <c r="O30" s="43">
        <f>K30*'SI2.6 - Battery_chemisty_shares'!AB98/1000000000</f>
        <v>8.9706522973352598</v>
      </c>
      <c r="P30" s="44">
        <f>L30*'SI2.6 - Battery_chemisty_shares'!AC98/1000000000</f>
        <v>8.7494261446856143</v>
      </c>
      <c r="Q30" s="93"/>
      <c r="R30" s="42">
        <v>1.1586759699775389</v>
      </c>
      <c r="S30" s="43">
        <f>'SI2.13 - Nickel_outlfow_2.0'!A29</f>
        <v>1.7159005030509888</v>
      </c>
      <c r="T30" s="44">
        <f>'SI2.4 - Nickel_outflow_1.5'!A29</f>
        <v>1.56060030938092</v>
      </c>
      <c r="U30" s="93"/>
      <c r="V30" s="232">
        <v>1</v>
      </c>
      <c r="W30" s="233">
        <v>1</v>
      </c>
      <c r="X30" s="234">
        <v>1</v>
      </c>
      <c r="Y30" s="235"/>
      <c r="Z30" s="94">
        <f t="shared" si="18"/>
        <v>0.9</v>
      </c>
      <c r="AA30" s="104">
        <f t="shared" si="18"/>
        <v>0.90800000000000003</v>
      </c>
      <c r="AB30" s="103">
        <f t="shared" si="18"/>
        <v>0.91600000000000004</v>
      </c>
      <c r="AC30" s="235"/>
      <c r="AD30" s="236">
        <f t="shared" si="12"/>
        <v>1.042808372979785</v>
      </c>
      <c r="AE30" s="237">
        <f t="shared" si="13"/>
        <v>1.5580376567702978</v>
      </c>
      <c r="AF30" s="238">
        <f t="shared" si="14"/>
        <v>1.4295098833929227</v>
      </c>
      <c r="AG30" s="239"/>
      <c r="AH30" s="236">
        <f t="shared" si="15"/>
        <v>2.5779389987843402</v>
      </c>
      <c r="AI30" s="237">
        <f t="shared" si="16"/>
        <v>7.4126146405649624</v>
      </c>
      <c r="AJ30" s="238">
        <f t="shared" si="17"/>
        <v>7.3199162612926916</v>
      </c>
      <c r="AK30" s="239"/>
      <c r="AL30" s="78">
        <f t="shared" si="9"/>
        <v>0.28800915002023486</v>
      </c>
      <c r="AM30" s="79">
        <f t="shared" si="10"/>
        <v>0.17368164600840835</v>
      </c>
      <c r="AN30" s="80">
        <f t="shared" si="11"/>
        <v>0.16338327334315569</v>
      </c>
    </row>
    <row r="31" spans="1:41">
      <c r="A31" s="49">
        <v>2031</v>
      </c>
      <c r="B31" s="35">
        <v>9040.9500000000007</v>
      </c>
      <c r="C31" s="28">
        <v>17980.23</v>
      </c>
      <c r="D31" s="31">
        <v>16837.91</v>
      </c>
      <c r="F31" s="75">
        <f t="shared" si="0"/>
        <v>25314660000.000004</v>
      </c>
      <c r="G31" s="76">
        <f t="shared" si="1"/>
        <v>50344643999.999992</v>
      </c>
      <c r="H31" s="77">
        <f t="shared" si="2"/>
        <v>47146148000</v>
      </c>
      <c r="J31" s="75">
        <f>'SI2.8 - Battery_inflow_NDC'!C30</f>
        <v>5250700951.7070427</v>
      </c>
      <c r="K31" s="76">
        <f>'SI2.9 - Battery_inflow_2.0'!C30</f>
        <v>10210003509.766914</v>
      </c>
      <c r="L31" s="77">
        <f>'SI2.10 - Battery_inflow_1.5'!C30</f>
        <v>10855733063.757858</v>
      </c>
      <c r="M31" s="92"/>
      <c r="N31" s="42">
        <f>J31*'SI2.6 - Battery_chemisty_shares'!AA99/1000000000</f>
        <v>3.9321248401729196</v>
      </c>
      <c r="O31" s="43">
        <f>K31*'SI2.6 - Battery_chemisty_shares'!AB99/1000000000</f>
        <v>9.2863716190611232</v>
      </c>
      <c r="P31" s="44">
        <f>L31*'SI2.6 - Battery_chemisty_shares'!AC99/1000000000</f>
        <v>9.8067393720548939</v>
      </c>
      <c r="Q31" s="93"/>
      <c r="R31" s="42">
        <v>1.3995646021956762</v>
      </c>
      <c r="S31" s="43">
        <f>'SI2.13 - Nickel_outlfow_2.0'!A30</f>
        <v>2.3358820922811478</v>
      </c>
      <c r="T31" s="44">
        <f>'SI2.4 - Nickel_outflow_1.5'!A30</f>
        <v>2.0987614654198143</v>
      </c>
      <c r="U31" s="93"/>
      <c r="V31" s="232">
        <v>1</v>
      </c>
      <c r="W31" s="233">
        <v>1</v>
      </c>
      <c r="X31" s="234">
        <v>1</v>
      </c>
      <c r="Y31" s="235"/>
      <c r="Z31" s="94">
        <f t="shared" si="18"/>
        <v>0.9</v>
      </c>
      <c r="AA31" s="104">
        <f t="shared" si="18"/>
        <v>0.90959999999999996</v>
      </c>
      <c r="AB31" s="103">
        <f t="shared" si="18"/>
        <v>0.91920000000000002</v>
      </c>
      <c r="AC31" s="235"/>
      <c r="AD31" s="236">
        <f t="shared" si="12"/>
        <v>1.2596081419761087</v>
      </c>
      <c r="AE31" s="237">
        <f t="shared" si="13"/>
        <v>2.1247183511389318</v>
      </c>
      <c r="AF31" s="238">
        <f t="shared" si="14"/>
        <v>1.9291815390138933</v>
      </c>
      <c r="AG31" s="239"/>
      <c r="AH31" s="236">
        <f t="shared" si="15"/>
        <v>2.6725166981968109</v>
      </c>
      <c r="AI31" s="237">
        <f t="shared" si="16"/>
        <v>7.1616532679221914</v>
      </c>
      <c r="AJ31" s="238">
        <f t="shared" si="17"/>
        <v>7.877557833041001</v>
      </c>
      <c r="AK31" s="239"/>
      <c r="AL31" s="78">
        <f t="shared" si="9"/>
        <v>0.32033777999803181</v>
      </c>
      <c r="AM31" s="79">
        <f t="shared" si="10"/>
        <v>0.22879962576317256</v>
      </c>
      <c r="AN31" s="80">
        <f t="shared" si="11"/>
        <v>0.19671997652056034</v>
      </c>
    </row>
    <row r="32" spans="1:41">
      <c r="A32" s="49">
        <v>2032</v>
      </c>
      <c r="B32" s="35">
        <v>10442.82</v>
      </c>
      <c r="C32" s="28">
        <v>20601.060000000001</v>
      </c>
      <c r="D32" s="31">
        <v>20036.650000000001</v>
      </c>
      <c r="F32" s="75">
        <f t="shared" si="0"/>
        <v>29239896000</v>
      </c>
      <c r="G32" s="76">
        <f t="shared" si="1"/>
        <v>57682968000</v>
      </c>
      <c r="H32" s="77">
        <f t="shared" si="2"/>
        <v>56102620000</v>
      </c>
      <c r="J32" s="75">
        <f>'SI2.8 - Battery_inflow_NDC'!C31</f>
        <v>5789604980.57444</v>
      </c>
      <c r="K32" s="76">
        <f>'SI2.9 - Battery_inflow_2.0'!C31</f>
        <v>10629579782.580772</v>
      </c>
      <c r="L32" s="77">
        <f>'SI2.10 - Battery_inflow_1.5'!C31</f>
        <v>11912530180.440399</v>
      </c>
      <c r="M32" s="92"/>
      <c r="N32" s="42">
        <f>J32*'SI2.6 - Battery_chemisty_shares'!AA100/1000000000</f>
        <v>4.2145998727649516</v>
      </c>
      <c r="O32" s="43">
        <f>K32*'SI2.6 - Battery_chemisty_shares'!AB100/1000000000</f>
        <v>9.6849541574360565</v>
      </c>
      <c r="P32" s="44">
        <f>L32*'SI2.6 - Battery_chemisty_shares'!AC100/1000000000</f>
        <v>10.768183644955624</v>
      </c>
      <c r="Q32" s="93"/>
      <c r="R32" s="42">
        <v>1.6624987359904839</v>
      </c>
      <c r="S32" s="43">
        <f>'SI2.13 - Nickel_outlfow_2.0'!A31</f>
        <v>3.062805067029533</v>
      </c>
      <c r="T32" s="44">
        <f>'SI2.4 - Nickel_outflow_1.5'!A31</f>
        <v>2.7532537867202542</v>
      </c>
      <c r="U32" s="93"/>
      <c r="V32" s="232">
        <v>1</v>
      </c>
      <c r="W32" s="233">
        <v>1</v>
      </c>
      <c r="X32" s="234">
        <v>1</v>
      </c>
      <c r="Y32" s="235"/>
      <c r="Z32" s="94">
        <f t="shared" si="18"/>
        <v>0.9</v>
      </c>
      <c r="AA32" s="104">
        <f t="shared" si="18"/>
        <v>0.91120000000000001</v>
      </c>
      <c r="AB32" s="103">
        <f t="shared" si="18"/>
        <v>0.9224</v>
      </c>
      <c r="AC32" s="235"/>
      <c r="AD32" s="236">
        <f t="shared" si="12"/>
        <v>1.4962488623914356</v>
      </c>
      <c r="AE32" s="237">
        <f t="shared" si="13"/>
        <v>2.7908279770773103</v>
      </c>
      <c r="AF32" s="238">
        <f t="shared" si="14"/>
        <v>2.5396012928707625</v>
      </c>
      <c r="AG32" s="239"/>
      <c r="AH32" s="236">
        <f t="shared" si="15"/>
        <v>2.718351010373516</v>
      </c>
      <c r="AI32" s="237">
        <f t="shared" si="16"/>
        <v>6.8941261803587466</v>
      </c>
      <c r="AJ32" s="238">
        <f t="shared" si="17"/>
        <v>8.2285823520848602</v>
      </c>
      <c r="AK32" s="239"/>
      <c r="AL32" s="78">
        <f t="shared" si="9"/>
        <v>0.35501563791625956</v>
      </c>
      <c r="AM32" s="79">
        <f t="shared" si="10"/>
        <v>0.2881611963991102</v>
      </c>
      <c r="AN32" s="80">
        <f t="shared" si="11"/>
        <v>0.23584305177228693</v>
      </c>
    </row>
    <row r="33" spans="1:40">
      <c r="A33" s="49">
        <v>2033</v>
      </c>
      <c r="B33" s="35">
        <v>11890.94</v>
      </c>
      <c r="C33" s="28">
        <v>23099.85</v>
      </c>
      <c r="D33" s="31">
        <v>23256.42</v>
      </c>
      <c r="F33" s="75">
        <f t="shared" si="0"/>
        <v>33294632000</v>
      </c>
      <c r="G33" s="76">
        <f t="shared" si="1"/>
        <v>64679580000</v>
      </c>
      <c r="H33" s="77">
        <f t="shared" si="2"/>
        <v>65117976000</v>
      </c>
      <c r="J33" s="75">
        <f>'SI2.8 - Battery_inflow_NDC'!C32</f>
        <v>6313543313.3891258</v>
      </c>
      <c r="K33" s="76">
        <f>'SI2.9 - Battery_inflow_2.0'!C32</f>
        <v>11193028934.244286</v>
      </c>
      <c r="L33" s="77">
        <f>'SI2.10 - Battery_inflow_1.5'!C32</f>
        <v>12835761433.687492</v>
      </c>
      <c r="M33" s="92"/>
      <c r="N33" s="42">
        <f>J33*'SI2.6 - Battery_chemisty_shares'!AA101/1000000000</f>
        <v>4.4639497059944944</v>
      </c>
      <c r="O33" s="43">
        <f>K33*'SI2.6 - Battery_chemisty_shares'!AB101/1000000000</f>
        <v>10.216192633763722</v>
      </c>
      <c r="P33" s="44">
        <f>L33*'SI2.6 - Battery_chemisty_shares'!AC101/1000000000</f>
        <v>11.610017297106532</v>
      </c>
      <c r="Q33" s="93"/>
      <c r="R33" s="42">
        <v>1.9438517299554334</v>
      </c>
      <c r="S33" s="43">
        <f>'SI2.13 - Nickel_outlfow_2.0'!A32</f>
        <v>3.8661841918254218</v>
      </c>
      <c r="T33" s="44">
        <f>'SI2.4 - Nickel_outflow_1.5'!A32</f>
        <v>3.515425393208071</v>
      </c>
      <c r="U33" s="93"/>
      <c r="V33" s="232">
        <v>1</v>
      </c>
      <c r="W33" s="233">
        <v>1</v>
      </c>
      <c r="X33" s="234">
        <v>1</v>
      </c>
      <c r="Y33" s="235"/>
      <c r="Z33" s="94">
        <f t="shared" si="18"/>
        <v>0.9</v>
      </c>
      <c r="AA33" s="104">
        <f t="shared" si="18"/>
        <v>0.91279999999999994</v>
      </c>
      <c r="AB33" s="103">
        <f t="shared" si="18"/>
        <v>0.92559999999999998</v>
      </c>
      <c r="AC33" s="235"/>
      <c r="AD33" s="236">
        <f t="shared" si="12"/>
        <v>1.7494665569598902</v>
      </c>
      <c r="AE33" s="237">
        <f t="shared" si="13"/>
        <v>3.5290529302982447</v>
      </c>
      <c r="AF33" s="238">
        <f t="shared" si="14"/>
        <v>3.2538777439533906</v>
      </c>
      <c r="AG33" s="239"/>
      <c r="AH33" s="236">
        <f t="shared" si="15"/>
        <v>2.7144831490346042</v>
      </c>
      <c r="AI33" s="237">
        <f t="shared" si="16"/>
        <v>6.6871397034654771</v>
      </c>
      <c r="AJ33" s="238">
        <f t="shared" si="17"/>
        <v>8.3561395531531417</v>
      </c>
      <c r="AK33" s="239"/>
      <c r="AL33" s="78">
        <f t="shared" si="9"/>
        <v>0.39191000620159044</v>
      </c>
      <c r="AM33" s="79">
        <f t="shared" si="10"/>
        <v>0.34543719532411704</v>
      </c>
      <c r="AN33" s="80">
        <f t="shared" si="11"/>
        <v>0.28026467667402422</v>
      </c>
    </row>
    <row r="34" spans="1:40">
      <c r="A34" s="49">
        <v>2034</v>
      </c>
      <c r="B34" s="35">
        <v>13366.67</v>
      </c>
      <c r="C34" s="28">
        <v>25498.32</v>
      </c>
      <c r="D34" s="31">
        <v>26406.99</v>
      </c>
      <c r="F34" s="75">
        <f t="shared" si="0"/>
        <v>37426676000</v>
      </c>
      <c r="G34" s="76">
        <f t="shared" si="1"/>
        <v>71395296000</v>
      </c>
      <c r="H34" s="77">
        <f t="shared" si="2"/>
        <v>73939572000</v>
      </c>
      <c r="J34" s="75">
        <f>'SI2.8 - Battery_inflow_NDC'!C33</f>
        <v>6817960355.4556885</v>
      </c>
      <c r="K34" s="76">
        <f>'SI2.9 - Battery_inflow_2.0'!C33</f>
        <v>11861159231.067123</v>
      </c>
      <c r="L34" s="77">
        <f>'SI2.10 - Battery_inflow_1.5'!C33</f>
        <v>13605084944.719261</v>
      </c>
      <c r="M34" s="92"/>
      <c r="N34" s="42">
        <f>J34*'SI2.6 - Battery_chemisty_shares'!AA102/1000000000</f>
        <v>4.6779877054850187</v>
      </c>
      <c r="O34" s="43">
        <f>K34*'SI2.6 - Battery_chemisty_shares'!AB102/1000000000</f>
        <v>10.84494188006501</v>
      </c>
      <c r="P34" s="44">
        <f>L34*'SI2.6 - Battery_chemisty_shares'!AC102/1000000000</f>
        <v>12.31360185185348</v>
      </c>
      <c r="Q34" s="93"/>
      <c r="R34" s="42">
        <v>2.2389978191028694</v>
      </c>
      <c r="S34" s="43">
        <f>'SI2.13 - Nickel_outlfow_2.0'!A33</f>
        <v>4.7123335785180291</v>
      </c>
      <c r="T34" s="44">
        <f>'SI2.4 - Nickel_outflow_1.5'!A33</f>
        <v>4.3685828929100161</v>
      </c>
      <c r="U34" s="93"/>
      <c r="V34" s="232">
        <v>1</v>
      </c>
      <c r="W34" s="233">
        <v>1</v>
      </c>
      <c r="X34" s="234">
        <v>1</v>
      </c>
      <c r="Y34" s="235"/>
      <c r="Z34" s="94">
        <f t="shared" si="18"/>
        <v>0.9</v>
      </c>
      <c r="AA34" s="104">
        <f t="shared" si="18"/>
        <v>0.91439999999999999</v>
      </c>
      <c r="AB34" s="103">
        <f t="shared" si="18"/>
        <v>0.92879999999999996</v>
      </c>
      <c r="AC34" s="235"/>
      <c r="AD34" s="236">
        <f t="shared" si="12"/>
        <v>2.0150980371925824</v>
      </c>
      <c r="AE34" s="237">
        <f t="shared" si="13"/>
        <v>4.3089578241968862</v>
      </c>
      <c r="AF34" s="238">
        <f t="shared" si="14"/>
        <v>4.0575397909348228</v>
      </c>
      <c r="AG34" s="239"/>
      <c r="AH34" s="236">
        <f t="shared" si="15"/>
        <v>2.6628896682924363</v>
      </c>
      <c r="AI34" s="237">
        <f t="shared" si="16"/>
        <v>6.5359840558681235</v>
      </c>
      <c r="AJ34" s="238">
        <f t="shared" si="17"/>
        <v>8.2560620609186586</v>
      </c>
      <c r="AK34" s="239"/>
      <c r="AL34" s="78">
        <f t="shared" si="9"/>
        <v>0.43076172150470732</v>
      </c>
      <c r="AM34" s="79">
        <f t="shared" si="10"/>
        <v>0.39732419701737087</v>
      </c>
      <c r="AN34" s="80">
        <f t="shared" si="11"/>
        <v>0.32951689032596659</v>
      </c>
    </row>
    <row r="35" spans="1:40">
      <c r="A35" s="49">
        <v>2035</v>
      </c>
      <c r="B35" s="35">
        <v>14851.39</v>
      </c>
      <c r="C35" s="28">
        <v>27818.17</v>
      </c>
      <c r="D35" s="31">
        <v>29398.14</v>
      </c>
      <c r="F35" s="75">
        <f t="shared" si="0"/>
        <v>41583892000</v>
      </c>
      <c r="G35" s="76">
        <f t="shared" si="1"/>
        <v>77890875999.999985</v>
      </c>
      <c r="H35" s="77">
        <f t="shared" si="2"/>
        <v>82314792000</v>
      </c>
      <c r="J35" s="75">
        <f>'SI2.8 - Battery_inflow_NDC'!C34</f>
        <v>7297510916.4020119</v>
      </c>
      <c r="K35" s="76">
        <f>'SI2.9 - Battery_inflow_2.0'!C34</f>
        <v>12598173398.928986</v>
      </c>
      <c r="L35" s="77">
        <f>'SI2.10 - Battery_inflow_1.5'!C34</f>
        <v>14193586656.105354</v>
      </c>
      <c r="M35" s="92"/>
      <c r="N35" s="42">
        <f>J35*'SI2.6 - Battery_chemisty_shares'!AA103/1000000000</f>
        <v>4.8543831347787592</v>
      </c>
      <c r="O35" s="43">
        <f>K35*'SI2.6 - Battery_chemisty_shares'!AB103/1000000000</f>
        <v>11.538915613825974</v>
      </c>
      <c r="P35" s="44">
        <f>L35*'SI2.6 - Battery_chemisty_shares'!AC103/1000000000</f>
        <v>12.854300581354209</v>
      </c>
      <c r="Q35" s="93"/>
      <c r="R35" s="42">
        <v>2.5425034948350014</v>
      </c>
      <c r="S35" s="43">
        <f>'SI2.13 - Nickel_outlfow_2.0'!A34</f>
        <v>5.5701821486999101</v>
      </c>
      <c r="T35" s="44">
        <f>'SI2.4 - Nickel_outflow_1.5'!A34</f>
        <v>5.2895652995517395</v>
      </c>
      <c r="U35" s="93"/>
      <c r="V35" s="232">
        <v>1</v>
      </c>
      <c r="W35" s="233">
        <v>1</v>
      </c>
      <c r="X35" s="234">
        <v>1</v>
      </c>
      <c r="Y35" s="235"/>
      <c r="Z35" s="94">
        <f t="shared" si="18"/>
        <v>0.9</v>
      </c>
      <c r="AA35" s="104">
        <f t="shared" si="18"/>
        <v>0.91600000000000004</v>
      </c>
      <c r="AB35" s="103">
        <f t="shared" si="18"/>
        <v>0.93200000000000005</v>
      </c>
      <c r="AC35" s="235"/>
      <c r="AD35" s="236">
        <f t="shared" si="12"/>
        <v>2.2882531453515011</v>
      </c>
      <c r="AE35" s="237">
        <f t="shared" si="13"/>
        <v>5.1022868482091175</v>
      </c>
      <c r="AF35" s="238">
        <f t="shared" si="14"/>
        <v>4.9298748591822212</v>
      </c>
      <c r="AG35" s="239"/>
      <c r="AH35" s="236">
        <f t="shared" si="15"/>
        <v>2.566129989427258</v>
      </c>
      <c r="AI35" s="237">
        <f t="shared" si="16"/>
        <v>6.4366287656168568</v>
      </c>
      <c r="AJ35" s="238">
        <f t="shared" si="17"/>
        <v>7.9244257221719883</v>
      </c>
      <c r="AK35" s="239"/>
      <c r="AL35" s="78">
        <f t="shared" si="9"/>
        <v>0.47137876879917706</v>
      </c>
      <c r="AM35" s="79">
        <f t="shared" si="10"/>
        <v>0.44218079228307527</v>
      </c>
      <c r="AN35" s="80">
        <f t="shared" si="11"/>
        <v>0.38351949434987115</v>
      </c>
    </row>
    <row r="36" spans="1:40">
      <c r="A36" s="49">
        <v>2036</v>
      </c>
      <c r="B36" s="35">
        <v>16328</v>
      </c>
      <c r="C36" s="28">
        <v>30074.73</v>
      </c>
      <c r="D36" s="31">
        <v>32158.35</v>
      </c>
      <c r="F36" s="75">
        <f t="shared" si="0"/>
        <v>45718400000</v>
      </c>
      <c r="G36" s="76">
        <f t="shared" si="1"/>
        <v>84209244000</v>
      </c>
      <c r="H36" s="77">
        <f t="shared" si="2"/>
        <v>90043380000</v>
      </c>
      <c r="J36" s="75">
        <f>'SI2.8 - Battery_inflow_NDC'!C35</f>
        <v>7750500025.0606537</v>
      </c>
      <c r="K36" s="76">
        <f>'SI2.9 - Battery_inflow_2.0'!C35</f>
        <v>13358313700.852676</v>
      </c>
      <c r="L36" s="77">
        <f>'SI2.10 - Battery_inflow_1.5'!C35</f>
        <v>14622423564.901245</v>
      </c>
      <c r="M36" s="92"/>
      <c r="N36" s="42">
        <f>J36*'SI2.6 - Battery_chemisty_shares'!AA104/1000000000</f>
        <v>4.9936042807622112</v>
      </c>
      <c r="O36" s="43">
        <f>K36*'SI2.6 - Battery_chemisty_shares'!AB104/1000000000</f>
        <v>12.25646017358638</v>
      </c>
      <c r="P36" s="44">
        <f>L36*'SI2.6 - Battery_chemisty_shares'!AC104/1000000000</f>
        <v>13.250978055720323</v>
      </c>
      <c r="Q36" s="93"/>
      <c r="R36" s="42">
        <v>2.8484104882308312</v>
      </c>
      <c r="S36" s="43">
        <f>'SI2.13 - Nickel_outlfow_2.0'!A35</f>
        <v>6.4151523915842041</v>
      </c>
      <c r="T36" s="44">
        <f>'SI2.4 - Nickel_outflow_1.5'!A35</f>
        <v>6.2508166327436481</v>
      </c>
      <c r="U36" s="93"/>
      <c r="V36" s="232">
        <v>1</v>
      </c>
      <c r="W36" s="233">
        <v>1</v>
      </c>
      <c r="X36" s="234">
        <v>1</v>
      </c>
      <c r="Y36" s="235"/>
      <c r="Z36" s="94">
        <f t="shared" si="18"/>
        <v>0.9</v>
      </c>
      <c r="AA36" s="104">
        <f t="shared" si="18"/>
        <v>0.91759999999999997</v>
      </c>
      <c r="AB36" s="103">
        <f t="shared" si="18"/>
        <v>0.93520000000000003</v>
      </c>
      <c r="AC36" s="235"/>
      <c r="AD36" s="236">
        <f t="shared" si="12"/>
        <v>2.5635694394077482</v>
      </c>
      <c r="AE36" s="237">
        <f t="shared" si="13"/>
        <v>5.8865438345176653</v>
      </c>
      <c r="AF36" s="238">
        <f t="shared" si="14"/>
        <v>5.8457637149418602</v>
      </c>
      <c r="AG36" s="239"/>
      <c r="AH36" s="236">
        <f t="shared" si="15"/>
        <v>2.430034841354463</v>
      </c>
      <c r="AI36" s="237">
        <f t="shared" si="16"/>
        <v>6.3699163390687144</v>
      </c>
      <c r="AJ36" s="238">
        <f t="shared" si="17"/>
        <v>7.4052143407784623</v>
      </c>
      <c r="AK36" s="239"/>
      <c r="AL36" s="78">
        <f t="shared" si="9"/>
        <v>0.51337056267831682</v>
      </c>
      <c r="AM36" s="79">
        <f t="shared" si="10"/>
        <v>0.48028090909997184</v>
      </c>
      <c r="AN36" s="80">
        <f t="shared" si="11"/>
        <v>0.44115715008812495</v>
      </c>
    </row>
    <row r="37" spans="1:40">
      <c r="A37" s="49">
        <v>2037</v>
      </c>
      <c r="B37" s="35">
        <v>17785.61</v>
      </c>
      <c r="C37" s="28">
        <v>32257.71</v>
      </c>
      <c r="D37" s="31">
        <v>34690.879999999997</v>
      </c>
      <c r="F37" s="75">
        <f t="shared" si="0"/>
        <v>49799708000</v>
      </c>
      <c r="G37" s="76">
        <f t="shared" si="1"/>
        <v>90321587999.999985</v>
      </c>
      <c r="H37" s="77">
        <f t="shared" si="2"/>
        <v>97134464000</v>
      </c>
      <c r="J37" s="75">
        <f>'SI2.8 - Battery_inflow_NDC'!C36</f>
        <v>8188072914.8348083</v>
      </c>
      <c r="K37" s="76">
        <f>'SI2.9 - Battery_inflow_2.0'!C36</f>
        <v>14051948927.826126</v>
      </c>
      <c r="L37" s="77">
        <f>'SI2.10 - Battery_inflow_1.5'!C36</f>
        <v>15068071504.754593</v>
      </c>
      <c r="M37" s="92"/>
      <c r="N37" s="42">
        <f>J37*'SI2.6 - Battery_chemisty_shares'!AA105/1000000000</f>
        <v>5.1042655433583111</v>
      </c>
      <c r="O37" s="43">
        <f>K37*'SI2.6 - Battery_chemisty_shares'!AB105/1000000000</f>
        <v>12.91530521456877</v>
      </c>
      <c r="P37" s="44">
        <f>L37*'SI2.6 - Battery_chemisty_shares'!AC105/1000000000</f>
        <v>13.663386519525687</v>
      </c>
      <c r="Q37" s="93"/>
      <c r="R37" s="42">
        <v>3.1505654001213461</v>
      </c>
      <c r="S37" s="43">
        <f>'SI2.13 - Nickel_outlfow_2.0'!A36</f>
        <v>7.2312344706219367</v>
      </c>
      <c r="T37" s="44">
        <f>'SI2.4 - Nickel_outflow_1.5'!A36</f>
        <v>7.2227529883578967</v>
      </c>
      <c r="U37" s="93"/>
      <c r="V37" s="232">
        <v>1</v>
      </c>
      <c r="W37" s="233">
        <v>1</v>
      </c>
      <c r="X37" s="234">
        <v>1</v>
      </c>
      <c r="Y37" s="235"/>
      <c r="Z37" s="94">
        <f t="shared" si="18"/>
        <v>0.9</v>
      </c>
      <c r="AA37" s="104">
        <f t="shared" si="18"/>
        <v>0.91920000000000002</v>
      </c>
      <c r="AB37" s="103">
        <f t="shared" si="18"/>
        <v>0.93840000000000001</v>
      </c>
      <c r="AC37" s="235"/>
      <c r="AD37" s="236">
        <f t="shared" si="12"/>
        <v>2.8355088601092118</v>
      </c>
      <c r="AE37" s="237">
        <f t="shared" si="13"/>
        <v>6.6469507253956843</v>
      </c>
      <c r="AF37" s="238">
        <f t="shared" si="14"/>
        <v>6.7778314042750507</v>
      </c>
      <c r="AG37" s="239"/>
      <c r="AH37" s="236">
        <f t="shared" si="15"/>
        <v>2.2687566832490993</v>
      </c>
      <c r="AI37" s="237">
        <f t="shared" si="16"/>
        <v>6.2683544891730856</v>
      </c>
      <c r="AJ37" s="238">
        <f t="shared" si="17"/>
        <v>6.8855551152506367</v>
      </c>
      <c r="AK37" s="239"/>
      <c r="AL37" s="78">
        <f t="shared" si="9"/>
        <v>0.55551750511859366</v>
      </c>
      <c r="AM37" s="79">
        <f t="shared" si="10"/>
        <v>0.51465688305203705</v>
      </c>
      <c r="AN37" s="80">
        <f t="shared" si="11"/>
        <v>0.4960579424865994</v>
      </c>
    </row>
    <row r="38" spans="1:40">
      <c r="A38" s="49">
        <v>2038</v>
      </c>
      <c r="B38" s="35">
        <v>19214.87</v>
      </c>
      <c r="C38" s="28">
        <v>34350.42</v>
      </c>
      <c r="D38" s="31">
        <v>37017.699999999997</v>
      </c>
      <c r="F38" s="75">
        <f t="shared" si="0"/>
        <v>53801635999.999992</v>
      </c>
      <c r="G38" s="76">
        <f t="shared" si="1"/>
        <v>96181176000</v>
      </c>
      <c r="H38" s="77">
        <f t="shared" si="2"/>
        <v>103649560000</v>
      </c>
      <c r="J38" s="75">
        <f>'SI2.8 - Battery_inflow_NDC'!C37</f>
        <v>8608357169.937851</v>
      </c>
      <c r="K38" s="76">
        <f>'SI2.9 - Battery_inflow_2.0'!C37</f>
        <v>14652857807.341293</v>
      </c>
      <c r="L38" s="77">
        <f>'SI2.10 - Battery_inflow_1.5'!C37</f>
        <v>15552166806.653503</v>
      </c>
      <c r="M38" s="92"/>
      <c r="N38" s="42">
        <f>J38*'SI2.6 - Battery_chemisty_shares'!AA106/1000000000</f>
        <v>5.1862062163074194</v>
      </c>
      <c r="O38" s="43">
        <f>K38*'SI2.6 - Battery_chemisty_shares'!AB106/1000000000</f>
        <v>13.490990240652081</v>
      </c>
      <c r="P38" s="44">
        <f>L38*'SI2.6 - Battery_chemisty_shares'!AC106/1000000000</f>
        <v>14.111186241201096</v>
      </c>
      <c r="Q38" s="93"/>
      <c r="R38" s="42">
        <v>3.4430225005051449</v>
      </c>
      <c r="S38" s="43">
        <f>'SI2.13 - Nickel_outlfow_2.0'!A37</f>
        <v>8.0107231490656829</v>
      </c>
      <c r="T38" s="44">
        <f>'SI2.4 - Nickel_outflow_1.5'!A37</f>
        <v>8.1773744594812854</v>
      </c>
      <c r="U38" s="93"/>
      <c r="V38" s="232">
        <v>1</v>
      </c>
      <c r="W38" s="233">
        <v>1</v>
      </c>
      <c r="X38" s="234">
        <v>1</v>
      </c>
      <c r="Y38" s="235"/>
      <c r="Z38" s="94">
        <f t="shared" si="18"/>
        <v>0.9</v>
      </c>
      <c r="AA38" s="104">
        <f t="shared" si="18"/>
        <v>0.92079999999999995</v>
      </c>
      <c r="AB38" s="103">
        <f t="shared" si="18"/>
        <v>0.94159999999999999</v>
      </c>
      <c r="AC38" s="235"/>
      <c r="AD38" s="236">
        <f t="shared" si="12"/>
        <v>3.0987202504546305</v>
      </c>
      <c r="AE38" s="237">
        <f t="shared" si="13"/>
        <v>7.3762738756596802</v>
      </c>
      <c r="AF38" s="238">
        <f t="shared" si="14"/>
        <v>7.6998157910475786</v>
      </c>
      <c r="AG38" s="239"/>
      <c r="AH38" s="236">
        <f t="shared" si="15"/>
        <v>2.0874859658527889</v>
      </c>
      <c r="AI38" s="237">
        <f t="shared" si="16"/>
        <v>6.1147163649924012</v>
      </c>
      <c r="AJ38" s="238">
        <f t="shared" si="17"/>
        <v>6.4113704501535178</v>
      </c>
      <c r="AK38" s="239"/>
      <c r="AL38" s="78">
        <f t="shared" si="9"/>
        <v>0.59749267985354437</v>
      </c>
      <c r="AM38" s="79">
        <f t="shared" si="10"/>
        <v>0.54675555641815887</v>
      </c>
      <c r="AN38" s="80">
        <f t="shared" si="11"/>
        <v>0.54565333200451027</v>
      </c>
    </row>
    <row r="39" spans="1:40">
      <c r="A39" s="49">
        <v>2039</v>
      </c>
      <c r="B39" s="35">
        <v>20606.439999999999</v>
      </c>
      <c r="C39" s="28">
        <v>36336.19</v>
      </c>
      <c r="D39" s="31">
        <v>39160.769999999997</v>
      </c>
      <c r="F39" s="75">
        <f t="shared" si="0"/>
        <v>57698032000</v>
      </c>
      <c r="G39" s="76">
        <f t="shared" si="1"/>
        <v>101741332000</v>
      </c>
      <c r="H39" s="77">
        <f t="shared" si="2"/>
        <v>109650156000</v>
      </c>
      <c r="J39" s="75">
        <f>'SI2.8 - Battery_inflow_NDC'!C38</f>
        <v>9005632195.7258759</v>
      </c>
      <c r="K39" s="76">
        <f>'SI2.9 - Battery_inflow_2.0'!C38</f>
        <v>15159883999.070374</v>
      </c>
      <c r="L39" s="77">
        <f>'SI2.10 - Battery_inflow_1.5'!C38</f>
        <v>16050323844.895782</v>
      </c>
      <c r="M39" s="92"/>
      <c r="N39" s="42">
        <f>J39*'SI2.6 - Battery_chemisty_shares'!AA107/1000000000</f>
        <v>5.2371843588260196</v>
      </c>
      <c r="O39" s="43">
        <f>K39*'SI2.6 - Battery_chemisty_shares'!AB107/1000000000</f>
        <v>13.982004840598169</v>
      </c>
      <c r="P39" s="44">
        <f>L39*'SI2.6 - Battery_chemisty_shares'!AC107/1000000000</f>
        <v>14.57230269651151</v>
      </c>
      <c r="Q39" s="93"/>
      <c r="R39" s="42">
        <v>3.7204355116474934</v>
      </c>
      <c r="S39" s="43">
        <f>'SI2.13 - Nickel_outlfow_2.0'!A38</f>
        <v>8.7520866707323854</v>
      </c>
      <c r="T39" s="44">
        <f>'SI2.4 - Nickel_outflow_1.5'!A38</f>
        <v>9.0922413077243611</v>
      </c>
      <c r="U39" s="93"/>
      <c r="V39" s="232">
        <v>1</v>
      </c>
      <c r="W39" s="233">
        <v>1</v>
      </c>
      <c r="X39" s="234">
        <v>1</v>
      </c>
      <c r="Y39" s="235"/>
      <c r="Z39" s="94">
        <f t="shared" si="18"/>
        <v>0.9</v>
      </c>
      <c r="AA39" s="104">
        <f t="shared" si="18"/>
        <v>0.9224</v>
      </c>
      <c r="AB39" s="103">
        <f t="shared" si="18"/>
        <v>0.94479999999999997</v>
      </c>
      <c r="AC39" s="235"/>
      <c r="AD39" s="236">
        <f t="shared" si="12"/>
        <v>3.3483919604827443</v>
      </c>
      <c r="AE39" s="237">
        <f t="shared" si="13"/>
        <v>8.0729247450835526</v>
      </c>
      <c r="AF39" s="238">
        <f t="shared" si="14"/>
        <v>8.5903495875379754</v>
      </c>
      <c r="AG39" s="239"/>
      <c r="AH39" s="236">
        <f t="shared" si="15"/>
        <v>1.8887923983432753</v>
      </c>
      <c r="AI39" s="237">
        <f t="shared" si="16"/>
        <v>5.9090800955146161</v>
      </c>
      <c r="AJ39" s="238">
        <f t="shared" si="17"/>
        <v>5.9819531089735349</v>
      </c>
      <c r="AK39" s="239"/>
      <c r="AL39" s="78">
        <f t="shared" si="9"/>
        <v>0.63934964497475288</v>
      </c>
      <c r="AM39" s="79">
        <f t="shared" si="10"/>
        <v>0.57737962739384818</v>
      </c>
      <c r="AN39" s="80">
        <f t="shared" si="11"/>
        <v>0.58949843181575101</v>
      </c>
    </row>
    <row r="40" spans="1:40">
      <c r="A40" s="49">
        <v>2040</v>
      </c>
      <c r="B40" s="35">
        <v>21950.97</v>
      </c>
      <c r="C40" s="28">
        <v>38198.339999999997</v>
      </c>
      <c r="D40" s="31">
        <v>41142.050000000003</v>
      </c>
      <c r="F40" s="75">
        <f t="shared" si="0"/>
        <v>61462716000</v>
      </c>
      <c r="G40" s="76">
        <f t="shared" si="1"/>
        <v>106955351999.99998</v>
      </c>
      <c r="H40" s="77">
        <f t="shared" si="2"/>
        <v>115197740000.00002</v>
      </c>
      <c r="J40" s="75">
        <f>'SI2.8 - Battery_inflow_NDC'!C39</f>
        <v>9374723343.3137207</v>
      </c>
      <c r="K40" s="76">
        <f>'SI2.9 - Battery_inflow_2.0'!C39</f>
        <v>15575930199.202774</v>
      </c>
      <c r="L40" s="77">
        <f>'SI2.10 - Battery_inflow_1.5'!C39</f>
        <v>16546257036.428024</v>
      </c>
      <c r="M40" s="92"/>
      <c r="N40" s="42">
        <f>J40*'SI2.6 - Battery_chemisty_shares'!AA108/1000000000</f>
        <v>5.2557427188544308</v>
      </c>
      <c r="O40" s="43">
        <f>K40*'SI2.6 - Battery_chemisty_shares'!AB108/1000000000</f>
        <v>14.411024160705812</v>
      </c>
      <c r="P40" s="44">
        <f>L40*'SI2.6 - Battery_chemisty_shares'!AC108/1000000000</f>
        <v>15.053681014051277</v>
      </c>
      <c r="Q40" s="93"/>
      <c r="R40" s="42">
        <v>3.9782627667028434</v>
      </c>
      <c r="S40" s="43">
        <f>'SI2.13 - Nickel_outlfow_2.0'!A39</f>
        <v>9.4574225199339335</v>
      </c>
      <c r="T40" s="44">
        <f>'SI2.4 - Nickel_outflow_1.5'!A39</f>
        <v>9.9521215828717526</v>
      </c>
      <c r="U40" s="93"/>
      <c r="V40" s="232">
        <v>1</v>
      </c>
      <c r="W40" s="233">
        <v>1</v>
      </c>
      <c r="X40" s="234">
        <v>1</v>
      </c>
      <c r="Y40" s="235"/>
      <c r="Z40" s="94">
        <f t="shared" si="18"/>
        <v>0.9</v>
      </c>
      <c r="AA40" s="104">
        <f t="shared" si="18"/>
        <v>0.92399999999999993</v>
      </c>
      <c r="AB40" s="103">
        <f t="shared" si="18"/>
        <v>0.94799999999999995</v>
      </c>
      <c r="AC40" s="235"/>
      <c r="AD40" s="236">
        <f t="shared" si="12"/>
        <v>3.5804364900325591</v>
      </c>
      <c r="AE40" s="237">
        <f t="shared" si="13"/>
        <v>8.7386584084189547</v>
      </c>
      <c r="AF40" s="238">
        <f t="shared" si="14"/>
        <v>9.4346112605624217</v>
      </c>
      <c r="AG40" s="239"/>
      <c r="AH40" s="236">
        <f t="shared" si="15"/>
        <v>1.6753062288218716</v>
      </c>
      <c r="AI40" s="237">
        <f t="shared" si="16"/>
        <v>5.6723657522868578</v>
      </c>
      <c r="AJ40" s="238">
        <f t="shared" si="17"/>
        <v>5.619069753488855</v>
      </c>
      <c r="AK40" s="239"/>
      <c r="AL40" s="78">
        <f t="shared" si="9"/>
        <v>0.68124272468439429</v>
      </c>
      <c r="AM40" s="79">
        <f t="shared" si="10"/>
        <v>0.60638704862118276</v>
      </c>
      <c r="AN40" s="80">
        <f t="shared" si="11"/>
        <v>0.6267311796866194</v>
      </c>
    </row>
    <row r="41" spans="1:40">
      <c r="A41" s="49">
        <v>2041</v>
      </c>
      <c r="B41" s="35">
        <v>23240.04</v>
      </c>
      <c r="C41" s="28">
        <v>39924.35</v>
      </c>
      <c r="D41" s="31">
        <v>42981.16</v>
      </c>
      <c r="F41" s="75">
        <f t="shared" si="0"/>
        <v>65072112000.000008</v>
      </c>
      <c r="G41" s="76">
        <f t="shared" si="1"/>
        <v>111788180000</v>
      </c>
      <c r="H41" s="77">
        <f t="shared" si="2"/>
        <v>120347248000</v>
      </c>
      <c r="J41" s="75">
        <f>'SI2.8 - Battery_inflow_NDC'!C40</f>
        <v>9713710611.6618271</v>
      </c>
      <c r="K41" s="76">
        <f>'SI2.9 - Battery_inflow_2.0'!C40</f>
        <v>15916857203.465332</v>
      </c>
      <c r="L41" s="77">
        <f>'SI2.10 - Battery_inflow_1.5'!C40</f>
        <v>17025111195.641281</v>
      </c>
      <c r="M41" s="92"/>
      <c r="N41" s="42">
        <f>J41*'SI2.6 - Battery_chemisty_shares'!AA109/1000000000</f>
        <v>5.445788846314354</v>
      </c>
      <c r="O41" s="43">
        <f>K41*'SI2.6 - Battery_chemisty_shares'!AB109/1000000000</f>
        <v>14.718025631463469</v>
      </c>
      <c r="P41" s="44">
        <f>L41*'SI2.6 - Battery_chemisty_shares'!AC109/1000000000</f>
        <v>15.462825846065199</v>
      </c>
      <c r="Q41" s="93"/>
      <c r="R41" s="42">
        <v>4.2128293726546779</v>
      </c>
      <c r="S41" s="43">
        <f>'SI2.13 - Nickel_outlfow_2.0'!A40</f>
        <v>10.130105589910336</v>
      </c>
      <c r="T41" s="44">
        <f>'SI2.4 - Nickel_outflow_1.5'!A40</f>
        <v>10.749163467400193</v>
      </c>
      <c r="U41" s="93"/>
      <c r="V41" s="232">
        <v>1</v>
      </c>
      <c r="W41" s="233">
        <v>1</v>
      </c>
      <c r="X41" s="234">
        <v>1</v>
      </c>
      <c r="Y41" s="235"/>
      <c r="Z41" s="94">
        <f t="shared" si="18"/>
        <v>0.9</v>
      </c>
      <c r="AA41" s="104">
        <f t="shared" si="18"/>
        <v>0.92559999999999998</v>
      </c>
      <c r="AB41" s="103">
        <f t="shared" si="18"/>
        <v>0.95120000000000005</v>
      </c>
      <c r="AC41" s="235"/>
      <c r="AD41" s="236">
        <f t="shared" si="12"/>
        <v>3.7915464353892103</v>
      </c>
      <c r="AE41" s="237">
        <f t="shared" si="13"/>
        <v>9.3764257340210069</v>
      </c>
      <c r="AF41" s="238">
        <f t="shared" si="14"/>
        <v>10.224604290191063</v>
      </c>
      <c r="AG41" s="239"/>
      <c r="AH41" s="236">
        <f t="shared" si="15"/>
        <v>1.6542424109251437</v>
      </c>
      <c r="AI41" s="237">
        <f t="shared" si="16"/>
        <v>5.3415998974424621</v>
      </c>
      <c r="AJ41" s="238">
        <f t="shared" si="17"/>
        <v>5.2382215558741354</v>
      </c>
      <c r="AK41" s="239"/>
      <c r="AL41" s="78">
        <f t="shared" si="9"/>
        <v>0.69623456626587432</v>
      </c>
      <c r="AM41" s="79">
        <f t="shared" si="10"/>
        <v>0.63707089312146237</v>
      </c>
      <c r="AN41" s="80">
        <f t="shared" si="11"/>
        <v>0.66123775770215398</v>
      </c>
    </row>
    <row r="42" spans="1:40">
      <c r="A42" s="49">
        <v>2042</v>
      </c>
      <c r="B42" s="35">
        <v>24468.959999999999</v>
      </c>
      <c r="C42" s="28">
        <v>41518.300000000003</v>
      </c>
      <c r="D42" s="31">
        <v>44688.36</v>
      </c>
      <c r="F42" s="75">
        <f t="shared" si="0"/>
        <v>68513088000</v>
      </c>
      <c r="G42" s="76">
        <f t="shared" si="1"/>
        <v>116251240000.00002</v>
      </c>
      <c r="H42" s="77">
        <f t="shared" si="2"/>
        <v>125127408000</v>
      </c>
      <c r="J42" s="75">
        <f>'SI2.8 - Battery_inflow_NDC'!C41</f>
        <v>10029093763.358154</v>
      </c>
      <c r="K42" s="76">
        <f>'SI2.9 - Battery_inflow_2.0'!C41</f>
        <v>16232408617.174133</v>
      </c>
      <c r="L42" s="77">
        <f>'SI2.10 - Battery_inflow_1.5'!C41</f>
        <v>17459259801.648941</v>
      </c>
      <c r="M42" s="92"/>
      <c r="N42" s="42">
        <f>J42*'SI2.6 - Battery_chemisty_shares'!AA110/1000000000</f>
        <v>5.6226018190789908</v>
      </c>
      <c r="O42" s="43">
        <f>K42*'SI2.6 - Battery_chemisty_shares'!AB110/1000000000</f>
        <v>15.021563672773972</v>
      </c>
      <c r="P42" s="44">
        <f>L42*'SI2.6 - Battery_chemisty_shares'!AC110/1000000000</f>
        <v>15.851832089734133</v>
      </c>
      <c r="Q42" s="93"/>
      <c r="R42" s="42">
        <v>4.4227765939445582</v>
      </c>
      <c r="S42" s="43">
        <f>'SI2.13 - Nickel_outlfow_2.0'!A41</f>
        <v>10.772544231133061</v>
      </c>
      <c r="T42" s="44">
        <f>'SI2.4 - Nickel_outflow_1.5'!A41</f>
        <v>11.481663887315991</v>
      </c>
      <c r="U42" s="93"/>
      <c r="V42" s="232">
        <v>1</v>
      </c>
      <c r="W42" s="233">
        <v>1</v>
      </c>
      <c r="X42" s="234">
        <v>1</v>
      </c>
      <c r="Y42" s="235"/>
      <c r="Z42" s="94">
        <f t="shared" si="18"/>
        <v>0.9</v>
      </c>
      <c r="AA42" s="104">
        <f t="shared" si="18"/>
        <v>0.92720000000000002</v>
      </c>
      <c r="AB42" s="103">
        <f t="shared" si="18"/>
        <v>0.95440000000000003</v>
      </c>
      <c r="AC42" s="235"/>
      <c r="AD42" s="236">
        <f t="shared" si="12"/>
        <v>3.9804989345501025</v>
      </c>
      <c r="AE42" s="237">
        <f t="shared" si="13"/>
        <v>9.9883030111065736</v>
      </c>
      <c r="AF42" s="238">
        <f t="shared" si="14"/>
        <v>10.958100014054382</v>
      </c>
      <c r="AG42" s="239"/>
      <c r="AH42" s="236">
        <f t="shared" si="15"/>
        <v>1.6421028845288883</v>
      </c>
      <c r="AI42" s="237">
        <f t="shared" si="16"/>
        <v>5.0332606616673985</v>
      </c>
      <c r="AJ42" s="238">
        <f t="shared" si="17"/>
        <v>4.8937320756797504</v>
      </c>
      <c r="AK42" s="239"/>
      <c r="AL42" s="78">
        <f t="shared" si="9"/>
        <v>0.7079460830826052</v>
      </c>
      <c r="AM42" s="79">
        <f t="shared" si="10"/>
        <v>0.66493097713988347</v>
      </c>
      <c r="AN42" s="80">
        <f t="shared" si="11"/>
        <v>0.69128287203792682</v>
      </c>
    </row>
    <row r="43" spans="1:40">
      <c r="A43" s="49">
        <v>2043</v>
      </c>
      <c r="B43" s="35">
        <v>25633.98</v>
      </c>
      <c r="C43" s="28">
        <v>42988.44</v>
      </c>
      <c r="D43" s="31">
        <v>46271.56</v>
      </c>
      <c r="F43" s="75">
        <f t="shared" si="0"/>
        <v>71775144000</v>
      </c>
      <c r="G43" s="76">
        <f t="shared" si="1"/>
        <v>120367632000</v>
      </c>
      <c r="H43" s="77">
        <f t="shared" si="2"/>
        <v>129560367999.99998</v>
      </c>
      <c r="J43" s="75">
        <f>'SI2.8 - Battery_inflow_NDC'!C42</f>
        <v>10320137019.295685</v>
      </c>
      <c r="K43" s="76">
        <f>'SI2.9 - Battery_inflow_2.0'!C42</f>
        <v>16535645752.790298</v>
      </c>
      <c r="L43" s="77">
        <f>'SI2.10 - Battery_inflow_1.5'!C42</f>
        <v>17845728209.378159</v>
      </c>
      <c r="M43" s="92"/>
      <c r="N43" s="42">
        <f>J43*'SI2.6 - Battery_chemisty_shares'!AA111/1000000000</f>
        <v>5.7857691379691376</v>
      </c>
      <c r="O43" s="43">
        <f>K43*'SI2.6 - Battery_chemisty_shares'!AB111/1000000000</f>
        <v>15.280050303935846</v>
      </c>
      <c r="P43" s="44">
        <f>L43*'SI2.6 - Battery_chemisty_shares'!AC111/1000000000</f>
        <v>16.16049293904355</v>
      </c>
      <c r="Q43" s="93"/>
      <c r="R43" s="42">
        <v>4.6102319664870679</v>
      </c>
      <c r="S43" s="43">
        <f>'SI2.13 - Nickel_outlfow_2.0'!A42</f>
        <v>11.385006701493362</v>
      </c>
      <c r="T43" s="44">
        <f>'SI2.4 - Nickel_outflow_1.5'!A42</f>
        <v>12.152020071407946</v>
      </c>
      <c r="U43" s="93"/>
      <c r="V43" s="232">
        <v>1</v>
      </c>
      <c r="W43" s="233">
        <v>1</v>
      </c>
      <c r="X43" s="234">
        <v>1</v>
      </c>
      <c r="Y43" s="235"/>
      <c r="Z43" s="94">
        <f t="shared" si="18"/>
        <v>0.9</v>
      </c>
      <c r="AA43" s="104">
        <f t="shared" si="18"/>
        <v>0.92879999999999996</v>
      </c>
      <c r="AB43" s="103">
        <f t="shared" si="18"/>
        <v>0.95760000000000001</v>
      </c>
      <c r="AC43" s="235"/>
      <c r="AD43" s="236">
        <f t="shared" si="12"/>
        <v>4.1492087698383608</v>
      </c>
      <c r="AE43" s="237">
        <f t="shared" si="13"/>
        <v>10.574394224347033</v>
      </c>
      <c r="AF43" s="238">
        <f t="shared" si="14"/>
        <v>11.636774420380249</v>
      </c>
      <c r="AG43" s="239"/>
      <c r="AH43" s="236">
        <f t="shared" si="15"/>
        <v>1.6365603681307768</v>
      </c>
      <c r="AI43" s="237">
        <f t="shared" si="16"/>
        <v>4.7056560795888132</v>
      </c>
      <c r="AJ43" s="238">
        <f t="shared" si="17"/>
        <v>4.5237185186633013</v>
      </c>
      <c r="AK43" s="239"/>
      <c r="AL43" s="78">
        <f t="shared" si="9"/>
        <v>0.71714039583936362</v>
      </c>
      <c r="AM43" s="79">
        <f t="shared" si="10"/>
        <v>0.6920392285373087</v>
      </c>
      <c r="AN43" s="80">
        <f t="shared" si="11"/>
        <v>0.72007546207120621</v>
      </c>
    </row>
    <row r="44" spans="1:40">
      <c r="A44" s="49">
        <v>2044</v>
      </c>
      <c r="B44" s="35">
        <v>26731.32</v>
      </c>
      <c r="C44" s="28">
        <v>44343.03</v>
      </c>
      <c r="D44" s="31">
        <v>47738.67</v>
      </c>
      <c r="F44" s="75">
        <f t="shared" si="0"/>
        <v>74847696000</v>
      </c>
      <c r="G44" s="76">
        <f t="shared" si="1"/>
        <v>124160484000</v>
      </c>
      <c r="H44" s="77">
        <f t="shared" si="2"/>
        <v>133668275999.99998</v>
      </c>
      <c r="J44" s="75">
        <f>'SI2.8 - Battery_inflow_NDC'!C43</f>
        <v>10583990123.252083</v>
      </c>
      <c r="K44" s="76">
        <f>'SI2.9 - Battery_inflow_2.0'!C43</f>
        <v>16826369221.011215</v>
      </c>
      <c r="L44" s="77">
        <f>'SI2.10 - Battery_inflow_1.5'!C43</f>
        <v>18190982521.583344</v>
      </c>
      <c r="M44" s="92"/>
      <c r="N44" s="42">
        <f>J44*'SI2.6 - Battery_chemisty_shares'!AA112/1000000000</f>
        <v>5.9336928664016177</v>
      </c>
      <c r="O44" s="43">
        <f>K44*'SI2.6 - Battery_chemisty_shares'!AB112/1000000000</f>
        <v>15.52617852696876</v>
      </c>
      <c r="P44" s="44">
        <f>L44*'SI2.6 - Battery_chemisty_shares'!AC112/1000000000</f>
        <v>16.430100288519711</v>
      </c>
      <c r="Q44" s="93"/>
      <c r="R44" s="42">
        <v>4.7788628340163193</v>
      </c>
      <c r="S44" s="43">
        <f>'SI2.13 - Nickel_outlfow_2.0'!A43</f>
        <v>11.966202065640527</v>
      </c>
      <c r="T44" s="44">
        <f>'SI2.4 - Nickel_outflow_1.5'!A43</f>
        <v>12.765109196020092</v>
      </c>
      <c r="U44" s="93"/>
      <c r="V44" s="232">
        <v>1</v>
      </c>
      <c r="W44" s="233">
        <v>1</v>
      </c>
      <c r="X44" s="234">
        <v>1</v>
      </c>
      <c r="Y44" s="235"/>
      <c r="Z44" s="94">
        <f t="shared" si="18"/>
        <v>0.9</v>
      </c>
      <c r="AA44" s="104">
        <f t="shared" si="18"/>
        <v>0.9304</v>
      </c>
      <c r="AB44" s="103">
        <f t="shared" si="18"/>
        <v>0.96079999999999999</v>
      </c>
      <c r="AC44" s="235"/>
      <c r="AD44" s="236">
        <f t="shared" si="12"/>
        <v>4.3009765506146875</v>
      </c>
      <c r="AE44" s="237">
        <f t="shared" si="13"/>
        <v>11.133354401871946</v>
      </c>
      <c r="AF44" s="238">
        <f t="shared" si="14"/>
        <v>12.264716915536104</v>
      </c>
      <c r="AG44" s="239"/>
      <c r="AH44" s="236">
        <f t="shared" si="15"/>
        <v>1.6327163157869302</v>
      </c>
      <c r="AI44" s="237">
        <f t="shared" si="16"/>
        <v>4.3928241250968139</v>
      </c>
      <c r="AJ44" s="238">
        <f t="shared" si="17"/>
        <v>4.1653833729836069</v>
      </c>
      <c r="AK44" s="239"/>
      <c r="AL44" s="78">
        <f t="shared" si="9"/>
        <v>0.72483976630609437</v>
      </c>
      <c r="AM44" s="79">
        <f t="shared" si="10"/>
        <v>0.71706984320278566</v>
      </c>
      <c r="AN44" s="80">
        <f t="shared" si="11"/>
        <v>0.74647851809558907</v>
      </c>
    </row>
    <row r="45" spans="1:40">
      <c r="A45" s="49">
        <v>2045</v>
      </c>
      <c r="B45" s="35">
        <v>27757.24</v>
      </c>
      <c r="C45" s="28">
        <v>45590.32</v>
      </c>
      <c r="D45" s="31">
        <v>49097.62</v>
      </c>
      <c r="F45" s="75">
        <f t="shared" si="0"/>
        <v>77720272000.000015</v>
      </c>
      <c r="G45" s="76">
        <f t="shared" si="1"/>
        <v>127652896000</v>
      </c>
      <c r="H45" s="77">
        <f t="shared" si="2"/>
        <v>137473336000.00003</v>
      </c>
      <c r="J45" s="75">
        <f>'SI2.8 - Battery_inflow_NDC'!C44</f>
        <v>10818529731.047417</v>
      </c>
      <c r="K45" s="76">
        <f>'SI2.9 - Battery_inflow_2.0'!C44</f>
        <v>17103327940.174652</v>
      </c>
      <c r="L45" s="77">
        <f>'SI2.10 - Battery_inflow_1.5'!C44</f>
        <v>18502606704.174347</v>
      </c>
      <c r="M45" s="92"/>
      <c r="N45" s="42">
        <f>J45*'SI2.6 - Battery_chemisty_shares'!AA113/1000000000</f>
        <v>6.0651825958380048</v>
      </c>
      <c r="O45" s="43">
        <f>K45*'SI2.6 - Battery_chemisty_shares'!AB113/1000000000</f>
        <v>15.758845850572548</v>
      </c>
      <c r="P45" s="44">
        <f>L45*'SI2.6 - Battery_chemisty_shares'!AC113/1000000000</f>
        <v>16.667778594595088</v>
      </c>
      <c r="Q45" s="93"/>
      <c r="R45" s="42">
        <v>4.9330190308796222</v>
      </c>
      <c r="S45" s="43">
        <f>'SI2.13 - Nickel_outlfow_2.0'!A44</f>
        <v>12.513590221490539</v>
      </c>
      <c r="T45" s="44">
        <f>'SI2.4 - Nickel_outflow_1.5'!A44</f>
        <v>13.32637905644992</v>
      </c>
      <c r="U45" s="93"/>
      <c r="V45" s="232">
        <v>1</v>
      </c>
      <c r="W45" s="233">
        <v>1</v>
      </c>
      <c r="X45" s="234">
        <v>1</v>
      </c>
      <c r="Y45" s="235"/>
      <c r="Z45" s="94">
        <f t="shared" si="18"/>
        <v>0.9</v>
      </c>
      <c r="AA45" s="104">
        <f t="shared" si="18"/>
        <v>0.93199999999999994</v>
      </c>
      <c r="AB45" s="103">
        <f t="shared" si="18"/>
        <v>0.96399999999999997</v>
      </c>
      <c r="AC45" s="235"/>
      <c r="AD45" s="236">
        <f t="shared" si="12"/>
        <v>4.4397171277916598</v>
      </c>
      <c r="AE45" s="237">
        <f t="shared" si="13"/>
        <v>11.662666086429182</v>
      </c>
      <c r="AF45" s="238">
        <f t="shared" si="14"/>
        <v>12.846629410417721</v>
      </c>
      <c r="AG45" s="239"/>
      <c r="AH45" s="236">
        <f t="shared" si="15"/>
        <v>1.625465468046345</v>
      </c>
      <c r="AI45" s="237">
        <f t="shared" si="16"/>
        <v>4.0961797641433666</v>
      </c>
      <c r="AJ45" s="238">
        <f t="shared" si="17"/>
        <v>3.8211491841773668</v>
      </c>
      <c r="AK45" s="239"/>
      <c r="AL45" s="78">
        <f t="shared" si="9"/>
        <v>0.73200057172858124</v>
      </c>
      <c r="AM45" s="79">
        <f t="shared" si="10"/>
        <v>0.74007108115759979</v>
      </c>
      <c r="AN45" s="80">
        <f t="shared" si="11"/>
        <v>0.77074634376194184</v>
      </c>
    </row>
    <row r="46" spans="1:40">
      <c r="A46" s="49">
        <v>2046</v>
      </c>
      <c r="B46" s="35">
        <v>28707.97</v>
      </c>
      <c r="C46" s="28">
        <v>46738.54</v>
      </c>
      <c r="D46" s="31">
        <v>50356.31</v>
      </c>
      <c r="F46" s="75">
        <f t="shared" si="0"/>
        <v>80382316000</v>
      </c>
      <c r="G46" s="76">
        <f t="shared" si="1"/>
        <v>130867911999.99998</v>
      </c>
      <c r="H46" s="77">
        <f t="shared" si="2"/>
        <v>140997668000</v>
      </c>
      <c r="J46" s="75">
        <f>'SI2.8 - Battery_inflow_NDC'!C45</f>
        <v>11021852561.251648</v>
      </c>
      <c r="K46" s="76">
        <f>'SI2.9 - Battery_inflow_2.0'!C45</f>
        <v>17365030495.469681</v>
      </c>
      <c r="L46" s="77">
        <f>'SI2.10 - Battery_inflow_1.5'!C45</f>
        <v>18787796338.823853</v>
      </c>
      <c r="M46" s="92"/>
      <c r="N46" s="42">
        <f>J46*'SI2.6 - Battery_chemisty_shares'!AA114/1000000000</f>
        <v>6.1791712913214747</v>
      </c>
      <c r="O46" s="43">
        <f>K46*'SI2.6 - Battery_chemisty_shares'!AB114/1000000000</f>
        <v>15.976735362013864</v>
      </c>
      <c r="P46" s="44">
        <f>L46*'SI2.6 - Battery_chemisty_shares'!AC114/1000000000</f>
        <v>16.8802315824299</v>
      </c>
      <c r="Q46" s="93"/>
      <c r="R46" s="42">
        <v>5.0769998826533334</v>
      </c>
      <c r="S46" s="43">
        <f>'SI2.13 - Nickel_outlfow_2.0'!A45</f>
        <v>13.024449672737115</v>
      </c>
      <c r="T46" s="44">
        <f>'SI2.4 - Nickel_outflow_1.5'!A45</f>
        <v>13.841039873862925</v>
      </c>
      <c r="U46" s="93"/>
      <c r="V46" s="232">
        <v>1</v>
      </c>
      <c r="W46" s="233">
        <v>1</v>
      </c>
      <c r="X46" s="234">
        <v>1</v>
      </c>
      <c r="Y46" s="235"/>
      <c r="Z46" s="94">
        <f t="shared" si="18"/>
        <v>0.9</v>
      </c>
      <c r="AA46" s="104">
        <f t="shared" si="18"/>
        <v>0.93359999999999999</v>
      </c>
      <c r="AB46" s="103">
        <f t="shared" si="18"/>
        <v>0.96719999999999995</v>
      </c>
      <c r="AC46" s="235"/>
      <c r="AD46" s="236">
        <f t="shared" si="12"/>
        <v>4.5692998943880001</v>
      </c>
      <c r="AE46" s="237">
        <f t="shared" si="13"/>
        <v>12.159626214467369</v>
      </c>
      <c r="AF46" s="238">
        <f t="shared" si="14"/>
        <v>13.387053766000221</v>
      </c>
      <c r="AG46" s="239"/>
      <c r="AH46" s="236">
        <f t="shared" si="15"/>
        <v>1.6098713969334746</v>
      </c>
      <c r="AI46" s="237">
        <f t="shared" si="16"/>
        <v>3.8171091475464944</v>
      </c>
      <c r="AJ46" s="238">
        <f t="shared" si="17"/>
        <v>3.4931778164296787</v>
      </c>
      <c r="AK46" s="239"/>
      <c r="AL46" s="78">
        <f t="shared" si="9"/>
        <v>0.73946807410979087</v>
      </c>
      <c r="AM46" s="79">
        <f t="shared" si="10"/>
        <v>0.76108328384645985</v>
      </c>
      <c r="AN46" s="80">
        <f t="shared" si="11"/>
        <v>0.79306102529626332</v>
      </c>
    </row>
    <row r="47" spans="1:40">
      <c r="A47" s="49">
        <v>2047</v>
      </c>
      <c r="B47" s="35">
        <v>29579.74</v>
      </c>
      <c r="C47" s="28">
        <v>47795.96</v>
      </c>
      <c r="D47" s="31">
        <v>51522.66</v>
      </c>
      <c r="F47" s="75">
        <f t="shared" si="0"/>
        <v>82823272000</v>
      </c>
      <c r="G47" s="76">
        <f t="shared" si="1"/>
        <v>133828688000</v>
      </c>
      <c r="H47" s="77">
        <f t="shared" si="2"/>
        <v>144263448000</v>
      </c>
      <c r="J47" s="75">
        <f>'SI2.8 - Battery_inflow_NDC'!C46</f>
        <v>11192438306.454651</v>
      </c>
      <c r="K47" s="76">
        <f>'SI2.9 - Battery_inflow_2.0'!C46</f>
        <v>17610683389.039505</v>
      </c>
      <c r="L47" s="77">
        <f>'SI2.10 - Battery_inflow_1.5'!C46</f>
        <v>19052841168.866486</v>
      </c>
      <c r="M47" s="92"/>
      <c r="N47" s="42">
        <f>J47*'SI2.6 - Battery_chemisty_shares'!AA115/1000000000</f>
        <v>6.2748066242756453</v>
      </c>
      <c r="O47" s="43">
        <f>K47*'SI2.6 - Battery_chemisty_shares'!AB115/1000000000</f>
        <v>16.179179318790013</v>
      </c>
      <c r="P47" s="44">
        <f>L47*'SI2.6 - Battery_chemisty_shares'!AC115/1000000000</f>
        <v>17.073283149378771</v>
      </c>
      <c r="Q47" s="93"/>
      <c r="R47" s="42">
        <v>5.2144439558523006</v>
      </c>
      <c r="S47" s="43">
        <f>'SI2.13 - Nickel_outlfow_2.0'!A46</f>
        <v>13.496699251646028</v>
      </c>
      <c r="T47" s="44">
        <f>'SI2.4 - Nickel_outflow_1.5'!A46</f>
        <v>14.313500360230083</v>
      </c>
      <c r="U47" s="93"/>
      <c r="V47" s="232">
        <v>1</v>
      </c>
      <c r="W47" s="233">
        <v>1</v>
      </c>
      <c r="X47" s="234">
        <v>1</v>
      </c>
      <c r="Y47" s="235"/>
      <c r="Z47" s="94">
        <f t="shared" si="18"/>
        <v>0.9</v>
      </c>
      <c r="AA47" s="104">
        <f t="shared" si="18"/>
        <v>0.93519999999999992</v>
      </c>
      <c r="AB47" s="103">
        <f t="shared" si="18"/>
        <v>0.97039999999999993</v>
      </c>
      <c r="AC47" s="235"/>
      <c r="AD47" s="236">
        <f t="shared" si="12"/>
        <v>4.6929995602670704</v>
      </c>
      <c r="AE47" s="237">
        <f t="shared" si="13"/>
        <v>12.622113140139364</v>
      </c>
      <c r="AF47" s="238">
        <f t="shared" si="14"/>
        <v>13.889820749567273</v>
      </c>
      <c r="AG47" s="239"/>
      <c r="AH47" s="236">
        <f t="shared" si="15"/>
        <v>1.5818070640085748</v>
      </c>
      <c r="AI47" s="237">
        <f t="shared" si="16"/>
        <v>3.5570661786506488</v>
      </c>
      <c r="AJ47" s="238">
        <f t="shared" si="17"/>
        <v>3.1834623998114981</v>
      </c>
      <c r="AK47" s="239"/>
      <c r="AL47" s="78">
        <f t="shared" si="9"/>
        <v>0.74791142441123815</v>
      </c>
      <c r="AM47" s="79">
        <f t="shared" si="10"/>
        <v>0.78014545060888352</v>
      </c>
      <c r="AN47" s="80">
        <f t="shared" si="11"/>
        <v>0.81354128717022234</v>
      </c>
    </row>
    <row r="48" spans="1:40">
      <c r="A48" s="49">
        <v>2048</v>
      </c>
      <c r="B48" s="35">
        <v>30368.81</v>
      </c>
      <c r="C48" s="28">
        <v>48770.82</v>
      </c>
      <c r="D48" s="31">
        <v>52604.57</v>
      </c>
      <c r="F48" s="75">
        <f t="shared" si="0"/>
        <v>85032668000</v>
      </c>
      <c r="G48" s="76">
        <f t="shared" si="1"/>
        <v>136558295999.99998</v>
      </c>
      <c r="H48" s="77">
        <f t="shared" si="2"/>
        <v>147292796000</v>
      </c>
      <c r="J48" s="75">
        <f>'SI2.8 - Battery_inflow_NDC'!C47</f>
        <v>11329043063.96608</v>
      </c>
      <c r="K48" s="76">
        <f>'SI2.9 - Battery_inflow_2.0'!C47</f>
        <v>17840322031.536011</v>
      </c>
      <c r="L48" s="77">
        <f>'SI2.10 - Battery_inflow_1.5'!C47</f>
        <v>19302561953.48378</v>
      </c>
      <c r="M48" s="92"/>
      <c r="N48" s="42">
        <f>J48*'SI2.6 - Battery_chemisty_shares'!AA116/1000000000</f>
        <v>6.351391226653659</v>
      </c>
      <c r="O48" s="43">
        <f>K48*'SI2.6 - Battery_chemisty_shares'!AB116/1000000000</f>
        <v>16.366274646732265</v>
      </c>
      <c r="P48" s="44">
        <f>L48*'SI2.6 - Battery_chemisty_shares'!AC116/1000000000</f>
        <v>17.251384778528323</v>
      </c>
      <c r="Q48" s="93"/>
      <c r="R48" s="42">
        <v>5.3479005852755304</v>
      </c>
      <c r="S48" s="43">
        <f>'SI2.13 - Nickel_outlfow_2.0'!A47</f>
        <v>13.929453374717824</v>
      </c>
      <c r="T48" s="44">
        <f>'SI2.4 - Nickel_outflow_1.5'!A47</f>
        <v>14.747200962451561</v>
      </c>
      <c r="U48" s="93"/>
      <c r="V48" s="232">
        <v>1</v>
      </c>
      <c r="W48" s="233">
        <v>1</v>
      </c>
      <c r="X48" s="234">
        <v>1</v>
      </c>
      <c r="Y48" s="235"/>
      <c r="Z48" s="94">
        <f t="shared" si="18"/>
        <v>0.9</v>
      </c>
      <c r="AA48" s="104">
        <f t="shared" si="18"/>
        <v>0.93679999999999997</v>
      </c>
      <c r="AB48" s="103">
        <f t="shared" si="18"/>
        <v>0.97360000000000002</v>
      </c>
      <c r="AC48" s="235"/>
      <c r="AD48" s="236">
        <f t="shared" si="12"/>
        <v>4.8131105267479777</v>
      </c>
      <c r="AE48" s="237">
        <f t="shared" si="13"/>
        <v>13.049111921435657</v>
      </c>
      <c r="AF48" s="238">
        <f t="shared" si="14"/>
        <v>14.357874857042841</v>
      </c>
      <c r="AG48" s="239"/>
      <c r="AH48" s="236">
        <f t="shared" si="15"/>
        <v>1.5382806999056813</v>
      </c>
      <c r="AI48" s="237">
        <f t="shared" si="16"/>
        <v>3.3171627252966083</v>
      </c>
      <c r="AJ48" s="238">
        <f t="shared" si="17"/>
        <v>2.8935099214854816</v>
      </c>
      <c r="AK48" s="239"/>
      <c r="AL48" s="78">
        <f t="shared" si="9"/>
        <v>0.75780413376989353</v>
      </c>
      <c r="AM48" s="79">
        <f t="shared" si="10"/>
        <v>0.79731717835011884</v>
      </c>
      <c r="AN48" s="80">
        <f t="shared" si="11"/>
        <v>0.83227375896879618</v>
      </c>
    </row>
    <row r="49" spans="1:40">
      <c r="A49" s="49">
        <v>2049</v>
      </c>
      <c r="B49" s="35">
        <v>31071.4</v>
      </c>
      <c r="C49" s="28">
        <v>49671.37</v>
      </c>
      <c r="D49" s="31">
        <v>53609.98</v>
      </c>
      <c r="F49" s="75">
        <f t="shared" si="0"/>
        <v>86999920000</v>
      </c>
      <c r="G49" s="76">
        <f t="shared" si="1"/>
        <v>139079836000</v>
      </c>
      <c r="H49" s="77">
        <f t="shared" si="2"/>
        <v>150107944000</v>
      </c>
      <c r="J49" s="75">
        <f>'SI2.8 - Battery_inflow_NDC'!C48</f>
        <v>11430333413.024719</v>
      </c>
      <c r="K49" s="76">
        <f>'SI2.9 - Battery_inflow_2.0'!C48</f>
        <v>18055282772.426453</v>
      </c>
      <c r="L49" s="77">
        <f>'SI2.10 - Battery_inflow_1.5'!C48</f>
        <v>19540665690.722519</v>
      </c>
      <c r="M49" s="92"/>
      <c r="N49" s="42">
        <f>J49*'SI2.6 - Battery_chemisty_shares'!AA117/1000000000</f>
        <v>6.4081775439730766</v>
      </c>
      <c r="O49" s="43">
        <f>K49*'SI2.6 - Battery_chemisty_shares'!AB117/1000000000</f>
        <v>16.539309790388234</v>
      </c>
      <c r="P49" s="44">
        <f>L49*'SI2.6 - Battery_chemisty_shares'!AC117/1000000000</f>
        <v>17.417949553091784</v>
      </c>
      <c r="Q49" s="93"/>
      <c r="R49" s="42">
        <v>5.478622572753638</v>
      </c>
      <c r="S49" s="43">
        <f>'SI2.13 - Nickel_outlfow_2.0'!A48</f>
        <v>14.323238679514265</v>
      </c>
      <c r="T49" s="44">
        <f>'SI2.4 - Nickel_outflow_1.5'!A48</f>
        <v>15.14475728840976</v>
      </c>
      <c r="U49" s="93"/>
      <c r="V49" s="232">
        <v>1</v>
      </c>
      <c r="W49" s="233">
        <v>1</v>
      </c>
      <c r="X49" s="234">
        <v>1</v>
      </c>
      <c r="Y49" s="235"/>
      <c r="Z49" s="94">
        <f t="shared" si="18"/>
        <v>0.9</v>
      </c>
      <c r="AA49" s="104">
        <f t="shared" si="18"/>
        <v>0.9383999999999999</v>
      </c>
      <c r="AB49" s="103">
        <f t="shared" si="18"/>
        <v>0.9768</v>
      </c>
      <c r="AC49" s="235"/>
      <c r="AD49" s="236">
        <f t="shared" si="12"/>
        <v>4.930760315478274</v>
      </c>
      <c r="AE49" s="237">
        <f t="shared" si="13"/>
        <v>13.440927176856185</v>
      </c>
      <c r="AF49" s="238">
        <f t="shared" si="14"/>
        <v>14.793398919318653</v>
      </c>
      <c r="AG49" s="239"/>
      <c r="AH49" s="236">
        <f t="shared" si="15"/>
        <v>1.4774172284948026</v>
      </c>
      <c r="AI49" s="237">
        <f t="shared" si="16"/>
        <v>3.0983826135320491</v>
      </c>
      <c r="AJ49" s="238">
        <f t="shared" si="17"/>
        <v>2.624550633773131</v>
      </c>
      <c r="AK49" s="239"/>
      <c r="AL49" s="78">
        <f t="shared" si="9"/>
        <v>0.76944814366382197</v>
      </c>
      <c r="AM49" s="79">
        <f t="shared" si="10"/>
        <v>0.81266554331471175</v>
      </c>
      <c r="AN49" s="80">
        <f t="shared" si="11"/>
        <v>0.84931919651201093</v>
      </c>
    </row>
    <row r="50" spans="1:40" s="1" customFormat="1">
      <c r="A50" s="49">
        <v>2050</v>
      </c>
      <c r="B50" s="45">
        <v>31683.759999999998</v>
      </c>
      <c r="C50" s="46">
        <v>50505.86</v>
      </c>
      <c r="D50" s="47">
        <v>54546.78</v>
      </c>
      <c r="F50" s="82">
        <f t="shared" si="0"/>
        <v>88714528000</v>
      </c>
      <c r="G50" s="83">
        <f t="shared" si="1"/>
        <v>141416408000</v>
      </c>
      <c r="H50" s="84">
        <f t="shared" si="2"/>
        <v>152730984000</v>
      </c>
      <c r="J50" s="82">
        <f>'SI2.8 - Battery_inflow_NDC'!C49</f>
        <v>11495214643.4617</v>
      </c>
      <c r="K50" s="83">
        <f>'SI2.9 - Battery_inflow_2.0'!C49</f>
        <v>18257930641.090469</v>
      </c>
      <c r="L50" s="84">
        <f>'SI2.10 - Battery_inflow_1.5'!C49</f>
        <v>19769641926.931641</v>
      </c>
      <c r="M50" s="25"/>
      <c r="N50" s="85">
        <f>J50*'SI2.6 - Battery_chemisty_shares'!AA118/1000000000</f>
        <v>6.4445518498562144</v>
      </c>
      <c r="O50" s="86">
        <f>K50*'SI2.6 - Battery_chemisty_shares'!AB118/1000000000</f>
        <v>16.724942766644617</v>
      </c>
      <c r="P50" s="87">
        <f>L50*'SI2.6 - Battery_chemisty_shares'!AC118/1000000000</f>
        <v>17.622051941120503</v>
      </c>
      <c r="Q50" s="26"/>
      <c r="R50" s="85">
        <v>5.6065777615318133</v>
      </c>
      <c r="S50" s="86">
        <f>'SI2.13 - Nickel_outlfow_2.0'!A49</f>
        <v>14.679896970579776</v>
      </c>
      <c r="T50" s="87">
        <f>'SI2.4 - Nickel_outflow_1.5'!A49</f>
        <v>15.508274695228266</v>
      </c>
      <c r="U50" s="26"/>
      <c r="V50" s="88">
        <v>1</v>
      </c>
      <c r="W50" s="67">
        <v>1</v>
      </c>
      <c r="X50" s="89">
        <v>1</v>
      </c>
      <c r="Y50" s="27"/>
      <c r="Z50" s="88">
        <v>0.9</v>
      </c>
      <c r="AA50" s="67">
        <v>0.94</v>
      </c>
      <c r="AB50" s="89">
        <v>0.98</v>
      </c>
      <c r="AC50" s="27"/>
      <c r="AD50" s="85">
        <f t="shared" si="12"/>
        <v>5.0459199853786325</v>
      </c>
      <c r="AE50" s="86">
        <f t="shared" si="13"/>
        <v>13.799103152344989</v>
      </c>
      <c r="AF50" s="87">
        <f t="shared" si="14"/>
        <v>15.198109201323701</v>
      </c>
      <c r="AG50" s="26"/>
      <c r="AH50" s="85">
        <f t="shared" si="15"/>
        <v>1.3986318644775819</v>
      </c>
      <c r="AI50" s="86">
        <f t="shared" si="16"/>
        <v>2.9258396142996279</v>
      </c>
      <c r="AJ50" s="87">
        <f t="shared" si="17"/>
        <v>2.4239427397968019</v>
      </c>
      <c r="AK50" s="26"/>
      <c r="AL50" s="88">
        <f t="shared" si="9"/>
        <v>0.78297453460494892</v>
      </c>
      <c r="AM50" s="67">
        <f t="shared" si="10"/>
        <v>0.8250613078249347</v>
      </c>
      <c r="AN50" s="89">
        <f t="shared" si="11"/>
        <v>0.86244832622808199</v>
      </c>
    </row>
    <row r="51" spans="1:40" s="48" customFormat="1">
      <c r="A51" s="90"/>
      <c r="B51" s="213"/>
      <c r="C51" s="213"/>
      <c r="D51" s="213"/>
      <c r="E51" s="213"/>
      <c r="F51" s="213"/>
      <c r="G51" s="213"/>
      <c r="H51" s="213"/>
      <c r="I51" s="213"/>
      <c r="J51" s="245"/>
      <c r="K51" s="245"/>
      <c r="L51" s="245"/>
      <c r="M51" s="245"/>
      <c r="N51" s="239"/>
      <c r="O51" s="239"/>
      <c r="P51" s="239"/>
      <c r="Q51" s="239"/>
      <c r="R51" s="239"/>
      <c r="S51" s="239"/>
      <c r="T51" s="239"/>
      <c r="U51" s="239"/>
      <c r="V51" s="235"/>
      <c r="W51" s="235"/>
      <c r="X51" s="235"/>
      <c r="Y51" s="235"/>
      <c r="Z51" s="235"/>
      <c r="AA51" s="235"/>
      <c r="AB51" s="235"/>
      <c r="AC51" s="235"/>
      <c r="AD51" s="239"/>
      <c r="AE51" s="239"/>
      <c r="AF51" s="239"/>
      <c r="AG51" s="239"/>
      <c r="AH51" s="239"/>
      <c r="AI51" s="239"/>
      <c r="AJ51" s="239"/>
      <c r="AK51" s="239"/>
      <c r="AL51" s="213"/>
      <c r="AM51" s="213"/>
      <c r="AN51" s="213"/>
    </row>
    <row r="52" spans="1:40" s="48" customFormat="1">
      <c r="A52" s="171" t="s">
        <v>472</v>
      </c>
      <c r="B52" s="246">
        <f>B50/B25</f>
        <v>12.639528946192634</v>
      </c>
      <c r="C52" s="246">
        <f t="shared" ref="C52:D52" si="19">C50/C25</f>
        <v>20.148185676900493</v>
      </c>
      <c r="D52" s="246">
        <f t="shared" si="19"/>
        <v>21.760220527222828</v>
      </c>
      <c r="E52" s="213"/>
      <c r="F52" s="213"/>
      <c r="G52" s="213"/>
      <c r="H52" s="213"/>
      <c r="I52" s="213"/>
      <c r="J52" s="245"/>
      <c r="K52" s="245"/>
      <c r="L52" s="245"/>
      <c r="M52" s="245"/>
      <c r="N52" s="246">
        <f>N50/N25</f>
        <v>3.5163053869048264</v>
      </c>
      <c r="O52" s="246">
        <f t="shared" ref="O52:P52" si="20">O50/O25</f>
        <v>8.8660822588626189</v>
      </c>
      <c r="P52" s="246">
        <f t="shared" si="20"/>
        <v>9.3416500289327384</v>
      </c>
      <c r="Q52" s="239"/>
      <c r="R52" s="239"/>
      <c r="S52" s="239"/>
      <c r="T52" s="239"/>
      <c r="U52" s="239"/>
      <c r="V52" s="235"/>
      <c r="W52" s="235"/>
      <c r="X52" s="235"/>
      <c r="Y52" s="235"/>
      <c r="Z52" s="235"/>
      <c r="AA52" s="235"/>
      <c r="AB52" s="235"/>
      <c r="AC52" s="235"/>
      <c r="AD52" s="239"/>
      <c r="AE52" s="239"/>
      <c r="AF52" s="239"/>
      <c r="AG52" s="239"/>
      <c r="AH52" s="239"/>
      <c r="AI52" s="239"/>
      <c r="AJ52" s="239"/>
      <c r="AK52" s="239"/>
      <c r="AL52" s="213"/>
      <c r="AM52" s="213"/>
      <c r="AN52" s="213"/>
    </row>
    <row r="53" spans="1:40" s="1" customFormat="1">
      <c r="A53" s="91" t="s">
        <v>224</v>
      </c>
      <c r="B53" s="24"/>
      <c r="C53" s="24"/>
      <c r="D53" s="24"/>
      <c r="N53" s="91">
        <f>N50*0.22</f>
        <v>1.4178014069683671</v>
      </c>
      <c r="O53" s="91">
        <f t="shared" ref="O53:P53" si="21">O50*0.22</f>
        <v>3.6794874086618159</v>
      </c>
      <c r="P53" s="91">
        <f t="shared" si="21"/>
        <v>3.8768514270465109</v>
      </c>
      <c r="Q53" s="26"/>
      <c r="R53" s="91">
        <f t="shared" ref="R53" si="22">R50*0.22</f>
        <v>1.233447107536999</v>
      </c>
      <c r="S53" s="91">
        <f t="shared" ref="S53" si="23">S50*0.22</f>
        <v>3.2295773335275508</v>
      </c>
      <c r="T53" s="91">
        <f t="shared" ref="T53" si="24">T50*0.22</f>
        <v>3.4118204329502184</v>
      </c>
      <c r="U53" s="26"/>
      <c r="V53" s="26"/>
      <c r="W53" s="26"/>
      <c r="X53" s="26"/>
      <c r="Y53" s="26"/>
      <c r="Z53" s="26"/>
      <c r="AA53" s="26"/>
      <c r="AB53" s="26"/>
      <c r="AC53" s="26"/>
      <c r="AD53" s="91">
        <f t="shared" ref="AD53" si="25">AD50*0.22</f>
        <v>1.1101023967832993</v>
      </c>
      <c r="AE53" s="91">
        <f t="shared" ref="AE53" si="26">AE50*0.22</f>
        <v>3.0358026935158975</v>
      </c>
      <c r="AF53" s="91">
        <f t="shared" ref="AF53" si="27">AF50*0.22</f>
        <v>3.3435840242912143</v>
      </c>
      <c r="AG53" s="26"/>
      <c r="AH53" s="91">
        <f t="shared" ref="AH53" si="28">AH50*0.22</f>
        <v>0.30769901018506801</v>
      </c>
      <c r="AI53" s="91">
        <f t="shared" ref="AI53" si="29">AI50*0.22</f>
        <v>0.64368471514591818</v>
      </c>
      <c r="AJ53" s="91">
        <f t="shared" ref="AJ53" si="30">AJ50*0.22</f>
        <v>0.53326740275529638</v>
      </c>
      <c r="AK53" s="26"/>
    </row>
    <row r="58" spans="1:40">
      <c r="G58" s="63"/>
      <c r="H58" s="63"/>
      <c r="J58" s="63"/>
      <c r="K58" s="63"/>
      <c r="R58" s="61"/>
      <c r="S58" s="61"/>
      <c r="T58" s="61"/>
      <c r="U58" s="61"/>
      <c r="V58" s="61"/>
    </row>
    <row r="59" spans="1:40">
      <c r="F59" s="63"/>
      <c r="G59" s="63"/>
      <c r="H59" s="64"/>
      <c r="J59" s="64"/>
      <c r="K59" s="64"/>
    </row>
    <row r="60" spans="1:40">
      <c r="E60" s="63"/>
      <c r="F60" s="109"/>
      <c r="G60" s="109"/>
      <c r="H60" s="109"/>
      <c r="I60" s="109"/>
      <c r="J60" s="64"/>
      <c r="K60" s="64"/>
      <c r="L60" s="63"/>
      <c r="M60" s="63"/>
    </row>
    <row r="61" spans="1:40">
      <c r="E61" s="64"/>
      <c r="F61" s="108"/>
      <c r="G61" s="108"/>
      <c r="H61" s="108"/>
      <c r="I61" s="108"/>
      <c r="J61" s="64"/>
      <c r="K61" s="64"/>
      <c r="L61" s="64"/>
      <c r="M61" s="64"/>
    </row>
    <row r="62" spans="1:40">
      <c r="E62" s="64"/>
      <c r="F62" s="108"/>
      <c r="G62" s="108"/>
      <c r="H62" s="108"/>
      <c r="I62" s="108"/>
      <c r="J62">
        <v>83.94</v>
      </c>
      <c r="K62">
        <v>83.94</v>
      </c>
      <c r="L62">
        <v>83.94</v>
      </c>
      <c r="M62" s="64"/>
      <c r="N62" s="107">
        <v>86.69</v>
      </c>
      <c r="O62" s="28">
        <v>86.69</v>
      </c>
      <c r="P62" s="31">
        <v>86.69</v>
      </c>
      <c r="R62">
        <f>J62-N62</f>
        <v>-2.75</v>
      </c>
      <c r="S62">
        <f t="shared" ref="S62:T62" si="31">K62-O62</f>
        <v>-2.75</v>
      </c>
      <c r="T62">
        <f t="shared" si="31"/>
        <v>-2.75</v>
      </c>
    </row>
    <row r="63" spans="1:40">
      <c r="B63" s="61"/>
      <c r="E63" s="64"/>
      <c r="F63" s="108"/>
      <c r="G63" s="108"/>
      <c r="H63" s="108"/>
      <c r="I63" s="108"/>
      <c r="J63">
        <v>70.89</v>
      </c>
      <c r="K63">
        <v>70.89</v>
      </c>
      <c r="L63">
        <v>70.89</v>
      </c>
      <c r="M63" s="64"/>
      <c r="N63" s="35">
        <v>89.44</v>
      </c>
      <c r="O63" s="28">
        <v>89.44</v>
      </c>
      <c r="P63" s="31">
        <v>89.44</v>
      </c>
      <c r="R63">
        <f t="shared" ref="R63:R107" si="32">J63-N63</f>
        <v>-18.549999999999997</v>
      </c>
      <c r="S63">
        <f t="shared" ref="S63:S107" si="33">K63-O63</f>
        <v>-18.549999999999997</v>
      </c>
      <c r="T63">
        <f t="shared" ref="T63:T107" si="34">L63-P63</f>
        <v>-18.549999999999997</v>
      </c>
    </row>
    <row r="64" spans="1:40">
      <c r="B64" s="61"/>
      <c r="E64" s="64"/>
      <c r="F64" s="108"/>
      <c r="G64" s="108"/>
      <c r="H64" s="108"/>
      <c r="I64" s="108"/>
      <c r="J64">
        <v>67.89</v>
      </c>
      <c r="K64">
        <v>67.89</v>
      </c>
      <c r="L64">
        <v>67.89</v>
      </c>
      <c r="M64" s="64"/>
      <c r="N64" s="35">
        <v>92.2</v>
      </c>
      <c r="O64" s="28">
        <v>92.2</v>
      </c>
      <c r="P64" s="31">
        <v>92.2</v>
      </c>
      <c r="R64">
        <f t="shared" si="32"/>
        <v>-24.310000000000002</v>
      </c>
      <c r="S64">
        <f t="shared" si="33"/>
        <v>-24.310000000000002</v>
      </c>
      <c r="T64">
        <f t="shared" si="34"/>
        <v>-24.310000000000002</v>
      </c>
    </row>
    <row r="65" spans="2:20">
      <c r="B65" s="61"/>
      <c r="E65" s="64"/>
      <c r="F65" s="108"/>
      <c r="G65" s="108"/>
      <c r="H65" s="108"/>
      <c r="I65" s="108"/>
      <c r="J65">
        <v>72.790000000000006</v>
      </c>
      <c r="K65">
        <v>72.790000000000006</v>
      </c>
      <c r="L65">
        <v>72.790000000000006</v>
      </c>
      <c r="M65" s="64"/>
      <c r="N65" s="35">
        <v>94.95</v>
      </c>
      <c r="O65" s="28">
        <v>94.95</v>
      </c>
      <c r="P65" s="31">
        <v>94.95</v>
      </c>
      <c r="R65">
        <f t="shared" si="32"/>
        <v>-22.159999999999997</v>
      </c>
      <c r="S65">
        <f t="shared" si="33"/>
        <v>-22.159999999999997</v>
      </c>
      <c r="T65">
        <f t="shared" si="34"/>
        <v>-22.159999999999997</v>
      </c>
    </row>
    <row r="66" spans="2:20">
      <c r="B66" s="61"/>
      <c r="E66" s="64"/>
      <c r="F66" s="108"/>
      <c r="G66" s="64"/>
      <c r="I66" s="108"/>
      <c r="J66">
        <v>83.45</v>
      </c>
      <c r="K66">
        <v>83.45</v>
      </c>
      <c r="L66">
        <v>83.45</v>
      </c>
      <c r="M66" s="64"/>
      <c r="N66" s="35">
        <v>97.71</v>
      </c>
      <c r="O66" s="28">
        <v>97.71</v>
      </c>
      <c r="P66" s="31">
        <v>97.71</v>
      </c>
      <c r="R66">
        <f t="shared" si="32"/>
        <v>-14.259999999999991</v>
      </c>
      <c r="S66">
        <f t="shared" si="33"/>
        <v>-14.259999999999991</v>
      </c>
      <c r="T66">
        <f t="shared" si="34"/>
        <v>-14.259999999999991</v>
      </c>
    </row>
    <row r="67" spans="2:20">
      <c r="B67" s="61"/>
      <c r="E67" s="64"/>
      <c r="F67" s="108"/>
      <c r="G67" s="64"/>
      <c r="H67" s="64"/>
      <c r="I67" s="108"/>
      <c r="J67">
        <v>97.71</v>
      </c>
      <c r="K67">
        <v>97.71</v>
      </c>
      <c r="L67">
        <v>97.71</v>
      </c>
      <c r="M67" s="64"/>
      <c r="N67" s="240">
        <v>97.71</v>
      </c>
      <c r="O67" s="221">
        <v>97.71</v>
      </c>
      <c r="P67" s="241">
        <v>97.71</v>
      </c>
      <c r="R67">
        <f t="shared" si="32"/>
        <v>0</v>
      </c>
      <c r="S67">
        <f t="shared" si="33"/>
        <v>0</v>
      </c>
      <c r="T67">
        <f t="shared" si="34"/>
        <v>0</v>
      </c>
    </row>
    <row r="68" spans="2:20">
      <c r="B68" s="61"/>
      <c r="E68" s="64"/>
      <c r="F68" s="108"/>
      <c r="G68" s="64"/>
      <c r="H68" s="64"/>
      <c r="I68" s="108"/>
      <c r="J68">
        <v>113.44</v>
      </c>
      <c r="K68">
        <v>113.44</v>
      </c>
      <c r="L68">
        <v>113.44</v>
      </c>
      <c r="M68" s="64"/>
      <c r="N68" s="35">
        <v>113.44</v>
      </c>
      <c r="O68" s="28">
        <v>113.44</v>
      </c>
      <c r="P68" s="31">
        <v>113.44</v>
      </c>
      <c r="R68">
        <f t="shared" si="32"/>
        <v>0</v>
      </c>
      <c r="S68">
        <f t="shared" si="33"/>
        <v>0</v>
      </c>
      <c r="T68">
        <f t="shared" si="34"/>
        <v>0</v>
      </c>
    </row>
    <row r="69" spans="2:20">
      <c r="B69" s="61"/>
      <c r="E69" s="64"/>
      <c r="F69" s="108"/>
      <c r="G69" s="64"/>
      <c r="H69" s="64"/>
      <c r="I69" s="108"/>
      <c r="J69">
        <v>128.5</v>
      </c>
      <c r="K69">
        <v>128.5</v>
      </c>
      <c r="L69">
        <v>128.5</v>
      </c>
      <c r="M69" s="64"/>
      <c r="N69" s="35">
        <v>128.5</v>
      </c>
      <c r="O69" s="28">
        <v>128.5</v>
      </c>
      <c r="P69" s="31">
        <v>128.5</v>
      </c>
      <c r="R69">
        <f t="shared" si="32"/>
        <v>0</v>
      </c>
      <c r="S69">
        <f t="shared" si="33"/>
        <v>0</v>
      </c>
      <c r="T69">
        <f t="shared" si="34"/>
        <v>0</v>
      </c>
    </row>
    <row r="70" spans="2:20">
      <c r="B70" s="61"/>
      <c r="E70" s="64"/>
      <c r="F70" s="108"/>
      <c r="G70" s="64"/>
      <c r="H70" s="64"/>
      <c r="I70" s="108"/>
      <c r="J70">
        <v>140.74</v>
      </c>
      <c r="K70">
        <v>140.74</v>
      </c>
      <c r="L70">
        <v>140.74</v>
      </c>
      <c r="M70" s="64"/>
      <c r="N70" s="35">
        <v>140.74</v>
      </c>
      <c r="O70" s="28">
        <v>140.74</v>
      </c>
      <c r="P70" s="31">
        <v>140.74</v>
      </c>
      <c r="R70">
        <f t="shared" si="32"/>
        <v>0</v>
      </c>
      <c r="S70">
        <f t="shared" si="33"/>
        <v>0</v>
      </c>
      <c r="T70">
        <f t="shared" si="34"/>
        <v>0</v>
      </c>
    </row>
    <row r="71" spans="2:20">
      <c r="B71" s="61"/>
      <c r="E71" s="64"/>
      <c r="F71" s="108"/>
      <c r="G71" s="64"/>
      <c r="H71" s="64"/>
      <c r="I71" s="108"/>
      <c r="J71">
        <v>148.02000000000001</v>
      </c>
      <c r="K71">
        <v>148.02000000000001</v>
      </c>
      <c r="L71">
        <v>148.02000000000001</v>
      </c>
      <c r="M71" s="64"/>
      <c r="N71" s="35">
        <v>148.02000000000001</v>
      </c>
      <c r="O71" s="28">
        <v>148.02000000000001</v>
      </c>
      <c r="P71" s="31">
        <v>148.02000000000001</v>
      </c>
      <c r="R71">
        <f t="shared" si="32"/>
        <v>0</v>
      </c>
      <c r="S71">
        <f t="shared" si="33"/>
        <v>0</v>
      </c>
      <c r="T71">
        <f t="shared" si="34"/>
        <v>0</v>
      </c>
    </row>
    <row r="72" spans="2:20">
      <c r="B72" s="61"/>
      <c r="E72" s="64"/>
      <c r="F72" s="108"/>
      <c r="G72" s="108"/>
      <c r="H72" s="108"/>
      <c r="I72" s="108"/>
      <c r="J72">
        <v>148.19</v>
      </c>
      <c r="K72">
        <v>148.19</v>
      </c>
      <c r="L72">
        <v>148.19</v>
      </c>
      <c r="M72" s="64"/>
      <c r="N72" s="35">
        <v>148.19</v>
      </c>
      <c r="O72" s="28">
        <v>148.19</v>
      </c>
      <c r="P72" s="31">
        <v>148.19</v>
      </c>
      <c r="R72">
        <f t="shared" si="32"/>
        <v>0</v>
      </c>
      <c r="S72">
        <f t="shared" si="33"/>
        <v>0</v>
      </c>
      <c r="T72">
        <f t="shared" si="34"/>
        <v>0</v>
      </c>
    </row>
    <row r="73" spans="2:20">
      <c r="E73" s="64"/>
      <c r="F73" s="108"/>
      <c r="G73" s="108"/>
      <c r="H73" s="108"/>
      <c r="I73" s="108"/>
      <c r="J73">
        <v>142.44</v>
      </c>
      <c r="K73">
        <v>142.44</v>
      </c>
      <c r="L73">
        <v>142.44</v>
      </c>
      <c r="M73" s="64"/>
      <c r="N73" s="35">
        <v>142.44</v>
      </c>
      <c r="O73" s="28">
        <v>142.44</v>
      </c>
      <c r="P73" s="31">
        <v>142.44</v>
      </c>
      <c r="R73">
        <f t="shared" si="32"/>
        <v>0</v>
      </c>
      <c r="S73">
        <f t="shared" si="33"/>
        <v>0</v>
      </c>
      <c r="T73">
        <f t="shared" si="34"/>
        <v>0</v>
      </c>
    </row>
    <row r="74" spans="2:20">
      <c r="E74" s="64"/>
      <c r="F74" s="108"/>
      <c r="G74" s="108"/>
      <c r="H74" s="108"/>
      <c r="I74" s="108"/>
      <c r="J74">
        <v>145.24</v>
      </c>
      <c r="K74">
        <v>145.24</v>
      </c>
      <c r="L74">
        <v>145.24</v>
      </c>
      <c r="M74" s="64"/>
      <c r="N74" s="35">
        <v>145.24</v>
      </c>
      <c r="O74" s="28">
        <v>145.24</v>
      </c>
      <c r="P74" s="31">
        <v>145.24</v>
      </c>
      <c r="Q74" s="61"/>
      <c r="R74">
        <f t="shared" si="32"/>
        <v>0</v>
      </c>
      <c r="S74">
        <f t="shared" si="33"/>
        <v>0</v>
      </c>
      <c r="T74">
        <f t="shared" si="34"/>
        <v>0</v>
      </c>
    </row>
    <row r="75" spans="2:20">
      <c r="B75" s="61"/>
      <c r="E75" s="64"/>
      <c r="F75" s="108"/>
      <c r="G75" s="108"/>
      <c r="H75" s="108"/>
      <c r="I75" s="108"/>
      <c r="J75">
        <v>174.39</v>
      </c>
      <c r="K75">
        <v>174.39</v>
      </c>
      <c r="L75">
        <v>174.39</v>
      </c>
      <c r="M75" s="64"/>
      <c r="N75" s="35">
        <v>174.39</v>
      </c>
      <c r="O75" s="28">
        <v>174.39</v>
      </c>
      <c r="P75" s="31">
        <v>174.39</v>
      </c>
      <c r="R75">
        <f t="shared" si="32"/>
        <v>0</v>
      </c>
      <c r="S75">
        <f t="shared" si="33"/>
        <v>0</v>
      </c>
      <c r="T75">
        <f t="shared" si="34"/>
        <v>0</v>
      </c>
    </row>
    <row r="76" spans="2:20">
      <c r="B76" s="61"/>
      <c r="E76" s="64"/>
      <c r="F76" s="108"/>
      <c r="G76" s="108"/>
      <c r="H76" s="108"/>
      <c r="I76" s="108"/>
      <c r="J76">
        <v>247.7</v>
      </c>
      <c r="K76">
        <v>247.7</v>
      </c>
      <c r="L76">
        <v>247.7</v>
      </c>
      <c r="M76" s="64"/>
      <c r="N76" s="35">
        <v>247.7</v>
      </c>
      <c r="O76" s="28">
        <v>247.7</v>
      </c>
      <c r="P76" s="31">
        <v>247.7</v>
      </c>
      <c r="R76">
        <f t="shared" si="32"/>
        <v>0</v>
      </c>
      <c r="S76">
        <f t="shared" si="33"/>
        <v>0</v>
      </c>
      <c r="T76">
        <f t="shared" si="34"/>
        <v>0</v>
      </c>
    </row>
    <row r="77" spans="2:20">
      <c r="B77" s="61"/>
      <c r="E77" s="64"/>
      <c r="F77" s="108"/>
      <c r="G77" s="108"/>
      <c r="H77" s="108"/>
      <c r="I77" s="108"/>
      <c r="J77">
        <v>382.96</v>
      </c>
      <c r="K77">
        <v>382.96</v>
      </c>
      <c r="L77">
        <v>382.96</v>
      </c>
      <c r="M77" s="64"/>
      <c r="N77" s="35">
        <v>382.96</v>
      </c>
      <c r="O77" s="28">
        <v>382.96</v>
      </c>
      <c r="P77" s="31">
        <v>382.96</v>
      </c>
      <c r="R77">
        <f t="shared" si="32"/>
        <v>0</v>
      </c>
      <c r="S77">
        <f t="shared" si="33"/>
        <v>0</v>
      </c>
      <c r="T77">
        <f t="shared" si="34"/>
        <v>0</v>
      </c>
    </row>
    <row r="78" spans="2:20">
      <c r="B78" s="61"/>
      <c r="E78" s="64"/>
      <c r="F78" s="108"/>
      <c r="G78" s="108"/>
      <c r="H78" s="108"/>
      <c r="I78" s="108"/>
      <c r="J78">
        <v>597.13</v>
      </c>
      <c r="K78">
        <v>597.13</v>
      </c>
      <c r="L78">
        <v>597.13</v>
      </c>
      <c r="M78" s="64"/>
      <c r="N78" s="35">
        <v>597.13</v>
      </c>
      <c r="O78" s="28">
        <v>597.13</v>
      </c>
      <c r="P78" s="31">
        <v>597.13</v>
      </c>
      <c r="R78">
        <f t="shared" si="32"/>
        <v>0</v>
      </c>
      <c r="S78">
        <f t="shared" si="33"/>
        <v>0</v>
      </c>
      <c r="T78">
        <f t="shared" si="34"/>
        <v>0</v>
      </c>
    </row>
    <row r="79" spans="2:20">
      <c r="B79" s="61"/>
      <c r="E79" s="64"/>
      <c r="F79" s="108"/>
      <c r="G79" s="108"/>
      <c r="H79" s="108"/>
      <c r="I79" s="108"/>
      <c r="J79">
        <v>903.83</v>
      </c>
      <c r="K79">
        <v>903.83</v>
      </c>
      <c r="L79">
        <v>903.83</v>
      </c>
      <c r="M79" s="64"/>
      <c r="N79" s="35">
        <v>903.83</v>
      </c>
      <c r="O79" s="28">
        <v>903.83</v>
      </c>
      <c r="P79" s="31">
        <v>903.83</v>
      </c>
      <c r="R79">
        <f t="shared" si="32"/>
        <v>0</v>
      </c>
      <c r="S79">
        <f t="shared" si="33"/>
        <v>0</v>
      </c>
      <c r="T79">
        <f t="shared" si="34"/>
        <v>0</v>
      </c>
    </row>
    <row r="80" spans="2:20">
      <c r="B80" s="61"/>
      <c r="E80" s="64"/>
      <c r="F80" s="108"/>
      <c r="G80" s="108"/>
      <c r="H80" s="108"/>
      <c r="I80" s="108"/>
      <c r="J80">
        <v>1315.81</v>
      </c>
      <c r="K80">
        <v>1315.81</v>
      </c>
      <c r="L80">
        <v>1315.81</v>
      </c>
      <c r="M80" s="64"/>
      <c r="N80" s="35">
        <v>1315.81</v>
      </c>
      <c r="O80" s="28">
        <v>1315.81</v>
      </c>
      <c r="P80" s="31">
        <v>1315.81</v>
      </c>
      <c r="R80">
        <f t="shared" si="32"/>
        <v>0</v>
      </c>
      <c r="S80">
        <f t="shared" si="33"/>
        <v>0</v>
      </c>
      <c r="T80">
        <f t="shared" si="34"/>
        <v>0</v>
      </c>
    </row>
    <row r="81" spans="2:20">
      <c r="B81" s="61"/>
      <c r="E81" s="64"/>
      <c r="F81" s="108"/>
      <c r="G81" s="108"/>
      <c r="H81" s="108"/>
      <c r="I81" s="108"/>
      <c r="J81">
        <v>1845.85</v>
      </c>
      <c r="K81">
        <v>1845.85</v>
      </c>
      <c r="L81">
        <v>1845.85</v>
      </c>
      <c r="M81" s="64"/>
      <c r="N81" s="35">
        <v>1845.85</v>
      </c>
      <c r="O81" s="28">
        <v>1845.85</v>
      </c>
      <c r="P81" s="31">
        <v>1845.85</v>
      </c>
      <c r="R81">
        <f t="shared" si="32"/>
        <v>0</v>
      </c>
      <c r="S81">
        <f t="shared" si="33"/>
        <v>0</v>
      </c>
      <c r="T81">
        <f t="shared" si="34"/>
        <v>0</v>
      </c>
    </row>
    <row r="82" spans="2:20">
      <c r="B82" s="61"/>
      <c r="E82" s="64"/>
      <c r="F82" s="108"/>
      <c r="G82" s="108"/>
      <c r="H82" s="108"/>
      <c r="I82" s="108"/>
      <c r="J82">
        <v>2506.7199999999998</v>
      </c>
      <c r="K82">
        <v>2506.7199999999998</v>
      </c>
      <c r="L82">
        <v>2506.7199999999998</v>
      </c>
      <c r="M82" s="64"/>
      <c r="N82" s="45">
        <v>2506.7199999999998</v>
      </c>
      <c r="O82" s="46">
        <v>2506.7199999999998</v>
      </c>
      <c r="P82" s="47">
        <v>2506.7199999999998</v>
      </c>
      <c r="R82">
        <f t="shared" si="32"/>
        <v>0</v>
      </c>
      <c r="S82">
        <f t="shared" si="33"/>
        <v>0</v>
      </c>
      <c r="T82">
        <f t="shared" si="34"/>
        <v>0</v>
      </c>
    </row>
    <row r="83" spans="2:20">
      <c r="B83" s="61"/>
      <c r="E83" s="64"/>
      <c r="F83" s="108"/>
      <c r="G83" s="108"/>
      <c r="H83" s="108"/>
      <c r="I83" s="108"/>
      <c r="J83">
        <v>3307.04</v>
      </c>
      <c r="K83">
        <v>4349.0600000000004</v>
      </c>
      <c r="L83">
        <v>3993.44</v>
      </c>
      <c r="M83" s="64"/>
      <c r="N83" s="35">
        <v>3307.04</v>
      </c>
      <c r="O83" s="28">
        <v>4349.0600000000004</v>
      </c>
      <c r="P83" s="31">
        <v>3993.44</v>
      </c>
      <c r="R83">
        <f t="shared" si="32"/>
        <v>0</v>
      </c>
      <c r="S83">
        <f t="shared" si="33"/>
        <v>0</v>
      </c>
      <c r="T83">
        <f t="shared" si="34"/>
        <v>0</v>
      </c>
    </row>
    <row r="84" spans="2:20">
      <c r="B84" s="61"/>
      <c r="E84" s="64"/>
      <c r="F84" s="108"/>
      <c r="G84" s="108"/>
      <c r="H84" s="108"/>
      <c r="I84" s="108"/>
      <c r="J84">
        <v>4238.9399999999996</v>
      </c>
      <c r="K84">
        <v>6712.85</v>
      </c>
      <c r="L84">
        <v>5921.02</v>
      </c>
      <c r="M84" s="64"/>
      <c r="N84" s="35">
        <v>4238.9399999999996</v>
      </c>
      <c r="O84" s="28">
        <v>6712.85</v>
      </c>
      <c r="P84" s="31">
        <v>5921.02</v>
      </c>
      <c r="R84">
        <f t="shared" si="32"/>
        <v>0</v>
      </c>
      <c r="S84">
        <f t="shared" si="33"/>
        <v>0</v>
      </c>
      <c r="T84">
        <f t="shared" si="34"/>
        <v>0</v>
      </c>
    </row>
    <row r="85" spans="2:20">
      <c r="E85" s="64"/>
      <c r="F85" s="108"/>
      <c r="G85" s="108"/>
      <c r="H85" s="108"/>
      <c r="I85" s="108"/>
      <c r="J85">
        <v>5290.4</v>
      </c>
      <c r="K85">
        <v>9426.3700000000008</v>
      </c>
      <c r="L85">
        <v>8229.61</v>
      </c>
      <c r="M85" s="64"/>
      <c r="N85" s="35">
        <v>5290.4</v>
      </c>
      <c r="O85" s="28">
        <v>9426.3700000000008</v>
      </c>
      <c r="P85" s="31">
        <v>8229.61</v>
      </c>
      <c r="R85">
        <f t="shared" si="32"/>
        <v>0</v>
      </c>
      <c r="S85">
        <f t="shared" si="33"/>
        <v>0</v>
      </c>
      <c r="T85">
        <f t="shared" si="34"/>
        <v>0</v>
      </c>
    </row>
    <row r="86" spans="2:20">
      <c r="E86" s="64"/>
      <c r="F86" s="108"/>
      <c r="G86" s="108"/>
      <c r="H86" s="108"/>
      <c r="I86" s="108"/>
      <c r="J86">
        <v>6449.42</v>
      </c>
      <c r="K86">
        <v>12317.88</v>
      </c>
      <c r="L86">
        <v>10859.36</v>
      </c>
      <c r="M86" s="64"/>
      <c r="N86" s="35">
        <v>6449.42</v>
      </c>
      <c r="O86" s="28">
        <v>12317.88</v>
      </c>
      <c r="P86" s="31">
        <v>10859.36</v>
      </c>
      <c r="R86">
        <f t="shared" si="32"/>
        <v>0</v>
      </c>
      <c r="S86">
        <f t="shared" si="33"/>
        <v>0</v>
      </c>
      <c r="T86">
        <f t="shared" si="34"/>
        <v>0</v>
      </c>
    </row>
    <row r="87" spans="2:20">
      <c r="B87" s="61"/>
      <c r="E87" s="64"/>
      <c r="F87" s="108"/>
      <c r="G87" s="108"/>
      <c r="H87" s="108"/>
      <c r="I87" s="108"/>
      <c r="J87">
        <v>7703.98</v>
      </c>
      <c r="K87">
        <v>15215.66</v>
      </c>
      <c r="L87">
        <v>13750.43</v>
      </c>
      <c r="M87" s="64"/>
      <c r="N87" s="35">
        <v>7703.98</v>
      </c>
      <c r="O87" s="28">
        <v>15215.66</v>
      </c>
      <c r="P87" s="31">
        <v>13750.43</v>
      </c>
      <c r="R87">
        <f t="shared" si="32"/>
        <v>0</v>
      </c>
      <c r="S87">
        <f t="shared" si="33"/>
        <v>0</v>
      </c>
      <c r="T87">
        <f t="shared" si="34"/>
        <v>0</v>
      </c>
    </row>
    <row r="88" spans="2:20">
      <c r="B88" s="61"/>
      <c r="E88" s="64"/>
      <c r="F88" s="108"/>
      <c r="G88" s="108"/>
      <c r="H88" s="108"/>
      <c r="I88" s="108"/>
      <c r="J88">
        <v>9040.9500000000007</v>
      </c>
      <c r="K88">
        <v>17980.23</v>
      </c>
      <c r="L88">
        <v>16837.91</v>
      </c>
      <c r="M88" s="64"/>
      <c r="N88" s="35">
        <v>9040.9500000000007</v>
      </c>
      <c r="O88" s="28">
        <v>17980.23</v>
      </c>
      <c r="P88" s="31">
        <v>16837.91</v>
      </c>
      <c r="R88">
        <f t="shared" si="32"/>
        <v>0</v>
      </c>
      <c r="S88">
        <f t="shared" si="33"/>
        <v>0</v>
      </c>
      <c r="T88">
        <f t="shared" si="34"/>
        <v>0</v>
      </c>
    </row>
    <row r="89" spans="2:20">
      <c r="B89" s="61"/>
      <c r="E89" s="64"/>
      <c r="F89" s="108"/>
      <c r="G89" s="108"/>
      <c r="H89" s="108"/>
      <c r="I89" s="108"/>
      <c r="J89">
        <v>10442.82</v>
      </c>
      <c r="K89">
        <v>20601.060000000001</v>
      </c>
      <c r="L89">
        <v>20036.650000000001</v>
      </c>
      <c r="M89" s="64"/>
      <c r="N89" s="35">
        <v>10442.82</v>
      </c>
      <c r="O89" s="28">
        <v>20601.060000000001</v>
      </c>
      <c r="P89" s="31">
        <v>20036.650000000001</v>
      </c>
      <c r="R89">
        <f t="shared" si="32"/>
        <v>0</v>
      </c>
      <c r="S89">
        <f t="shared" si="33"/>
        <v>0</v>
      </c>
      <c r="T89">
        <f t="shared" si="34"/>
        <v>0</v>
      </c>
    </row>
    <row r="90" spans="2:20">
      <c r="B90" s="61"/>
      <c r="E90" s="64"/>
      <c r="F90" s="108"/>
      <c r="G90" s="108"/>
      <c r="H90" s="108"/>
      <c r="I90" s="108"/>
      <c r="J90">
        <v>11890.94</v>
      </c>
      <c r="K90">
        <v>23099.85</v>
      </c>
      <c r="L90">
        <v>23256.42</v>
      </c>
      <c r="M90" s="64"/>
      <c r="N90" s="35">
        <v>11890.94</v>
      </c>
      <c r="O90" s="28">
        <v>23099.85</v>
      </c>
      <c r="P90" s="31">
        <v>23256.42</v>
      </c>
      <c r="R90">
        <f t="shared" si="32"/>
        <v>0</v>
      </c>
      <c r="S90">
        <f t="shared" si="33"/>
        <v>0</v>
      </c>
      <c r="T90">
        <f t="shared" si="34"/>
        <v>0</v>
      </c>
    </row>
    <row r="91" spans="2:20">
      <c r="B91" s="61"/>
      <c r="E91" s="64"/>
      <c r="F91" s="108"/>
      <c r="G91" s="108"/>
      <c r="H91" s="108"/>
      <c r="I91" s="108"/>
      <c r="J91">
        <v>13366.67</v>
      </c>
      <c r="K91">
        <v>25498.32</v>
      </c>
      <c r="L91">
        <v>26406.99</v>
      </c>
      <c r="M91" s="64"/>
      <c r="N91" s="35">
        <v>13366.67</v>
      </c>
      <c r="O91" s="28">
        <v>25498.32</v>
      </c>
      <c r="P91" s="31">
        <v>26406.99</v>
      </c>
      <c r="R91">
        <f t="shared" si="32"/>
        <v>0</v>
      </c>
      <c r="S91">
        <f t="shared" si="33"/>
        <v>0</v>
      </c>
      <c r="T91">
        <f t="shared" si="34"/>
        <v>0</v>
      </c>
    </row>
    <row r="92" spans="2:20">
      <c r="B92" s="61"/>
      <c r="E92" s="64"/>
      <c r="F92" s="108"/>
      <c r="G92" s="108"/>
      <c r="H92" s="108"/>
      <c r="I92" s="108"/>
      <c r="J92">
        <v>14851.39</v>
      </c>
      <c r="K92">
        <v>27818.17</v>
      </c>
      <c r="L92">
        <v>29398.14</v>
      </c>
      <c r="M92" s="64"/>
      <c r="N92" s="35">
        <v>14851.39</v>
      </c>
      <c r="O92" s="28">
        <v>27818.17</v>
      </c>
      <c r="P92" s="31">
        <v>29398.14</v>
      </c>
      <c r="R92">
        <f t="shared" si="32"/>
        <v>0</v>
      </c>
      <c r="S92">
        <f t="shared" si="33"/>
        <v>0</v>
      </c>
      <c r="T92">
        <f t="shared" si="34"/>
        <v>0</v>
      </c>
    </row>
    <row r="93" spans="2:20">
      <c r="B93" s="61"/>
      <c r="E93" s="64"/>
      <c r="F93" s="108"/>
      <c r="G93" s="108"/>
      <c r="H93" s="108"/>
      <c r="I93" s="108"/>
      <c r="J93">
        <v>16328</v>
      </c>
      <c r="K93">
        <v>30074.73</v>
      </c>
      <c r="L93">
        <v>32158.35</v>
      </c>
      <c r="M93" s="64"/>
      <c r="N93" s="35">
        <v>16328</v>
      </c>
      <c r="O93" s="28">
        <v>30074.73</v>
      </c>
      <c r="P93" s="31">
        <v>32158.35</v>
      </c>
      <c r="R93">
        <f t="shared" si="32"/>
        <v>0</v>
      </c>
      <c r="S93">
        <f t="shared" si="33"/>
        <v>0</v>
      </c>
      <c r="T93">
        <f t="shared" si="34"/>
        <v>0</v>
      </c>
    </row>
    <row r="94" spans="2:20">
      <c r="B94" s="61"/>
      <c r="E94" s="64"/>
      <c r="F94" s="108"/>
      <c r="G94" s="108"/>
      <c r="H94" s="108"/>
      <c r="I94" s="108"/>
      <c r="J94">
        <v>17785.61</v>
      </c>
      <c r="K94">
        <v>32257.71</v>
      </c>
      <c r="L94">
        <v>34690.879999999997</v>
      </c>
      <c r="M94" s="64"/>
      <c r="N94" s="35">
        <v>17785.61</v>
      </c>
      <c r="O94" s="28">
        <v>32257.71</v>
      </c>
      <c r="P94" s="31">
        <v>34690.879999999997</v>
      </c>
      <c r="R94">
        <f t="shared" si="32"/>
        <v>0</v>
      </c>
      <c r="S94">
        <f t="shared" si="33"/>
        <v>0</v>
      </c>
      <c r="T94">
        <f t="shared" si="34"/>
        <v>0</v>
      </c>
    </row>
    <row r="95" spans="2:20">
      <c r="B95" s="61"/>
      <c r="E95" s="64"/>
      <c r="F95" s="108"/>
      <c r="G95" s="108"/>
      <c r="H95" s="108"/>
      <c r="I95" s="108"/>
      <c r="J95">
        <v>19214.87</v>
      </c>
      <c r="K95">
        <v>34350.42</v>
      </c>
      <c r="L95">
        <v>37017.699999999997</v>
      </c>
      <c r="M95" s="64"/>
      <c r="N95" s="35">
        <v>19214.87</v>
      </c>
      <c r="O95" s="28">
        <v>34350.42</v>
      </c>
      <c r="P95" s="31">
        <v>37017.699999999997</v>
      </c>
      <c r="R95">
        <f t="shared" si="32"/>
        <v>0</v>
      </c>
      <c r="S95">
        <f t="shared" si="33"/>
        <v>0</v>
      </c>
      <c r="T95">
        <f t="shared" si="34"/>
        <v>0</v>
      </c>
    </row>
    <row r="96" spans="2:20">
      <c r="B96" s="61"/>
      <c r="E96" s="64"/>
      <c r="F96" s="108"/>
      <c r="G96" s="108"/>
      <c r="H96" s="108"/>
      <c r="I96" s="108"/>
      <c r="J96">
        <v>20606.439999999999</v>
      </c>
      <c r="K96">
        <v>36336.19</v>
      </c>
      <c r="L96">
        <v>39160.769999999997</v>
      </c>
      <c r="M96" s="64"/>
      <c r="N96" s="35">
        <v>20606.439999999999</v>
      </c>
      <c r="O96" s="28">
        <v>36336.19</v>
      </c>
      <c r="P96" s="31">
        <v>39160.769999999997</v>
      </c>
      <c r="R96">
        <f t="shared" si="32"/>
        <v>0</v>
      </c>
      <c r="S96">
        <f t="shared" si="33"/>
        <v>0</v>
      </c>
      <c r="T96">
        <f t="shared" si="34"/>
        <v>0</v>
      </c>
    </row>
    <row r="97" spans="5:20">
      <c r="E97" s="64"/>
      <c r="F97" s="108"/>
      <c r="G97" s="108"/>
      <c r="H97" s="108"/>
      <c r="I97" s="108"/>
      <c r="J97">
        <v>21950.97</v>
      </c>
      <c r="K97">
        <v>38198.339999999997</v>
      </c>
      <c r="L97">
        <v>41142.050000000003</v>
      </c>
      <c r="M97" s="64"/>
      <c r="N97" s="35">
        <v>21950.97</v>
      </c>
      <c r="O97" s="28">
        <v>38198.339999999997</v>
      </c>
      <c r="P97" s="31">
        <v>41142.050000000003</v>
      </c>
      <c r="R97">
        <f t="shared" si="32"/>
        <v>0</v>
      </c>
      <c r="S97">
        <f t="shared" si="33"/>
        <v>0</v>
      </c>
      <c r="T97">
        <f t="shared" si="34"/>
        <v>0</v>
      </c>
    </row>
    <row r="98" spans="5:20">
      <c r="E98" s="64"/>
      <c r="F98" s="108"/>
      <c r="G98" s="108"/>
      <c r="H98" s="108"/>
      <c r="I98" s="108"/>
      <c r="J98">
        <v>23240.04</v>
      </c>
      <c r="K98">
        <v>39924.35</v>
      </c>
      <c r="L98">
        <v>42981.16</v>
      </c>
      <c r="M98" s="64"/>
      <c r="N98" s="35">
        <v>23240.04</v>
      </c>
      <c r="O98" s="28">
        <v>39924.35</v>
      </c>
      <c r="P98" s="31">
        <v>42981.16</v>
      </c>
      <c r="R98">
        <f t="shared" si="32"/>
        <v>0</v>
      </c>
      <c r="S98">
        <f t="shared" si="33"/>
        <v>0</v>
      </c>
      <c r="T98">
        <f t="shared" si="34"/>
        <v>0</v>
      </c>
    </row>
    <row r="99" spans="5:20">
      <c r="E99" s="64"/>
      <c r="F99" s="108"/>
      <c r="G99" s="108"/>
      <c r="H99" s="108"/>
      <c r="I99" s="108"/>
      <c r="J99">
        <v>24468.959999999999</v>
      </c>
      <c r="K99">
        <v>41518.300000000003</v>
      </c>
      <c r="L99">
        <v>44688.36</v>
      </c>
      <c r="M99" s="64"/>
      <c r="N99" s="35">
        <v>24468.959999999999</v>
      </c>
      <c r="O99" s="28">
        <v>41518.300000000003</v>
      </c>
      <c r="P99" s="31">
        <v>44688.36</v>
      </c>
      <c r="R99">
        <f t="shared" si="32"/>
        <v>0</v>
      </c>
      <c r="S99">
        <f t="shared" si="33"/>
        <v>0</v>
      </c>
      <c r="T99">
        <f t="shared" si="34"/>
        <v>0</v>
      </c>
    </row>
    <row r="100" spans="5:20">
      <c r="E100" s="64"/>
      <c r="F100" s="108"/>
      <c r="G100" s="108"/>
      <c r="H100" s="108"/>
      <c r="I100" s="108"/>
      <c r="J100">
        <v>25633.98</v>
      </c>
      <c r="K100">
        <v>42988.44</v>
      </c>
      <c r="L100">
        <v>46271.56</v>
      </c>
      <c r="M100" s="64"/>
      <c r="N100" s="35">
        <v>25633.98</v>
      </c>
      <c r="O100" s="28">
        <v>42988.44</v>
      </c>
      <c r="P100" s="31">
        <v>46271.56</v>
      </c>
      <c r="R100">
        <f t="shared" si="32"/>
        <v>0</v>
      </c>
      <c r="S100">
        <f t="shared" si="33"/>
        <v>0</v>
      </c>
      <c r="T100">
        <f t="shared" si="34"/>
        <v>0</v>
      </c>
    </row>
    <row r="101" spans="5:20">
      <c r="E101" s="64"/>
      <c r="F101" s="108"/>
      <c r="G101" s="108"/>
      <c r="H101" s="108"/>
      <c r="I101" s="108"/>
      <c r="J101">
        <v>26731.32</v>
      </c>
      <c r="K101">
        <v>44343.03</v>
      </c>
      <c r="L101">
        <v>47738.67</v>
      </c>
      <c r="M101" s="64"/>
      <c r="N101" s="35">
        <v>26731.32</v>
      </c>
      <c r="O101" s="28">
        <v>44343.03</v>
      </c>
      <c r="P101" s="31">
        <v>47738.67</v>
      </c>
      <c r="R101">
        <f t="shared" si="32"/>
        <v>0</v>
      </c>
      <c r="S101">
        <f t="shared" si="33"/>
        <v>0</v>
      </c>
      <c r="T101">
        <f t="shared" si="34"/>
        <v>0</v>
      </c>
    </row>
    <row r="102" spans="5:20">
      <c r="E102" s="64"/>
      <c r="F102" s="108"/>
      <c r="G102" s="108"/>
      <c r="H102" s="108"/>
      <c r="I102" s="108"/>
      <c r="J102">
        <v>27757.24</v>
      </c>
      <c r="K102">
        <v>45590.32</v>
      </c>
      <c r="L102">
        <v>49097.62</v>
      </c>
      <c r="M102" s="64"/>
      <c r="N102" s="35">
        <v>27757.24</v>
      </c>
      <c r="O102" s="28">
        <v>45590.32</v>
      </c>
      <c r="P102" s="31">
        <v>49097.62</v>
      </c>
      <c r="R102">
        <f t="shared" si="32"/>
        <v>0</v>
      </c>
      <c r="S102">
        <f t="shared" si="33"/>
        <v>0</v>
      </c>
      <c r="T102">
        <f t="shared" si="34"/>
        <v>0</v>
      </c>
    </row>
    <row r="103" spans="5:20">
      <c r="E103" s="64"/>
      <c r="F103" s="108"/>
      <c r="G103" s="108"/>
      <c r="H103" s="108"/>
      <c r="I103" s="108"/>
      <c r="J103">
        <v>28707.97</v>
      </c>
      <c r="K103">
        <v>46738.54</v>
      </c>
      <c r="L103">
        <v>50356.31</v>
      </c>
      <c r="M103" s="64"/>
      <c r="N103" s="35">
        <v>28707.97</v>
      </c>
      <c r="O103" s="28">
        <v>46738.54</v>
      </c>
      <c r="P103" s="31">
        <v>50356.31</v>
      </c>
      <c r="R103">
        <f t="shared" si="32"/>
        <v>0</v>
      </c>
      <c r="S103">
        <f t="shared" si="33"/>
        <v>0</v>
      </c>
      <c r="T103">
        <f t="shared" si="34"/>
        <v>0</v>
      </c>
    </row>
    <row r="104" spans="5:20">
      <c r="E104" s="64"/>
      <c r="F104" s="108"/>
      <c r="G104" s="108"/>
      <c r="H104" s="108"/>
      <c r="I104" s="108"/>
      <c r="J104">
        <v>29579.74</v>
      </c>
      <c r="K104">
        <v>47795.96</v>
      </c>
      <c r="L104">
        <v>51522.66</v>
      </c>
      <c r="M104" s="64"/>
      <c r="N104" s="35">
        <v>29579.74</v>
      </c>
      <c r="O104" s="28">
        <v>47795.96</v>
      </c>
      <c r="P104" s="31">
        <v>51522.66</v>
      </c>
      <c r="R104">
        <f t="shared" si="32"/>
        <v>0</v>
      </c>
      <c r="S104">
        <f t="shared" si="33"/>
        <v>0</v>
      </c>
      <c r="T104">
        <f t="shared" si="34"/>
        <v>0</v>
      </c>
    </row>
    <row r="105" spans="5:20">
      <c r="E105" s="64"/>
      <c r="F105" s="108"/>
      <c r="G105" s="108"/>
      <c r="H105" s="108"/>
      <c r="I105" s="108"/>
      <c r="J105">
        <v>30368.81</v>
      </c>
      <c r="K105">
        <v>48770.82</v>
      </c>
      <c r="L105">
        <v>52604.57</v>
      </c>
      <c r="M105" s="64"/>
      <c r="N105" s="35">
        <v>30368.81</v>
      </c>
      <c r="O105" s="28">
        <v>48770.82</v>
      </c>
      <c r="P105" s="31">
        <v>52604.57</v>
      </c>
      <c r="R105">
        <f t="shared" si="32"/>
        <v>0</v>
      </c>
      <c r="S105">
        <f t="shared" si="33"/>
        <v>0</v>
      </c>
      <c r="T105">
        <f t="shared" si="34"/>
        <v>0</v>
      </c>
    </row>
    <row r="106" spans="5:20">
      <c r="E106" s="64"/>
      <c r="F106" s="108"/>
      <c r="G106" s="108"/>
      <c r="H106" s="108"/>
      <c r="I106" s="108"/>
      <c r="J106">
        <v>31071.4</v>
      </c>
      <c r="K106">
        <v>49671.37</v>
      </c>
      <c r="L106">
        <v>53609.98</v>
      </c>
      <c r="M106" s="64"/>
      <c r="N106" s="35">
        <v>31071.4</v>
      </c>
      <c r="O106" s="28">
        <v>49671.37</v>
      </c>
      <c r="P106" s="31">
        <v>53609.98</v>
      </c>
      <c r="R106">
        <f t="shared" si="32"/>
        <v>0</v>
      </c>
      <c r="S106">
        <f t="shared" si="33"/>
        <v>0</v>
      </c>
      <c r="T106">
        <f t="shared" si="34"/>
        <v>0</v>
      </c>
    </row>
    <row r="107" spans="5:20">
      <c r="J107">
        <v>31683.759999999998</v>
      </c>
      <c r="K107">
        <v>50505.86</v>
      </c>
      <c r="L107">
        <v>54546.78</v>
      </c>
      <c r="N107" s="45">
        <v>31683.759999999998</v>
      </c>
      <c r="O107" s="46">
        <v>50505.86</v>
      </c>
      <c r="P107" s="47">
        <v>54546.78</v>
      </c>
      <c r="R107">
        <f t="shared" si="32"/>
        <v>0</v>
      </c>
      <c r="S107">
        <f t="shared" si="33"/>
        <v>0</v>
      </c>
      <c r="T107">
        <f t="shared" si="34"/>
        <v>0</v>
      </c>
    </row>
  </sheetData>
  <mergeCells count="22">
    <mergeCell ref="B4:D4"/>
    <mergeCell ref="F4:H4"/>
    <mergeCell ref="J4:L4"/>
    <mergeCell ref="N4:P4"/>
    <mergeCell ref="R4:T4"/>
    <mergeCell ref="B2:D2"/>
    <mergeCell ref="F2:H2"/>
    <mergeCell ref="J2:L2"/>
    <mergeCell ref="V3:X3"/>
    <mergeCell ref="Z3:AB3"/>
    <mergeCell ref="N2:P2"/>
    <mergeCell ref="R2:T2"/>
    <mergeCell ref="V2:X2"/>
    <mergeCell ref="Z2:AB2"/>
    <mergeCell ref="V4:X4"/>
    <mergeCell ref="Z4:AB4"/>
    <mergeCell ref="AD4:AF4"/>
    <mergeCell ref="AH4:AJ4"/>
    <mergeCell ref="AH2:AJ2"/>
    <mergeCell ref="AD3:AF3"/>
    <mergeCell ref="AH3:AJ3"/>
    <mergeCell ref="AD2:AF2"/>
  </mergeCells>
  <pageMargins left="0.7" right="0.7" top="0.75" bottom="0.75" header="0.3" footer="0.3"/>
  <headerFooter>
    <oddFooter>&amp;L_x000D_&amp;1#&amp;"Calibri"&amp;10&amp;K000000 Classified as Internal | Intern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44D58-7301-4C15-9AFA-EDD271988E66}">
  <sheetPr>
    <tabColor rgb="FF0070C0"/>
  </sheetPr>
  <dimension ref="A1:AJ118"/>
  <sheetViews>
    <sheetView topLeftCell="A59" zoomScaleNormal="100" workbookViewId="0">
      <selection activeCell="B71" sqref="B71"/>
    </sheetView>
  </sheetViews>
  <sheetFormatPr defaultRowHeight="14.4"/>
  <cols>
    <col min="16" max="16" width="12.44140625" bestFit="1" customWidth="1"/>
  </cols>
  <sheetData>
    <row r="1" spans="1:36">
      <c r="A1" s="24" t="s">
        <v>173</v>
      </c>
      <c r="B1" s="266" t="s">
        <v>171</v>
      </c>
      <c r="C1" s="266"/>
      <c r="D1" s="266"/>
      <c r="E1" s="266"/>
      <c r="F1" s="266"/>
      <c r="G1" s="266"/>
      <c r="H1" s="266"/>
      <c r="I1" s="266"/>
      <c r="J1" s="267" t="s">
        <v>174</v>
      </c>
      <c r="K1" s="267"/>
      <c r="L1" s="267"/>
      <c r="M1" s="267"/>
      <c r="N1" s="267"/>
      <c r="O1" s="267"/>
      <c r="P1" s="267"/>
      <c r="Q1" s="267"/>
      <c r="R1" s="268" t="s">
        <v>175</v>
      </c>
      <c r="S1" s="268"/>
      <c r="T1" s="268"/>
      <c r="U1" s="268"/>
      <c r="V1" s="268"/>
      <c r="W1" s="268"/>
      <c r="X1" s="268"/>
      <c r="Y1" s="268"/>
    </row>
    <row r="2" spans="1:36">
      <c r="B2" s="34"/>
      <c r="C2" s="34"/>
      <c r="D2" s="34"/>
      <c r="E2" s="34"/>
      <c r="F2" s="34"/>
      <c r="G2" s="34"/>
      <c r="H2" s="34"/>
      <c r="I2" s="34"/>
      <c r="J2" s="34"/>
      <c r="K2" s="34"/>
      <c r="L2" s="34"/>
      <c r="M2" s="34"/>
      <c r="N2" s="34"/>
      <c r="O2" s="34"/>
      <c r="P2" s="34"/>
      <c r="Q2" s="34"/>
      <c r="R2" s="34"/>
      <c r="S2" s="34"/>
      <c r="T2" s="34"/>
      <c r="U2" s="34"/>
      <c r="V2" s="34"/>
      <c r="W2" s="34"/>
      <c r="X2" s="34"/>
      <c r="Y2" s="34"/>
    </row>
    <row r="3" spans="1:36">
      <c r="A3" t="s">
        <v>225</v>
      </c>
      <c r="B3" s="38" t="s">
        <v>226</v>
      </c>
      <c r="C3" s="34"/>
      <c r="D3" s="34"/>
      <c r="E3" s="34"/>
      <c r="F3" s="34"/>
      <c r="G3" s="34"/>
      <c r="H3" s="34"/>
      <c r="I3" s="34"/>
      <c r="J3" s="34"/>
      <c r="K3" s="34"/>
      <c r="L3" s="34"/>
      <c r="M3" s="34"/>
      <c r="N3" s="34"/>
      <c r="O3" s="34"/>
      <c r="P3" s="34"/>
      <c r="Q3" s="34"/>
      <c r="R3" s="34"/>
      <c r="S3" s="34"/>
      <c r="T3" s="34"/>
      <c r="U3" s="34"/>
      <c r="V3" s="34"/>
      <c r="W3" s="34"/>
      <c r="X3" s="34"/>
      <c r="Y3" s="34"/>
    </row>
    <row r="4" spans="1:36">
      <c r="A4" t="s">
        <v>59</v>
      </c>
      <c r="B4" s="38" t="s">
        <v>227</v>
      </c>
      <c r="C4" s="34"/>
      <c r="D4" s="34"/>
      <c r="E4" s="34"/>
      <c r="F4" s="34"/>
      <c r="G4" s="34"/>
      <c r="H4" s="34"/>
      <c r="I4" s="34"/>
      <c r="J4" s="34"/>
      <c r="K4" s="34"/>
      <c r="L4" s="34"/>
      <c r="M4" s="34"/>
      <c r="N4" s="34"/>
      <c r="O4" s="34"/>
      <c r="P4" s="34"/>
      <c r="Q4" s="34"/>
      <c r="R4" s="34"/>
      <c r="S4" s="34"/>
      <c r="T4" s="34"/>
      <c r="U4" s="34"/>
      <c r="V4" s="34"/>
      <c r="W4" s="34"/>
      <c r="X4" s="34"/>
      <c r="Y4" s="34"/>
    </row>
    <row r="5" spans="1:36">
      <c r="A5" s="24" t="s">
        <v>473</v>
      </c>
      <c r="B5" s="68" t="s">
        <v>228</v>
      </c>
      <c r="C5" s="68" t="s">
        <v>229</v>
      </c>
      <c r="D5" s="68" t="s">
        <v>230</v>
      </c>
      <c r="E5" s="68" t="s">
        <v>231</v>
      </c>
      <c r="F5" s="68" t="s">
        <v>232</v>
      </c>
      <c r="G5" s="68" t="s">
        <v>233</v>
      </c>
      <c r="H5" s="68" t="s">
        <v>234</v>
      </c>
      <c r="I5" s="68" t="s">
        <v>235</v>
      </c>
      <c r="J5" s="69" t="s">
        <v>228</v>
      </c>
      <c r="K5" s="69" t="s">
        <v>229</v>
      </c>
      <c r="L5" s="69" t="s">
        <v>230</v>
      </c>
      <c r="M5" s="69" t="s">
        <v>231</v>
      </c>
      <c r="N5" s="69" t="s">
        <v>232</v>
      </c>
      <c r="O5" s="69" t="s">
        <v>233</v>
      </c>
      <c r="P5" s="69" t="s">
        <v>234</v>
      </c>
      <c r="Q5" s="69" t="s">
        <v>235</v>
      </c>
      <c r="R5" s="70" t="s">
        <v>228</v>
      </c>
      <c r="S5" s="70" t="s">
        <v>229</v>
      </c>
      <c r="T5" s="70" t="s">
        <v>230</v>
      </c>
      <c r="U5" s="70" t="s">
        <v>231</v>
      </c>
      <c r="V5" s="70" t="s">
        <v>232</v>
      </c>
      <c r="W5" s="70" t="s">
        <v>233</v>
      </c>
      <c r="X5" s="70" t="s">
        <v>234</v>
      </c>
      <c r="Y5" s="70" t="s">
        <v>235</v>
      </c>
    </row>
    <row r="6" spans="1:36">
      <c r="A6" s="49">
        <v>2005</v>
      </c>
      <c r="B6" s="58">
        <v>9.5238168509582194E-2</v>
      </c>
      <c r="C6" s="58">
        <v>0.27731093155322656</v>
      </c>
      <c r="D6" s="58">
        <v>0.27731093155322656</v>
      </c>
      <c r="E6" s="58">
        <v>0</v>
      </c>
      <c r="F6" s="58">
        <v>0.27731093155322656</v>
      </c>
      <c r="G6" s="58">
        <v>7.2829036830738075E-2</v>
      </c>
      <c r="H6" s="58">
        <v>0</v>
      </c>
      <c r="I6" s="58">
        <v>0</v>
      </c>
      <c r="J6" s="247">
        <v>9.5238168509582194E-2</v>
      </c>
      <c r="K6" s="247">
        <v>0.27731093155322656</v>
      </c>
      <c r="L6" s="247">
        <v>0.27731093155322656</v>
      </c>
      <c r="M6" s="247">
        <v>0</v>
      </c>
      <c r="N6" s="247">
        <v>0.27731093155322656</v>
      </c>
      <c r="O6" s="247">
        <v>7.2829036830738075E-2</v>
      </c>
      <c r="P6" s="247">
        <v>0</v>
      </c>
      <c r="Q6" s="247">
        <v>0</v>
      </c>
      <c r="R6" s="248">
        <v>9.5238168509582194E-2</v>
      </c>
      <c r="S6" s="248">
        <v>0.27731093155322656</v>
      </c>
      <c r="T6" s="248">
        <v>0.27731093155322656</v>
      </c>
      <c r="U6" s="248">
        <v>0</v>
      </c>
      <c r="V6" s="248">
        <v>0.27731093155322656</v>
      </c>
      <c r="W6" s="248">
        <v>7.2829036830738075E-2</v>
      </c>
      <c r="X6" s="248">
        <v>0</v>
      </c>
      <c r="Y6" s="248">
        <v>0</v>
      </c>
      <c r="Z6" s="60"/>
    </row>
    <row r="7" spans="1:36">
      <c r="A7" s="49">
        <v>2006</v>
      </c>
      <c r="B7" s="58">
        <v>9.5238168509582194E-2</v>
      </c>
      <c r="C7" s="58">
        <v>0.27731093155322656</v>
      </c>
      <c r="D7" s="58">
        <v>0.27731093155322656</v>
      </c>
      <c r="E7" s="58">
        <v>0</v>
      </c>
      <c r="F7" s="58">
        <v>0.27731093155322656</v>
      </c>
      <c r="G7" s="58">
        <v>7.2829036830738075E-2</v>
      </c>
      <c r="H7" s="58">
        <v>0</v>
      </c>
      <c r="I7" s="58">
        <v>0</v>
      </c>
      <c r="J7" s="247">
        <v>9.5238168509582194E-2</v>
      </c>
      <c r="K7" s="247">
        <v>0.27731093155322656</v>
      </c>
      <c r="L7" s="247">
        <v>0.27731093155322656</v>
      </c>
      <c r="M7" s="247">
        <v>0</v>
      </c>
      <c r="N7" s="247">
        <v>0.27731093155322656</v>
      </c>
      <c r="O7" s="247">
        <v>7.2829036830738075E-2</v>
      </c>
      <c r="P7" s="247">
        <v>0</v>
      </c>
      <c r="Q7" s="247">
        <v>0</v>
      </c>
      <c r="R7" s="248">
        <v>9.5238168509582194E-2</v>
      </c>
      <c r="S7" s="248">
        <v>0.27731093155322656</v>
      </c>
      <c r="T7" s="248">
        <v>0.27731093155322656</v>
      </c>
      <c r="U7" s="248">
        <v>0</v>
      </c>
      <c r="V7" s="248">
        <v>0.27731093155322656</v>
      </c>
      <c r="W7" s="248">
        <v>7.2829036830738075E-2</v>
      </c>
      <c r="X7" s="248">
        <v>0</v>
      </c>
      <c r="Y7" s="248">
        <v>0</v>
      </c>
      <c r="Z7" s="60"/>
    </row>
    <row r="8" spans="1:36">
      <c r="A8" s="49">
        <v>2007</v>
      </c>
      <c r="B8" s="58">
        <v>9.5238168509582194E-2</v>
      </c>
      <c r="C8" s="58">
        <v>0.27731093155322656</v>
      </c>
      <c r="D8" s="58">
        <v>0.27731093155322656</v>
      </c>
      <c r="E8" s="58">
        <v>0</v>
      </c>
      <c r="F8" s="58">
        <v>0.27731093155322656</v>
      </c>
      <c r="G8" s="58">
        <v>7.2829036830738075E-2</v>
      </c>
      <c r="H8" s="58">
        <v>0</v>
      </c>
      <c r="I8" s="58">
        <v>0</v>
      </c>
      <c r="J8" s="247">
        <v>9.5238168509582194E-2</v>
      </c>
      <c r="K8" s="247">
        <v>0.27731093155322656</v>
      </c>
      <c r="L8" s="247">
        <v>0.27731093155322656</v>
      </c>
      <c r="M8" s="247">
        <v>0</v>
      </c>
      <c r="N8" s="247">
        <v>0.27731093155322656</v>
      </c>
      <c r="O8" s="247">
        <v>7.2829036830738075E-2</v>
      </c>
      <c r="P8" s="247">
        <v>0</v>
      </c>
      <c r="Q8" s="247">
        <v>0</v>
      </c>
      <c r="R8" s="248">
        <v>9.5238168509582194E-2</v>
      </c>
      <c r="S8" s="248">
        <v>0.27731093155322656</v>
      </c>
      <c r="T8" s="248">
        <v>0.27731093155322656</v>
      </c>
      <c r="U8" s="248">
        <v>0</v>
      </c>
      <c r="V8" s="248">
        <v>0.27731093155322656</v>
      </c>
      <c r="W8" s="248">
        <v>7.2829036830738075E-2</v>
      </c>
      <c r="X8" s="248">
        <v>0</v>
      </c>
      <c r="Y8" s="248">
        <v>0</v>
      </c>
      <c r="Z8" s="60"/>
      <c r="AD8" s="57"/>
      <c r="AE8" s="57"/>
      <c r="AF8" s="57"/>
      <c r="AG8" s="57"/>
      <c r="AH8" s="57"/>
      <c r="AI8" s="57"/>
      <c r="AJ8" s="57"/>
    </row>
    <row r="9" spans="1:36">
      <c r="A9" s="49">
        <v>2008</v>
      </c>
      <c r="B9" s="58">
        <v>9.5238168509582194E-2</v>
      </c>
      <c r="C9" s="58">
        <v>0.27731093155322656</v>
      </c>
      <c r="D9" s="58">
        <v>0.27731093155322656</v>
      </c>
      <c r="E9" s="58">
        <v>0</v>
      </c>
      <c r="F9" s="58">
        <v>0.27731093155322656</v>
      </c>
      <c r="G9" s="58">
        <v>7.2829036830738075E-2</v>
      </c>
      <c r="H9" s="58">
        <v>0</v>
      </c>
      <c r="I9" s="58">
        <v>0</v>
      </c>
      <c r="J9" s="247">
        <v>9.5238168509582194E-2</v>
      </c>
      <c r="K9" s="247">
        <v>0.27731093155322656</v>
      </c>
      <c r="L9" s="247">
        <v>0.27731093155322656</v>
      </c>
      <c r="M9" s="247">
        <v>0</v>
      </c>
      <c r="N9" s="247">
        <v>0.27731093155322656</v>
      </c>
      <c r="O9" s="247">
        <v>7.2829036830738075E-2</v>
      </c>
      <c r="P9" s="247">
        <v>0</v>
      </c>
      <c r="Q9" s="247">
        <v>0</v>
      </c>
      <c r="R9" s="248">
        <v>9.5238168509582194E-2</v>
      </c>
      <c r="S9" s="248">
        <v>0.27731093155322656</v>
      </c>
      <c r="T9" s="248">
        <v>0.27731093155322656</v>
      </c>
      <c r="U9" s="248">
        <v>0</v>
      </c>
      <c r="V9" s="248">
        <v>0.27731093155322656</v>
      </c>
      <c r="W9" s="248">
        <v>7.2829036830738075E-2</v>
      </c>
      <c r="X9" s="248">
        <v>0</v>
      </c>
      <c r="Y9" s="248">
        <v>0</v>
      </c>
      <c r="Z9" s="60"/>
      <c r="AD9" s="57"/>
      <c r="AE9" s="57"/>
      <c r="AF9" s="57"/>
      <c r="AG9" s="57"/>
      <c r="AH9" s="57"/>
      <c r="AI9" s="57"/>
      <c r="AJ9" s="57"/>
    </row>
    <row r="10" spans="1:36">
      <c r="A10" s="49">
        <v>2009</v>
      </c>
      <c r="B10" s="58">
        <v>9.5238168509582194E-2</v>
      </c>
      <c r="C10" s="58">
        <v>0.27731093155322656</v>
      </c>
      <c r="D10" s="58">
        <v>0.27731093155322656</v>
      </c>
      <c r="E10" s="58">
        <v>0</v>
      </c>
      <c r="F10" s="58">
        <v>0.27731093155322656</v>
      </c>
      <c r="G10" s="58">
        <v>7.2829036830738075E-2</v>
      </c>
      <c r="H10" s="58">
        <v>0</v>
      </c>
      <c r="I10" s="58">
        <v>0</v>
      </c>
      <c r="J10" s="247">
        <v>9.5238168509582194E-2</v>
      </c>
      <c r="K10" s="247">
        <v>0.27731093155322656</v>
      </c>
      <c r="L10" s="247">
        <v>0.27731093155322656</v>
      </c>
      <c r="M10" s="247">
        <v>0</v>
      </c>
      <c r="N10" s="247">
        <v>0.27731093155322656</v>
      </c>
      <c r="O10" s="247">
        <v>7.2829036830738075E-2</v>
      </c>
      <c r="P10" s="247">
        <v>0</v>
      </c>
      <c r="Q10" s="247">
        <v>0</v>
      </c>
      <c r="R10" s="248">
        <v>9.5238168509582194E-2</v>
      </c>
      <c r="S10" s="248">
        <v>0.27731093155322656</v>
      </c>
      <c r="T10" s="248">
        <v>0.27731093155322656</v>
      </c>
      <c r="U10" s="248">
        <v>0</v>
      </c>
      <c r="V10" s="248">
        <v>0.27731093155322656</v>
      </c>
      <c r="W10" s="248">
        <v>7.2829036830738075E-2</v>
      </c>
      <c r="X10" s="248">
        <v>0</v>
      </c>
      <c r="Y10" s="248">
        <v>0</v>
      </c>
      <c r="Z10" s="60"/>
      <c r="AD10" s="57"/>
      <c r="AE10" s="57"/>
      <c r="AF10" s="57"/>
      <c r="AG10" s="57"/>
      <c r="AH10" s="57"/>
      <c r="AI10" s="57"/>
      <c r="AJ10" s="57"/>
    </row>
    <row r="11" spans="1:36">
      <c r="A11" s="49">
        <v>2010</v>
      </c>
      <c r="B11" s="58">
        <v>9.5238168509582194E-2</v>
      </c>
      <c r="C11" s="58">
        <v>0.27731093155322656</v>
      </c>
      <c r="D11" s="58">
        <v>0.27731093155322656</v>
      </c>
      <c r="E11" s="58">
        <v>0</v>
      </c>
      <c r="F11" s="58">
        <v>0.27731093155322656</v>
      </c>
      <c r="G11" s="58">
        <v>7.2829036830738075E-2</v>
      </c>
      <c r="H11" s="58">
        <v>0</v>
      </c>
      <c r="I11" s="58">
        <v>0</v>
      </c>
      <c r="J11" s="247">
        <v>9.5238168509582194E-2</v>
      </c>
      <c r="K11" s="247">
        <v>0.27731093155322656</v>
      </c>
      <c r="L11" s="247">
        <v>0.27731093155322656</v>
      </c>
      <c r="M11" s="247">
        <v>0</v>
      </c>
      <c r="N11" s="247">
        <v>0.27731093155322656</v>
      </c>
      <c r="O11" s="247">
        <v>7.2829036830738075E-2</v>
      </c>
      <c r="P11" s="247">
        <v>0</v>
      </c>
      <c r="Q11" s="247">
        <v>0</v>
      </c>
      <c r="R11" s="248">
        <v>9.5238168509582194E-2</v>
      </c>
      <c r="S11" s="248">
        <v>0.27731093155322656</v>
      </c>
      <c r="T11" s="248">
        <v>0.27731093155322656</v>
      </c>
      <c r="U11" s="248">
        <v>0</v>
      </c>
      <c r="V11" s="248">
        <v>0.27731093155322656</v>
      </c>
      <c r="W11" s="248">
        <v>7.2829036830738075E-2</v>
      </c>
      <c r="X11" s="248">
        <v>0</v>
      </c>
      <c r="Y11" s="248">
        <v>0</v>
      </c>
      <c r="Z11" s="60"/>
      <c r="AD11" s="57"/>
      <c r="AE11" s="57"/>
      <c r="AF11" s="57"/>
      <c r="AG11" s="57"/>
      <c r="AH11" s="57"/>
      <c r="AI11" s="57"/>
      <c r="AJ11" s="57"/>
    </row>
    <row r="12" spans="1:36">
      <c r="A12" s="49">
        <v>2011</v>
      </c>
      <c r="B12" s="58">
        <v>9.5238168509582194E-2</v>
      </c>
      <c r="C12" s="58">
        <v>0.27731093155322656</v>
      </c>
      <c r="D12" s="58">
        <v>0.27731093155322656</v>
      </c>
      <c r="E12" s="58">
        <v>0</v>
      </c>
      <c r="F12" s="58">
        <v>0.27731093155322656</v>
      </c>
      <c r="G12" s="58">
        <v>7.2829036830738075E-2</v>
      </c>
      <c r="H12" s="58">
        <v>0</v>
      </c>
      <c r="I12" s="58">
        <v>0</v>
      </c>
      <c r="J12" s="247">
        <v>9.5238168509582194E-2</v>
      </c>
      <c r="K12" s="247">
        <v>0.27731093155322656</v>
      </c>
      <c r="L12" s="247">
        <v>0.27731093155322656</v>
      </c>
      <c r="M12" s="247">
        <v>0</v>
      </c>
      <c r="N12" s="247">
        <v>0.27731093155322656</v>
      </c>
      <c r="O12" s="247">
        <v>7.2829036830738075E-2</v>
      </c>
      <c r="P12" s="247">
        <v>0</v>
      </c>
      <c r="Q12" s="247">
        <v>0</v>
      </c>
      <c r="R12" s="248">
        <v>9.5238168509582194E-2</v>
      </c>
      <c r="S12" s="248">
        <v>0.27731093155322656</v>
      </c>
      <c r="T12" s="248">
        <v>0.27731093155322656</v>
      </c>
      <c r="U12" s="248">
        <v>0</v>
      </c>
      <c r="V12" s="248">
        <v>0.27731093155322656</v>
      </c>
      <c r="W12" s="248">
        <v>7.2829036830738075E-2</v>
      </c>
      <c r="X12" s="248">
        <v>0</v>
      </c>
      <c r="Y12" s="248">
        <v>0</v>
      </c>
      <c r="Z12" s="60"/>
      <c r="AD12" s="57"/>
      <c r="AE12" s="57"/>
      <c r="AF12" s="57"/>
      <c r="AG12" s="57"/>
      <c r="AH12" s="57"/>
      <c r="AI12" s="57"/>
      <c r="AJ12" s="57"/>
    </row>
    <row r="13" spans="1:36">
      <c r="A13" s="49">
        <v>2012</v>
      </c>
      <c r="B13" s="58">
        <v>9.5238168509582194E-2</v>
      </c>
      <c r="C13" s="58">
        <v>0.27731093155322656</v>
      </c>
      <c r="D13" s="58">
        <v>0.27731093155322656</v>
      </c>
      <c r="E13" s="58">
        <v>0</v>
      </c>
      <c r="F13" s="58">
        <v>0.27731093155322656</v>
      </c>
      <c r="G13" s="58">
        <v>7.2829036830738075E-2</v>
      </c>
      <c r="H13" s="58">
        <v>0</v>
      </c>
      <c r="I13" s="58">
        <v>0</v>
      </c>
      <c r="J13" s="247">
        <v>9.5238168509582194E-2</v>
      </c>
      <c r="K13" s="247">
        <v>0.27731093155322656</v>
      </c>
      <c r="L13" s="247">
        <v>0.27731093155322656</v>
      </c>
      <c r="M13" s="247">
        <v>0</v>
      </c>
      <c r="N13" s="247">
        <v>0.27731093155322656</v>
      </c>
      <c r="O13" s="247">
        <v>7.2829036830738075E-2</v>
      </c>
      <c r="P13" s="247">
        <v>0</v>
      </c>
      <c r="Q13" s="247">
        <v>0</v>
      </c>
      <c r="R13" s="248">
        <v>9.5238168509582194E-2</v>
      </c>
      <c r="S13" s="248">
        <v>0.27731093155322656</v>
      </c>
      <c r="T13" s="248">
        <v>0.27731093155322656</v>
      </c>
      <c r="U13" s="248">
        <v>0</v>
      </c>
      <c r="V13" s="248">
        <v>0.27731093155322656</v>
      </c>
      <c r="W13" s="248">
        <v>7.2829036830738075E-2</v>
      </c>
      <c r="X13" s="248">
        <v>0</v>
      </c>
      <c r="Y13" s="248">
        <v>0</v>
      </c>
      <c r="Z13" s="60"/>
      <c r="AD13" s="57"/>
      <c r="AE13" s="57"/>
      <c r="AF13" s="57"/>
      <c r="AG13" s="57"/>
      <c r="AH13" s="57"/>
      <c r="AI13" s="57"/>
      <c r="AJ13" s="57"/>
    </row>
    <row r="14" spans="1:36">
      <c r="A14" s="49">
        <v>2013</v>
      </c>
      <c r="B14" s="58">
        <v>9.5238168509582194E-2</v>
      </c>
      <c r="C14" s="58">
        <v>0.27731093155322656</v>
      </c>
      <c r="D14" s="58">
        <v>0.27731093155322656</v>
      </c>
      <c r="E14" s="58">
        <v>0</v>
      </c>
      <c r="F14" s="58">
        <v>0.27731093155322656</v>
      </c>
      <c r="G14" s="58">
        <v>7.2829036830738075E-2</v>
      </c>
      <c r="H14" s="58">
        <v>0</v>
      </c>
      <c r="I14" s="58">
        <v>0</v>
      </c>
      <c r="J14" s="247">
        <v>9.5238168509582194E-2</v>
      </c>
      <c r="K14" s="247">
        <v>0.27731093155322656</v>
      </c>
      <c r="L14" s="247">
        <v>0.27731093155322656</v>
      </c>
      <c r="M14" s="247">
        <v>0</v>
      </c>
      <c r="N14" s="247">
        <v>0.27731093155322656</v>
      </c>
      <c r="O14" s="247">
        <v>7.2829036830738075E-2</v>
      </c>
      <c r="P14" s="247">
        <v>0</v>
      </c>
      <c r="Q14" s="247">
        <v>0</v>
      </c>
      <c r="R14" s="248">
        <v>9.5238168509582194E-2</v>
      </c>
      <c r="S14" s="248">
        <v>0.27731093155322656</v>
      </c>
      <c r="T14" s="248">
        <v>0.27731093155322656</v>
      </c>
      <c r="U14" s="248">
        <v>0</v>
      </c>
      <c r="V14" s="248">
        <v>0.27731093155322656</v>
      </c>
      <c r="W14" s="248">
        <v>7.2829036830738075E-2</v>
      </c>
      <c r="X14" s="248">
        <v>0</v>
      </c>
      <c r="Y14" s="248">
        <v>0</v>
      </c>
      <c r="Z14" s="60"/>
      <c r="AD14" s="57"/>
      <c r="AE14" s="57"/>
      <c r="AF14" s="57"/>
      <c r="AG14" s="57"/>
      <c r="AH14" s="57"/>
      <c r="AI14" s="57"/>
      <c r="AJ14" s="57"/>
    </row>
    <row r="15" spans="1:36">
      <c r="A15" s="49">
        <v>2014</v>
      </c>
      <c r="B15" s="58">
        <v>9.5238168509582194E-2</v>
      </c>
      <c r="C15" s="58">
        <v>0.27731093155322656</v>
      </c>
      <c r="D15" s="58">
        <v>0.27731093155322656</v>
      </c>
      <c r="E15" s="58">
        <v>0</v>
      </c>
      <c r="F15" s="58">
        <v>0.27731093155322656</v>
      </c>
      <c r="G15" s="58">
        <v>7.2829036830738075E-2</v>
      </c>
      <c r="H15" s="58">
        <v>0</v>
      </c>
      <c r="I15" s="58">
        <v>0</v>
      </c>
      <c r="J15" s="247">
        <v>9.5238168509582194E-2</v>
      </c>
      <c r="K15" s="247">
        <v>0.27731093155322656</v>
      </c>
      <c r="L15" s="247">
        <v>0.27731093155322656</v>
      </c>
      <c r="M15" s="247">
        <v>0</v>
      </c>
      <c r="N15" s="247">
        <v>0.27731093155322656</v>
      </c>
      <c r="O15" s="247">
        <v>7.2829036830738075E-2</v>
      </c>
      <c r="P15" s="247">
        <v>0</v>
      </c>
      <c r="Q15" s="247">
        <v>0</v>
      </c>
      <c r="R15" s="248">
        <v>9.5238168509582194E-2</v>
      </c>
      <c r="S15" s="248">
        <v>0.27731093155322656</v>
      </c>
      <c r="T15" s="248">
        <v>0.27731093155322656</v>
      </c>
      <c r="U15" s="248">
        <v>0</v>
      </c>
      <c r="V15" s="248">
        <v>0.27731093155322656</v>
      </c>
      <c r="W15" s="248">
        <v>7.2829036830738075E-2</v>
      </c>
      <c r="X15" s="248">
        <v>0</v>
      </c>
      <c r="Y15" s="248">
        <v>0</v>
      </c>
      <c r="Z15" s="60"/>
      <c r="AD15" s="57"/>
      <c r="AE15" s="57"/>
      <c r="AF15" s="57"/>
      <c r="AG15" s="57"/>
      <c r="AH15" s="57"/>
      <c r="AI15" s="57"/>
      <c r="AJ15" s="57"/>
    </row>
    <row r="16" spans="1:36">
      <c r="A16" s="49">
        <v>2015</v>
      </c>
      <c r="B16" s="58">
        <v>9.5238168509582194E-2</v>
      </c>
      <c r="C16" s="58">
        <v>0.27731093155322656</v>
      </c>
      <c r="D16" s="58">
        <v>0.27731093155322656</v>
      </c>
      <c r="E16" s="58">
        <v>0</v>
      </c>
      <c r="F16" s="58">
        <v>0.27731093155322656</v>
      </c>
      <c r="G16" s="58">
        <v>7.2829036830738075E-2</v>
      </c>
      <c r="H16" s="58">
        <v>0</v>
      </c>
      <c r="I16" s="58">
        <v>0</v>
      </c>
      <c r="J16" s="247">
        <v>9.5238168509582194E-2</v>
      </c>
      <c r="K16" s="247">
        <v>0.27731093155322656</v>
      </c>
      <c r="L16" s="247">
        <v>0.27731093155322656</v>
      </c>
      <c r="M16" s="247">
        <v>0</v>
      </c>
      <c r="N16" s="247">
        <v>0.27731093155322656</v>
      </c>
      <c r="O16" s="247">
        <v>7.2829036830738075E-2</v>
      </c>
      <c r="P16" s="247">
        <v>0</v>
      </c>
      <c r="Q16" s="247">
        <v>0</v>
      </c>
      <c r="R16" s="248">
        <v>9.5238168509582194E-2</v>
      </c>
      <c r="S16" s="248">
        <v>0.27731093155322656</v>
      </c>
      <c r="T16" s="248">
        <v>0.27731093155322656</v>
      </c>
      <c r="U16" s="248">
        <v>0</v>
      </c>
      <c r="V16" s="248">
        <v>0.27731093155322656</v>
      </c>
      <c r="W16" s="248">
        <v>7.2829036830738075E-2</v>
      </c>
      <c r="X16" s="248">
        <v>0</v>
      </c>
      <c r="Y16" s="248">
        <v>0</v>
      </c>
      <c r="Z16" s="60"/>
      <c r="AD16" s="57"/>
      <c r="AE16" s="57"/>
      <c r="AF16" s="57"/>
      <c r="AG16" s="57"/>
      <c r="AH16" s="57"/>
      <c r="AI16" s="57"/>
      <c r="AJ16" s="57"/>
    </row>
    <row r="17" spans="1:26">
      <c r="A17" s="49">
        <v>2016</v>
      </c>
      <c r="B17" s="58">
        <v>9.5238168509582194E-2</v>
      </c>
      <c r="C17" s="58">
        <v>0.27731093155322656</v>
      </c>
      <c r="D17" s="58">
        <v>0.27731093155322656</v>
      </c>
      <c r="E17" s="58">
        <v>0</v>
      </c>
      <c r="F17" s="58">
        <v>0.27731093155322656</v>
      </c>
      <c r="G17" s="58">
        <v>7.2829036830738075E-2</v>
      </c>
      <c r="H17" s="58">
        <v>0</v>
      </c>
      <c r="I17" s="58">
        <v>0</v>
      </c>
      <c r="J17" s="247">
        <v>9.5238168509582194E-2</v>
      </c>
      <c r="K17" s="247">
        <v>0.27731093155322656</v>
      </c>
      <c r="L17" s="247">
        <v>0.27731093155322656</v>
      </c>
      <c r="M17" s="247">
        <v>0</v>
      </c>
      <c r="N17" s="247">
        <v>0.27731093155322656</v>
      </c>
      <c r="O17" s="247">
        <v>7.2829036830738075E-2</v>
      </c>
      <c r="P17" s="247">
        <v>0</v>
      </c>
      <c r="Q17" s="247">
        <v>0</v>
      </c>
      <c r="R17" s="248">
        <v>9.5238168509582194E-2</v>
      </c>
      <c r="S17" s="248">
        <v>0.27731093155322656</v>
      </c>
      <c r="T17" s="248">
        <v>0.27731093155322656</v>
      </c>
      <c r="U17" s="248">
        <v>0</v>
      </c>
      <c r="V17" s="248">
        <v>0.27731093155322656</v>
      </c>
      <c r="W17" s="248">
        <v>7.2829036830738075E-2</v>
      </c>
      <c r="X17" s="248">
        <v>0</v>
      </c>
      <c r="Y17" s="248">
        <v>0</v>
      </c>
      <c r="Z17" s="60"/>
    </row>
    <row r="18" spans="1:26">
      <c r="A18" s="49">
        <v>2017</v>
      </c>
      <c r="B18" s="58">
        <v>9.5238168509582194E-2</v>
      </c>
      <c r="C18" s="58">
        <v>0.27731093155322656</v>
      </c>
      <c r="D18" s="58">
        <v>0.27731093155322656</v>
      </c>
      <c r="E18" s="58">
        <v>0</v>
      </c>
      <c r="F18" s="58">
        <v>0.27731093155322656</v>
      </c>
      <c r="G18" s="58">
        <v>7.2829036830738075E-2</v>
      </c>
      <c r="H18" s="58">
        <v>0</v>
      </c>
      <c r="I18" s="58">
        <v>0</v>
      </c>
      <c r="J18" s="247">
        <v>9.5238168509582194E-2</v>
      </c>
      <c r="K18" s="247">
        <v>0.27731093155322656</v>
      </c>
      <c r="L18" s="247">
        <v>0.27731093155322656</v>
      </c>
      <c r="M18" s="247">
        <v>0</v>
      </c>
      <c r="N18" s="247">
        <v>0.27731093155322656</v>
      </c>
      <c r="O18" s="247">
        <v>7.2829036830738075E-2</v>
      </c>
      <c r="P18" s="247">
        <v>0</v>
      </c>
      <c r="Q18" s="247">
        <v>0</v>
      </c>
      <c r="R18" s="248">
        <v>9.5238168509582194E-2</v>
      </c>
      <c r="S18" s="248">
        <v>0.27731093155322656</v>
      </c>
      <c r="T18" s="248">
        <v>0.27731093155322656</v>
      </c>
      <c r="U18" s="248">
        <v>0</v>
      </c>
      <c r="V18" s="248">
        <v>0.27731093155322656</v>
      </c>
      <c r="W18" s="248">
        <v>7.2829036830738075E-2</v>
      </c>
      <c r="X18" s="248">
        <v>0</v>
      </c>
      <c r="Y18" s="248">
        <v>0</v>
      </c>
      <c r="Z18" s="60"/>
    </row>
    <row r="19" spans="1:26">
      <c r="A19" s="49">
        <v>2018</v>
      </c>
      <c r="B19" s="58">
        <v>9.5238168509582194E-2</v>
      </c>
      <c r="C19" s="58">
        <v>0.27731093155322656</v>
      </c>
      <c r="D19" s="58">
        <v>0.27731093155322656</v>
      </c>
      <c r="E19" s="58">
        <v>0</v>
      </c>
      <c r="F19" s="58">
        <v>0.27731093155322656</v>
      </c>
      <c r="G19" s="58">
        <v>7.2829036830738075E-2</v>
      </c>
      <c r="H19" s="58">
        <v>0</v>
      </c>
      <c r="I19" s="58">
        <v>0</v>
      </c>
      <c r="J19" s="247">
        <v>9.5238168509582194E-2</v>
      </c>
      <c r="K19" s="247">
        <v>0.27731093155322656</v>
      </c>
      <c r="L19" s="247">
        <v>0.27731093155322656</v>
      </c>
      <c r="M19" s="247">
        <v>0</v>
      </c>
      <c r="N19" s="247">
        <v>0.27731093155322656</v>
      </c>
      <c r="O19" s="247">
        <v>7.2829036830738075E-2</v>
      </c>
      <c r="P19" s="247">
        <v>0</v>
      </c>
      <c r="Q19" s="247">
        <v>0</v>
      </c>
      <c r="R19" s="248">
        <v>9.5238168509582194E-2</v>
      </c>
      <c r="S19" s="248">
        <v>0.27731093155322656</v>
      </c>
      <c r="T19" s="248">
        <v>0.27731093155322656</v>
      </c>
      <c r="U19" s="248">
        <v>0</v>
      </c>
      <c r="V19" s="248">
        <v>0.27731093155322656</v>
      </c>
      <c r="W19" s="248">
        <v>7.2829036830738075E-2</v>
      </c>
      <c r="X19" s="248">
        <v>0</v>
      </c>
      <c r="Y19" s="248">
        <v>0</v>
      </c>
      <c r="Z19" s="60"/>
    </row>
    <row r="20" spans="1:26">
      <c r="A20" s="49">
        <v>2019</v>
      </c>
      <c r="B20" s="58">
        <v>4.7619212479892703E-2</v>
      </c>
      <c r="C20" s="58">
        <v>0.3071894745997828</v>
      </c>
      <c r="D20" s="58">
        <v>0.3071894745997828</v>
      </c>
      <c r="E20" s="58">
        <v>0</v>
      </c>
      <c r="F20" s="58">
        <v>0.3071894745997828</v>
      </c>
      <c r="G20" s="58">
        <v>3.0812363720758962E-2</v>
      </c>
      <c r="H20" s="58">
        <v>0</v>
      </c>
      <c r="I20" s="58">
        <v>0</v>
      </c>
      <c r="J20" s="247">
        <v>4.7619212479892703E-2</v>
      </c>
      <c r="K20" s="247">
        <v>0.3071894745997828</v>
      </c>
      <c r="L20" s="247">
        <v>0.3071894745997828</v>
      </c>
      <c r="M20" s="247">
        <v>0</v>
      </c>
      <c r="N20" s="247">
        <v>0.3071894745997828</v>
      </c>
      <c r="O20" s="247">
        <v>3.0812363720758962E-2</v>
      </c>
      <c r="P20" s="247">
        <v>0</v>
      </c>
      <c r="Q20" s="247">
        <v>0</v>
      </c>
      <c r="R20" s="248">
        <v>4.7619212479892703E-2</v>
      </c>
      <c r="S20" s="248">
        <v>0.3071894745997828</v>
      </c>
      <c r="T20" s="248">
        <v>0.3071894745997828</v>
      </c>
      <c r="U20" s="248">
        <v>0</v>
      </c>
      <c r="V20" s="248">
        <v>0.3071894745997828</v>
      </c>
      <c r="W20" s="248">
        <v>3.0812363720758962E-2</v>
      </c>
      <c r="X20" s="248">
        <v>0</v>
      </c>
      <c r="Y20" s="248">
        <v>0</v>
      </c>
    </row>
    <row r="21" spans="1:26">
      <c r="A21" s="49">
        <v>2020</v>
      </c>
      <c r="B21" s="58">
        <v>4.4818006907486295E-2</v>
      </c>
      <c r="C21" s="58">
        <v>0.30065358471437087</v>
      </c>
      <c r="D21" s="58">
        <v>0.30065358471437087</v>
      </c>
      <c r="E21" s="58">
        <v>0</v>
      </c>
      <c r="F21" s="58">
        <v>0.30065358471437087</v>
      </c>
      <c r="G21" s="58">
        <v>5.3221238949401097E-2</v>
      </c>
      <c r="H21" s="58">
        <v>0</v>
      </c>
      <c r="I21" s="58">
        <v>0</v>
      </c>
      <c r="J21" s="54">
        <v>4.4818006907486295E-2</v>
      </c>
      <c r="K21" s="54">
        <v>0.30065358471437087</v>
      </c>
      <c r="L21" s="54">
        <v>0.30065358471437087</v>
      </c>
      <c r="M21" s="54">
        <v>0</v>
      </c>
      <c r="N21" s="54">
        <v>0.30065358471437087</v>
      </c>
      <c r="O21" s="54">
        <v>5.3221238949401097E-2</v>
      </c>
      <c r="P21" s="54">
        <v>0</v>
      </c>
      <c r="Q21" s="54">
        <v>0</v>
      </c>
      <c r="R21" s="55">
        <v>4.4818006907486295E-2</v>
      </c>
      <c r="S21" s="55">
        <v>0.30065358471437087</v>
      </c>
      <c r="T21" s="55">
        <v>0.30065358471437087</v>
      </c>
      <c r="U21" s="55">
        <v>0</v>
      </c>
      <c r="V21" s="55">
        <v>0.30065358471437087</v>
      </c>
      <c r="W21" s="55">
        <v>5.3221238949401097E-2</v>
      </c>
      <c r="X21" s="55">
        <v>0</v>
      </c>
      <c r="Y21" s="55">
        <v>0</v>
      </c>
    </row>
    <row r="22" spans="1:26">
      <c r="A22" s="49">
        <v>2021</v>
      </c>
      <c r="B22" s="58">
        <v>0.10256410256410201</v>
      </c>
      <c r="C22" s="58">
        <v>0.20398859529413735</v>
      </c>
      <c r="D22" s="58">
        <v>0.20398859529413735</v>
      </c>
      <c r="E22" s="58">
        <v>0</v>
      </c>
      <c r="F22" s="58">
        <v>0.20398859529413735</v>
      </c>
      <c r="G22" s="58">
        <v>0.28547011155348601</v>
      </c>
      <c r="H22" s="58">
        <v>0</v>
      </c>
      <c r="I22" s="58">
        <v>0</v>
      </c>
      <c r="J22" s="247">
        <v>0.10256410256410201</v>
      </c>
      <c r="K22" s="247">
        <v>0.20398859529413735</v>
      </c>
      <c r="L22" s="247">
        <v>0.20398859529413735</v>
      </c>
      <c r="M22" s="247">
        <v>0</v>
      </c>
      <c r="N22" s="247">
        <v>0.20398859529413735</v>
      </c>
      <c r="O22" s="247">
        <v>0.28547011155348601</v>
      </c>
      <c r="P22" s="247">
        <v>0</v>
      </c>
      <c r="Q22" s="247">
        <v>0</v>
      </c>
      <c r="R22" s="248">
        <v>0.10256410256410201</v>
      </c>
      <c r="S22" s="248">
        <v>0.20398859529413735</v>
      </c>
      <c r="T22" s="248">
        <v>0.20398859529413735</v>
      </c>
      <c r="U22" s="248">
        <v>0</v>
      </c>
      <c r="V22" s="248">
        <v>0.20398859529413735</v>
      </c>
      <c r="W22" s="248">
        <v>0.28547011155348601</v>
      </c>
      <c r="X22" s="248">
        <v>0</v>
      </c>
      <c r="Y22" s="248">
        <v>0</v>
      </c>
    </row>
    <row r="23" spans="1:26">
      <c r="A23" s="49">
        <v>2022</v>
      </c>
      <c r="B23" s="58">
        <v>8.7845260691375007E-2</v>
      </c>
      <c r="C23" s="58">
        <v>0.18011052085164267</v>
      </c>
      <c r="D23" s="58">
        <v>0.18011052085164267</v>
      </c>
      <c r="E23" s="58">
        <v>0</v>
      </c>
      <c r="F23" s="58">
        <v>0.18011052085164267</v>
      </c>
      <c r="G23" s="58">
        <v>0.37182317675369703</v>
      </c>
      <c r="H23" s="58">
        <v>0</v>
      </c>
      <c r="I23" s="58">
        <v>0</v>
      </c>
      <c r="J23" s="247">
        <v>8.7845260691375007E-2</v>
      </c>
      <c r="K23" s="247">
        <v>0.18011052085164267</v>
      </c>
      <c r="L23" s="247">
        <v>0.18011052085164267</v>
      </c>
      <c r="M23" s="247">
        <v>0</v>
      </c>
      <c r="N23" s="247">
        <v>0.18011052085164267</v>
      </c>
      <c r="O23" s="247">
        <v>0.37182317675369703</v>
      </c>
      <c r="P23" s="247">
        <v>0</v>
      </c>
      <c r="Q23" s="247">
        <v>0</v>
      </c>
      <c r="R23" s="248">
        <v>8.7845260691375007E-2</v>
      </c>
      <c r="S23" s="248">
        <v>0.18011052085164267</v>
      </c>
      <c r="T23" s="248">
        <v>0.18011052085164267</v>
      </c>
      <c r="U23" s="248">
        <v>0</v>
      </c>
      <c r="V23" s="248">
        <v>0.18011052085164267</v>
      </c>
      <c r="W23" s="248">
        <v>0.37182317675369703</v>
      </c>
      <c r="X23" s="248">
        <v>0</v>
      </c>
      <c r="Y23" s="248">
        <v>0</v>
      </c>
    </row>
    <row r="24" spans="1:26">
      <c r="A24" s="49">
        <v>2023</v>
      </c>
      <c r="B24" s="58">
        <v>7.6242999186900404E-2</v>
      </c>
      <c r="C24" s="58">
        <v>0.17403318913354923</v>
      </c>
      <c r="D24" s="58">
        <v>0.17403318913354923</v>
      </c>
      <c r="E24" s="58">
        <v>0</v>
      </c>
      <c r="F24" s="58">
        <v>0.17403318913354923</v>
      </c>
      <c r="G24" s="58">
        <v>0.40165743341245191</v>
      </c>
      <c r="H24" s="58">
        <v>0</v>
      </c>
      <c r="I24" s="58">
        <v>0</v>
      </c>
      <c r="J24" s="247">
        <v>7.6242999186900404E-2</v>
      </c>
      <c r="K24" s="247">
        <v>0.17403318913354923</v>
      </c>
      <c r="L24" s="247">
        <v>0.17403318913354923</v>
      </c>
      <c r="M24" s="247">
        <v>0</v>
      </c>
      <c r="N24" s="247">
        <v>0.17403318913354923</v>
      </c>
      <c r="O24" s="247">
        <v>0.40165743341245191</v>
      </c>
      <c r="P24" s="247">
        <v>0</v>
      </c>
      <c r="Q24" s="247">
        <v>0</v>
      </c>
      <c r="R24" s="248">
        <v>7.6242999186900404E-2</v>
      </c>
      <c r="S24" s="248">
        <v>0.17403318913354923</v>
      </c>
      <c r="T24" s="248">
        <v>0.17403318913354923</v>
      </c>
      <c r="U24" s="248">
        <v>0</v>
      </c>
      <c r="V24" s="248">
        <v>0.17403318913354923</v>
      </c>
      <c r="W24" s="248">
        <v>0.40165743341245191</v>
      </c>
      <c r="X24" s="248">
        <v>0</v>
      </c>
      <c r="Y24" s="248">
        <v>0</v>
      </c>
    </row>
    <row r="25" spans="1:26">
      <c r="A25" s="49">
        <v>2024</v>
      </c>
      <c r="B25" s="58">
        <v>4.4751384988132206E-2</v>
      </c>
      <c r="C25" s="58">
        <v>0.15138121980118893</v>
      </c>
      <c r="D25" s="58">
        <v>0.15138121980118893</v>
      </c>
      <c r="E25" s="58">
        <v>0</v>
      </c>
      <c r="F25" s="58">
        <v>0.15138121980118893</v>
      </c>
      <c r="G25" s="58">
        <v>0.50110495560830093</v>
      </c>
      <c r="H25" s="58">
        <v>0</v>
      </c>
      <c r="I25" s="58">
        <v>0</v>
      </c>
      <c r="J25" s="54">
        <v>4.4751384988132206E-2</v>
      </c>
      <c r="K25" s="54">
        <v>0.15138121980118893</v>
      </c>
      <c r="L25" s="54">
        <v>0.15138121980118893</v>
      </c>
      <c r="M25" s="54">
        <v>0</v>
      </c>
      <c r="N25" s="54">
        <v>0.15138121980118893</v>
      </c>
      <c r="O25" s="54">
        <v>0.50110495560830093</v>
      </c>
      <c r="P25" s="54">
        <v>0</v>
      </c>
      <c r="Q25" s="54">
        <v>0</v>
      </c>
      <c r="R25" s="55">
        <v>4.4751384988132206E-2</v>
      </c>
      <c r="S25" s="55">
        <v>0.15138121980118893</v>
      </c>
      <c r="T25" s="55">
        <v>0.15138121980118893</v>
      </c>
      <c r="U25" s="55">
        <v>0</v>
      </c>
      <c r="V25" s="55">
        <v>0.15138121980118893</v>
      </c>
      <c r="W25" s="55">
        <v>0.50110495560830093</v>
      </c>
      <c r="X25" s="55">
        <v>0</v>
      </c>
      <c r="Y25" s="55">
        <v>0</v>
      </c>
    </row>
    <row r="26" spans="1:26">
      <c r="A26" s="49">
        <v>2025</v>
      </c>
      <c r="B26" s="249">
        <v>4.2068059790010305E-2</v>
      </c>
      <c r="C26" s="249">
        <v>0.1429426208363419</v>
      </c>
      <c r="D26" s="249">
        <v>0.14771534810906917</v>
      </c>
      <c r="E26" s="249">
        <v>1.125E-2</v>
      </c>
      <c r="F26" s="249">
        <v>0.14248807538179645</v>
      </c>
      <c r="G26" s="249">
        <v>0.51353589588278215</v>
      </c>
      <c r="H26" s="249">
        <v>0</v>
      </c>
      <c r="I26" s="249">
        <v>0</v>
      </c>
      <c r="J26" s="247">
        <v>4.2068059790010305E-2</v>
      </c>
      <c r="K26" s="247">
        <v>0.1429426208363419</v>
      </c>
      <c r="L26" s="247">
        <v>0.14771534810906917</v>
      </c>
      <c r="M26" s="247">
        <f>1-SUM(J26:L26)-SUM(N26:Q26)</f>
        <v>2.4785895882782238E-2</v>
      </c>
      <c r="N26" s="247">
        <v>0.14248807538179645</v>
      </c>
      <c r="O26" s="247">
        <v>0.5</v>
      </c>
      <c r="P26" s="247">
        <v>0</v>
      </c>
      <c r="Q26" s="247">
        <v>0</v>
      </c>
      <c r="R26" s="248">
        <v>4.2068059790010305E-2</v>
      </c>
      <c r="S26" s="248">
        <v>0.1429426208363419</v>
      </c>
      <c r="T26" s="248">
        <v>0.14771534810906917</v>
      </c>
      <c r="U26" s="248">
        <f>1-SUM(R26:T26)-SUM(V26:Y26)</f>
        <v>2.4785895882782238E-2</v>
      </c>
      <c r="V26" s="248">
        <v>0.14248807538179645</v>
      </c>
      <c r="W26" s="248">
        <v>0.5</v>
      </c>
      <c r="X26" s="248">
        <v>0</v>
      </c>
      <c r="Y26" s="248">
        <v>0</v>
      </c>
    </row>
    <row r="27" spans="1:26">
      <c r="A27" s="49">
        <v>2026</v>
      </c>
      <c r="B27" s="249">
        <v>3.9384734591888404E-2</v>
      </c>
      <c r="C27" s="249">
        <v>0.13450402187149488</v>
      </c>
      <c r="D27" s="249">
        <v>0.1440494764169494</v>
      </c>
      <c r="E27" s="249">
        <v>2.2499999999999999E-2</v>
      </c>
      <c r="F27" s="249">
        <v>0.13359493096240396</v>
      </c>
      <c r="G27" s="249">
        <v>0.52596683615726336</v>
      </c>
      <c r="H27" s="249">
        <v>0</v>
      </c>
      <c r="I27" s="249">
        <v>0</v>
      </c>
      <c r="J27" s="247">
        <v>3.9384734591888404E-2</v>
      </c>
      <c r="K27" s="247">
        <v>0.13450402187149488</v>
      </c>
      <c r="L27" s="247">
        <f>$L$26 + ($A28-$A$27) * (($L$51 - $L$26)/($A$51 - $A$27))</f>
        <v>0.14572720860452462</v>
      </c>
      <c r="M27" s="247">
        <f t="shared" ref="M27:M50" si="0">1-SUM(J27:L27)-SUM(N27:Q27)</f>
        <v>3.3416296024537218E-2</v>
      </c>
      <c r="N27" s="247">
        <f>$N$26 + ($A28-$A$27) * (($N$51 - $N$26)/($A$51 - $A$27))</f>
        <v>0.13655107224088825</v>
      </c>
      <c r="O27" s="247">
        <v>0.5</v>
      </c>
      <c r="P27" s="247">
        <f>$P$26 + ($A28-$A$27) * (($P$51 - $P$26)/($A$51 - $A$27))</f>
        <v>2.0833333333333333E-3</v>
      </c>
      <c r="Q27" s="247">
        <f>$Q$26 + ($A28-$A$27) * (($Q$51 - $Q$26)/($A$51 - $A$27))</f>
        <v>8.3333333333333332E-3</v>
      </c>
      <c r="R27" s="248">
        <v>3.9384734591888404E-2</v>
      </c>
      <c r="S27" s="248">
        <v>0.13450402187149488</v>
      </c>
      <c r="T27" s="248">
        <f>$T$26 + ($A28-$A$27) * (($T$51 - $T$26)/($A$51 - $A$27))</f>
        <v>0.1436438752711913</v>
      </c>
      <c r="U27" s="248">
        <f t="shared" ref="U27:U50" si="1">1-SUM(R27:T27)-SUM(V27:Y27)</f>
        <v>2.9249629357870566E-2</v>
      </c>
      <c r="V27" s="248">
        <f>$V$26 + ($A28-$A$27) * (($V$51 - $V$26)/($A$51 - $A$27))</f>
        <v>0.13655107224088825</v>
      </c>
      <c r="W27" s="248">
        <v>0.5</v>
      </c>
      <c r="X27" s="248">
        <f>$X$26 + ($A28-$A$27) * (($X$51 - $X$26)/($A$51 - $A$27))</f>
        <v>4.1666666666666666E-3</v>
      </c>
      <c r="Y27" s="248">
        <f>$Y$26 + ($A28-$A$27) * (($Y$51 - $Y$26)/($A$51 - $A$27))</f>
        <v>1.2499999999999999E-2</v>
      </c>
    </row>
    <row r="28" spans="1:26">
      <c r="A28" s="49">
        <v>2027</v>
      </c>
      <c r="B28" s="249">
        <v>3.6701409393766503E-2</v>
      </c>
      <c r="C28" s="249">
        <v>0.12606542290664785</v>
      </c>
      <c r="D28" s="249">
        <v>0.14038360472482964</v>
      </c>
      <c r="E28" s="249">
        <v>3.3750000000000002E-2</v>
      </c>
      <c r="F28" s="249">
        <v>0.12470178654301148</v>
      </c>
      <c r="G28" s="249">
        <v>0.53839777643174458</v>
      </c>
      <c r="H28" s="249">
        <v>0</v>
      </c>
      <c r="I28" s="249">
        <v>0</v>
      </c>
      <c r="J28" s="247">
        <v>3.6701409393766503E-2</v>
      </c>
      <c r="K28" s="247">
        <v>0.12606542290664785</v>
      </c>
      <c r="L28" s="247">
        <f t="shared" ref="L28:L50" si="2">$L$26 + ($A29-$A$27) * (($L$51 - $L$26)/($A$51 - $A$27))</f>
        <v>0.14373906909998008</v>
      </c>
      <c r="M28" s="247">
        <f t="shared" si="0"/>
        <v>4.2046696166292086E-2</v>
      </c>
      <c r="N28" s="247">
        <f t="shared" ref="N28:N50" si="3">$N$26 + ($A29-$A$27) * (($N$51 - $N$26)/($A$51 - $A$27))</f>
        <v>0.13061406909998008</v>
      </c>
      <c r="O28" s="247">
        <v>0.5</v>
      </c>
      <c r="P28" s="247">
        <f t="shared" ref="P28:P50" si="4">$P$26 + ($A29-$A$27) * (($P$51 - $P$26)/($A$51 - $A$27))</f>
        <v>4.1666666666666666E-3</v>
      </c>
      <c r="Q28" s="247">
        <f t="shared" ref="Q28:Q50" si="5">$Q$26 + ($A29-$A$27) * (($Q$51 - $Q$26)/($A$51 - $A$27))</f>
        <v>1.6666666666666666E-2</v>
      </c>
      <c r="R28" s="248">
        <v>3.6701409393766503E-2</v>
      </c>
      <c r="S28" s="248">
        <v>0.12606542290664785</v>
      </c>
      <c r="T28" s="248">
        <f t="shared" ref="T28:T50" si="6">$T$26 + ($A29-$A$27) * (($T$51 - $T$26)/($A$51 - $A$27))</f>
        <v>0.1395724024333134</v>
      </c>
      <c r="U28" s="248">
        <f t="shared" si="1"/>
        <v>3.3713362832958893E-2</v>
      </c>
      <c r="V28" s="248">
        <f t="shared" ref="V28:V50" si="7">$V$26 + ($A29-$A$27) * (($V$51 - $V$26)/($A$51 - $A$27))</f>
        <v>0.13061406909998008</v>
      </c>
      <c r="W28" s="248">
        <v>0.5</v>
      </c>
      <c r="X28" s="248">
        <f t="shared" ref="X28:X50" si="8">$X$26 + ($A29-$A$27) * (($X$51 - $X$26)/($A$51 - $A$27))</f>
        <v>8.3333333333333332E-3</v>
      </c>
      <c r="Y28" s="248">
        <f t="shared" ref="Y28:Y50" si="9">$Y$26 + ($A29-$A$27) * (($Y$51 - $Y$26)/($A$51 - $A$27))</f>
        <v>2.4999999999999998E-2</v>
      </c>
    </row>
    <row r="29" spans="1:26">
      <c r="A29" s="49">
        <v>2028</v>
      </c>
      <c r="B29" s="249">
        <v>3.4018084195644602E-2</v>
      </c>
      <c r="C29" s="249">
        <v>0.11762682394180081</v>
      </c>
      <c r="D29" s="249">
        <v>0.13671773303270987</v>
      </c>
      <c r="E29" s="249">
        <v>4.4999999999999998E-2</v>
      </c>
      <c r="F29" s="249">
        <v>0.11580864212361899</v>
      </c>
      <c r="G29" s="249">
        <v>0.5508287167062258</v>
      </c>
      <c r="H29" s="249">
        <v>0</v>
      </c>
      <c r="I29" s="249">
        <v>0</v>
      </c>
      <c r="J29" s="247">
        <v>3.4018084195644602E-2</v>
      </c>
      <c r="K29" s="247">
        <v>0.11762682394180081</v>
      </c>
      <c r="L29" s="247">
        <f t="shared" si="2"/>
        <v>0.14175092959543553</v>
      </c>
      <c r="M29" s="247">
        <f t="shared" si="0"/>
        <v>5.0677096308047176E-2</v>
      </c>
      <c r="N29" s="247">
        <f t="shared" si="3"/>
        <v>0.12467706595907189</v>
      </c>
      <c r="O29" s="247">
        <v>0.5</v>
      </c>
      <c r="P29" s="247">
        <f t="shared" si="4"/>
        <v>6.2500000000000003E-3</v>
      </c>
      <c r="Q29" s="247">
        <f t="shared" si="5"/>
        <v>2.5000000000000001E-2</v>
      </c>
      <c r="R29" s="248">
        <v>3.4018084195644602E-2</v>
      </c>
      <c r="S29" s="248">
        <v>0.11762682394180081</v>
      </c>
      <c r="T29" s="248">
        <f t="shared" si="6"/>
        <v>0.13550092959543553</v>
      </c>
      <c r="U29" s="248">
        <f t="shared" si="1"/>
        <v>3.817709630804722E-2</v>
      </c>
      <c r="V29" s="248">
        <f t="shared" si="7"/>
        <v>0.12467706595907189</v>
      </c>
      <c r="W29" s="248">
        <v>0.5</v>
      </c>
      <c r="X29" s="248">
        <f t="shared" si="8"/>
        <v>1.2500000000000001E-2</v>
      </c>
      <c r="Y29" s="248">
        <f t="shared" si="9"/>
        <v>3.7499999999999999E-2</v>
      </c>
    </row>
    <row r="30" spans="1:26">
      <c r="A30" s="49">
        <v>2029</v>
      </c>
      <c r="B30" s="249">
        <v>3.1334758997522701E-2</v>
      </c>
      <c r="C30" s="249">
        <v>0.10918822497695377</v>
      </c>
      <c r="D30" s="249">
        <v>0.13305186134059011</v>
      </c>
      <c r="E30" s="249">
        <v>5.6249999999999994E-2</v>
      </c>
      <c r="F30" s="249">
        <v>0.10691549770422651</v>
      </c>
      <c r="G30" s="249">
        <v>0.56325965698070701</v>
      </c>
      <c r="H30" s="249">
        <v>0</v>
      </c>
      <c r="I30" s="249">
        <v>0</v>
      </c>
      <c r="J30" s="247">
        <v>3.1334758997522701E-2</v>
      </c>
      <c r="K30" s="247">
        <v>0.10918822497695377</v>
      </c>
      <c r="L30" s="247">
        <f>$L$26 + ($A31-$A$27) * (($L$51 - $L$26)/($A$51 - $A$27))</f>
        <v>0.13976279009089099</v>
      </c>
      <c r="M30" s="247">
        <f t="shared" si="0"/>
        <v>5.9307496449802155E-2</v>
      </c>
      <c r="N30" s="247">
        <f t="shared" si="3"/>
        <v>0.11874006281816371</v>
      </c>
      <c r="O30" s="247">
        <v>0.5</v>
      </c>
      <c r="P30" s="247">
        <f t="shared" si="4"/>
        <v>8.3333333333333332E-3</v>
      </c>
      <c r="Q30" s="247">
        <f t="shared" si="5"/>
        <v>3.3333333333333333E-2</v>
      </c>
      <c r="R30" s="248">
        <v>3.1334758997522701E-2</v>
      </c>
      <c r="S30" s="248">
        <v>0.10918822497695377</v>
      </c>
      <c r="T30" s="248">
        <f t="shared" si="6"/>
        <v>0.13142945675755763</v>
      </c>
      <c r="U30" s="248">
        <f t="shared" si="1"/>
        <v>4.2640829783135437E-2</v>
      </c>
      <c r="V30" s="248">
        <f t="shared" si="7"/>
        <v>0.11874006281816371</v>
      </c>
      <c r="W30" s="248">
        <v>0.5</v>
      </c>
      <c r="X30" s="248">
        <f t="shared" si="8"/>
        <v>1.6666666666666666E-2</v>
      </c>
      <c r="Y30" s="248">
        <f t="shared" si="9"/>
        <v>4.9999999999999996E-2</v>
      </c>
    </row>
    <row r="31" spans="1:26">
      <c r="A31" s="49">
        <v>2030</v>
      </c>
      <c r="B31" s="249">
        <v>2.8651433799400799E-2</v>
      </c>
      <c r="C31" s="249">
        <v>0.10074962601210673</v>
      </c>
      <c r="D31" s="249">
        <v>0.12938598964847034</v>
      </c>
      <c r="E31" s="249">
        <v>6.7499999999999991E-2</v>
      </c>
      <c r="F31" s="249">
        <v>9.8022353284834024E-2</v>
      </c>
      <c r="G31" s="249">
        <v>0.57569059725518823</v>
      </c>
      <c r="H31" s="249">
        <v>0</v>
      </c>
      <c r="I31" s="249">
        <v>0</v>
      </c>
      <c r="J31" s="247">
        <v>2.8651433799400799E-2</v>
      </c>
      <c r="K31" s="247">
        <v>0.10074962601210673</v>
      </c>
      <c r="L31" s="247">
        <f t="shared" si="2"/>
        <v>0.13777465058634641</v>
      </c>
      <c r="M31" s="247">
        <f t="shared" si="0"/>
        <v>6.7937896591557245E-2</v>
      </c>
      <c r="N31" s="247">
        <f t="shared" si="3"/>
        <v>0.11280305967725553</v>
      </c>
      <c r="O31" s="247">
        <v>0.5</v>
      </c>
      <c r="P31" s="247">
        <f t="shared" si="4"/>
        <v>1.0416666666666666E-2</v>
      </c>
      <c r="Q31" s="247">
        <f t="shared" si="5"/>
        <v>4.1666666666666664E-2</v>
      </c>
      <c r="R31" s="248">
        <v>2.8651433799400799E-2</v>
      </c>
      <c r="S31" s="248">
        <v>0.10074962601210673</v>
      </c>
      <c r="T31" s="248">
        <f t="shared" si="6"/>
        <v>0.12735798391967976</v>
      </c>
      <c r="U31" s="248">
        <f t="shared" si="1"/>
        <v>4.7104563258223764E-2</v>
      </c>
      <c r="V31" s="248">
        <f t="shared" si="7"/>
        <v>0.11280305967725553</v>
      </c>
      <c r="W31" s="248">
        <v>0.5</v>
      </c>
      <c r="X31" s="248">
        <f t="shared" si="8"/>
        <v>2.0833333333333332E-2</v>
      </c>
      <c r="Y31" s="248">
        <f t="shared" si="9"/>
        <v>6.2499999999999993E-2</v>
      </c>
    </row>
    <row r="32" spans="1:26">
      <c r="A32" s="49">
        <v>2031</v>
      </c>
      <c r="B32" s="249">
        <v>2.5968108601278898E-2</v>
      </c>
      <c r="C32" s="249">
        <v>9.2311027047259686E-2</v>
      </c>
      <c r="D32" s="249">
        <v>0.12572011795635057</v>
      </c>
      <c r="E32" s="249">
        <v>7.8749999999999987E-2</v>
      </c>
      <c r="F32" s="249">
        <v>8.9129208865441539E-2</v>
      </c>
      <c r="G32" s="249">
        <v>0.58812153752966945</v>
      </c>
      <c r="H32" s="249">
        <v>0</v>
      </c>
      <c r="I32" s="249">
        <v>0</v>
      </c>
      <c r="J32" s="247">
        <v>2.5968108601278898E-2</v>
      </c>
      <c r="K32" s="247">
        <v>9.2311027047259686E-2</v>
      </c>
      <c r="L32" s="247">
        <f t="shared" si="2"/>
        <v>0.13578651108180187</v>
      </c>
      <c r="M32" s="247">
        <f t="shared" si="0"/>
        <v>7.6568296733312224E-2</v>
      </c>
      <c r="N32" s="247">
        <f t="shared" si="3"/>
        <v>0.10686605653634734</v>
      </c>
      <c r="O32" s="247">
        <v>0.5</v>
      </c>
      <c r="P32" s="247">
        <f t="shared" si="4"/>
        <v>1.2500000000000001E-2</v>
      </c>
      <c r="Q32" s="247">
        <f t="shared" si="5"/>
        <v>0.05</v>
      </c>
      <c r="R32" s="248">
        <v>2.5968108601278898E-2</v>
      </c>
      <c r="S32" s="248">
        <v>9.2311027047259686E-2</v>
      </c>
      <c r="T32" s="248">
        <f t="shared" si="6"/>
        <v>0.12328651108180187</v>
      </c>
      <c r="U32" s="248">
        <f t="shared" si="1"/>
        <v>5.1568296733312313E-2</v>
      </c>
      <c r="V32" s="248">
        <f t="shared" si="7"/>
        <v>0.10686605653634734</v>
      </c>
      <c r="W32" s="248">
        <v>0.5</v>
      </c>
      <c r="X32" s="248">
        <f t="shared" si="8"/>
        <v>2.5000000000000001E-2</v>
      </c>
      <c r="Y32" s="248">
        <f t="shared" si="9"/>
        <v>7.4999999999999997E-2</v>
      </c>
    </row>
    <row r="33" spans="1:32">
      <c r="A33" s="49">
        <v>2032</v>
      </c>
      <c r="B33" s="249">
        <v>2.3284783403156997E-2</v>
      </c>
      <c r="C33" s="249">
        <v>8.3872428082412645E-2</v>
      </c>
      <c r="D33" s="249">
        <v>0.12205424626423081</v>
      </c>
      <c r="E33" s="249">
        <v>8.9999999999999983E-2</v>
      </c>
      <c r="F33" s="249">
        <v>8.0236064446049055E-2</v>
      </c>
      <c r="G33" s="249">
        <v>0.60055247780415066</v>
      </c>
      <c r="H33" s="249">
        <v>0</v>
      </c>
      <c r="I33" s="249">
        <v>0</v>
      </c>
      <c r="J33" s="247">
        <v>2.3284783403156997E-2</v>
      </c>
      <c r="K33" s="247">
        <v>8.3872428082412645E-2</v>
      </c>
      <c r="L33" s="247">
        <f>$L$26 + ($A34-$A$27) * (($L$51 - $L$26)/($A$51 - $A$27))</f>
        <v>0.13379837157725732</v>
      </c>
      <c r="M33" s="247">
        <f t="shared" si="0"/>
        <v>8.5198696875067315E-2</v>
      </c>
      <c r="N33" s="247">
        <f t="shared" si="3"/>
        <v>0.10092905339543914</v>
      </c>
      <c r="O33" s="247">
        <v>0.5</v>
      </c>
      <c r="P33" s="247">
        <f t="shared" si="4"/>
        <v>1.4583333333333334E-2</v>
      </c>
      <c r="Q33" s="247">
        <f t="shared" si="5"/>
        <v>5.8333333333333334E-2</v>
      </c>
      <c r="R33" s="248">
        <v>2.3284783403156997E-2</v>
      </c>
      <c r="S33" s="248">
        <v>8.3872428082412645E-2</v>
      </c>
      <c r="T33" s="248">
        <f t="shared" si="6"/>
        <v>0.11921503824392399</v>
      </c>
      <c r="U33" s="248">
        <f t="shared" si="1"/>
        <v>5.603203020840053E-2</v>
      </c>
      <c r="V33" s="248">
        <f t="shared" si="7"/>
        <v>0.10092905339543914</v>
      </c>
      <c r="W33" s="248">
        <v>0.5</v>
      </c>
      <c r="X33" s="248">
        <f t="shared" si="8"/>
        <v>2.9166666666666667E-2</v>
      </c>
      <c r="Y33" s="248">
        <f t="shared" si="9"/>
        <v>8.7499999999999994E-2</v>
      </c>
    </row>
    <row r="34" spans="1:32">
      <c r="A34" s="49">
        <v>2033</v>
      </c>
      <c r="B34" s="249">
        <v>2.0601458205035096E-2</v>
      </c>
      <c r="C34" s="249">
        <v>7.5433829117565604E-2</v>
      </c>
      <c r="D34" s="249">
        <v>0.11838837457211104</v>
      </c>
      <c r="E34" s="249">
        <v>0.10124999999999998</v>
      </c>
      <c r="F34" s="249">
        <v>7.134292002665657E-2</v>
      </c>
      <c r="G34" s="249">
        <v>0.61298341807863188</v>
      </c>
      <c r="H34" s="249">
        <v>0</v>
      </c>
      <c r="I34" s="249">
        <v>0</v>
      </c>
      <c r="J34" s="247">
        <v>2.0601458205035096E-2</v>
      </c>
      <c r="K34" s="247">
        <v>7.5433829117565604E-2</v>
      </c>
      <c r="L34" s="247">
        <f t="shared" si="2"/>
        <v>0.13181023207271278</v>
      </c>
      <c r="M34" s="247">
        <f t="shared" si="0"/>
        <v>9.3829097016822183E-2</v>
      </c>
      <c r="N34" s="247">
        <f t="shared" si="3"/>
        <v>9.4992050254530974E-2</v>
      </c>
      <c r="O34" s="247">
        <v>0.5</v>
      </c>
      <c r="P34" s="247">
        <f t="shared" si="4"/>
        <v>1.6666666666666666E-2</v>
      </c>
      <c r="Q34" s="247">
        <f t="shared" si="5"/>
        <v>6.6666666666666666E-2</v>
      </c>
      <c r="R34" s="248">
        <v>2.0601458205035096E-2</v>
      </c>
      <c r="S34" s="248">
        <v>7.5433829117565604E-2</v>
      </c>
      <c r="T34" s="248">
        <f t="shared" si="6"/>
        <v>0.11514356540604612</v>
      </c>
      <c r="U34" s="248">
        <f t="shared" si="1"/>
        <v>6.0495763683488968E-2</v>
      </c>
      <c r="V34" s="248">
        <f t="shared" si="7"/>
        <v>9.4992050254530974E-2</v>
      </c>
      <c r="W34" s="248">
        <v>0.5</v>
      </c>
      <c r="X34" s="248">
        <f t="shared" si="8"/>
        <v>3.3333333333333333E-2</v>
      </c>
      <c r="Y34" s="248">
        <f>$Y$26 + ($A35-$A$27) * (($Y$51 - $Y$26)/($A$51 - $A$27))</f>
        <v>9.9999999999999992E-2</v>
      </c>
    </row>
    <row r="35" spans="1:32">
      <c r="A35" s="49">
        <v>2034</v>
      </c>
      <c r="B35" s="249">
        <v>1.7918133006913195E-2</v>
      </c>
      <c r="C35" s="249">
        <v>6.6995230152718563E-2</v>
      </c>
      <c r="D35" s="249">
        <v>0.11472250287999128</v>
      </c>
      <c r="E35" s="249">
        <v>0.11249999999999998</v>
      </c>
      <c r="F35" s="249">
        <v>6.2449775607264078E-2</v>
      </c>
      <c r="G35" s="249">
        <v>0.6254143583531131</v>
      </c>
      <c r="H35" s="249">
        <v>0</v>
      </c>
      <c r="I35" s="249">
        <v>0</v>
      </c>
      <c r="J35" s="247">
        <v>1.7918133006913195E-2</v>
      </c>
      <c r="K35" s="247">
        <v>6.6995230152718563E-2</v>
      </c>
      <c r="L35" s="247">
        <f t="shared" si="2"/>
        <v>0.12982209256816823</v>
      </c>
      <c r="M35" s="247">
        <f t="shared" si="0"/>
        <v>0.10245949715857716</v>
      </c>
      <c r="N35" s="247">
        <f t="shared" si="3"/>
        <v>8.9055047113622776E-2</v>
      </c>
      <c r="O35" s="247">
        <v>0.5</v>
      </c>
      <c r="P35" s="247">
        <f t="shared" si="4"/>
        <v>1.8749999999999999E-2</v>
      </c>
      <c r="Q35" s="247">
        <f t="shared" si="5"/>
        <v>7.4999999999999997E-2</v>
      </c>
      <c r="R35" s="248">
        <v>1.7918133006913195E-2</v>
      </c>
      <c r="S35" s="248">
        <v>6.6995230152718563E-2</v>
      </c>
      <c r="T35" s="248">
        <f t="shared" si="6"/>
        <v>0.11107209256816822</v>
      </c>
      <c r="U35" s="248">
        <f t="shared" si="1"/>
        <v>6.4959497158577184E-2</v>
      </c>
      <c r="V35" s="248">
        <f t="shared" si="7"/>
        <v>8.9055047113622776E-2</v>
      </c>
      <c r="W35" s="248">
        <v>0.5</v>
      </c>
      <c r="X35" s="248">
        <f t="shared" si="8"/>
        <v>3.7499999999999999E-2</v>
      </c>
      <c r="Y35" s="248">
        <f t="shared" si="9"/>
        <v>0.11249999999999999</v>
      </c>
    </row>
    <row r="36" spans="1:32">
      <c r="A36" s="49">
        <v>2035</v>
      </c>
      <c r="B36" s="249">
        <v>1.5234807808791296E-2</v>
      </c>
      <c r="C36" s="249">
        <v>5.8556631187871529E-2</v>
      </c>
      <c r="D36" s="249">
        <v>0.11105663118787151</v>
      </c>
      <c r="E36" s="249">
        <v>0.12374999999999997</v>
      </c>
      <c r="F36" s="249">
        <v>5.3556631187871587E-2</v>
      </c>
      <c r="G36" s="249">
        <v>0.63784529862759431</v>
      </c>
      <c r="H36" s="249">
        <v>0</v>
      </c>
      <c r="I36" s="249">
        <v>0</v>
      </c>
      <c r="J36" s="247">
        <v>1.5234807808791296E-2</v>
      </c>
      <c r="K36" s="247">
        <v>5.8556631187871529E-2</v>
      </c>
      <c r="L36" s="247">
        <f t="shared" si="2"/>
        <v>0.12783395306362369</v>
      </c>
      <c r="M36" s="247">
        <f t="shared" si="0"/>
        <v>0.11108989730033214</v>
      </c>
      <c r="N36" s="247">
        <f t="shared" si="3"/>
        <v>8.3118043972714606E-2</v>
      </c>
      <c r="O36" s="247">
        <v>0.5</v>
      </c>
      <c r="P36" s="247">
        <f t="shared" si="4"/>
        <v>2.0833333333333332E-2</v>
      </c>
      <c r="Q36" s="247">
        <f t="shared" si="5"/>
        <v>8.3333333333333329E-2</v>
      </c>
      <c r="R36" s="248">
        <v>1.5234807808791296E-2</v>
      </c>
      <c r="S36" s="248">
        <v>5.8556631187871529E-2</v>
      </c>
      <c r="T36" s="248">
        <f t="shared" si="6"/>
        <v>0.10700061973029035</v>
      </c>
      <c r="U36" s="248">
        <f t="shared" si="1"/>
        <v>6.9423230633665622E-2</v>
      </c>
      <c r="V36" s="248">
        <f t="shared" si="7"/>
        <v>8.3118043972714606E-2</v>
      </c>
      <c r="W36" s="248">
        <v>0.5</v>
      </c>
      <c r="X36" s="248">
        <f t="shared" si="8"/>
        <v>4.1666666666666664E-2</v>
      </c>
      <c r="Y36" s="248">
        <f t="shared" si="9"/>
        <v>0.12499999999999999</v>
      </c>
    </row>
    <row r="37" spans="1:32">
      <c r="A37" s="49">
        <v>2036</v>
      </c>
      <c r="B37" s="249">
        <v>1.2551482610669396E-2</v>
      </c>
      <c r="C37" s="249">
        <v>5.0118032223024495E-2</v>
      </c>
      <c r="D37" s="249">
        <v>0.10739075949575175</v>
      </c>
      <c r="E37" s="249">
        <v>0.13499999999999998</v>
      </c>
      <c r="F37" s="249">
        <v>4.4663486768479095E-2</v>
      </c>
      <c r="G37" s="249">
        <v>0.65027623890207553</v>
      </c>
      <c r="H37" s="249">
        <v>0</v>
      </c>
      <c r="I37" s="249">
        <v>0</v>
      </c>
      <c r="J37" s="247">
        <v>1.2551482610669396E-2</v>
      </c>
      <c r="K37" s="247">
        <v>5.0118032223024495E-2</v>
      </c>
      <c r="L37" s="247">
        <f t="shared" si="2"/>
        <v>0.12584581355907914</v>
      </c>
      <c r="M37" s="247">
        <f t="shared" si="0"/>
        <v>0.11972029744208723</v>
      </c>
      <c r="N37" s="247">
        <f t="shared" si="3"/>
        <v>7.7181040831806408E-2</v>
      </c>
      <c r="O37" s="247">
        <v>0.5</v>
      </c>
      <c r="P37" s="247">
        <f t="shared" si="4"/>
        <v>2.2916666666666665E-2</v>
      </c>
      <c r="Q37" s="247">
        <f t="shared" si="5"/>
        <v>9.166666666666666E-2</v>
      </c>
      <c r="R37" s="248">
        <v>1.2551482610669396E-2</v>
      </c>
      <c r="S37" s="248">
        <v>5.0118032223024495E-2</v>
      </c>
      <c r="T37" s="248">
        <f t="shared" si="6"/>
        <v>0.10292914689241246</v>
      </c>
      <c r="U37" s="248">
        <f t="shared" si="1"/>
        <v>7.388696410875395E-2</v>
      </c>
      <c r="V37" s="248">
        <f t="shared" si="7"/>
        <v>7.7181040831806408E-2</v>
      </c>
      <c r="W37" s="248">
        <v>0.5</v>
      </c>
      <c r="X37" s="248">
        <f t="shared" si="8"/>
        <v>4.583333333333333E-2</v>
      </c>
      <c r="Y37" s="248">
        <f t="shared" si="9"/>
        <v>0.13749999999999998</v>
      </c>
    </row>
    <row r="38" spans="1:32">
      <c r="A38" s="49">
        <v>2037</v>
      </c>
      <c r="B38" s="249">
        <v>9.8681574125474968E-3</v>
      </c>
      <c r="C38" s="249">
        <v>4.167943325817746E-2</v>
      </c>
      <c r="D38" s="249">
        <v>0.10372488780363198</v>
      </c>
      <c r="E38" s="249">
        <v>0.14624999999999999</v>
      </c>
      <c r="F38" s="249">
        <v>3.5770342349086603E-2</v>
      </c>
      <c r="G38" s="249">
        <v>0.66270717917655675</v>
      </c>
      <c r="H38" s="249">
        <v>0</v>
      </c>
      <c r="I38" s="249">
        <v>0</v>
      </c>
      <c r="J38" s="247">
        <v>9.8681574125474968E-3</v>
      </c>
      <c r="K38" s="247">
        <v>4.167943325817746E-2</v>
      </c>
      <c r="L38" s="247">
        <f t="shared" si="2"/>
        <v>0.12385767405453459</v>
      </c>
      <c r="M38" s="247">
        <f t="shared" si="0"/>
        <v>0.12835069758384221</v>
      </c>
      <c r="N38" s="247">
        <f t="shared" si="3"/>
        <v>7.1244037690898224E-2</v>
      </c>
      <c r="O38" s="247">
        <v>0.5</v>
      </c>
      <c r="P38" s="247">
        <f t="shared" si="4"/>
        <v>2.5000000000000001E-2</v>
      </c>
      <c r="Q38" s="247">
        <f t="shared" si="5"/>
        <v>0.1</v>
      </c>
      <c r="R38" s="248">
        <v>9.8681574125474968E-3</v>
      </c>
      <c r="S38" s="248">
        <v>4.167943325817746E-2</v>
      </c>
      <c r="T38" s="248">
        <f t="shared" si="6"/>
        <v>9.8857674054534578E-2</v>
      </c>
      <c r="U38" s="248">
        <f t="shared" si="1"/>
        <v>7.8350697583842166E-2</v>
      </c>
      <c r="V38" s="248">
        <f t="shared" si="7"/>
        <v>7.1244037690898224E-2</v>
      </c>
      <c r="W38" s="248">
        <v>0.5</v>
      </c>
      <c r="X38" s="248">
        <f t="shared" si="8"/>
        <v>0.05</v>
      </c>
      <c r="Y38" s="248">
        <f t="shared" si="9"/>
        <v>0.15</v>
      </c>
    </row>
    <row r="39" spans="1:32">
      <c r="A39" s="49">
        <v>2038</v>
      </c>
      <c r="B39" s="249">
        <v>7.1848322144255974E-3</v>
      </c>
      <c r="C39" s="249">
        <v>3.3240834293330426E-2</v>
      </c>
      <c r="D39" s="249">
        <v>0.10005901611151222</v>
      </c>
      <c r="E39" s="249">
        <v>0.1575</v>
      </c>
      <c r="F39" s="249">
        <v>2.6877197929694112E-2</v>
      </c>
      <c r="G39" s="249">
        <v>0.67513811945103797</v>
      </c>
      <c r="H39" s="249">
        <v>0</v>
      </c>
      <c r="I39" s="249">
        <v>0</v>
      </c>
      <c r="J39" s="247">
        <v>7.1848322144255974E-3</v>
      </c>
      <c r="K39" s="247">
        <v>3.3240834293330426E-2</v>
      </c>
      <c r="L39" s="247">
        <f t="shared" si="2"/>
        <v>0.12186953454999004</v>
      </c>
      <c r="M39" s="247">
        <f t="shared" si="0"/>
        <v>0.13698109772559719</v>
      </c>
      <c r="N39" s="247">
        <f t="shared" si="3"/>
        <v>6.530703454999004E-2</v>
      </c>
      <c r="O39" s="247">
        <v>0.5</v>
      </c>
      <c r="P39" s="247">
        <f t="shared" si="4"/>
        <v>2.7083333333333334E-2</v>
      </c>
      <c r="Q39" s="247">
        <f t="shared" si="5"/>
        <v>0.10833333333333334</v>
      </c>
      <c r="R39" s="248">
        <v>7.1848322144255974E-3</v>
      </c>
      <c r="S39" s="248">
        <v>3.3240834293330426E-2</v>
      </c>
      <c r="T39" s="248">
        <f t="shared" si="6"/>
        <v>9.4786201216656707E-2</v>
      </c>
      <c r="U39" s="248">
        <f t="shared" si="1"/>
        <v>8.2814431058930604E-2</v>
      </c>
      <c r="V39" s="248">
        <f t="shared" si="7"/>
        <v>6.530703454999004E-2</v>
      </c>
      <c r="W39" s="248">
        <v>0.5</v>
      </c>
      <c r="X39" s="248">
        <f t="shared" si="8"/>
        <v>5.4166666666666669E-2</v>
      </c>
      <c r="Y39" s="248">
        <f t="shared" si="9"/>
        <v>0.16249999999999998</v>
      </c>
    </row>
    <row r="40" spans="1:32">
      <c r="A40" s="49">
        <v>2039</v>
      </c>
      <c r="B40" s="249">
        <v>4.5015070163036981E-3</v>
      </c>
      <c r="C40" s="249">
        <v>2.4802235328483392E-2</v>
      </c>
      <c r="D40" s="249">
        <v>9.6393144419392451E-2</v>
      </c>
      <c r="E40" s="249">
        <v>0.16875000000000001</v>
      </c>
      <c r="F40" s="249">
        <v>1.798405351030162E-2</v>
      </c>
      <c r="G40" s="249">
        <v>0.68756905972551918</v>
      </c>
      <c r="H40" s="249">
        <v>0</v>
      </c>
      <c r="I40" s="249">
        <v>0</v>
      </c>
      <c r="J40" s="247">
        <v>4.5015070163036981E-3</v>
      </c>
      <c r="K40" s="247">
        <v>2.4802235328483392E-2</v>
      </c>
      <c r="L40" s="247">
        <f t="shared" si="2"/>
        <v>0.11988139504544548</v>
      </c>
      <c r="M40" s="247">
        <f t="shared" si="0"/>
        <v>0.14561149786735228</v>
      </c>
      <c r="N40" s="247">
        <f t="shared" si="3"/>
        <v>5.9370031409081855E-2</v>
      </c>
      <c r="O40" s="247">
        <v>0.5</v>
      </c>
      <c r="P40" s="247">
        <f t="shared" si="4"/>
        <v>2.9166666666666667E-2</v>
      </c>
      <c r="Q40" s="247">
        <f t="shared" si="5"/>
        <v>0.11666666666666667</v>
      </c>
      <c r="R40" s="248">
        <v>4.5015070163036981E-3</v>
      </c>
      <c r="S40" s="248">
        <v>2.4802235328483392E-2</v>
      </c>
      <c r="T40" s="248">
        <f t="shared" si="6"/>
        <v>9.0714728378778808E-2</v>
      </c>
      <c r="U40" s="248">
        <f t="shared" si="1"/>
        <v>8.7278164534019043E-2</v>
      </c>
      <c r="V40" s="248">
        <f t="shared" si="7"/>
        <v>5.9370031409081855E-2</v>
      </c>
      <c r="W40" s="248">
        <v>0.5</v>
      </c>
      <c r="X40" s="248">
        <f t="shared" si="8"/>
        <v>5.8333333333333334E-2</v>
      </c>
      <c r="Y40" s="248">
        <f t="shared" si="9"/>
        <v>0.17499999999999999</v>
      </c>
    </row>
    <row r="41" spans="1:32">
      <c r="A41" s="49">
        <v>2040</v>
      </c>
      <c r="B41" s="56">
        <v>1.818181818181818E-3</v>
      </c>
      <c r="C41" s="56">
        <v>1.6363636363636365E-2</v>
      </c>
      <c r="D41" s="56">
        <v>9.27272727272727E-2</v>
      </c>
      <c r="E41" s="56">
        <v>0.18</v>
      </c>
      <c r="F41" s="56">
        <v>9.0909090909090922E-3</v>
      </c>
      <c r="G41" s="56">
        <v>0.7</v>
      </c>
      <c r="H41" s="56">
        <v>0</v>
      </c>
      <c r="I41" s="56">
        <v>0</v>
      </c>
      <c r="J41" s="247">
        <v>1.818181818181818E-3</v>
      </c>
      <c r="K41" s="247">
        <v>0.01</v>
      </c>
      <c r="L41" s="247">
        <f t="shared" si="2"/>
        <v>0.11789325554090094</v>
      </c>
      <c r="M41" s="247">
        <f t="shared" si="0"/>
        <v>0.16060553437274361</v>
      </c>
      <c r="N41" s="247">
        <f t="shared" si="3"/>
        <v>5.3433028268173671E-2</v>
      </c>
      <c r="O41" s="247">
        <v>0.5</v>
      </c>
      <c r="P41" s="247">
        <f t="shared" si="4"/>
        <v>3.125E-2</v>
      </c>
      <c r="Q41" s="247">
        <f t="shared" si="5"/>
        <v>0.125</v>
      </c>
      <c r="R41" s="248">
        <v>1.818181818181818E-3</v>
      </c>
      <c r="S41" s="248">
        <v>0.01</v>
      </c>
      <c r="T41" s="248">
        <f t="shared" si="6"/>
        <v>8.6643255540900938E-2</v>
      </c>
      <c r="U41" s="248">
        <f t="shared" si="1"/>
        <v>9.8105534372743608E-2</v>
      </c>
      <c r="V41" s="248">
        <f t="shared" si="7"/>
        <v>5.3433028268173671E-2</v>
      </c>
      <c r="W41" s="248">
        <v>0.5</v>
      </c>
      <c r="X41" s="248">
        <f t="shared" si="8"/>
        <v>6.25E-2</v>
      </c>
      <c r="Y41" s="248">
        <f t="shared" si="9"/>
        <v>0.18749999999999997</v>
      </c>
    </row>
    <row r="42" spans="1:32">
      <c r="A42" s="49">
        <v>2041</v>
      </c>
      <c r="B42" s="249">
        <v>1.818181818181818E-3</v>
      </c>
      <c r="C42" s="249">
        <v>1.6363636363636365E-2</v>
      </c>
      <c r="D42" s="249">
        <v>9.27272727272727E-2</v>
      </c>
      <c r="E42" s="249">
        <v>0.18</v>
      </c>
      <c r="F42" s="249">
        <v>9.0909090909090922E-3</v>
      </c>
      <c r="G42" s="249">
        <v>0.7</v>
      </c>
      <c r="H42" s="249">
        <v>0</v>
      </c>
      <c r="I42" s="249">
        <v>0</v>
      </c>
      <c r="J42" s="247">
        <v>0</v>
      </c>
      <c r="K42" s="247">
        <v>0.01</v>
      </c>
      <c r="L42" s="247">
        <f t="shared" si="2"/>
        <v>0.11590511603635639</v>
      </c>
      <c r="M42" s="247">
        <f t="shared" si="0"/>
        <v>0.15993219216971144</v>
      </c>
      <c r="N42" s="247">
        <f t="shared" si="3"/>
        <v>4.7496025127265487E-2</v>
      </c>
      <c r="O42" s="247">
        <v>0.5</v>
      </c>
      <c r="P42" s="247">
        <f t="shared" si="4"/>
        <v>3.3333333333333333E-2</v>
      </c>
      <c r="Q42" s="247">
        <f t="shared" si="5"/>
        <v>0.13333333333333333</v>
      </c>
      <c r="R42" s="248">
        <v>0</v>
      </c>
      <c r="S42" s="248">
        <v>0.01</v>
      </c>
      <c r="T42" s="248">
        <f t="shared" si="6"/>
        <v>8.2571782703023053E-2</v>
      </c>
      <c r="U42" s="248">
        <f t="shared" si="1"/>
        <v>9.3265525503044899E-2</v>
      </c>
      <c r="V42" s="248">
        <f t="shared" si="7"/>
        <v>4.7496025127265487E-2</v>
      </c>
      <c r="W42" s="248">
        <v>0.5</v>
      </c>
      <c r="X42" s="248">
        <f t="shared" si="8"/>
        <v>6.6666666666666666E-2</v>
      </c>
      <c r="Y42" s="248">
        <f t="shared" si="9"/>
        <v>0.19999999999999998</v>
      </c>
      <c r="AF42" s="59"/>
    </row>
    <row r="43" spans="1:32">
      <c r="A43" s="49">
        <v>2042</v>
      </c>
      <c r="B43" s="249">
        <v>1.818181818181818E-3</v>
      </c>
      <c r="C43" s="249">
        <v>1.6363636363636365E-2</v>
      </c>
      <c r="D43" s="249">
        <v>9.27272727272727E-2</v>
      </c>
      <c r="E43" s="249">
        <v>0.18</v>
      </c>
      <c r="F43" s="249">
        <v>9.0909090909090922E-3</v>
      </c>
      <c r="G43" s="249">
        <v>0.7</v>
      </c>
      <c r="H43" s="249">
        <v>0</v>
      </c>
      <c r="I43" s="249">
        <v>0</v>
      </c>
      <c r="J43" s="247">
        <v>0</v>
      </c>
      <c r="K43" s="247">
        <v>0</v>
      </c>
      <c r="L43" s="247">
        <f t="shared" si="2"/>
        <v>0.11391697653181185</v>
      </c>
      <c r="M43" s="247">
        <f t="shared" si="0"/>
        <v>0.16744066814849756</v>
      </c>
      <c r="N43" s="247">
        <f t="shared" si="3"/>
        <v>4.1559021986357303E-2</v>
      </c>
      <c r="O43" s="247">
        <v>0.5</v>
      </c>
      <c r="P43" s="247">
        <f t="shared" si="4"/>
        <v>3.5416666666666666E-2</v>
      </c>
      <c r="Q43" s="247">
        <f t="shared" si="5"/>
        <v>0.14166666666666666</v>
      </c>
      <c r="R43" s="248">
        <v>0</v>
      </c>
      <c r="S43" s="248">
        <v>0</v>
      </c>
      <c r="T43" s="248">
        <f t="shared" si="6"/>
        <v>7.8500309865145168E-2</v>
      </c>
      <c r="U43" s="248">
        <f t="shared" si="1"/>
        <v>9.6607334815164259E-2</v>
      </c>
      <c r="V43" s="248">
        <f t="shared" si="7"/>
        <v>4.1559021986357303E-2</v>
      </c>
      <c r="W43" s="248">
        <v>0.5</v>
      </c>
      <c r="X43" s="248">
        <f t="shared" si="8"/>
        <v>7.0833333333333331E-2</v>
      </c>
      <c r="Y43" s="248">
        <f t="shared" si="9"/>
        <v>0.21249999999999999</v>
      </c>
      <c r="AF43" s="59"/>
    </row>
    <row r="44" spans="1:32">
      <c r="A44" s="49">
        <v>2043</v>
      </c>
      <c r="B44" s="249">
        <v>1.818181818181818E-3</v>
      </c>
      <c r="C44" s="249">
        <v>1.6363636363636365E-2</v>
      </c>
      <c r="D44" s="249">
        <v>9.27272727272727E-2</v>
      </c>
      <c r="E44" s="249">
        <v>0.18</v>
      </c>
      <c r="F44" s="249">
        <v>9.0909090909090922E-3</v>
      </c>
      <c r="G44" s="249">
        <v>0.7</v>
      </c>
      <c r="H44" s="249">
        <v>0</v>
      </c>
      <c r="I44" s="249">
        <v>0</v>
      </c>
      <c r="J44" s="247">
        <v>0</v>
      </c>
      <c r="K44" s="247">
        <v>0</v>
      </c>
      <c r="L44" s="247">
        <f t="shared" si="2"/>
        <v>0.1119288370272673</v>
      </c>
      <c r="M44" s="247">
        <f t="shared" si="0"/>
        <v>0.16494914412728356</v>
      </c>
      <c r="N44" s="247">
        <f t="shared" si="3"/>
        <v>3.5622018845449119E-2</v>
      </c>
      <c r="O44" s="247">
        <v>0.5</v>
      </c>
      <c r="P44" s="247">
        <f t="shared" si="4"/>
        <v>3.7499999999999999E-2</v>
      </c>
      <c r="Q44" s="247">
        <f t="shared" si="5"/>
        <v>0.15</v>
      </c>
      <c r="R44" s="248">
        <v>0</v>
      </c>
      <c r="S44" s="248">
        <v>0</v>
      </c>
      <c r="T44" s="248">
        <f t="shared" si="6"/>
        <v>7.4428837027267283E-2</v>
      </c>
      <c r="U44" s="248">
        <f t="shared" si="1"/>
        <v>8.9949144127283609E-2</v>
      </c>
      <c r="V44" s="248">
        <f t="shared" si="7"/>
        <v>3.5622018845449119E-2</v>
      </c>
      <c r="W44" s="248">
        <v>0.5</v>
      </c>
      <c r="X44" s="248">
        <f t="shared" si="8"/>
        <v>7.4999999999999997E-2</v>
      </c>
      <c r="Y44" s="248">
        <f t="shared" si="9"/>
        <v>0.22499999999999998</v>
      </c>
      <c r="AF44" s="59"/>
    </row>
    <row r="45" spans="1:32">
      <c r="A45" s="49">
        <v>2044</v>
      </c>
      <c r="B45" s="249">
        <v>1.818181818181818E-3</v>
      </c>
      <c r="C45" s="249">
        <v>1.6363636363636365E-2</v>
      </c>
      <c r="D45" s="249">
        <v>9.27272727272727E-2</v>
      </c>
      <c r="E45" s="249">
        <v>0.18</v>
      </c>
      <c r="F45" s="249">
        <v>9.0909090909090922E-3</v>
      </c>
      <c r="G45" s="249">
        <v>0.7</v>
      </c>
      <c r="H45" s="249">
        <v>0</v>
      </c>
      <c r="I45" s="249">
        <v>0</v>
      </c>
      <c r="J45" s="247">
        <v>0</v>
      </c>
      <c r="K45" s="247">
        <v>0</v>
      </c>
      <c r="L45" s="247">
        <f t="shared" si="2"/>
        <v>0.10994069752272274</v>
      </c>
      <c r="M45" s="247">
        <f t="shared" si="0"/>
        <v>0.16245762010606968</v>
      </c>
      <c r="N45" s="247">
        <f t="shared" si="3"/>
        <v>2.9685015704540935E-2</v>
      </c>
      <c r="O45" s="247">
        <v>0.5</v>
      </c>
      <c r="P45" s="247">
        <f t="shared" si="4"/>
        <v>3.9583333333333331E-2</v>
      </c>
      <c r="Q45" s="247">
        <f t="shared" si="5"/>
        <v>0.15833333333333333</v>
      </c>
      <c r="R45" s="248">
        <v>0</v>
      </c>
      <c r="S45" s="248">
        <v>0</v>
      </c>
      <c r="T45" s="248">
        <f t="shared" si="6"/>
        <v>7.0357364189389413E-2</v>
      </c>
      <c r="U45" s="248">
        <f t="shared" si="1"/>
        <v>8.3290953439402959E-2</v>
      </c>
      <c r="V45" s="248">
        <f t="shared" si="7"/>
        <v>2.9685015704540935E-2</v>
      </c>
      <c r="W45" s="248">
        <v>0.5</v>
      </c>
      <c r="X45" s="248">
        <f t="shared" si="8"/>
        <v>7.9166666666666663E-2</v>
      </c>
      <c r="Y45" s="248">
        <f t="shared" si="9"/>
        <v>0.23749999999999999</v>
      </c>
      <c r="AF45" s="59"/>
    </row>
    <row r="46" spans="1:32">
      <c r="A46" s="49">
        <v>2045</v>
      </c>
      <c r="B46" s="249">
        <v>1.818181818181818E-3</v>
      </c>
      <c r="C46" s="249">
        <v>1.6363636363636365E-2</v>
      </c>
      <c r="D46" s="249">
        <v>9.27272727272727E-2</v>
      </c>
      <c r="E46" s="249">
        <v>0.18</v>
      </c>
      <c r="F46" s="249">
        <v>9.0909090909090922E-3</v>
      </c>
      <c r="G46" s="249">
        <v>0.7</v>
      </c>
      <c r="H46" s="249">
        <v>0</v>
      </c>
      <c r="I46" s="249">
        <v>0</v>
      </c>
      <c r="J46" s="247">
        <v>0</v>
      </c>
      <c r="K46" s="247">
        <v>0</v>
      </c>
      <c r="L46" s="247">
        <f t="shared" si="2"/>
        <v>0.1079525580181782</v>
      </c>
      <c r="M46" s="247">
        <f t="shared" si="0"/>
        <v>0.15996609608485579</v>
      </c>
      <c r="N46" s="247">
        <f t="shared" si="3"/>
        <v>2.374801256363275E-2</v>
      </c>
      <c r="O46" s="247">
        <v>0.5</v>
      </c>
      <c r="P46" s="247">
        <f t="shared" si="4"/>
        <v>4.1666666666666664E-2</v>
      </c>
      <c r="Q46" s="247">
        <f t="shared" si="5"/>
        <v>0.16666666666666666</v>
      </c>
      <c r="R46" s="248">
        <v>0</v>
      </c>
      <c r="S46" s="248">
        <v>0</v>
      </c>
      <c r="T46" s="248">
        <f t="shared" si="6"/>
        <v>6.6285891351511528E-2</v>
      </c>
      <c r="U46" s="248">
        <f t="shared" si="1"/>
        <v>7.663276275152231E-2</v>
      </c>
      <c r="V46" s="248">
        <f t="shared" si="7"/>
        <v>2.374801256363275E-2</v>
      </c>
      <c r="W46" s="248">
        <v>0.5</v>
      </c>
      <c r="X46" s="248">
        <f t="shared" si="8"/>
        <v>8.3333333333333329E-2</v>
      </c>
      <c r="Y46" s="248">
        <f t="shared" si="9"/>
        <v>0.24999999999999997</v>
      </c>
      <c r="AF46" s="59"/>
    </row>
    <row r="47" spans="1:32">
      <c r="A47" s="49">
        <v>2046</v>
      </c>
      <c r="B47" s="249">
        <v>1.818181818181818E-3</v>
      </c>
      <c r="C47" s="249">
        <v>1.6363636363636365E-2</v>
      </c>
      <c r="D47" s="249">
        <v>9.27272727272727E-2</v>
      </c>
      <c r="E47" s="249">
        <v>0.18</v>
      </c>
      <c r="F47" s="249">
        <v>9.0909090909090922E-3</v>
      </c>
      <c r="G47" s="249">
        <v>0.7</v>
      </c>
      <c r="H47" s="249">
        <v>0</v>
      </c>
      <c r="I47" s="249">
        <v>0</v>
      </c>
      <c r="J47" s="247">
        <v>0</v>
      </c>
      <c r="K47" s="247">
        <v>0</v>
      </c>
      <c r="L47" s="247">
        <f t="shared" si="2"/>
        <v>0.10596441851363365</v>
      </c>
      <c r="M47" s="247">
        <f t="shared" si="0"/>
        <v>0.15747457206364168</v>
      </c>
      <c r="N47" s="247">
        <f t="shared" si="3"/>
        <v>1.7811009422724566E-2</v>
      </c>
      <c r="O47" s="247">
        <v>0.5</v>
      </c>
      <c r="P47" s="247">
        <f t="shared" si="4"/>
        <v>4.3749999999999997E-2</v>
      </c>
      <c r="Q47" s="247">
        <f t="shared" si="5"/>
        <v>0.17499999999999999</v>
      </c>
      <c r="R47" s="248">
        <v>0</v>
      </c>
      <c r="S47" s="248">
        <v>0</v>
      </c>
      <c r="T47" s="248">
        <f t="shared" si="6"/>
        <v>6.2214418513633643E-2</v>
      </c>
      <c r="U47" s="248">
        <f t="shared" si="1"/>
        <v>6.9974572063641771E-2</v>
      </c>
      <c r="V47" s="248">
        <f t="shared" si="7"/>
        <v>1.7811009422724566E-2</v>
      </c>
      <c r="W47" s="248">
        <v>0.5</v>
      </c>
      <c r="X47" s="248">
        <f t="shared" si="8"/>
        <v>8.7499999999999994E-2</v>
      </c>
      <c r="Y47" s="248">
        <f t="shared" si="9"/>
        <v>0.26249999999999996</v>
      </c>
      <c r="AF47" s="59"/>
    </row>
    <row r="48" spans="1:32">
      <c r="A48" s="49">
        <v>2047</v>
      </c>
      <c r="B48" s="249">
        <v>1.818181818181818E-3</v>
      </c>
      <c r="C48" s="249">
        <v>1.6363636363636365E-2</v>
      </c>
      <c r="D48" s="249">
        <v>9.27272727272727E-2</v>
      </c>
      <c r="E48" s="249">
        <v>0.18</v>
      </c>
      <c r="F48" s="249">
        <v>9.0909090909090922E-3</v>
      </c>
      <c r="G48" s="249">
        <v>0.7</v>
      </c>
      <c r="H48" s="249">
        <v>0</v>
      </c>
      <c r="I48" s="249">
        <v>0</v>
      </c>
      <c r="J48" s="247">
        <v>0</v>
      </c>
      <c r="K48" s="247">
        <v>0</v>
      </c>
      <c r="L48" s="247">
        <f t="shared" si="2"/>
        <v>0.1039762790090891</v>
      </c>
      <c r="M48" s="247">
        <f t="shared" si="0"/>
        <v>0.15498304804242791</v>
      </c>
      <c r="N48" s="247">
        <f t="shared" si="3"/>
        <v>1.1874006281816368E-2</v>
      </c>
      <c r="O48" s="247">
        <v>0.5</v>
      </c>
      <c r="P48" s="247">
        <f t="shared" si="4"/>
        <v>4.583333333333333E-2</v>
      </c>
      <c r="Q48" s="247">
        <f t="shared" si="5"/>
        <v>0.18333333333333332</v>
      </c>
      <c r="R48" s="248">
        <v>0</v>
      </c>
      <c r="S48" s="248">
        <v>0</v>
      </c>
      <c r="T48" s="248">
        <f t="shared" si="6"/>
        <v>5.8142945675755758E-2</v>
      </c>
      <c r="U48" s="248">
        <f t="shared" si="1"/>
        <v>6.3316381375761233E-2</v>
      </c>
      <c r="V48" s="248">
        <f t="shared" si="7"/>
        <v>1.1874006281816368E-2</v>
      </c>
      <c r="W48" s="248">
        <v>0.5</v>
      </c>
      <c r="X48" s="248">
        <f t="shared" si="8"/>
        <v>9.166666666666666E-2</v>
      </c>
      <c r="Y48" s="248">
        <f t="shared" si="9"/>
        <v>0.27499999999999997</v>
      </c>
      <c r="AF48" s="59"/>
    </row>
    <row r="49" spans="1:32">
      <c r="A49" s="49">
        <v>2048</v>
      </c>
      <c r="B49" s="249">
        <v>1.818181818181818E-3</v>
      </c>
      <c r="C49" s="249">
        <v>1.6363636363636365E-2</v>
      </c>
      <c r="D49" s="249">
        <v>9.27272727272727E-2</v>
      </c>
      <c r="E49" s="249">
        <v>0.18</v>
      </c>
      <c r="F49" s="249">
        <v>9.0909090909090922E-3</v>
      </c>
      <c r="G49" s="249">
        <v>0.7</v>
      </c>
      <c r="H49" s="249">
        <v>0</v>
      </c>
      <c r="I49" s="249">
        <v>0</v>
      </c>
      <c r="J49" s="247">
        <v>0</v>
      </c>
      <c r="K49" s="247">
        <v>0</v>
      </c>
      <c r="L49" s="247">
        <f t="shared" si="2"/>
        <v>0.10198813950454455</v>
      </c>
      <c r="M49" s="247">
        <f t="shared" si="0"/>
        <v>0.15249152402121391</v>
      </c>
      <c r="N49" s="247">
        <f t="shared" si="3"/>
        <v>5.937003140908198E-3</v>
      </c>
      <c r="O49" s="247">
        <v>0.5</v>
      </c>
      <c r="P49" s="247">
        <f t="shared" si="4"/>
        <v>4.7916666666666663E-2</v>
      </c>
      <c r="Q49" s="247">
        <f t="shared" si="5"/>
        <v>0.19166666666666665</v>
      </c>
      <c r="R49" s="248">
        <v>0</v>
      </c>
      <c r="S49" s="248">
        <v>0</v>
      </c>
      <c r="T49" s="248">
        <f t="shared" si="6"/>
        <v>5.4071472837877874E-2</v>
      </c>
      <c r="U49" s="248">
        <f t="shared" si="1"/>
        <v>5.6658190687880694E-2</v>
      </c>
      <c r="V49" s="248">
        <f t="shared" si="7"/>
        <v>5.937003140908198E-3</v>
      </c>
      <c r="W49" s="248">
        <v>0.5</v>
      </c>
      <c r="X49" s="248">
        <f t="shared" si="8"/>
        <v>9.5833333333333326E-2</v>
      </c>
      <c r="Y49" s="248">
        <f t="shared" si="9"/>
        <v>0.28749999999999998</v>
      </c>
      <c r="AF49" s="59"/>
    </row>
    <row r="50" spans="1:32">
      <c r="A50" s="49">
        <v>2049</v>
      </c>
      <c r="B50" s="249">
        <v>1.818181818181818E-3</v>
      </c>
      <c r="C50" s="249">
        <v>1.6363636363636365E-2</v>
      </c>
      <c r="D50" s="249">
        <v>9.27272727272727E-2</v>
      </c>
      <c r="E50" s="249">
        <v>0.18</v>
      </c>
      <c r="F50" s="249">
        <v>9.0909090909090922E-3</v>
      </c>
      <c r="G50" s="249">
        <v>0.7</v>
      </c>
      <c r="H50" s="249">
        <v>0</v>
      </c>
      <c r="I50" s="249">
        <v>0</v>
      </c>
      <c r="J50" s="247">
        <v>0</v>
      </c>
      <c r="K50" s="247">
        <v>0</v>
      </c>
      <c r="L50" s="247">
        <f t="shared" si="2"/>
        <v>0.1</v>
      </c>
      <c r="M50" s="247">
        <f t="shared" si="0"/>
        <v>0.15000000000000002</v>
      </c>
      <c r="N50" s="247">
        <f t="shared" si="3"/>
        <v>0</v>
      </c>
      <c r="O50" s="247">
        <v>0.5</v>
      </c>
      <c r="P50" s="247">
        <f t="shared" si="4"/>
        <v>0.05</v>
      </c>
      <c r="Q50" s="247">
        <f t="shared" si="5"/>
        <v>0.2</v>
      </c>
      <c r="R50" s="248">
        <v>0</v>
      </c>
      <c r="S50" s="248">
        <v>0</v>
      </c>
      <c r="T50" s="248">
        <f t="shared" si="6"/>
        <v>4.9999999999999989E-2</v>
      </c>
      <c r="U50" s="248">
        <f t="shared" si="1"/>
        <v>5.0000000000000044E-2</v>
      </c>
      <c r="V50" s="248">
        <f t="shared" si="7"/>
        <v>0</v>
      </c>
      <c r="W50" s="248">
        <v>0.5</v>
      </c>
      <c r="X50" s="248">
        <f t="shared" si="8"/>
        <v>0.1</v>
      </c>
      <c r="Y50" s="248">
        <f t="shared" si="9"/>
        <v>0.3</v>
      </c>
      <c r="AF50" s="59"/>
    </row>
    <row r="51" spans="1:32" s="53" customFormat="1">
      <c r="A51" s="52">
        <v>2050</v>
      </c>
      <c r="B51" s="250">
        <v>1.818181818181818E-3</v>
      </c>
      <c r="C51" s="250">
        <v>1.6363636363636365E-2</v>
      </c>
      <c r="D51" s="250">
        <v>9.27272727272727E-2</v>
      </c>
      <c r="E51" s="250">
        <v>0.18</v>
      </c>
      <c r="F51" s="250">
        <v>9.0909090909090922E-3</v>
      </c>
      <c r="G51" s="250">
        <v>0.7</v>
      </c>
      <c r="H51" s="250">
        <v>0</v>
      </c>
      <c r="I51" s="250">
        <v>0</v>
      </c>
      <c r="J51" s="247">
        <v>0</v>
      </c>
      <c r="K51" s="247">
        <v>0</v>
      </c>
      <c r="L51" s="247">
        <v>0.1</v>
      </c>
      <c r="M51" s="247">
        <v>0.15</v>
      </c>
      <c r="N51" s="247">
        <v>0</v>
      </c>
      <c r="O51" s="247">
        <v>0.5</v>
      </c>
      <c r="P51" s="247">
        <v>0.05</v>
      </c>
      <c r="Q51" s="247">
        <v>0.2</v>
      </c>
      <c r="R51" s="248">
        <v>0</v>
      </c>
      <c r="S51" s="248">
        <v>0</v>
      </c>
      <c r="T51" s="248">
        <v>0.05</v>
      </c>
      <c r="U51" s="248">
        <v>0.05</v>
      </c>
      <c r="V51" s="248">
        <v>0</v>
      </c>
      <c r="W51" s="248">
        <v>0.5</v>
      </c>
      <c r="X51" s="248">
        <v>0.1</v>
      </c>
      <c r="Y51" s="248">
        <v>0.3</v>
      </c>
    </row>
    <row r="52" spans="1:32" ht="130.19999999999999" customHeight="1">
      <c r="A52" s="66" t="s">
        <v>189</v>
      </c>
      <c r="B52" s="273" t="s">
        <v>474</v>
      </c>
      <c r="C52" s="270"/>
      <c r="D52" s="270"/>
      <c r="E52" s="270"/>
      <c r="F52" s="270"/>
      <c r="G52" s="270"/>
      <c r="H52" s="270"/>
      <c r="I52" s="270"/>
      <c r="J52" s="273" t="s">
        <v>475</v>
      </c>
      <c r="K52" s="270"/>
      <c r="L52" s="270"/>
      <c r="M52" s="270"/>
      <c r="N52" s="270"/>
      <c r="O52" s="270"/>
      <c r="P52" s="270"/>
      <c r="Q52" s="270"/>
      <c r="R52" s="269" t="s">
        <v>236</v>
      </c>
      <c r="S52" s="270"/>
      <c r="T52" s="270"/>
      <c r="U52" s="270"/>
      <c r="V52" s="270"/>
      <c r="W52" s="270"/>
      <c r="X52" s="270"/>
      <c r="Y52" s="270"/>
    </row>
    <row r="53" spans="1:32" ht="172.95" customHeight="1">
      <c r="A53" s="66" t="s">
        <v>190</v>
      </c>
    </row>
    <row r="55" spans="1:32">
      <c r="A55" t="s">
        <v>225</v>
      </c>
      <c r="B55" t="s">
        <v>237</v>
      </c>
    </row>
    <row r="56" spans="1:32">
      <c r="A56" t="s">
        <v>238</v>
      </c>
      <c r="B56" t="s">
        <v>239</v>
      </c>
    </row>
    <row r="57" spans="1:32">
      <c r="A57" s="71" t="s">
        <v>240</v>
      </c>
      <c r="B57" s="36">
        <v>1.4454767185030386</v>
      </c>
      <c r="C57" s="37">
        <v>1.6841086136128323</v>
      </c>
      <c r="D57" s="37">
        <v>1.8605442135635095</v>
      </c>
      <c r="E57" s="37">
        <v>1.8903524772950406</v>
      </c>
      <c r="F57" s="37">
        <v>1.9421802185595636</v>
      </c>
      <c r="G57" s="37">
        <v>0</v>
      </c>
      <c r="H57" s="37">
        <v>1.3671872507391178</v>
      </c>
      <c r="I57" s="37">
        <v>1.8903524772950406</v>
      </c>
      <c r="J57" s="29">
        <v>1.4454767185030386</v>
      </c>
      <c r="K57" s="30">
        <v>1.6841086136128323</v>
      </c>
      <c r="L57" s="30">
        <v>1.8605442135635095</v>
      </c>
      <c r="M57" s="30">
        <v>1.8903524772950406</v>
      </c>
      <c r="N57" s="30">
        <v>1.9421802185595636</v>
      </c>
      <c r="O57" s="30">
        <v>0</v>
      </c>
      <c r="P57" s="30">
        <v>1.3671872507391178</v>
      </c>
      <c r="Q57" s="30">
        <v>1.8903524772950406</v>
      </c>
      <c r="R57" s="32">
        <v>1.4454767185030386</v>
      </c>
      <c r="S57" s="33">
        <v>1.6841086136128323</v>
      </c>
      <c r="T57" s="33">
        <v>1.8605442135635095</v>
      </c>
      <c r="U57" s="33">
        <v>1.8903524772950406</v>
      </c>
      <c r="V57" s="33">
        <v>1.9421802185595636</v>
      </c>
      <c r="W57" s="33">
        <v>0</v>
      </c>
      <c r="X57" s="33">
        <v>1.3671872507391178</v>
      </c>
      <c r="Y57" s="33">
        <v>1.8903524772950406</v>
      </c>
    </row>
    <row r="58" spans="1:32">
      <c r="A58" s="39"/>
      <c r="B58" s="40"/>
      <c r="C58" s="41"/>
      <c r="D58" s="41"/>
      <c r="E58" s="41"/>
      <c r="F58" s="41"/>
      <c r="G58" s="41"/>
      <c r="H58" s="41"/>
      <c r="I58" s="41"/>
      <c r="J58" s="40"/>
      <c r="K58" s="41"/>
      <c r="L58" s="41"/>
      <c r="M58" s="41"/>
      <c r="N58" s="41"/>
      <c r="O58" s="41"/>
      <c r="P58" s="41"/>
      <c r="Q58" s="41"/>
      <c r="R58" s="40"/>
      <c r="S58" s="41"/>
      <c r="T58" s="41"/>
      <c r="U58" s="41"/>
      <c r="V58" s="41"/>
      <c r="W58" s="41"/>
      <c r="X58" s="41"/>
      <c r="Y58" s="41"/>
      <c r="AA58" s="1"/>
      <c r="AB58" s="1"/>
      <c r="AC58" s="1"/>
    </row>
    <row r="69" spans="1:29">
      <c r="AA69" s="45" t="s">
        <v>171</v>
      </c>
      <c r="AB69" s="46" t="s">
        <v>174</v>
      </c>
      <c r="AC69" s="47" t="s">
        <v>175</v>
      </c>
    </row>
    <row r="71" spans="1:29">
      <c r="A71" s="251" t="s">
        <v>225</v>
      </c>
      <c r="B71" s="274" t="s">
        <v>476</v>
      </c>
      <c r="C71" s="41"/>
      <c r="D71" s="41"/>
      <c r="E71" s="41"/>
      <c r="F71" s="41"/>
      <c r="G71" s="41"/>
      <c r="H71" s="41"/>
      <c r="I71" s="41"/>
      <c r="J71" s="40"/>
      <c r="K71" s="41"/>
      <c r="L71" s="41"/>
      <c r="M71" s="41"/>
      <c r="N71" s="41"/>
      <c r="O71" s="41"/>
      <c r="P71" s="41"/>
      <c r="Q71" s="41"/>
      <c r="R71" s="40"/>
      <c r="S71" s="41"/>
      <c r="T71" s="41"/>
      <c r="U71" s="41"/>
      <c r="V71" s="41"/>
      <c r="W71" s="41"/>
      <c r="X71" s="41"/>
      <c r="Y71" s="41"/>
      <c r="AA71" t="s">
        <v>241</v>
      </c>
      <c r="AB71" t="s">
        <v>242</v>
      </c>
    </row>
    <row r="72" spans="1:29">
      <c r="A72" s="251" t="s">
        <v>243</v>
      </c>
      <c r="B72" t="s">
        <v>244</v>
      </c>
      <c r="AA72" t="s">
        <v>243</v>
      </c>
      <c r="AB72" t="s">
        <v>244</v>
      </c>
    </row>
    <row r="73" spans="1:29">
      <c r="A73" s="49">
        <v>2005</v>
      </c>
      <c r="B73" s="35">
        <f t="shared" ref="B73:Y73" si="10">B6*B$57</f>
        <v>0.1376645552934703</v>
      </c>
      <c r="C73" s="35">
        <f t="shared" si="10"/>
        <v>0.46702172847778739</v>
      </c>
      <c r="D73" s="35">
        <f t="shared" si="10"/>
        <v>0.51594924905926209</v>
      </c>
      <c r="E73" s="35">
        <f t="shared" si="10"/>
        <v>0</v>
      </c>
      <c r="F73" s="35">
        <f t="shared" si="10"/>
        <v>0.53858780565300168</v>
      </c>
      <c r="G73" s="35">
        <f t="shared" si="10"/>
        <v>0</v>
      </c>
      <c r="H73" s="35">
        <f t="shared" si="10"/>
        <v>0</v>
      </c>
      <c r="I73" s="35">
        <f t="shared" si="10"/>
        <v>0</v>
      </c>
      <c r="J73" s="28">
        <f t="shared" si="10"/>
        <v>0.1376645552934703</v>
      </c>
      <c r="K73" s="28">
        <f t="shared" si="10"/>
        <v>0.46702172847778739</v>
      </c>
      <c r="L73" s="28">
        <f t="shared" si="10"/>
        <v>0.51594924905926209</v>
      </c>
      <c r="M73" s="28">
        <f t="shared" si="10"/>
        <v>0</v>
      </c>
      <c r="N73" s="28">
        <f t="shared" si="10"/>
        <v>0.53858780565300168</v>
      </c>
      <c r="O73" s="28">
        <f t="shared" si="10"/>
        <v>0</v>
      </c>
      <c r="P73" s="28">
        <f t="shared" si="10"/>
        <v>0</v>
      </c>
      <c r="Q73" s="28">
        <f t="shared" si="10"/>
        <v>0</v>
      </c>
      <c r="R73" s="31">
        <f t="shared" si="10"/>
        <v>0.1376645552934703</v>
      </c>
      <c r="S73" s="31">
        <f t="shared" si="10"/>
        <v>0.46702172847778739</v>
      </c>
      <c r="T73" s="31">
        <f t="shared" si="10"/>
        <v>0.51594924905926209</v>
      </c>
      <c r="U73" s="31">
        <f t="shared" si="10"/>
        <v>0</v>
      </c>
      <c r="V73" s="31">
        <f t="shared" si="10"/>
        <v>0.53858780565300168</v>
      </c>
      <c r="W73" s="31">
        <f t="shared" si="10"/>
        <v>0</v>
      </c>
      <c r="X73" s="31">
        <f t="shared" si="10"/>
        <v>0</v>
      </c>
      <c r="Y73" s="31">
        <f t="shared" si="10"/>
        <v>0</v>
      </c>
      <c r="AA73" s="35">
        <f>SUM(B73:I73)</f>
        <v>1.6592233384835215</v>
      </c>
      <c r="AB73" s="28">
        <f>SUM(J73:Q73)</f>
        <v>1.6592233384835215</v>
      </c>
      <c r="AC73" s="31">
        <f>SUM(R73:Y73)</f>
        <v>1.6592233384835215</v>
      </c>
    </row>
    <row r="74" spans="1:29">
      <c r="A74" s="49">
        <v>2006</v>
      </c>
      <c r="B74" s="35">
        <f t="shared" ref="B74:Y74" si="11">B7*B$57</f>
        <v>0.1376645552934703</v>
      </c>
      <c r="C74" s="35">
        <f t="shared" si="11"/>
        <v>0.46702172847778739</v>
      </c>
      <c r="D74" s="35">
        <f t="shared" si="11"/>
        <v>0.51594924905926209</v>
      </c>
      <c r="E74" s="35">
        <f t="shared" si="11"/>
        <v>0</v>
      </c>
      <c r="F74" s="35">
        <f t="shared" si="11"/>
        <v>0.53858780565300168</v>
      </c>
      <c r="G74" s="35">
        <f t="shared" si="11"/>
        <v>0</v>
      </c>
      <c r="H74" s="35">
        <f t="shared" si="11"/>
        <v>0</v>
      </c>
      <c r="I74" s="35">
        <f t="shared" si="11"/>
        <v>0</v>
      </c>
      <c r="J74" s="28">
        <f t="shared" si="11"/>
        <v>0.1376645552934703</v>
      </c>
      <c r="K74" s="28">
        <f t="shared" si="11"/>
        <v>0.46702172847778739</v>
      </c>
      <c r="L74" s="28">
        <f t="shared" si="11"/>
        <v>0.51594924905926209</v>
      </c>
      <c r="M74" s="28">
        <f t="shared" si="11"/>
        <v>0</v>
      </c>
      <c r="N74" s="28">
        <f t="shared" si="11"/>
        <v>0.53858780565300168</v>
      </c>
      <c r="O74" s="28">
        <f t="shared" si="11"/>
        <v>0</v>
      </c>
      <c r="P74" s="28">
        <f t="shared" si="11"/>
        <v>0</v>
      </c>
      <c r="Q74" s="28">
        <f t="shared" si="11"/>
        <v>0</v>
      </c>
      <c r="R74" s="31">
        <f t="shared" si="11"/>
        <v>0.1376645552934703</v>
      </c>
      <c r="S74" s="31">
        <f t="shared" si="11"/>
        <v>0.46702172847778739</v>
      </c>
      <c r="T74" s="31">
        <f t="shared" si="11"/>
        <v>0.51594924905926209</v>
      </c>
      <c r="U74" s="31">
        <f t="shared" si="11"/>
        <v>0</v>
      </c>
      <c r="V74" s="31">
        <f t="shared" si="11"/>
        <v>0.53858780565300168</v>
      </c>
      <c r="W74" s="31">
        <f t="shared" si="11"/>
        <v>0</v>
      </c>
      <c r="X74" s="31">
        <f t="shared" si="11"/>
        <v>0</v>
      </c>
      <c r="Y74" s="31">
        <f t="shared" si="11"/>
        <v>0</v>
      </c>
      <c r="AA74" s="35">
        <f t="shared" ref="AA74:AA118" si="12">SUM(B74:I74)</f>
        <v>1.6592233384835215</v>
      </c>
      <c r="AB74" s="28">
        <f t="shared" ref="AB74:AB118" si="13">SUM(J74:Q74)</f>
        <v>1.6592233384835215</v>
      </c>
      <c r="AC74" s="31">
        <f t="shared" ref="AC74:AC118" si="14">SUM(R74:Y74)</f>
        <v>1.6592233384835215</v>
      </c>
    </row>
    <row r="75" spans="1:29">
      <c r="A75" s="49">
        <v>2007</v>
      </c>
      <c r="B75" s="35">
        <f t="shared" ref="B75:Y75" si="15">B8*B$57</f>
        <v>0.1376645552934703</v>
      </c>
      <c r="C75" s="35">
        <f t="shared" si="15"/>
        <v>0.46702172847778739</v>
      </c>
      <c r="D75" s="35">
        <f t="shared" si="15"/>
        <v>0.51594924905926209</v>
      </c>
      <c r="E75" s="35">
        <f t="shared" si="15"/>
        <v>0</v>
      </c>
      <c r="F75" s="35">
        <f t="shared" si="15"/>
        <v>0.53858780565300168</v>
      </c>
      <c r="G75" s="35">
        <f t="shared" si="15"/>
        <v>0</v>
      </c>
      <c r="H75" s="35">
        <f t="shared" si="15"/>
        <v>0</v>
      </c>
      <c r="I75" s="35">
        <f t="shared" si="15"/>
        <v>0</v>
      </c>
      <c r="J75" s="28">
        <f t="shared" si="15"/>
        <v>0.1376645552934703</v>
      </c>
      <c r="K75" s="28">
        <f t="shared" si="15"/>
        <v>0.46702172847778739</v>
      </c>
      <c r="L75" s="28">
        <f t="shared" si="15"/>
        <v>0.51594924905926209</v>
      </c>
      <c r="M75" s="28">
        <f t="shared" si="15"/>
        <v>0</v>
      </c>
      <c r="N75" s="28">
        <f t="shared" si="15"/>
        <v>0.53858780565300168</v>
      </c>
      <c r="O75" s="28">
        <f t="shared" si="15"/>
        <v>0</v>
      </c>
      <c r="P75" s="28">
        <f t="shared" si="15"/>
        <v>0</v>
      </c>
      <c r="Q75" s="28">
        <f t="shared" si="15"/>
        <v>0</v>
      </c>
      <c r="R75" s="31">
        <f t="shared" si="15"/>
        <v>0.1376645552934703</v>
      </c>
      <c r="S75" s="31">
        <f t="shared" si="15"/>
        <v>0.46702172847778739</v>
      </c>
      <c r="T75" s="31">
        <f t="shared" si="15"/>
        <v>0.51594924905926209</v>
      </c>
      <c r="U75" s="31">
        <f t="shared" si="15"/>
        <v>0</v>
      </c>
      <c r="V75" s="31">
        <f t="shared" si="15"/>
        <v>0.53858780565300168</v>
      </c>
      <c r="W75" s="31">
        <f t="shared" si="15"/>
        <v>0</v>
      </c>
      <c r="X75" s="31">
        <f t="shared" si="15"/>
        <v>0</v>
      </c>
      <c r="Y75" s="31">
        <f t="shared" si="15"/>
        <v>0</v>
      </c>
      <c r="AA75" s="35">
        <f t="shared" si="12"/>
        <v>1.6592233384835215</v>
      </c>
      <c r="AB75" s="28">
        <f t="shared" si="13"/>
        <v>1.6592233384835215</v>
      </c>
      <c r="AC75" s="31">
        <f t="shared" si="14"/>
        <v>1.6592233384835215</v>
      </c>
    </row>
    <row r="76" spans="1:29">
      <c r="A76" s="49">
        <v>2008</v>
      </c>
      <c r="B76" s="35">
        <f t="shared" ref="B76:Y76" si="16">B9*B$57</f>
        <v>0.1376645552934703</v>
      </c>
      <c r="C76" s="35">
        <f t="shared" si="16"/>
        <v>0.46702172847778739</v>
      </c>
      <c r="D76" s="35">
        <f t="shared" si="16"/>
        <v>0.51594924905926209</v>
      </c>
      <c r="E76" s="35">
        <f t="shared" si="16"/>
        <v>0</v>
      </c>
      <c r="F76" s="35">
        <f t="shared" si="16"/>
        <v>0.53858780565300168</v>
      </c>
      <c r="G76" s="35">
        <f t="shared" si="16"/>
        <v>0</v>
      </c>
      <c r="H76" s="35">
        <f t="shared" si="16"/>
        <v>0</v>
      </c>
      <c r="I76" s="35">
        <f t="shared" si="16"/>
        <v>0</v>
      </c>
      <c r="J76" s="28">
        <f t="shared" si="16"/>
        <v>0.1376645552934703</v>
      </c>
      <c r="K76" s="28">
        <f t="shared" si="16"/>
        <v>0.46702172847778739</v>
      </c>
      <c r="L76" s="28">
        <f t="shared" si="16"/>
        <v>0.51594924905926209</v>
      </c>
      <c r="M76" s="28">
        <f t="shared" si="16"/>
        <v>0</v>
      </c>
      <c r="N76" s="28">
        <f t="shared" si="16"/>
        <v>0.53858780565300168</v>
      </c>
      <c r="O76" s="28">
        <f t="shared" si="16"/>
        <v>0</v>
      </c>
      <c r="P76" s="28">
        <f t="shared" si="16"/>
        <v>0</v>
      </c>
      <c r="Q76" s="28">
        <f t="shared" si="16"/>
        <v>0</v>
      </c>
      <c r="R76" s="31">
        <f t="shared" si="16"/>
        <v>0.1376645552934703</v>
      </c>
      <c r="S76" s="31">
        <f t="shared" si="16"/>
        <v>0.46702172847778739</v>
      </c>
      <c r="T76" s="31">
        <f t="shared" si="16"/>
        <v>0.51594924905926209</v>
      </c>
      <c r="U76" s="31">
        <f t="shared" si="16"/>
        <v>0</v>
      </c>
      <c r="V76" s="31">
        <f t="shared" si="16"/>
        <v>0.53858780565300168</v>
      </c>
      <c r="W76" s="31">
        <f t="shared" si="16"/>
        <v>0</v>
      </c>
      <c r="X76" s="31">
        <f t="shared" si="16"/>
        <v>0</v>
      </c>
      <c r="Y76" s="31">
        <f t="shared" si="16"/>
        <v>0</v>
      </c>
      <c r="AA76" s="35">
        <f t="shared" si="12"/>
        <v>1.6592233384835215</v>
      </c>
      <c r="AB76" s="28">
        <f t="shared" si="13"/>
        <v>1.6592233384835215</v>
      </c>
      <c r="AC76" s="31">
        <f t="shared" si="14"/>
        <v>1.6592233384835215</v>
      </c>
    </row>
    <row r="77" spans="1:29">
      <c r="A77" s="49">
        <v>2009</v>
      </c>
      <c r="B77" s="35">
        <f t="shared" ref="B77:Y77" si="17">B10*B$57</f>
        <v>0.1376645552934703</v>
      </c>
      <c r="C77" s="35">
        <f t="shared" si="17"/>
        <v>0.46702172847778739</v>
      </c>
      <c r="D77" s="35">
        <f t="shared" si="17"/>
        <v>0.51594924905926209</v>
      </c>
      <c r="E77" s="35">
        <f t="shared" si="17"/>
        <v>0</v>
      </c>
      <c r="F77" s="35">
        <f t="shared" si="17"/>
        <v>0.53858780565300168</v>
      </c>
      <c r="G77" s="35">
        <f t="shared" si="17"/>
        <v>0</v>
      </c>
      <c r="H77" s="35">
        <f t="shared" si="17"/>
        <v>0</v>
      </c>
      <c r="I77" s="35">
        <f t="shared" si="17"/>
        <v>0</v>
      </c>
      <c r="J77" s="28">
        <f t="shared" si="17"/>
        <v>0.1376645552934703</v>
      </c>
      <c r="K77" s="28">
        <f t="shared" si="17"/>
        <v>0.46702172847778739</v>
      </c>
      <c r="L77" s="28">
        <f t="shared" si="17"/>
        <v>0.51594924905926209</v>
      </c>
      <c r="M77" s="28">
        <f t="shared" si="17"/>
        <v>0</v>
      </c>
      <c r="N77" s="28">
        <f t="shared" si="17"/>
        <v>0.53858780565300168</v>
      </c>
      <c r="O77" s="28">
        <f t="shared" si="17"/>
        <v>0</v>
      </c>
      <c r="P77" s="28">
        <f t="shared" si="17"/>
        <v>0</v>
      </c>
      <c r="Q77" s="28">
        <f t="shared" si="17"/>
        <v>0</v>
      </c>
      <c r="R77" s="31">
        <f t="shared" si="17"/>
        <v>0.1376645552934703</v>
      </c>
      <c r="S77" s="31">
        <f t="shared" si="17"/>
        <v>0.46702172847778739</v>
      </c>
      <c r="T77" s="31">
        <f t="shared" si="17"/>
        <v>0.51594924905926209</v>
      </c>
      <c r="U77" s="31">
        <f t="shared" si="17"/>
        <v>0</v>
      </c>
      <c r="V77" s="31">
        <f t="shared" si="17"/>
        <v>0.53858780565300168</v>
      </c>
      <c r="W77" s="31">
        <f t="shared" si="17"/>
        <v>0</v>
      </c>
      <c r="X77" s="31">
        <f t="shared" si="17"/>
        <v>0</v>
      </c>
      <c r="Y77" s="31">
        <f t="shared" si="17"/>
        <v>0</v>
      </c>
      <c r="AA77" s="35">
        <f t="shared" si="12"/>
        <v>1.6592233384835215</v>
      </c>
      <c r="AB77" s="28">
        <f t="shared" si="13"/>
        <v>1.6592233384835215</v>
      </c>
      <c r="AC77" s="31">
        <f t="shared" si="14"/>
        <v>1.6592233384835215</v>
      </c>
    </row>
    <row r="78" spans="1:29">
      <c r="A78" s="49">
        <v>2010</v>
      </c>
      <c r="B78" s="35">
        <f t="shared" ref="B78:Y78" si="18">B11*B$57</f>
        <v>0.1376645552934703</v>
      </c>
      <c r="C78" s="35">
        <f t="shared" si="18"/>
        <v>0.46702172847778739</v>
      </c>
      <c r="D78" s="35">
        <f t="shared" si="18"/>
        <v>0.51594924905926209</v>
      </c>
      <c r="E78" s="35">
        <f t="shared" si="18"/>
        <v>0</v>
      </c>
      <c r="F78" s="35">
        <f t="shared" si="18"/>
        <v>0.53858780565300168</v>
      </c>
      <c r="G78" s="35">
        <f t="shared" si="18"/>
        <v>0</v>
      </c>
      <c r="H78" s="35">
        <f t="shared" si="18"/>
        <v>0</v>
      </c>
      <c r="I78" s="35">
        <f t="shared" si="18"/>
        <v>0</v>
      </c>
      <c r="J78" s="28">
        <f t="shared" si="18"/>
        <v>0.1376645552934703</v>
      </c>
      <c r="K78" s="28">
        <f t="shared" si="18"/>
        <v>0.46702172847778739</v>
      </c>
      <c r="L78" s="28">
        <f t="shared" si="18"/>
        <v>0.51594924905926209</v>
      </c>
      <c r="M78" s="28">
        <f t="shared" si="18"/>
        <v>0</v>
      </c>
      <c r="N78" s="28">
        <f t="shared" si="18"/>
        <v>0.53858780565300168</v>
      </c>
      <c r="O78" s="28">
        <f t="shared" si="18"/>
        <v>0</v>
      </c>
      <c r="P78" s="28">
        <f t="shared" si="18"/>
        <v>0</v>
      </c>
      <c r="Q78" s="28">
        <f t="shared" si="18"/>
        <v>0</v>
      </c>
      <c r="R78" s="31">
        <f t="shared" si="18"/>
        <v>0.1376645552934703</v>
      </c>
      <c r="S78" s="31">
        <f t="shared" si="18"/>
        <v>0.46702172847778739</v>
      </c>
      <c r="T78" s="31">
        <f t="shared" si="18"/>
        <v>0.51594924905926209</v>
      </c>
      <c r="U78" s="31">
        <f t="shared" si="18"/>
        <v>0</v>
      </c>
      <c r="V78" s="31">
        <f t="shared" si="18"/>
        <v>0.53858780565300168</v>
      </c>
      <c r="W78" s="31">
        <f t="shared" si="18"/>
        <v>0</v>
      </c>
      <c r="X78" s="31">
        <f t="shared" si="18"/>
        <v>0</v>
      </c>
      <c r="Y78" s="31">
        <f t="shared" si="18"/>
        <v>0</v>
      </c>
      <c r="AA78" s="35">
        <f t="shared" si="12"/>
        <v>1.6592233384835215</v>
      </c>
      <c r="AB78" s="28">
        <f t="shared" si="13"/>
        <v>1.6592233384835215</v>
      </c>
      <c r="AC78" s="31">
        <f t="shared" si="14"/>
        <v>1.6592233384835215</v>
      </c>
    </row>
    <row r="79" spans="1:29">
      <c r="A79" s="49">
        <v>2011</v>
      </c>
      <c r="B79" s="35">
        <f t="shared" ref="B79:Y79" si="19">B12*B$57</f>
        <v>0.1376645552934703</v>
      </c>
      <c r="C79" s="35">
        <f t="shared" si="19"/>
        <v>0.46702172847778739</v>
      </c>
      <c r="D79" s="35">
        <f t="shared" si="19"/>
        <v>0.51594924905926209</v>
      </c>
      <c r="E79" s="35">
        <f t="shared" si="19"/>
        <v>0</v>
      </c>
      <c r="F79" s="35">
        <f t="shared" si="19"/>
        <v>0.53858780565300168</v>
      </c>
      <c r="G79" s="35">
        <f t="shared" si="19"/>
        <v>0</v>
      </c>
      <c r="H79" s="35">
        <f t="shared" si="19"/>
        <v>0</v>
      </c>
      <c r="I79" s="35">
        <f t="shared" si="19"/>
        <v>0</v>
      </c>
      <c r="J79" s="28">
        <f t="shared" si="19"/>
        <v>0.1376645552934703</v>
      </c>
      <c r="K79" s="28">
        <f t="shared" si="19"/>
        <v>0.46702172847778739</v>
      </c>
      <c r="L79" s="28">
        <f t="shared" si="19"/>
        <v>0.51594924905926209</v>
      </c>
      <c r="M79" s="28">
        <f t="shared" si="19"/>
        <v>0</v>
      </c>
      <c r="N79" s="28">
        <f t="shared" si="19"/>
        <v>0.53858780565300168</v>
      </c>
      <c r="O79" s="28">
        <f t="shared" si="19"/>
        <v>0</v>
      </c>
      <c r="P79" s="28">
        <f t="shared" si="19"/>
        <v>0</v>
      </c>
      <c r="Q79" s="28">
        <f t="shared" si="19"/>
        <v>0</v>
      </c>
      <c r="R79" s="31">
        <f t="shared" si="19"/>
        <v>0.1376645552934703</v>
      </c>
      <c r="S79" s="31">
        <f t="shared" si="19"/>
        <v>0.46702172847778739</v>
      </c>
      <c r="T79" s="31">
        <f t="shared" si="19"/>
        <v>0.51594924905926209</v>
      </c>
      <c r="U79" s="31">
        <f t="shared" si="19"/>
        <v>0</v>
      </c>
      <c r="V79" s="31">
        <f t="shared" si="19"/>
        <v>0.53858780565300168</v>
      </c>
      <c r="W79" s="31">
        <f t="shared" si="19"/>
        <v>0</v>
      </c>
      <c r="X79" s="31">
        <f t="shared" si="19"/>
        <v>0</v>
      </c>
      <c r="Y79" s="31">
        <f t="shared" si="19"/>
        <v>0</v>
      </c>
      <c r="AA79" s="35">
        <f t="shared" si="12"/>
        <v>1.6592233384835215</v>
      </c>
      <c r="AB79" s="28">
        <f t="shared" si="13"/>
        <v>1.6592233384835215</v>
      </c>
      <c r="AC79" s="31">
        <f t="shared" si="14"/>
        <v>1.6592233384835215</v>
      </c>
    </row>
    <row r="80" spans="1:29">
      <c r="A80" s="49">
        <v>2012</v>
      </c>
      <c r="B80" s="35">
        <f t="shared" ref="B80:Y80" si="20">B13*B$57</f>
        <v>0.1376645552934703</v>
      </c>
      <c r="C80" s="35">
        <f t="shared" si="20"/>
        <v>0.46702172847778739</v>
      </c>
      <c r="D80" s="35">
        <f t="shared" si="20"/>
        <v>0.51594924905926209</v>
      </c>
      <c r="E80" s="35">
        <f t="shared" si="20"/>
        <v>0</v>
      </c>
      <c r="F80" s="35">
        <f t="shared" si="20"/>
        <v>0.53858780565300168</v>
      </c>
      <c r="G80" s="35">
        <f t="shared" si="20"/>
        <v>0</v>
      </c>
      <c r="H80" s="35">
        <f t="shared" si="20"/>
        <v>0</v>
      </c>
      <c r="I80" s="35">
        <f t="shared" si="20"/>
        <v>0</v>
      </c>
      <c r="J80" s="28">
        <f t="shared" si="20"/>
        <v>0.1376645552934703</v>
      </c>
      <c r="K80" s="28">
        <f t="shared" si="20"/>
        <v>0.46702172847778739</v>
      </c>
      <c r="L80" s="28">
        <f t="shared" si="20"/>
        <v>0.51594924905926209</v>
      </c>
      <c r="M80" s="28">
        <f t="shared" si="20"/>
        <v>0</v>
      </c>
      <c r="N80" s="28">
        <f t="shared" si="20"/>
        <v>0.53858780565300168</v>
      </c>
      <c r="O80" s="28">
        <f t="shared" si="20"/>
        <v>0</v>
      </c>
      <c r="P80" s="28">
        <f t="shared" si="20"/>
        <v>0</v>
      </c>
      <c r="Q80" s="28">
        <f t="shared" si="20"/>
        <v>0</v>
      </c>
      <c r="R80" s="31">
        <f t="shared" si="20"/>
        <v>0.1376645552934703</v>
      </c>
      <c r="S80" s="31">
        <f t="shared" si="20"/>
        <v>0.46702172847778739</v>
      </c>
      <c r="T80" s="31">
        <f t="shared" si="20"/>
        <v>0.51594924905926209</v>
      </c>
      <c r="U80" s="31">
        <f t="shared" si="20"/>
        <v>0</v>
      </c>
      <c r="V80" s="31">
        <f t="shared" si="20"/>
        <v>0.53858780565300168</v>
      </c>
      <c r="W80" s="31">
        <f t="shared" si="20"/>
        <v>0</v>
      </c>
      <c r="X80" s="31">
        <f t="shared" si="20"/>
        <v>0</v>
      </c>
      <c r="Y80" s="31">
        <f t="shared" si="20"/>
        <v>0</v>
      </c>
      <c r="AA80" s="35">
        <f t="shared" si="12"/>
        <v>1.6592233384835215</v>
      </c>
      <c r="AB80" s="28">
        <f t="shared" si="13"/>
        <v>1.6592233384835215</v>
      </c>
      <c r="AC80" s="31">
        <f t="shared" si="14"/>
        <v>1.6592233384835215</v>
      </c>
    </row>
    <row r="81" spans="1:29">
      <c r="A81" s="49">
        <v>2013</v>
      </c>
      <c r="B81" s="35">
        <f t="shared" ref="B81:Y81" si="21">B14*B$57</f>
        <v>0.1376645552934703</v>
      </c>
      <c r="C81" s="35">
        <f t="shared" si="21"/>
        <v>0.46702172847778739</v>
      </c>
      <c r="D81" s="35">
        <f t="shared" si="21"/>
        <v>0.51594924905926209</v>
      </c>
      <c r="E81" s="35">
        <f t="shared" si="21"/>
        <v>0</v>
      </c>
      <c r="F81" s="35">
        <f t="shared" si="21"/>
        <v>0.53858780565300168</v>
      </c>
      <c r="G81" s="35">
        <f t="shared" si="21"/>
        <v>0</v>
      </c>
      <c r="H81" s="35">
        <f t="shared" si="21"/>
        <v>0</v>
      </c>
      <c r="I81" s="35">
        <f t="shared" si="21"/>
        <v>0</v>
      </c>
      <c r="J81" s="28">
        <f t="shared" si="21"/>
        <v>0.1376645552934703</v>
      </c>
      <c r="K81" s="28">
        <f t="shared" si="21"/>
        <v>0.46702172847778739</v>
      </c>
      <c r="L81" s="28">
        <f t="shared" si="21"/>
        <v>0.51594924905926209</v>
      </c>
      <c r="M81" s="28">
        <f t="shared" si="21"/>
        <v>0</v>
      </c>
      <c r="N81" s="28">
        <f t="shared" si="21"/>
        <v>0.53858780565300168</v>
      </c>
      <c r="O81" s="28">
        <f t="shared" si="21"/>
        <v>0</v>
      </c>
      <c r="P81" s="28">
        <f t="shared" si="21"/>
        <v>0</v>
      </c>
      <c r="Q81" s="28">
        <f t="shared" si="21"/>
        <v>0</v>
      </c>
      <c r="R81" s="31">
        <f t="shared" si="21"/>
        <v>0.1376645552934703</v>
      </c>
      <c r="S81" s="31">
        <f t="shared" si="21"/>
        <v>0.46702172847778739</v>
      </c>
      <c r="T81" s="31">
        <f t="shared" si="21"/>
        <v>0.51594924905926209</v>
      </c>
      <c r="U81" s="31">
        <f t="shared" si="21"/>
        <v>0</v>
      </c>
      <c r="V81" s="31">
        <f t="shared" si="21"/>
        <v>0.53858780565300168</v>
      </c>
      <c r="W81" s="31">
        <f t="shared" si="21"/>
        <v>0</v>
      </c>
      <c r="X81" s="31">
        <f t="shared" si="21"/>
        <v>0</v>
      </c>
      <c r="Y81" s="31">
        <f t="shared" si="21"/>
        <v>0</v>
      </c>
      <c r="AA81" s="35">
        <f t="shared" si="12"/>
        <v>1.6592233384835215</v>
      </c>
      <c r="AB81" s="28">
        <f t="shared" si="13"/>
        <v>1.6592233384835215</v>
      </c>
      <c r="AC81" s="31">
        <f t="shared" si="14"/>
        <v>1.6592233384835215</v>
      </c>
    </row>
    <row r="82" spans="1:29">
      <c r="A82" s="49">
        <v>2014</v>
      </c>
      <c r="B82" s="35">
        <f t="shared" ref="B82:Y82" si="22">B15*B$57</f>
        <v>0.1376645552934703</v>
      </c>
      <c r="C82" s="35">
        <f t="shared" si="22"/>
        <v>0.46702172847778739</v>
      </c>
      <c r="D82" s="35">
        <f t="shared" si="22"/>
        <v>0.51594924905926209</v>
      </c>
      <c r="E82" s="35">
        <f t="shared" si="22"/>
        <v>0</v>
      </c>
      <c r="F82" s="35">
        <f t="shared" si="22"/>
        <v>0.53858780565300168</v>
      </c>
      <c r="G82" s="35">
        <f t="shared" si="22"/>
        <v>0</v>
      </c>
      <c r="H82" s="35">
        <f t="shared" si="22"/>
        <v>0</v>
      </c>
      <c r="I82" s="35">
        <f t="shared" si="22"/>
        <v>0</v>
      </c>
      <c r="J82" s="28">
        <f t="shared" si="22"/>
        <v>0.1376645552934703</v>
      </c>
      <c r="K82" s="28">
        <f t="shared" si="22"/>
        <v>0.46702172847778739</v>
      </c>
      <c r="L82" s="28">
        <f t="shared" si="22"/>
        <v>0.51594924905926209</v>
      </c>
      <c r="M82" s="28">
        <f t="shared" si="22"/>
        <v>0</v>
      </c>
      <c r="N82" s="28">
        <f t="shared" si="22"/>
        <v>0.53858780565300168</v>
      </c>
      <c r="O82" s="28">
        <f t="shared" si="22"/>
        <v>0</v>
      </c>
      <c r="P82" s="28">
        <f t="shared" si="22"/>
        <v>0</v>
      </c>
      <c r="Q82" s="28">
        <f t="shared" si="22"/>
        <v>0</v>
      </c>
      <c r="R82" s="31">
        <f t="shared" si="22"/>
        <v>0.1376645552934703</v>
      </c>
      <c r="S82" s="31">
        <f t="shared" si="22"/>
        <v>0.46702172847778739</v>
      </c>
      <c r="T82" s="31">
        <f t="shared" si="22"/>
        <v>0.51594924905926209</v>
      </c>
      <c r="U82" s="31">
        <f t="shared" si="22"/>
        <v>0</v>
      </c>
      <c r="V82" s="31">
        <f t="shared" si="22"/>
        <v>0.53858780565300168</v>
      </c>
      <c r="W82" s="31">
        <f t="shared" si="22"/>
        <v>0</v>
      </c>
      <c r="X82" s="31">
        <f t="shared" si="22"/>
        <v>0</v>
      </c>
      <c r="Y82" s="31">
        <f t="shared" si="22"/>
        <v>0</v>
      </c>
      <c r="AA82" s="35">
        <f t="shared" si="12"/>
        <v>1.6592233384835215</v>
      </c>
      <c r="AB82" s="28">
        <f t="shared" si="13"/>
        <v>1.6592233384835215</v>
      </c>
      <c r="AC82" s="31">
        <f t="shared" si="14"/>
        <v>1.6592233384835215</v>
      </c>
    </row>
    <row r="83" spans="1:29">
      <c r="A83" s="49">
        <v>2015</v>
      </c>
      <c r="B83" s="35">
        <f t="shared" ref="B83:Y83" si="23">B16*B$57</f>
        <v>0.1376645552934703</v>
      </c>
      <c r="C83" s="35">
        <f t="shared" si="23"/>
        <v>0.46702172847778739</v>
      </c>
      <c r="D83" s="35">
        <f t="shared" si="23"/>
        <v>0.51594924905926209</v>
      </c>
      <c r="E83" s="35">
        <f t="shared" si="23"/>
        <v>0</v>
      </c>
      <c r="F83" s="35">
        <f t="shared" si="23"/>
        <v>0.53858780565300168</v>
      </c>
      <c r="G83" s="35">
        <f t="shared" si="23"/>
        <v>0</v>
      </c>
      <c r="H83" s="35">
        <f t="shared" si="23"/>
        <v>0</v>
      </c>
      <c r="I83" s="35">
        <f t="shared" si="23"/>
        <v>0</v>
      </c>
      <c r="J83" s="28">
        <f t="shared" si="23"/>
        <v>0.1376645552934703</v>
      </c>
      <c r="K83" s="28">
        <f t="shared" si="23"/>
        <v>0.46702172847778739</v>
      </c>
      <c r="L83" s="28">
        <f t="shared" si="23"/>
        <v>0.51594924905926209</v>
      </c>
      <c r="M83" s="28">
        <f t="shared" si="23"/>
        <v>0</v>
      </c>
      <c r="N83" s="28">
        <f t="shared" si="23"/>
        <v>0.53858780565300168</v>
      </c>
      <c r="O83" s="28">
        <f t="shared" si="23"/>
        <v>0</v>
      </c>
      <c r="P83" s="28">
        <f t="shared" si="23"/>
        <v>0</v>
      </c>
      <c r="Q83" s="28">
        <f t="shared" si="23"/>
        <v>0</v>
      </c>
      <c r="R83" s="31">
        <f t="shared" si="23"/>
        <v>0.1376645552934703</v>
      </c>
      <c r="S83" s="31">
        <f t="shared" si="23"/>
        <v>0.46702172847778739</v>
      </c>
      <c r="T83" s="31">
        <f t="shared" si="23"/>
        <v>0.51594924905926209</v>
      </c>
      <c r="U83" s="31">
        <f t="shared" si="23"/>
        <v>0</v>
      </c>
      <c r="V83" s="31">
        <f t="shared" si="23"/>
        <v>0.53858780565300168</v>
      </c>
      <c r="W83" s="31">
        <f t="shared" si="23"/>
        <v>0</v>
      </c>
      <c r="X83" s="31">
        <f t="shared" si="23"/>
        <v>0</v>
      </c>
      <c r="Y83" s="31">
        <f t="shared" si="23"/>
        <v>0</v>
      </c>
      <c r="AA83" s="35">
        <f t="shared" si="12"/>
        <v>1.6592233384835215</v>
      </c>
      <c r="AB83" s="28">
        <f t="shared" si="13"/>
        <v>1.6592233384835215</v>
      </c>
      <c r="AC83" s="31">
        <f t="shared" si="14"/>
        <v>1.6592233384835215</v>
      </c>
    </row>
    <row r="84" spans="1:29">
      <c r="A84" s="49">
        <v>2016</v>
      </c>
      <c r="B84" s="35">
        <f t="shared" ref="B84:Y84" si="24">B17*B$57</f>
        <v>0.1376645552934703</v>
      </c>
      <c r="C84" s="35">
        <f t="shared" si="24"/>
        <v>0.46702172847778739</v>
      </c>
      <c r="D84" s="35">
        <f t="shared" si="24"/>
        <v>0.51594924905926209</v>
      </c>
      <c r="E84" s="35">
        <f t="shared" si="24"/>
        <v>0</v>
      </c>
      <c r="F84" s="35">
        <f t="shared" si="24"/>
        <v>0.53858780565300168</v>
      </c>
      <c r="G84" s="35">
        <f t="shared" si="24"/>
        <v>0</v>
      </c>
      <c r="H84" s="35">
        <f t="shared" si="24"/>
        <v>0</v>
      </c>
      <c r="I84" s="35">
        <f t="shared" si="24"/>
        <v>0</v>
      </c>
      <c r="J84" s="28">
        <f t="shared" si="24"/>
        <v>0.1376645552934703</v>
      </c>
      <c r="K84" s="28">
        <f t="shared" si="24"/>
        <v>0.46702172847778739</v>
      </c>
      <c r="L84" s="28">
        <f t="shared" si="24"/>
        <v>0.51594924905926209</v>
      </c>
      <c r="M84" s="28">
        <f t="shared" si="24"/>
        <v>0</v>
      </c>
      <c r="N84" s="28">
        <f t="shared" si="24"/>
        <v>0.53858780565300168</v>
      </c>
      <c r="O84" s="28">
        <f t="shared" si="24"/>
        <v>0</v>
      </c>
      <c r="P84" s="28">
        <f t="shared" si="24"/>
        <v>0</v>
      </c>
      <c r="Q84" s="28">
        <f t="shared" si="24"/>
        <v>0</v>
      </c>
      <c r="R84" s="31">
        <f t="shared" si="24"/>
        <v>0.1376645552934703</v>
      </c>
      <c r="S84" s="31">
        <f t="shared" si="24"/>
        <v>0.46702172847778739</v>
      </c>
      <c r="T84" s="31">
        <f t="shared" si="24"/>
        <v>0.51594924905926209</v>
      </c>
      <c r="U84" s="31">
        <f t="shared" si="24"/>
        <v>0</v>
      </c>
      <c r="V84" s="31">
        <f t="shared" si="24"/>
        <v>0.53858780565300168</v>
      </c>
      <c r="W84" s="31">
        <f t="shared" si="24"/>
        <v>0</v>
      </c>
      <c r="X84" s="31">
        <f t="shared" si="24"/>
        <v>0</v>
      </c>
      <c r="Y84" s="31">
        <f t="shared" si="24"/>
        <v>0</v>
      </c>
      <c r="AA84" s="35">
        <f t="shared" si="12"/>
        <v>1.6592233384835215</v>
      </c>
      <c r="AB84" s="28">
        <f t="shared" si="13"/>
        <v>1.6592233384835215</v>
      </c>
      <c r="AC84" s="31">
        <f t="shared" si="14"/>
        <v>1.6592233384835215</v>
      </c>
    </row>
    <row r="85" spans="1:29">
      <c r="A85" s="49">
        <v>2017</v>
      </c>
      <c r="B85" s="35">
        <f t="shared" ref="B85:Y85" si="25">B18*B$57</f>
        <v>0.1376645552934703</v>
      </c>
      <c r="C85" s="35">
        <f t="shared" si="25"/>
        <v>0.46702172847778739</v>
      </c>
      <c r="D85" s="35">
        <f t="shared" si="25"/>
        <v>0.51594924905926209</v>
      </c>
      <c r="E85" s="35">
        <f t="shared" si="25"/>
        <v>0</v>
      </c>
      <c r="F85" s="35">
        <f t="shared" si="25"/>
        <v>0.53858780565300168</v>
      </c>
      <c r="G85" s="35">
        <f t="shared" si="25"/>
        <v>0</v>
      </c>
      <c r="H85" s="35">
        <f t="shared" si="25"/>
        <v>0</v>
      </c>
      <c r="I85" s="35">
        <f t="shared" si="25"/>
        <v>0</v>
      </c>
      <c r="J85" s="28">
        <f t="shared" si="25"/>
        <v>0.1376645552934703</v>
      </c>
      <c r="K85" s="28">
        <f t="shared" si="25"/>
        <v>0.46702172847778739</v>
      </c>
      <c r="L85" s="28">
        <f t="shared" si="25"/>
        <v>0.51594924905926209</v>
      </c>
      <c r="M85" s="28">
        <f t="shared" si="25"/>
        <v>0</v>
      </c>
      <c r="N85" s="28">
        <f t="shared" si="25"/>
        <v>0.53858780565300168</v>
      </c>
      <c r="O85" s="28">
        <f t="shared" si="25"/>
        <v>0</v>
      </c>
      <c r="P85" s="28">
        <f t="shared" si="25"/>
        <v>0</v>
      </c>
      <c r="Q85" s="28">
        <f t="shared" si="25"/>
        <v>0</v>
      </c>
      <c r="R85" s="31">
        <f t="shared" si="25"/>
        <v>0.1376645552934703</v>
      </c>
      <c r="S85" s="31">
        <f t="shared" si="25"/>
        <v>0.46702172847778739</v>
      </c>
      <c r="T85" s="31">
        <f t="shared" si="25"/>
        <v>0.51594924905926209</v>
      </c>
      <c r="U85" s="31">
        <f t="shared" si="25"/>
        <v>0</v>
      </c>
      <c r="V85" s="31">
        <f t="shared" si="25"/>
        <v>0.53858780565300168</v>
      </c>
      <c r="W85" s="31">
        <f t="shared" si="25"/>
        <v>0</v>
      </c>
      <c r="X85" s="31">
        <f t="shared" si="25"/>
        <v>0</v>
      </c>
      <c r="Y85" s="31">
        <f t="shared" si="25"/>
        <v>0</v>
      </c>
      <c r="AA85" s="35">
        <f t="shared" si="12"/>
        <v>1.6592233384835215</v>
      </c>
      <c r="AB85" s="28">
        <f t="shared" si="13"/>
        <v>1.6592233384835215</v>
      </c>
      <c r="AC85" s="31">
        <f t="shared" si="14"/>
        <v>1.6592233384835215</v>
      </c>
    </row>
    <row r="86" spans="1:29">
      <c r="A86" s="49">
        <v>2018</v>
      </c>
      <c r="B86" s="35">
        <f t="shared" ref="B86:Y86" si="26">B19*B$57</f>
        <v>0.1376645552934703</v>
      </c>
      <c r="C86" s="35">
        <f t="shared" si="26"/>
        <v>0.46702172847778739</v>
      </c>
      <c r="D86" s="35">
        <f t="shared" si="26"/>
        <v>0.51594924905926209</v>
      </c>
      <c r="E86" s="35">
        <f t="shared" si="26"/>
        <v>0</v>
      </c>
      <c r="F86" s="35">
        <f t="shared" si="26"/>
        <v>0.53858780565300168</v>
      </c>
      <c r="G86" s="35">
        <f t="shared" si="26"/>
        <v>0</v>
      </c>
      <c r="H86" s="35">
        <f t="shared" si="26"/>
        <v>0</v>
      </c>
      <c r="I86" s="35">
        <f t="shared" si="26"/>
        <v>0</v>
      </c>
      <c r="J86" s="28">
        <f t="shared" si="26"/>
        <v>0.1376645552934703</v>
      </c>
      <c r="K86" s="28">
        <f t="shared" si="26"/>
        <v>0.46702172847778739</v>
      </c>
      <c r="L86" s="28">
        <f t="shared" si="26"/>
        <v>0.51594924905926209</v>
      </c>
      <c r="M86" s="28">
        <f t="shared" si="26"/>
        <v>0</v>
      </c>
      <c r="N86" s="28">
        <f t="shared" si="26"/>
        <v>0.53858780565300168</v>
      </c>
      <c r="O86" s="28">
        <f t="shared" si="26"/>
        <v>0</v>
      </c>
      <c r="P86" s="28">
        <f t="shared" si="26"/>
        <v>0</v>
      </c>
      <c r="Q86" s="28">
        <f t="shared" si="26"/>
        <v>0</v>
      </c>
      <c r="R86" s="31">
        <f t="shared" si="26"/>
        <v>0.1376645552934703</v>
      </c>
      <c r="S86" s="31">
        <f t="shared" si="26"/>
        <v>0.46702172847778739</v>
      </c>
      <c r="T86" s="31">
        <f t="shared" si="26"/>
        <v>0.51594924905926209</v>
      </c>
      <c r="U86" s="31">
        <f t="shared" si="26"/>
        <v>0</v>
      </c>
      <c r="V86" s="31">
        <f t="shared" si="26"/>
        <v>0.53858780565300168</v>
      </c>
      <c r="W86" s="31">
        <f t="shared" si="26"/>
        <v>0</v>
      </c>
      <c r="X86" s="31">
        <f t="shared" si="26"/>
        <v>0</v>
      </c>
      <c r="Y86" s="31">
        <f t="shared" si="26"/>
        <v>0</v>
      </c>
      <c r="AA86" s="35">
        <f t="shared" si="12"/>
        <v>1.6592233384835215</v>
      </c>
      <c r="AB86" s="28">
        <f t="shared" si="13"/>
        <v>1.6592233384835215</v>
      </c>
      <c r="AC86" s="31">
        <f t="shared" si="14"/>
        <v>1.6592233384835215</v>
      </c>
    </row>
    <row r="87" spans="1:29">
      <c r="A87" s="49">
        <v>2019</v>
      </c>
      <c r="B87" s="35">
        <f t="shared" ref="B87:Y87" si="27">B20*B$57</f>
        <v>6.8832462993134252E-2</v>
      </c>
      <c r="C87" s="35">
        <f t="shared" si="27"/>
        <v>0.51734044018469461</v>
      </c>
      <c r="D87" s="35">
        <f t="shared" si="27"/>
        <v>0.5715395994342406</v>
      </c>
      <c r="E87" s="35">
        <f t="shared" si="27"/>
        <v>0</v>
      </c>
      <c r="F87" s="35">
        <f t="shared" si="27"/>
        <v>0.5966173209174036</v>
      </c>
      <c r="G87" s="35">
        <f t="shared" si="27"/>
        <v>0</v>
      </c>
      <c r="H87" s="35">
        <f t="shared" si="27"/>
        <v>0</v>
      </c>
      <c r="I87" s="35">
        <f t="shared" si="27"/>
        <v>0</v>
      </c>
      <c r="J87" s="28">
        <f t="shared" si="27"/>
        <v>6.8832462993134252E-2</v>
      </c>
      <c r="K87" s="28">
        <f t="shared" si="27"/>
        <v>0.51734044018469461</v>
      </c>
      <c r="L87" s="28">
        <f t="shared" si="27"/>
        <v>0.5715395994342406</v>
      </c>
      <c r="M87" s="28">
        <f t="shared" si="27"/>
        <v>0</v>
      </c>
      <c r="N87" s="28">
        <f t="shared" si="27"/>
        <v>0.5966173209174036</v>
      </c>
      <c r="O87" s="28">
        <f t="shared" si="27"/>
        <v>0</v>
      </c>
      <c r="P87" s="28">
        <f t="shared" si="27"/>
        <v>0</v>
      </c>
      <c r="Q87" s="28">
        <f t="shared" si="27"/>
        <v>0</v>
      </c>
      <c r="R87" s="31">
        <f t="shared" si="27"/>
        <v>6.8832462993134252E-2</v>
      </c>
      <c r="S87" s="31">
        <f t="shared" si="27"/>
        <v>0.51734044018469461</v>
      </c>
      <c r="T87" s="31">
        <f t="shared" si="27"/>
        <v>0.5715395994342406</v>
      </c>
      <c r="U87" s="31">
        <f t="shared" si="27"/>
        <v>0</v>
      </c>
      <c r="V87" s="31">
        <f t="shared" si="27"/>
        <v>0.5966173209174036</v>
      </c>
      <c r="W87" s="31">
        <f t="shared" si="27"/>
        <v>0</v>
      </c>
      <c r="X87" s="31">
        <f t="shared" si="27"/>
        <v>0</v>
      </c>
      <c r="Y87" s="31">
        <f t="shared" si="27"/>
        <v>0</v>
      </c>
      <c r="AA87" s="35">
        <f t="shared" si="12"/>
        <v>1.7543298235294729</v>
      </c>
      <c r="AB87" s="28">
        <f t="shared" si="13"/>
        <v>1.7543298235294729</v>
      </c>
      <c r="AC87" s="31">
        <f t="shared" si="14"/>
        <v>1.7543298235294729</v>
      </c>
    </row>
    <row r="88" spans="1:29">
      <c r="A88" s="49">
        <v>2020</v>
      </c>
      <c r="B88" s="35">
        <f t="shared" ref="B88:Y88" si="28">B21*B$57</f>
        <v>6.4783385554479808E-2</v>
      </c>
      <c r="C88" s="35">
        <f t="shared" si="28"/>
        <v>0.50633329173104735</v>
      </c>
      <c r="D88" s="35">
        <f t="shared" si="28"/>
        <v>0.55937928732744913</v>
      </c>
      <c r="E88" s="35">
        <f t="shared" si="28"/>
        <v>0</v>
      </c>
      <c r="F88" s="35">
        <f t="shared" si="28"/>
        <v>0.58392344487127312</v>
      </c>
      <c r="G88" s="35">
        <f t="shared" si="28"/>
        <v>0</v>
      </c>
      <c r="H88" s="35">
        <f t="shared" si="28"/>
        <v>0</v>
      </c>
      <c r="I88" s="35">
        <f t="shared" si="28"/>
        <v>0</v>
      </c>
      <c r="J88" s="28">
        <f t="shared" si="28"/>
        <v>6.4783385554479808E-2</v>
      </c>
      <c r="K88" s="28">
        <f t="shared" si="28"/>
        <v>0.50633329173104735</v>
      </c>
      <c r="L88" s="28">
        <f t="shared" si="28"/>
        <v>0.55937928732744913</v>
      </c>
      <c r="M88" s="28">
        <f t="shared" si="28"/>
        <v>0</v>
      </c>
      <c r="N88" s="28">
        <f t="shared" si="28"/>
        <v>0.58392344487127312</v>
      </c>
      <c r="O88" s="28">
        <f t="shared" si="28"/>
        <v>0</v>
      </c>
      <c r="P88" s="28">
        <f t="shared" si="28"/>
        <v>0</v>
      </c>
      <c r="Q88" s="28">
        <f t="shared" si="28"/>
        <v>0</v>
      </c>
      <c r="R88" s="31">
        <f t="shared" si="28"/>
        <v>6.4783385554479808E-2</v>
      </c>
      <c r="S88" s="31">
        <f t="shared" si="28"/>
        <v>0.50633329173104735</v>
      </c>
      <c r="T88" s="31">
        <f t="shared" si="28"/>
        <v>0.55937928732744913</v>
      </c>
      <c r="U88" s="31">
        <f t="shared" si="28"/>
        <v>0</v>
      </c>
      <c r="V88" s="31">
        <f t="shared" si="28"/>
        <v>0.58392344487127312</v>
      </c>
      <c r="W88" s="31">
        <f t="shared" si="28"/>
        <v>0</v>
      </c>
      <c r="X88" s="31">
        <f t="shared" si="28"/>
        <v>0</v>
      </c>
      <c r="Y88" s="31">
        <f t="shared" si="28"/>
        <v>0</v>
      </c>
      <c r="AA88" s="35">
        <f t="shared" si="12"/>
        <v>1.7144194094842495</v>
      </c>
      <c r="AB88" s="28">
        <f t="shared" si="13"/>
        <v>1.7144194094842495</v>
      </c>
      <c r="AC88" s="31">
        <f t="shared" si="14"/>
        <v>1.7144194094842495</v>
      </c>
    </row>
    <row r="89" spans="1:29">
      <c r="A89" s="49">
        <v>2021</v>
      </c>
      <c r="B89" s="35">
        <f t="shared" ref="B89:Y89" si="29">B22*B$57</f>
        <v>0.14825402241056726</v>
      </c>
      <c r="C89" s="35">
        <f t="shared" si="29"/>
        <v>0.34353895041363874</v>
      </c>
      <c r="D89" s="35">
        <f t="shared" si="29"/>
        <v>0.37952980060745578</v>
      </c>
      <c r="E89" s="35">
        <f t="shared" si="29"/>
        <v>0</v>
      </c>
      <c r="F89" s="35">
        <f t="shared" si="29"/>
        <v>0.39618261459202603</v>
      </c>
      <c r="G89" s="35">
        <f t="shared" si="29"/>
        <v>0</v>
      </c>
      <c r="H89" s="35">
        <f t="shared" si="29"/>
        <v>0</v>
      </c>
      <c r="I89" s="35">
        <f t="shared" si="29"/>
        <v>0</v>
      </c>
      <c r="J89" s="28">
        <f t="shared" si="29"/>
        <v>0.14825402241056726</v>
      </c>
      <c r="K89" s="28">
        <f t="shared" si="29"/>
        <v>0.34353895041363874</v>
      </c>
      <c r="L89" s="28">
        <f t="shared" si="29"/>
        <v>0.37952980060745578</v>
      </c>
      <c r="M89" s="28">
        <f t="shared" si="29"/>
        <v>0</v>
      </c>
      <c r="N89" s="28">
        <f t="shared" si="29"/>
        <v>0.39618261459202603</v>
      </c>
      <c r="O89" s="28">
        <f t="shared" si="29"/>
        <v>0</v>
      </c>
      <c r="P89" s="28">
        <f t="shared" si="29"/>
        <v>0</v>
      </c>
      <c r="Q89" s="28">
        <f t="shared" si="29"/>
        <v>0</v>
      </c>
      <c r="R89" s="31">
        <f t="shared" si="29"/>
        <v>0.14825402241056726</v>
      </c>
      <c r="S89" s="31">
        <f t="shared" si="29"/>
        <v>0.34353895041363874</v>
      </c>
      <c r="T89" s="31">
        <f t="shared" si="29"/>
        <v>0.37952980060745578</v>
      </c>
      <c r="U89" s="31">
        <f t="shared" si="29"/>
        <v>0</v>
      </c>
      <c r="V89" s="31">
        <f t="shared" si="29"/>
        <v>0.39618261459202603</v>
      </c>
      <c r="W89" s="31">
        <f t="shared" si="29"/>
        <v>0</v>
      </c>
      <c r="X89" s="31">
        <f t="shared" si="29"/>
        <v>0</v>
      </c>
      <c r="Y89" s="31">
        <f t="shared" si="29"/>
        <v>0</v>
      </c>
      <c r="AA89" s="35">
        <f t="shared" si="12"/>
        <v>1.2675053880236877</v>
      </c>
      <c r="AB89" s="28">
        <f t="shared" si="13"/>
        <v>1.2675053880236877</v>
      </c>
      <c r="AC89" s="31">
        <f t="shared" si="14"/>
        <v>1.2675053880236877</v>
      </c>
    </row>
    <row r="90" spans="1:29">
      <c r="A90" s="49">
        <v>2022</v>
      </c>
      <c r="B90" s="35">
        <f t="shared" ref="B90:Y90" si="30">B23*B$57</f>
        <v>0.1269782791602127</v>
      </c>
      <c r="C90" s="35">
        <f t="shared" si="30"/>
        <v>0.30332567956854506</v>
      </c>
      <c r="D90" s="35">
        <f t="shared" si="30"/>
        <v>0.33510358737243362</v>
      </c>
      <c r="E90" s="35">
        <f t="shared" si="30"/>
        <v>0</v>
      </c>
      <c r="F90" s="35">
        <f t="shared" si="30"/>
        <v>0.3498070907525202</v>
      </c>
      <c r="G90" s="35">
        <f t="shared" si="30"/>
        <v>0</v>
      </c>
      <c r="H90" s="35">
        <f t="shared" si="30"/>
        <v>0</v>
      </c>
      <c r="I90" s="35">
        <f t="shared" si="30"/>
        <v>0</v>
      </c>
      <c r="J90" s="28">
        <f t="shared" si="30"/>
        <v>0.1269782791602127</v>
      </c>
      <c r="K90" s="28">
        <f t="shared" si="30"/>
        <v>0.30332567956854506</v>
      </c>
      <c r="L90" s="28">
        <f t="shared" si="30"/>
        <v>0.33510358737243362</v>
      </c>
      <c r="M90" s="28">
        <f t="shared" si="30"/>
        <v>0</v>
      </c>
      <c r="N90" s="28">
        <f t="shared" si="30"/>
        <v>0.3498070907525202</v>
      </c>
      <c r="O90" s="28">
        <f t="shared" si="30"/>
        <v>0</v>
      </c>
      <c r="P90" s="28">
        <f t="shared" si="30"/>
        <v>0</v>
      </c>
      <c r="Q90" s="28">
        <f t="shared" si="30"/>
        <v>0</v>
      </c>
      <c r="R90" s="31">
        <f t="shared" si="30"/>
        <v>0.1269782791602127</v>
      </c>
      <c r="S90" s="31">
        <f t="shared" si="30"/>
        <v>0.30332567956854506</v>
      </c>
      <c r="T90" s="31">
        <f t="shared" si="30"/>
        <v>0.33510358737243362</v>
      </c>
      <c r="U90" s="31">
        <f t="shared" si="30"/>
        <v>0</v>
      </c>
      <c r="V90" s="31">
        <f t="shared" si="30"/>
        <v>0.3498070907525202</v>
      </c>
      <c r="W90" s="31">
        <f t="shared" si="30"/>
        <v>0</v>
      </c>
      <c r="X90" s="31">
        <f t="shared" si="30"/>
        <v>0</v>
      </c>
      <c r="Y90" s="31">
        <f t="shared" si="30"/>
        <v>0</v>
      </c>
      <c r="AA90" s="35">
        <f t="shared" si="12"/>
        <v>1.1152146368537115</v>
      </c>
      <c r="AB90" s="28">
        <f t="shared" si="13"/>
        <v>1.1152146368537115</v>
      </c>
      <c r="AC90" s="31">
        <f t="shared" si="14"/>
        <v>1.1152146368537115</v>
      </c>
    </row>
    <row r="91" spans="1:29">
      <c r="A91" s="49">
        <v>2023</v>
      </c>
      <c r="B91" s="35">
        <f t="shared" ref="B91:Y91" si="31">B24*B$57</f>
        <v>0.11020748027351064</v>
      </c>
      <c r="C91" s="35">
        <f t="shared" si="31"/>
        <v>0.29309079287432144</v>
      </c>
      <c r="D91" s="35">
        <f t="shared" si="31"/>
        <v>0.32379644301042887</v>
      </c>
      <c r="E91" s="35">
        <f t="shared" si="31"/>
        <v>0</v>
      </c>
      <c r="F91" s="35">
        <f t="shared" si="31"/>
        <v>0.33800381730801449</v>
      </c>
      <c r="G91" s="35">
        <f t="shared" si="31"/>
        <v>0</v>
      </c>
      <c r="H91" s="35">
        <f t="shared" si="31"/>
        <v>0</v>
      </c>
      <c r="I91" s="35">
        <f t="shared" si="31"/>
        <v>0</v>
      </c>
      <c r="J91" s="28">
        <f t="shared" si="31"/>
        <v>0.11020748027351064</v>
      </c>
      <c r="K91" s="28">
        <f t="shared" si="31"/>
        <v>0.29309079287432144</v>
      </c>
      <c r="L91" s="28">
        <f t="shared" si="31"/>
        <v>0.32379644301042887</v>
      </c>
      <c r="M91" s="28">
        <f t="shared" si="31"/>
        <v>0</v>
      </c>
      <c r="N91" s="28">
        <f t="shared" si="31"/>
        <v>0.33800381730801449</v>
      </c>
      <c r="O91" s="28">
        <f t="shared" si="31"/>
        <v>0</v>
      </c>
      <c r="P91" s="28">
        <f t="shared" si="31"/>
        <v>0</v>
      </c>
      <c r="Q91" s="28">
        <f t="shared" si="31"/>
        <v>0</v>
      </c>
      <c r="R91" s="31">
        <f t="shared" si="31"/>
        <v>0.11020748027351064</v>
      </c>
      <c r="S91" s="31">
        <f t="shared" si="31"/>
        <v>0.29309079287432144</v>
      </c>
      <c r="T91" s="31">
        <f t="shared" si="31"/>
        <v>0.32379644301042887</v>
      </c>
      <c r="U91" s="31">
        <f t="shared" si="31"/>
        <v>0</v>
      </c>
      <c r="V91" s="31">
        <f t="shared" si="31"/>
        <v>0.33800381730801449</v>
      </c>
      <c r="W91" s="31">
        <f t="shared" si="31"/>
        <v>0</v>
      </c>
      <c r="X91" s="31">
        <f t="shared" si="31"/>
        <v>0</v>
      </c>
      <c r="Y91" s="31">
        <f t="shared" si="31"/>
        <v>0</v>
      </c>
      <c r="AA91" s="35">
        <f t="shared" si="12"/>
        <v>1.0650985334662755</v>
      </c>
      <c r="AB91" s="28">
        <f t="shared" si="13"/>
        <v>1.0650985334662755</v>
      </c>
      <c r="AC91" s="31">
        <f t="shared" si="14"/>
        <v>1.0650985334662755</v>
      </c>
    </row>
    <row r="92" spans="1:29">
      <c r="A92" s="49">
        <v>2024</v>
      </c>
      <c r="B92" s="35">
        <f t="shared" ref="B92:Y92" si="32">B25*B$57</f>
        <v>6.4687085121111487E-2</v>
      </c>
      <c r="C92" s="35">
        <f t="shared" si="32"/>
        <v>0.25494241620639974</v>
      </c>
      <c r="D92" s="35">
        <f t="shared" si="32"/>
        <v>0.28165145254328783</v>
      </c>
      <c r="E92" s="35">
        <f t="shared" si="32"/>
        <v>0</v>
      </c>
      <c r="F92" s="35">
        <f t="shared" si="32"/>
        <v>0.29400961055928643</v>
      </c>
      <c r="G92" s="35">
        <f t="shared" si="32"/>
        <v>0</v>
      </c>
      <c r="H92" s="35">
        <f t="shared" si="32"/>
        <v>0</v>
      </c>
      <c r="I92" s="35">
        <f t="shared" si="32"/>
        <v>0</v>
      </c>
      <c r="J92" s="28">
        <f t="shared" si="32"/>
        <v>6.4687085121111487E-2</v>
      </c>
      <c r="K92" s="28">
        <f t="shared" si="32"/>
        <v>0.25494241620639974</v>
      </c>
      <c r="L92" s="28">
        <f t="shared" si="32"/>
        <v>0.28165145254328783</v>
      </c>
      <c r="M92" s="28">
        <f t="shared" si="32"/>
        <v>0</v>
      </c>
      <c r="N92" s="28">
        <f t="shared" si="32"/>
        <v>0.29400961055928643</v>
      </c>
      <c r="O92" s="28">
        <f t="shared" si="32"/>
        <v>0</v>
      </c>
      <c r="P92" s="28">
        <f t="shared" si="32"/>
        <v>0</v>
      </c>
      <c r="Q92" s="28">
        <f t="shared" si="32"/>
        <v>0</v>
      </c>
      <c r="R92" s="31">
        <f t="shared" si="32"/>
        <v>6.4687085121111487E-2</v>
      </c>
      <c r="S92" s="31">
        <f t="shared" si="32"/>
        <v>0.25494241620639974</v>
      </c>
      <c r="T92" s="31">
        <f t="shared" si="32"/>
        <v>0.28165145254328783</v>
      </c>
      <c r="U92" s="31">
        <f t="shared" si="32"/>
        <v>0</v>
      </c>
      <c r="V92" s="31">
        <f t="shared" si="32"/>
        <v>0.29400961055928643</v>
      </c>
      <c r="W92" s="31">
        <f t="shared" si="32"/>
        <v>0</v>
      </c>
      <c r="X92" s="31">
        <f t="shared" si="32"/>
        <v>0</v>
      </c>
      <c r="Y92" s="31">
        <f t="shared" si="32"/>
        <v>0</v>
      </c>
      <c r="AA92" s="35">
        <f t="shared" si="12"/>
        <v>0.89529056443008548</v>
      </c>
      <c r="AB92" s="28">
        <f t="shared" si="13"/>
        <v>0.89529056443008548</v>
      </c>
      <c r="AC92" s="31">
        <f t="shared" si="14"/>
        <v>0.89529056443008548</v>
      </c>
    </row>
    <row r="93" spans="1:29">
      <c r="A93" s="49">
        <v>2025</v>
      </c>
      <c r="B93" s="35">
        <f t="shared" ref="B93:Y93" si="33">B26*B$57</f>
        <v>6.0808401019053722E-2</v>
      </c>
      <c r="C93" s="35">
        <f t="shared" si="33"/>
        <v>0.2407308990028765</v>
      </c>
      <c r="D93" s="35">
        <f t="shared" si="33"/>
        <v>0.27483093617884813</v>
      </c>
      <c r="E93" s="35">
        <f t="shared" si="33"/>
        <v>2.1266465369569207E-2</v>
      </c>
      <c r="F93" s="35">
        <f t="shared" si="33"/>
        <v>0.27673752138714902</v>
      </c>
      <c r="G93" s="35">
        <f t="shared" si="33"/>
        <v>0</v>
      </c>
      <c r="H93" s="35">
        <f t="shared" si="33"/>
        <v>0</v>
      </c>
      <c r="I93" s="35">
        <f t="shared" si="33"/>
        <v>0</v>
      </c>
      <c r="J93" s="28">
        <f t="shared" si="33"/>
        <v>6.0808401019053722E-2</v>
      </c>
      <c r="K93" s="28">
        <f t="shared" si="33"/>
        <v>0.2407308990028765</v>
      </c>
      <c r="L93" s="28">
        <f t="shared" si="33"/>
        <v>0.27483093617884813</v>
      </c>
      <c r="M93" s="28">
        <f t="shared" si="33"/>
        <v>4.6854079683994354E-2</v>
      </c>
      <c r="N93" s="28">
        <f t="shared" si="33"/>
        <v>0.27673752138714902</v>
      </c>
      <c r="O93" s="28">
        <f t="shared" si="33"/>
        <v>0</v>
      </c>
      <c r="P93" s="28">
        <f t="shared" si="33"/>
        <v>0</v>
      </c>
      <c r="Q93" s="28">
        <f t="shared" si="33"/>
        <v>0</v>
      </c>
      <c r="R93" s="31">
        <f t="shared" si="33"/>
        <v>6.0808401019053722E-2</v>
      </c>
      <c r="S93" s="31">
        <f t="shared" si="33"/>
        <v>0.2407308990028765</v>
      </c>
      <c r="T93" s="31">
        <f t="shared" si="33"/>
        <v>0.27483093617884813</v>
      </c>
      <c r="U93" s="31">
        <f t="shared" si="33"/>
        <v>4.6854079683994354E-2</v>
      </c>
      <c r="V93" s="31">
        <f t="shared" si="33"/>
        <v>0.27673752138714902</v>
      </c>
      <c r="W93" s="31">
        <f t="shared" si="33"/>
        <v>0</v>
      </c>
      <c r="X93" s="31">
        <f t="shared" si="33"/>
        <v>0</v>
      </c>
      <c r="Y93" s="31">
        <f t="shared" si="33"/>
        <v>0</v>
      </c>
      <c r="AA93" s="35">
        <f t="shared" si="12"/>
        <v>0.87437422295749656</v>
      </c>
      <c r="AB93" s="28">
        <f t="shared" si="13"/>
        <v>0.89996183727192169</v>
      </c>
      <c r="AC93" s="31">
        <f t="shared" si="14"/>
        <v>0.89996183727192169</v>
      </c>
    </row>
    <row r="94" spans="1:29">
      <c r="A94" s="49">
        <v>2026</v>
      </c>
      <c r="B94" s="35">
        <f t="shared" ref="B94:Y94" si="34">B27*B$57</f>
        <v>5.6929716916995964E-2</v>
      </c>
      <c r="C94" s="35">
        <f t="shared" si="34"/>
        <v>0.2265193817993533</v>
      </c>
      <c r="D94" s="35">
        <f t="shared" si="34"/>
        <v>0.26801041981440843</v>
      </c>
      <c r="E94" s="35">
        <f t="shared" si="34"/>
        <v>4.2532930739138414E-2</v>
      </c>
      <c r="F94" s="35">
        <f t="shared" si="34"/>
        <v>0.25946543221501156</v>
      </c>
      <c r="G94" s="35">
        <f t="shared" si="34"/>
        <v>0</v>
      </c>
      <c r="H94" s="35">
        <f t="shared" si="34"/>
        <v>0</v>
      </c>
      <c r="I94" s="35">
        <f t="shared" si="34"/>
        <v>0</v>
      </c>
      <c r="J94" s="28">
        <f t="shared" si="34"/>
        <v>5.6929716916995964E-2</v>
      </c>
      <c r="K94" s="28">
        <f t="shared" si="34"/>
        <v>0.2265193817993533</v>
      </c>
      <c r="L94" s="28">
        <f t="shared" si="34"/>
        <v>0.27113191472791076</v>
      </c>
      <c r="M94" s="28">
        <f t="shared" si="34"/>
        <v>6.3168577972008352E-2</v>
      </c>
      <c r="N94" s="28">
        <f t="shared" si="34"/>
        <v>0.2652067913293511</v>
      </c>
      <c r="O94" s="28">
        <f t="shared" si="34"/>
        <v>0</v>
      </c>
      <c r="P94" s="28">
        <f t="shared" si="34"/>
        <v>2.8483067723731621E-3</v>
      </c>
      <c r="Q94" s="28">
        <f t="shared" si="34"/>
        <v>1.5752937310792005E-2</v>
      </c>
      <c r="R94" s="31">
        <f t="shared" si="34"/>
        <v>5.6929716916995964E-2</v>
      </c>
      <c r="S94" s="31">
        <f t="shared" si="34"/>
        <v>0.2265193817993533</v>
      </c>
      <c r="T94" s="31">
        <f t="shared" si="34"/>
        <v>0.26725578094965347</v>
      </c>
      <c r="U94" s="31">
        <f t="shared" si="34"/>
        <v>5.5292109316612374E-2</v>
      </c>
      <c r="V94" s="31">
        <f t="shared" si="34"/>
        <v>0.2652067913293511</v>
      </c>
      <c r="W94" s="31">
        <f t="shared" si="34"/>
        <v>0</v>
      </c>
      <c r="X94" s="31">
        <f t="shared" si="34"/>
        <v>5.6966135447463241E-3</v>
      </c>
      <c r="Y94" s="31">
        <f t="shared" si="34"/>
        <v>2.3629405966188007E-2</v>
      </c>
      <c r="AA94" s="35">
        <f t="shared" si="12"/>
        <v>0.85345788148490764</v>
      </c>
      <c r="AB94" s="28">
        <f t="shared" si="13"/>
        <v>0.9015576268287846</v>
      </c>
      <c r="AC94" s="31">
        <f t="shared" si="14"/>
        <v>0.9005297998229006</v>
      </c>
    </row>
    <row r="95" spans="1:29">
      <c r="A95" s="49">
        <v>2027</v>
      </c>
      <c r="B95" s="35">
        <f t="shared" ref="B95:Y95" si="35">B28*B$57</f>
        <v>5.3051032814938198E-2</v>
      </c>
      <c r="C95" s="35">
        <f t="shared" si="35"/>
        <v>0.21230786459583009</v>
      </c>
      <c r="D95" s="35">
        <f t="shared" si="35"/>
        <v>0.26118990344996873</v>
      </c>
      <c r="E95" s="35">
        <f t="shared" si="35"/>
        <v>6.3799396108707621E-2</v>
      </c>
      <c r="F95" s="35">
        <f t="shared" si="35"/>
        <v>0.24219334304287407</v>
      </c>
      <c r="G95" s="35">
        <f t="shared" si="35"/>
        <v>0</v>
      </c>
      <c r="H95" s="35">
        <f t="shared" si="35"/>
        <v>0</v>
      </c>
      <c r="I95" s="35">
        <f t="shared" si="35"/>
        <v>0</v>
      </c>
      <c r="J95" s="28">
        <f t="shared" si="35"/>
        <v>5.3051032814938198E-2</v>
      </c>
      <c r="K95" s="28">
        <f t="shared" si="35"/>
        <v>0.21230786459583009</v>
      </c>
      <c r="L95" s="28">
        <f t="shared" si="35"/>
        <v>0.26743289327697339</v>
      </c>
      <c r="M95" s="28">
        <f t="shared" si="35"/>
        <v>7.9483076260022129E-2</v>
      </c>
      <c r="N95" s="28">
        <f t="shared" si="35"/>
        <v>0.25367606127155323</v>
      </c>
      <c r="O95" s="28">
        <f t="shared" si="35"/>
        <v>0</v>
      </c>
      <c r="P95" s="28">
        <f t="shared" si="35"/>
        <v>5.6966135447463241E-3</v>
      </c>
      <c r="Q95" s="28">
        <f t="shared" si="35"/>
        <v>3.150587462158401E-2</v>
      </c>
      <c r="R95" s="31">
        <f t="shared" si="35"/>
        <v>5.3051032814938198E-2</v>
      </c>
      <c r="S95" s="31">
        <f t="shared" si="35"/>
        <v>0.21230786459583009</v>
      </c>
      <c r="T95" s="31">
        <f t="shared" si="35"/>
        <v>0.25968062572045875</v>
      </c>
      <c r="U95" s="31">
        <f t="shared" si="35"/>
        <v>6.3730138949230394E-2</v>
      </c>
      <c r="V95" s="31">
        <f t="shared" si="35"/>
        <v>0.25367606127155323</v>
      </c>
      <c r="W95" s="31">
        <f t="shared" si="35"/>
        <v>0</v>
      </c>
      <c r="X95" s="31">
        <f t="shared" si="35"/>
        <v>1.1393227089492648E-2</v>
      </c>
      <c r="Y95" s="31">
        <f t="shared" si="35"/>
        <v>4.7258811932376014E-2</v>
      </c>
      <c r="AA95" s="35">
        <f t="shared" si="12"/>
        <v>0.83254154001231884</v>
      </c>
      <c r="AB95" s="28">
        <f t="shared" si="13"/>
        <v>0.90315341638564761</v>
      </c>
      <c r="AC95" s="31">
        <f t="shared" si="14"/>
        <v>0.90109776237387929</v>
      </c>
    </row>
    <row r="96" spans="1:29">
      <c r="A96" s="49">
        <v>2028</v>
      </c>
      <c r="B96" s="35">
        <f t="shared" ref="B96:Y96" si="36">B29*B$57</f>
        <v>4.917234871288044E-2</v>
      </c>
      <c r="C96" s="35">
        <f t="shared" si="36"/>
        <v>0.19809634739230686</v>
      </c>
      <c r="D96" s="35">
        <f t="shared" si="36"/>
        <v>0.25436938708552903</v>
      </c>
      <c r="E96" s="35">
        <f t="shared" si="36"/>
        <v>8.5065861478276827E-2</v>
      </c>
      <c r="F96" s="35">
        <f t="shared" si="36"/>
        <v>0.22492125387073661</v>
      </c>
      <c r="G96" s="35">
        <f t="shared" si="36"/>
        <v>0</v>
      </c>
      <c r="H96" s="35">
        <f t="shared" si="36"/>
        <v>0</v>
      </c>
      <c r="I96" s="35">
        <f t="shared" si="36"/>
        <v>0</v>
      </c>
      <c r="J96" s="28">
        <f t="shared" si="36"/>
        <v>4.917234871288044E-2</v>
      </c>
      <c r="K96" s="28">
        <f t="shared" si="36"/>
        <v>0.19809634739230686</v>
      </c>
      <c r="L96" s="28">
        <f t="shared" si="36"/>
        <v>0.26373387182603603</v>
      </c>
      <c r="M96" s="28">
        <f t="shared" si="36"/>
        <v>9.5797574548036335E-2</v>
      </c>
      <c r="N96" s="28">
        <f t="shared" si="36"/>
        <v>0.24214533121375537</v>
      </c>
      <c r="O96" s="28">
        <f t="shared" si="36"/>
        <v>0</v>
      </c>
      <c r="P96" s="28">
        <f t="shared" si="36"/>
        <v>8.5449203171194862E-3</v>
      </c>
      <c r="Q96" s="28">
        <f t="shared" si="36"/>
        <v>4.7258811932376021E-2</v>
      </c>
      <c r="R96" s="31">
        <f t="shared" si="36"/>
        <v>4.917234871288044E-2</v>
      </c>
      <c r="S96" s="31">
        <f t="shared" si="36"/>
        <v>0.19809634739230686</v>
      </c>
      <c r="T96" s="31">
        <f t="shared" si="36"/>
        <v>0.25210547049126408</v>
      </c>
      <c r="U96" s="31">
        <f t="shared" si="36"/>
        <v>7.2168168581848408E-2</v>
      </c>
      <c r="V96" s="31">
        <f t="shared" si="36"/>
        <v>0.24214533121375537</v>
      </c>
      <c r="W96" s="31">
        <f t="shared" si="36"/>
        <v>0</v>
      </c>
      <c r="X96" s="31">
        <f t="shared" si="36"/>
        <v>1.7089840634238972E-2</v>
      </c>
      <c r="Y96" s="31">
        <f t="shared" si="36"/>
        <v>7.0888217898564018E-2</v>
      </c>
      <c r="AA96" s="35">
        <f t="shared" si="12"/>
        <v>0.81162519853972981</v>
      </c>
      <c r="AB96" s="28">
        <f t="shared" si="13"/>
        <v>0.90474920594251063</v>
      </c>
      <c r="AC96" s="31">
        <f t="shared" si="14"/>
        <v>0.90166572492485819</v>
      </c>
    </row>
    <row r="97" spans="1:29">
      <c r="A97" s="49">
        <v>2029</v>
      </c>
      <c r="B97" s="35">
        <f t="shared" ref="B97:Y97" si="37">B30*B$57</f>
        <v>4.5293664610822675E-2</v>
      </c>
      <c r="C97" s="35">
        <f t="shared" si="37"/>
        <v>0.18388483018878363</v>
      </c>
      <c r="D97" s="35">
        <f t="shared" si="37"/>
        <v>0.24754887072108933</v>
      </c>
      <c r="E97" s="35">
        <f t="shared" si="37"/>
        <v>0.10633232684784602</v>
      </c>
      <c r="F97" s="35">
        <f t="shared" si="37"/>
        <v>0.20764916469859915</v>
      </c>
      <c r="G97" s="35">
        <f t="shared" si="37"/>
        <v>0</v>
      </c>
      <c r="H97" s="35">
        <f t="shared" si="37"/>
        <v>0</v>
      </c>
      <c r="I97" s="35">
        <f t="shared" si="37"/>
        <v>0</v>
      </c>
      <c r="J97" s="28">
        <f t="shared" si="37"/>
        <v>4.5293664610822675E-2</v>
      </c>
      <c r="K97" s="28">
        <f t="shared" si="37"/>
        <v>0.18388483018878363</v>
      </c>
      <c r="L97" s="28">
        <f t="shared" si="37"/>
        <v>0.26003485037509866</v>
      </c>
      <c r="M97" s="28">
        <f t="shared" si="37"/>
        <v>0.11211207283605033</v>
      </c>
      <c r="N97" s="28">
        <f t="shared" si="37"/>
        <v>0.2306146011559575</v>
      </c>
      <c r="O97" s="28">
        <f t="shared" si="37"/>
        <v>0</v>
      </c>
      <c r="P97" s="28">
        <f t="shared" si="37"/>
        <v>1.1393227089492648E-2</v>
      </c>
      <c r="Q97" s="28">
        <f t="shared" si="37"/>
        <v>6.3011749243168019E-2</v>
      </c>
      <c r="R97" s="31">
        <f t="shared" si="37"/>
        <v>4.5293664610822675E-2</v>
      </c>
      <c r="S97" s="31">
        <f t="shared" si="37"/>
        <v>0.18388483018878363</v>
      </c>
      <c r="T97" s="31">
        <f t="shared" si="37"/>
        <v>0.24453031526206934</v>
      </c>
      <c r="U97" s="31">
        <f t="shared" si="37"/>
        <v>8.0606198214466226E-2</v>
      </c>
      <c r="V97" s="31">
        <f t="shared" si="37"/>
        <v>0.2306146011559575</v>
      </c>
      <c r="W97" s="31">
        <f t="shared" si="37"/>
        <v>0</v>
      </c>
      <c r="X97" s="31">
        <f t="shared" si="37"/>
        <v>2.2786454178985296E-2</v>
      </c>
      <c r="Y97" s="31">
        <f t="shared" si="37"/>
        <v>9.4517623864752029E-2</v>
      </c>
      <c r="AA97" s="35">
        <f t="shared" si="12"/>
        <v>0.79070885706714078</v>
      </c>
      <c r="AB97" s="28">
        <f t="shared" si="13"/>
        <v>0.90634499549937342</v>
      </c>
      <c r="AC97" s="31">
        <f t="shared" si="14"/>
        <v>0.90223368747583677</v>
      </c>
    </row>
    <row r="98" spans="1:29">
      <c r="A98" s="49">
        <v>2030</v>
      </c>
      <c r="B98" s="35">
        <f t="shared" ref="B98:Y98" si="38">B31*B$57</f>
        <v>4.1414980508764916E-2</v>
      </c>
      <c r="C98" s="35">
        <f t="shared" si="38"/>
        <v>0.16967331298526039</v>
      </c>
      <c r="D98" s="35">
        <f t="shared" si="38"/>
        <v>0.24072835435664963</v>
      </c>
      <c r="E98" s="35">
        <f t="shared" si="38"/>
        <v>0.12759879221741521</v>
      </c>
      <c r="F98" s="35">
        <f t="shared" si="38"/>
        <v>0.19037707552646169</v>
      </c>
      <c r="G98" s="35">
        <f t="shared" si="38"/>
        <v>0</v>
      </c>
      <c r="H98" s="35">
        <f t="shared" si="38"/>
        <v>0</v>
      </c>
      <c r="I98" s="35">
        <f t="shared" si="38"/>
        <v>0</v>
      </c>
      <c r="J98" s="28">
        <f t="shared" si="38"/>
        <v>4.1414980508764916E-2</v>
      </c>
      <c r="K98" s="28">
        <f t="shared" si="38"/>
        <v>0.16967331298526039</v>
      </c>
      <c r="L98" s="28">
        <f t="shared" si="38"/>
        <v>0.25633582892416118</v>
      </c>
      <c r="M98" s="28">
        <f t="shared" si="38"/>
        <v>0.12842657112406453</v>
      </c>
      <c r="N98" s="28">
        <f t="shared" si="38"/>
        <v>0.21908387109815963</v>
      </c>
      <c r="O98" s="28">
        <f t="shared" si="38"/>
        <v>0</v>
      </c>
      <c r="P98" s="28">
        <f t="shared" si="38"/>
        <v>1.424153386186581E-2</v>
      </c>
      <c r="Q98" s="28">
        <f t="shared" si="38"/>
        <v>7.8764686553960017E-2</v>
      </c>
      <c r="R98" s="31">
        <f t="shared" si="38"/>
        <v>4.1414980508764916E-2</v>
      </c>
      <c r="S98" s="31">
        <f t="shared" si="38"/>
        <v>0.16967331298526039</v>
      </c>
      <c r="T98" s="31">
        <f t="shared" si="38"/>
        <v>0.23695516003287467</v>
      </c>
      <c r="U98" s="31">
        <f t="shared" si="38"/>
        <v>8.904422784708424E-2</v>
      </c>
      <c r="V98" s="31">
        <f t="shared" si="38"/>
        <v>0.21908387109815963</v>
      </c>
      <c r="W98" s="31">
        <f t="shared" si="38"/>
        <v>0</v>
      </c>
      <c r="X98" s="31">
        <f t="shared" si="38"/>
        <v>2.8483067723731621E-2</v>
      </c>
      <c r="Y98" s="31">
        <f t="shared" si="38"/>
        <v>0.11814702983094003</v>
      </c>
      <c r="AA98" s="35">
        <f t="shared" si="12"/>
        <v>0.76979251559455186</v>
      </c>
      <c r="AB98" s="28">
        <f t="shared" si="13"/>
        <v>0.90794078505623643</v>
      </c>
      <c r="AC98" s="31">
        <f t="shared" si="14"/>
        <v>0.90280165002681556</v>
      </c>
    </row>
    <row r="99" spans="1:29">
      <c r="A99" s="49">
        <v>2031</v>
      </c>
      <c r="B99" s="35">
        <f t="shared" ref="B99:Y99" si="39">B32*B$57</f>
        <v>3.7536296406707151E-2</v>
      </c>
      <c r="C99" s="35">
        <f t="shared" si="39"/>
        <v>0.15546179578173716</v>
      </c>
      <c r="D99" s="35">
        <f t="shared" si="39"/>
        <v>0.23390783799220993</v>
      </c>
      <c r="E99" s="35">
        <f t="shared" si="39"/>
        <v>0.14886525758698443</v>
      </c>
      <c r="F99" s="35">
        <f t="shared" si="39"/>
        <v>0.17310498635432425</v>
      </c>
      <c r="G99" s="35">
        <f t="shared" si="39"/>
        <v>0</v>
      </c>
      <c r="H99" s="35">
        <f t="shared" si="39"/>
        <v>0</v>
      </c>
      <c r="I99" s="35">
        <f t="shared" si="39"/>
        <v>0</v>
      </c>
      <c r="J99" s="28">
        <f t="shared" si="39"/>
        <v>3.7536296406707151E-2</v>
      </c>
      <c r="K99" s="28">
        <f t="shared" si="39"/>
        <v>0.15546179578173716</v>
      </c>
      <c r="L99" s="28">
        <f t="shared" si="39"/>
        <v>0.25263680747322381</v>
      </c>
      <c r="M99" s="28">
        <f t="shared" si="39"/>
        <v>0.14474106941207854</v>
      </c>
      <c r="N99" s="28">
        <f t="shared" si="39"/>
        <v>0.20755314104036177</v>
      </c>
      <c r="O99" s="28">
        <f t="shared" si="39"/>
        <v>0</v>
      </c>
      <c r="P99" s="28">
        <f t="shared" si="39"/>
        <v>1.7089840634238972E-2</v>
      </c>
      <c r="Q99" s="28">
        <f t="shared" si="39"/>
        <v>9.4517623864752043E-2</v>
      </c>
      <c r="R99" s="31">
        <f t="shared" si="39"/>
        <v>3.7536296406707151E-2</v>
      </c>
      <c r="S99" s="31">
        <f t="shared" si="39"/>
        <v>0.15546179578173716</v>
      </c>
      <c r="T99" s="31">
        <f t="shared" si="39"/>
        <v>0.22938000480367995</v>
      </c>
      <c r="U99" s="31">
        <f t="shared" si="39"/>
        <v>9.7482257479702683E-2</v>
      </c>
      <c r="V99" s="31">
        <f t="shared" si="39"/>
        <v>0.20755314104036177</v>
      </c>
      <c r="W99" s="31">
        <f t="shared" si="39"/>
        <v>0</v>
      </c>
      <c r="X99" s="31">
        <f t="shared" si="39"/>
        <v>3.4179681268477945E-2</v>
      </c>
      <c r="Y99" s="31">
        <f t="shared" si="39"/>
        <v>0.14177643579712804</v>
      </c>
      <c r="AA99" s="35">
        <f t="shared" si="12"/>
        <v>0.74887617412196295</v>
      </c>
      <c r="AB99" s="28">
        <f t="shared" si="13"/>
        <v>0.90953657461309945</v>
      </c>
      <c r="AC99" s="31">
        <f t="shared" si="14"/>
        <v>0.90336961257779469</v>
      </c>
    </row>
    <row r="100" spans="1:29">
      <c r="A100" s="49">
        <v>2032</v>
      </c>
      <c r="B100" s="35">
        <f t="shared" ref="B100:Y100" si="40">B33*B$57</f>
        <v>3.3657612304649392E-2</v>
      </c>
      <c r="C100" s="35">
        <f t="shared" si="40"/>
        <v>0.14125027857821393</v>
      </c>
      <c r="D100" s="35">
        <f t="shared" si="40"/>
        <v>0.22708732162777023</v>
      </c>
      <c r="E100" s="35">
        <f t="shared" si="40"/>
        <v>0.17013172295655363</v>
      </c>
      <c r="F100" s="35">
        <f t="shared" si="40"/>
        <v>0.15583289718218679</v>
      </c>
      <c r="G100" s="35">
        <f t="shared" si="40"/>
        <v>0</v>
      </c>
      <c r="H100" s="35">
        <f t="shared" si="40"/>
        <v>0</v>
      </c>
      <c r="I100" s="35">
        <f t="shared" si="40"/>
        <v>0</v>
      </c>
      <c r="J100" s="28">
        <f t="shared" si="40"/>
        <v>3.3657612304649392E-2</v>
      </c>
      <c r="K100" s="28">
        <f t="shared" si="40"/>
        <v>0.14125027857821393</v>
      </c>
      <c r="L100" s="28">
        <f t="shared" si="40"/>
        <v>0.24893778602228644</v>
      </c>
      <c r="M100" s="28">
        <f t="shared" si="40"/>
        <v>0.16105556770009274</v>
      </c>
      <c r="N100" s="28">
        <f t="shared" si="40"/>
        <v>0.19602241098256387</v>
      </c>
      <c r="O100" s="28">
        <f t="shared" si="40"/>
        <v>0</v>
      </c>
      <c r="P100" s="28">
        <f t="shared" si="40"/>
        <v>1.9938147406612136E-2</v>
      </c>
      <c r="Q100" s="28">
        <f t="shared" si="40"/>
        <v>0.11027056117554404</v>
      </c>
      <c r="R100" s="31">
        <f t="shared" si="40"/>
        <v>3.3657612304649392E-2</v>
      </c>
      <c r="S100" s="31">
        <f t="shared" si="40"/>
        <v>0.14125027857821393</v>
      </c>
      <c r="T100" s="31">
        <f t="shared" si="40"/>
        <v>0.22180484957448526</v>
      </c>
      <c r="U100" s="31">
        <f t="shared" si="40"/>
        <v>0.10592028711232049</v>
      </c>
      <c r="V100" s="31">
        <f t="shared" si="40"/>
        <v>0.19602241098256387</v>
      </c>
      <c r="W100" s="31">
        <f t="shared" si="40"/>
        <v>0</v>
      </c>
      <c r="X100" s="31">
        <f t="shared" si="40"/>
        <v>3.9876294813224272E-2</v>
      </c>
      <c r="Y100" s="31">
        <f t="shared" si="40"/>
        <v>0.16540584176331605</v>
      </c>
      <c r="AA100" s="35">
        <f t="shared" si="12"/>
        <v>0.72795983264937392</v>
      </c>
      <c r="AB100" s="28">
        <f t="shared" si="13"/>
        <v>0.91113236416996257</v>
      </c>
      <c r="AC100" s="31">
        <f t="shared" si="14"/>
        <v>0.90393757512877337</v>
      </c>
    </row>
    <row r="101" spans="1:29">
      <c r="A101" s="49">
        <v>2033</v>
      </c>
      <c r="B101" s="35">
        <f t="shared" ref="B101:Y101" si="41">B34*B$57</f>
        <v>2.9778928202591631E-2</v>
      </c>
      <c r="C101" s="35">
        <f t="shared" si="41"/>
        <v>0.1270387613746907</v>
      </c>
      <c r="D101" s="35">
        <f t="shared" si="41"/>
        <v>0.22026680526333053</v>
      </c>
      <c r="E101" s="35">
        <f t="shared" si="41"/>
        <v>0.19139818832612282</v>
      </c>
      <c r="F101" s="35">
        <f t="shared" si="41"/>
        <v>0.13856080801004933</v>
      </c>
      <c r="G101" s="35">
        <f t="shared" si="41"/>
        <v>0</v>
      </c>
      <c r="H101" s="35">
        <f t="shared" si="41"/>
        <v>0</v>
      </c>
      <c r="I101" s="35">
        <f t="shared" si="41"/>
        <v>0</v>
      </c>
      <c r="J101" s="28">
        <f t="shared" si="41"/>
        <v>2.9778928202591631E-2</v>
      </c>
      <c r="K101" s="28">
        <f t="shared" si="41"/>
        <v>0.1270387613746907</v>
      </c>
      <c r="L101" s="28">
        <f t="shared" si="41"/>
        <v>0.24523876457134908</v>
      </c>
      <c r="M101" s="28">
        <f t="shared" si="41"/>
        <v>0.17737006598810651</v>
      </c>
      <c r="N101" s="28">
        <f t="shared" si="41"/>
        <v>0.18449168092476601</v>
      </c>
      <c r="O101" s="28">
        <f t="shared" si="41"/>
        <v>0</v>
      </c>
      <c r="P101" s="28">
        <f t="shared" si="41"/>
        <v>2.2786454178985296E-2</v>
      </c>
      <c r="Q101" s="28">
        <f t="shared" si="41"/>
        <v>0.12602349848633604</v>
      </c>
      <c r="R101" s="31">
        <f t="shared" si="41"/>
        <v>2.9778928202591631E-2</v>
      </c>
      <c r="S101" s="31">
        <f t="shared" si="41"/>
        <v>0.1270387613746907</v>
      </c>
      <c r="T101" s="31">
        <f t="shared" si="41"/>
        <v>0.2142296943452906</v>
      </c>
      <c r="U101" s="31">
        <f t="shared" si="41"/>
        <v>0.11435831674493872</v>
      </c>
      <c r="V101" s="31">
        <f t="shared" si="41"/>
        <v>0.18449168092476601</v>
      </c>
      <c r="W101" s="31">
        <f t="shared" si="41"/>
        <v>0</v>
      </c>
      <c r="X101" s="31">
        <f t="shared" si="41"/>
        <v>4.5572908357970593E-2</v>
      </c>
      <c r="Y101" s="31">
        <f t="shared" si="41"/>
        <v>0.18903524772950406</v>
      </c>
      <c r="AA101" s="35">
        <f t="shared" si="12"/>
        <v>0.707043491176785</v>
      </c>
      <c r="AB101" s="28">
        <f t="shared" si="13"/>
        <v>0.91272815372682525</v>
      </c>
      <c r="AC101" s="31">
        <f t="shared" si="14"/>
        <v>0.90450553767975228</v>
      </c>
    </row>
    <row r="102" spans="1:29">
      <c r="A102" s="49">
        <v>2034</v>
      </c>
      <c r="B102" s="35">
        <f t="shared" ref="B102:Y102" si="42">B35*B$57</f>
        <v>2.5900244100533869E-2</v>
      </c>
      <c r="C102" s="35">
        <f t="shared" si="42"/>
        <v>0.11282724417116748</v>
      </c>
      <c r="D102" s="35">
        <f t="shared" si="42"/>
        <v>0.21344628889889083</v>
      </c>
      <c r="E102" s="35">
        <f t="shared" si="42"/>
        <v>0.21266465369569201</v>
      </c>
      <c r="F102" s="35">
        <f t="shared" si="42"/>
        <v>0.12128871883791185</v>
      </c>
      <c r="G102" s="35">
        <f t="shared" si="42"/>
        <v>0</v>
      </c>
      <c r="H102" s="35">
        <f t="shared" si="42"/>
        <v>0</v>
      </c>
      <c r="I102" s="35">
        <f t="shared" si="42"/>
        <v>0</v>
      </c>
      <c r="J102" s="28">
        <f t="shared" si="42"/>
        <v>2.5900244100533869E-2</v>
      </c>
      <c r="K102" s="28">
        <f t="shared" si="42"/>
        <v>0.11282724417116748</v>
      </c>
      <c r="L102" s="28">
        <f t="shared" si="42"/>
        <v>0.24153974312041171</v>
      </c>
      <c r="M102" s="28">
        <f t="shared" si="42"/>
        <v>0.19368456427612052</v>
      </c>
      <c r="N102" s="28">
        <f t="shared" si="42"/>
        <v>0.17296095086696811</v>
      </c>
      <c r="O102" s="28">
        <f t="shared" si="42"/>
        <v>0</v>
      </c>
      <c r="P102" s="28">
        <f t="shared" si="42"/>
        <v>2.563476095135846E-2</v>
      </c>
      <c r="Q102" s="28">
        <f t="shared" si="42"/>
        <v>0.14177643579712804</v>
      </c>
      <c r="R102" s="31">
        <f t="shared" si="42"/>
        <v>2.5900244100533869E-2</v>
      </c>
      <c r="S102" s="31">
        <f t="shared" si="42"/>
        <v>0.11282724417116748</v>
      </c>
      <c r="T102" s="31">
        <f t="shared" si="42"/>
        <v>0.20665453911609588</v>
      </c>
      <c r="U102" s="31">
        <f t="shared" si="42"/>
        <v>0.12279634637755653</v>
      </c>
      <c r="V102" s="31">
        <f t="shared" si="42"/>
        <v>0.17296095086696811</v>
      </c>
      <c r="W102" s="31">
        <f t="shared" si="42"/>
        <v>0</v>
      </c>
      <c r="X102" s="31">
        <f t="shared" si="42"/>
        <v>5.1269521902716921E-2</v>
      </c>
      <c r="Y102" s="31">
        <f t="shared" si="42"/>
        <v>0.21266465369569204</v>
      </c>
      <c r="AA102" s="35">
        <f t="shared" si="12"/>
        <v>0.68612714970419597</v>
      </c>
      <c r="AB102" s="28">
        <f t="shared" si="13"/>
        <v>0.91432394328368816</v>
      </c>
      <c r="AC102" s="31">
        <f t="shared" si="14"/>
        <v>0.90507350023073085</v>
      </c>
    </row>
    <row r="103" spans="1:29">
      <c r="A103" s="49">
        <v>2035</v>
      </c>
      <c r="B103" s="35">
        <f t="shared" ref="B103:Y103" si="43">B36*B$57</f>
        <v>2.202155999847611E-2</v>
      </c>
      <c r="C103" s="35">
        <f t="shared" si="43"/>
        <v>9.8615726967644257E-2</v>
      </c>
      <c r="D103" s="35">
        <f t="shared" si="43"/>
        <v>0.20662577253445114</v>
      </c>
      <c r="E103" s="35">
        <f t="shared" si="43"/>
        <v>0.23393111906526123</v>
      </c>
      <c r="F103" s="35">
        <f t="shared" si="43"/>
        <v>0.10401662966577438</v>
      </c>
      <c r="G103" s="35">
        <f t="shared" si="43"/>
        <v>0</v>
      </c>
      <c r="H103" s="35">
        <f t="shared" si="43"/>
        <v>0</v>
      </c>
      <c r="I103" s="35">
        <f t="shared" si="43"/>
        <v>0</v>
      </c>
      <c r="J103" s="28">
        <f t="shared" si="43"/>
        <v>2.202155999847611E-2</v>
      </c>
      <c r="K103" s="28">
        <f t="shared" si="43"/>
        <v>9.8615726967644257E-2</v>
      </c>
      <c r="L103" s="28">
        <f t="shared" si="43"/>
        <v>0.23784072166947431</v>
      </c>
      <c r="M103" s="28">
        <f t="shared" si="43"/>
        <v>0.2099990625641345</v>
      </c>
      <c r="N103" s="28">
        <f t="shared" si="43"/>
        <v>0.16143022080917027</v>
      </c>
      <c r="O103" s="28">
        <f t="shared" si="43"/>
        <v>0</v>
      </c>
      <c r="P103" s="28">
        <f t="shared" si="43"/>
        <v>2.8483067723731621E-2</v>
      </c>
      <c r="Q103" s="28">
        <f t="shared" si="43"/>
        <v>0.15752937310792003</v>
      </c>
      <c r="R103" s="31">
        <f t="shared" si="43"/>
        <v>2.202155999847611E-2</v>
      </c>
      <c r="S103" s="31">
        <f t="shared" si="43"/>
        <v>9.8615726967644257E-2</v>
      </c>
      <c r="T103" s="31">
        <f t="shared" si="43"/>
        <v>0.19907938388690119</v>
      </c>
      <c r="U103" s="31">
        <f t="shared" si="43"/>
        <v>0.13123437601017476</v>
      </c>
      <c r="V103" s="31">
        <f t="shared" si="43"/>
        <v>0.16143022080917027</v>
      </c>
      <c r="W103" s="31">
        <f t="shared" si="43"/>
        <v>0</v>
      </c>
      <c r="X103" s="31">
        <f t="shared" si="43"/>
        <v>5.6966135447463241E-2</v>
      </c>
      <c r="Y103" s="31">
        <f t="shared" si="43"/>
        <v>0.23629405966188005</v>
      </c>
      <c r="AA103" s="35">
        <f t="shared" si="12"/>
        <v>0.66521080823160716</v>
      </c>
      <c r="AB103" s="28">
        <f t="shared" si="13"/>
        <v>0.91591973284055106</v>
      </c>
      <c r="AC103" s="31">
        <f t="shared" si="14"/>
        <v>0.90564146278170976</v>
      </c>
    </row>
    <row r="104" spans="1:29">
      <c r="A104" s="49">
        <v>2036</v>
      </c>
      <c r="B104" s="35">
        <f t="shared" ref="B104:Y104" si="44">B37*B$57</f>
        <v>1.8142875896418352E-2</v>
      </c>
      <c r="C104" s="35">
        <f t="shared" si="44"/>
        <v>8.4404209764121038E-2</v>
      </c>
      <c r="D104" s="35">
        <f t="shared" si="44"/>
        <v>0.19980525617001144</v>
      </c>
      <c r="E104" s="35">
        <f t="shared" si="44"/>
        <v>0.25519758443483043</v>
      </c>
      <c r="F104" s="35">
        <f t="shared" si="44"/>
        <v>8.6744540493636904E-2</v>
      </c>
      <c r="G104" s="35">
        <f t="shared" si="44"/>
        <v>0</v>
      </c>
      <c r="H104" s="35">
        <f t="shared" si="44"/>
        <v>0</v>
      </c>
      <c r="I104" s="35">
        <f t="shared" si="44"/>
        <v>0</v>
      </c>
      <c r="J104" s="28">
        <f t="shared" si="44"/>
        <v>1.8142875896418352E-2</v>
      </c>
      <c r="K104" s="28">
        <f t="shared" si="44"/>
        <v>8.4404209764121038E-2</v>
      </c>
      <c r="L104" s="28">
        <f t="shared" si="44"/>
        <v>0.23414170021853695</v>
      </c>
      <c r="M104" s="28">
        <f t="shared" si="44"/>
        <v>0.22631356085214871</v>
      </c>
      <c r="N104" s="28">
        <f t="shared" si="44"/>
        <v>0.14989949075137238</v>
      </c>
      <c r="O104" s="28">
        <f t="shared" si="44"/>
        <v>0</v>
      </c>
      <c r="P104" s="28">
        <f t="shared" si="44"/>
        <v>3.1331374496104784E-2</v>
      </c>
      <c r="Q104" s="28">
        <f t="shared" si="44"/>
        <v>0.17328231041871203</v>
      </c>
      <c r="R104" s="31">
        <f t="shared" si="44"/>
        <v>1.8142875896418352E-2</v>
      </c>
      <c r="S104" s="31">
        <f t="shared" si="44"/>
        <v>8.4404209764121038E-2</v>
      </c>
      <c r="T104" s="31">
        <f t="shared" si="44"/>
        <v>0.1915042286577065</v>
      </c>
      <c r="U104" s="31">
        <f t="shared" si="44"/>
        <v>0.13967240564279279</v>
      </c>
      <c r="V104" s="31">
        <f t="shared" si="44"/>
        <v>0.14989949075137238</v>
      </c>
      <c r="W104" s="31">
        <f t="shared" si="44"/>
        <v>0</v>
      </c>
      <c r="X104" s="31">
        <f t="shared" si="44"/>
        <v>6.2662748992209569E-2</v>
      </c>
      <c r="Y104" s="31">
        <f t="shared" si="44"/>
        <v>0.25992346562806806</v>
      </c>
      <c r="AA104" s="35">
        <f t="shared" si="12"/>
        <v>0.64429446675901814</v>
      </c>
      <c r="AB104" s="28">
        <f t="shared" si="13"/>
        <v>0.9175155223974143</v>
      </c>
      <c r="AC104" s="31">
        <f t="shared" si="14"/>
        <v>0.90620942533268867</v>
      </c>
    </row>
    <row r="105" spans="1:29">
      <c r="A105" s="49">
        <v>2037</v>
      </c>
      <c r="B105" s="35">
        <f t="shared" ref="B105:Y105" si="45">B38*B$57</f>
        <v>1.4264191794360592E-2</v>
      </c>
      <c r="C105" s="35">
        <f t="shared" si="45"/>
        <v>7.0192692560597819E-2</v>
      </c>
      <c r="D105" s="35">
        <f t="shared" si="45"/>
        <v>0.19298473980557174</v>
      </c>
      <c r="E105" s="35">
        <f t="shared" si="45"/>
        <v>0.2764640498043997</v>
      </c>
      <c r="F105" s="35">
        <f t="shared" si="45"/>
        <v>6.9472451321499429E-2</v>
      </c>
      <c r="G105" s="35">
        <f t="shared" si="45"/>
        <v>0</v>
      </c>
      <c r="H105" s="35">
        <f t="shared" si="45"/>
        <v>0</v>
      </c>
      <c r="I105" s="35">
        <f t="shared" si="45"/>
        <v>0</v>
      </c>
      <c r="J105" s="28">
        <f t="shared" si="45"/>
        <v>1.4264191794360592E-2</v>
      </c>
      <c r="K105" s="28">
        <f t="shared" si="45"/>
        <v>7.0192692560597819E-2</v>
      </c>
      <c r="L105" s="28">
        <f t="shared" si="45"/>
        <v>0.23044267876759955</v>
      </c>
      <c r="M105" s="28">
        <f t="shared" si="45"/>
        <v>0.24262805914016272</v>
      </c>
      <c r="N105" s="28">
        <f t="shared" si="45"/>
        <v>0.13836876069357451</v>
      </c>
      <c r="O105" s="28">
        <f t="shared" si="45"/>
        <v>0</v>
      </c>
      <c r="P105" s="28">
        <f t="shared" si="45"/>
        <v>3.4179681268477945E-2</v>
      </c>
      <c r="Q105" s="28">
        <f t="shared" si="45"/>
        <v>0.18903524772950409</v>
      </c>
      <c r="R105" s="31">
        <f t="shared" si="45"/>
        <v>1.4264191794360592E-2</v>
      </c>
      <c r="S105" s="31">
        <f t="shared" si="45"/>
        <v>7.0192692560597819E-2</v>
      </c>
      <c r="T105" s="31">
        <f t="shared" si="45"/>
        <v>0.18392907342851181</v>
      </c>
      <c r="U105" s="31">
        <f t="shared" si="45"/>
        <v>0.1481104352754106</v>
      </c>
      <c r="V105" s="31">
        <f t="shared" si="45"/>
        <v>0.13836876069357451</v>
      </c>
      <c r="W105" s="31">
        <f t="shared" si="45"/>
        <v>0</v>
      </c>
      <c r="X105" s="31">
        <f t="shared" si="45"/>
        <v>6.8359362536955889E-2</v>
      </c>
      <c r="Y105" s="31">
        <f t="shared" si="45"/>
        <v>0.28355287159425607</v>
      </c>
      <c r="AA105" s="35">
        <f t="shared" si="12"/>
        <v>0.62337812528642922</v>
      </c>
      <c r="AB105" s="28">
        <f t="shared" si="13"/>
        <v>0.9191113119542772</v>
      </c>
      <c r="AC105" s="31">
        <f t="shared" si="14"/>
        <v>0.90677738788366713</v>
      </c>
    </row>
    <row r="106" spans="1:29">
      <c r="A106" s="49">
        <v>2038</v>
      </c>
      <c r="B106" s="35">
        <f t="shared" ref="B106:Y106" si="46">B39*B$57</f>
        <v>1.0385507692302834E-2</v>
      </c>
      <c r="C106" s="35">
        <f t="shared" si="46"/>
        <v>5.5981175357074593E-2</v>
      </c>
      <c r="D106" s="35">
        <f t="shared" si="46"/>
        <v>0.18616422344113204</v>
      </c>
      <c r="E106" s="35">
        <f t="shared" si="46"/>
        <v>0.29773051517396892</v>
      </c>
      <c r="F106" s="35">
        <f t="shared" si="46"/>
        <v>5.220036214936196E-2</v>
      </c>
      <c r="G106" s="35">
        <f t="shared" si="46"/>
        <v>0</v>
      </c>
      <c r="H106" s="35">
        <f t="shared" si="46"/>
        <v>0</v>
      </c>
      <c r="I106" s="35">
        <f t="shared" si="46"/>
        <v>0</v>
      </c>
      <c r="J106" s="28">
        <f t="shared" si="46"/>
        <v>1.0385507692302834E-2</v>
      </c>
      <c r="K106" s="28">
        <f t="shared" si="46"/>
        <v>5.5981175357074593E-2</v>
      </c>
      <c r="L106" s="28">
        <f t="shared" si="46"/>
        <v>0.22674365731666218</v>
      </c>
      <c r="M106" s="28">
        <f t="shared" si="46"/>
        <v>0.25894255742817668</v>
      </c>
      <c r="N106" s="28">
        <f t="shared" si="46"/>
        <v>0.12683803063577662</v>
      </c>
      <c r="O106" s="28">
        <f t="shared" si="46"/>
        <v>0</v>
      </c>
      <c r="P106" s="28">
        <f t="shared" si="46"/>
        <v>3.7027988040851112E-2</v>
      </c>
      <c r="Q106" s="28">
        <f t="shared" si="46"/>
        <v>0.20478818504029608</v>
      </c>
      <c r="R106" s="31">
        <f t="shared" si="46"/>
        <v>1.0385507692302834E-2</v>
      </c>
      <c r="S106" s="31">
        <f t="shared" si="46"/>
        <v>5.5981175357074593E-2</v>
      </c>
      <c r="T106" s="31">
        <f t="shared" si="46"/>
        <v>0.17635391819931712</v>
      </c>
      <c r="U106" s="31">
        <f t="shared" si="46"/>
        <v>0.15654846490802882</v>
      </c>
      <c r="V106" s="31">
        <f t="shared" si="46"/>
        <v>0.12683803063577662</v>
      </c>
      <c r="W106" s="31">
        <f t="shared" si="46"/>
        <v>0</v>
      </c>
      <c r="X106" s="31">
        <f t="shared" si="46"/>
        <v>7.4055976081702224E-2</v>
      </c>
      <c r="Y106" s="31">
        <f t="shared" si="46"/>
        <v>0.30718227756044408</v>
      </c>
      <c r="AA106" s="35">
        <f t="shared" si="12"/>
        <v>0.6024617838138403</v>
      </c>
      <c r="AB106" s="28">
        <f t="shared" si="13"/>
        <v>0.92070710151113999</v>
      </c>
      <c r="AC106" s="31">
        <f t="shared" si="14"/>
        <v>0.90734535043464626</v>
      </c>
    </row>
    <row r="107" spans="1:29">
      <c r="A107" s="49">
        <v>2039</v>
      </c>
      <c r="B107" s="35">
        <f t="shared" ref="B107:Y107" si="47">B40*B$57</f>
        <v>6.5068235902450734E-3</v>
      </c>
      <c r="C107" s="35">
        <f t="shared" si="47"/>
        <v>4.1769658153551374E-2</v>
      </c>
      <c r="D107" s="35">
        <f t="shared" si="47"/>
        <v>0.17934370707669234</v>
      </c>
      <c r="E107" s="35">
        <f t="shared" si="47"/>
        <v>0.31899698054353814</v>
      </c>
      <c r="F107" s="35">
        <f t="shared" si="47"/>
        <v>3.4928272977224485E-2</v>
      </c>
      <c r="G107" s="35">
        <f t="shared" si="47"/>
        <v>0</v>
      </c>
      <c r="H107" s="35">
        <f t="shared" si="47"/>
        <v>0</v>
      </c>
      <c r="I107" s="35">
        <f t="shared" si="47"/>
        <v>0</v>
      </c>
      <c r="J107" s="28">
        <f t="shared" si="47"/>
        <v>6.5068235902450734E-3</v>
      </c>
      <c r="K107" s="28">
        <f t="shared" si="47"/>
        <v>4.1769658153551374E-2</v>
      </c>
      <c r="L107" s="28">
        <f t="shared" si="47"/>
        <v>0.22304463586572476</v>
      </c>
      <c r="M107" s="28">
        <f t="shared" si="47"/>
        <v>0.27525705571619091</v>
      </c>
      <c r="N107" s="28">
        <f t="shared" si="47"/>
        <v>0.11530730057797875</v>
      </c>
      <c r="O107" s="28">
        <f t="shared" si="47"/>
        <v>0</v>
      </c>
      <c r="P107" s="28">
        <f t="shared" si="47"/>
        <v>3.9876294813224272E-2</v>
      </c>
      <c r="Q107" s="28">
        <f t="shared" si="47"/>
        <v>0.22054112235108808</v>
      </c>
      <c r="R107" s="31">
        <f t="shared" si="47"/>
        <v>6.5068235902450734E-3</v>
      </c>
      <c r="S107" s="31">
        <f t="shared" si="47"/>
        <v>4.1769658153551374E-2</v>
      </c>
      <c r="T107" s="31">
        <f t="shared" si="47"/>
        <v>0.1687787629701224</v>
      </c>
      <c r="U107" s="31">
        <f t="shared" si="47"/>
        <v>0.16498649454064707</v>
      </c>
      <c r="V107" s="31">
        <f t="shared" si="47"/>
        <v>0.11530730057797875</v>
      </c>
      <c r="W107" s="31">
        <f t="shared" si="47"/>
        <v>0</v>
      </c>
      <c r="X107" s="31">
        <f t="shared" si="47"/>
        <v>7.9752589626448545E-2</v>
      </c>
      <c r="Y107" s="31">
        <f t="shared" si="47"/>
        <v>0.33081168352663209</v>
      </c>
      <c r="AA107" s="35">
        <f t="shared" si="12"/>
        <v>0.58154544234125138</v>
      </c>
      <c r="AB107" s="28">
        <f t="shared" si="13"/>
        <v>0.92230289106800334</v>
      </c>
      <c r="AC107" s="31">
        <f t="shared" si="14"/>
        <v>0.90791331298562539</v>
      </c>
    </row>
    <row r="108" spans="1:29">
      <c r="A108" s="49">
        <v>2040</v>
      </c>
      <c r="B108" s="35">
        <f t="shared" ref="B108:Y108" si="48">B41*B$57</f>
        <v>2.6281394881873428E-3</v>
      </c>
      <c r="C108" s="35">
        <f t="shared" si="48"/>
        <v>2.7558140950028166E-2</v>
      </c>
      <c r="D108" s="35">
        <f t="shared" si="48"/>
        <v>0.17252319071225264</v>
      </c>
      <c r="E108" s="35">
        <f t="shared" si="48"/>
        <v>0.34026344591310731</v>
      </c>
      <c r="F108" s="35">
        <f t="shared" si="48"/>
        <v>1.7656183805086944E-2</v>
      </c>
      <c r="G108" s="35">
        <f t="shared" si="48"/>
        <v>0</v>
      </c>
      <c r="H108" s="35">
        <f t="shared" si="48"/>
        <v>0</v>
      </c>
      <c r="I108" s="35">
        <f t="shared" si="48"/>
        <v>0</v>
      </c>
      <c r="J108" s="28">
        <f t="shared" si="48"/>
        <v>2.6281394881873428E-3</v>
      </c>
      <c r="K108" s="28">
        <f t="shared" si="48"/>
        <v>1.6841086136128322E-2</v>
      </c>
      <c r="L108" s="28">
        <f t="shared" si="48"/>
        <v>0.21934561441478739</v>
      </c>
      <c r="M108" s="28">
        <f t="shared" si="48"/>
        <v>0.30360106976880968</v>
      </c>
      <c r="N108" s="28">
        <f t="shared" si="48"/>
        <v>0.10377657052018088</v>
      </c>
      <c r="O108" s="28">
        <f t="shared" si="48"/>
        <v>0</v>
      </c>
      <c r="P108" s="28">
        <f t="shared" si="48"/>
        <v>4.2724601585597433E-2</v>
      </c>
      <c r="Q108" s="28">
        <f t="shared" si="48"/>
        <v>0.23629405966188008</v>
      </c>
      <c r="R108" s="31">
        <f t="shared" si="48"/>
        <v>2.6281394881873428E-3</v>
      </c>
      <c r="S108" s="31">
        <f t="shared" si="48"/>
        <v>1.6841086136128322E-2</v>
      </c>
      <c r="T108" s="31">
        <f t="shared" si="48"/>
        <v>0.16120360774092773</v>
      </c>
      <c r="U108" s="31">
        <f t="shared" si="48"/>
        <v>0.18545403993786963</v>
      </c>
      <c r="V108" s="31">
        <f t="shared" si="48"/>
        <v>0.10377657052018088</v>
      </c>
      <c r="W108" s="31">
        <f t="shared" si="48"/>
        <v>0</v>
      </c>
      <c r="X108" s="31">
        <f t="shared" si="48"/>
        <v>8.5449203171194865E-2</v>
      </c>
      <c r="Y108" s="31">
        <f t="shared" si="48"/>
        <v>0.35444108949282005</v>
      </c>
      <c r="AA108" s="35">
        <f t="shared" si="12"/>
        <v>0.56062910086866236</v>
      </c>
      <c r="AB108" s="28">
        <f t="shared" si="13"/>
        <v>0.92521114157557116</v>
      </c>
      <c r="AC108" s="31">
        <f t="shared" si="14"/>
        <v>0.90979373648730877</v>
      </c>
    </row>
    <row r="109" spans="1:29">
      <c r="A109" s="49">
        <v>2041</v>
      </c>
      <c r="B109" s="35">
        <f t="shared" ref="B109:Y109" si="49">B42*B$57</f>
        <v>2.6281394881873428E-3</v>
      </c>
      <c r="C109" s="35">
        <f t="shared" si="49"/>
        <v>2.7558140950028166E-2</v>
      </c>
      <c r="D109" s="35">
        <f t="shared" si="49"/>
        <v>0.17252319071225264</v>
      </c>
      <c r="E109" s="35">
        <f t="shared" si="49"/>
        <v>0.34026344591310731</v>
      </c>
      <c r="F109" s="35">
        <f t="shared" si="49"/>
        <v>1.7656183805086944E-2</v>
      </c>
      <c r="G109" s="35">
        <f t="shared" si="49"/>
        <v>0</v>
      </c>
      <c r="H109" s="35">
        <f t="shared" si="49"/>
        <v>0</v>
      </c>
      <c r="I109" s="35">
        <f t="shared" si="49"/>
        <v>0</v>
      </c>
      <c r="J109" s="28">
        <f t="shared" si="49"/>
        <v>0</v>
      </c>
      <c r="K109" s="28">
        <f t="shared" si="49"/>
        <v>1.6841086136128322E-2</v>
      </c>
      <c r="L109" s="28">
        <f t="shared" si="49"/>
        <v>0.21564659296385003</v>
      </c>
      <c r="M109" s="28">
        <f t="shared" si="49"/>
        <v>0.3023282156672405</v>
      </c>
      <c r="N109" s="28">
        <f t="shared" si="49"/>
        <v>9.2245840462383003E-2</v>
      </c>
      <c r="O109" s="28">
        <f t="shared" si="49"/>
        <v>0</v>
      </c>
      <c r="P109" s="28">
        <f t="shared" si="49"/>
        <v>4.5572908357970593E-2</v>
      </c>
      <c r="Q109" s="28">
        <f t="shared" si="49"/>
        <v>0.25204699697267208</v>
      </c>
      <c r="R109" s="31">
        <f t="shared" si="49"/>
        <v>0</v>
      </c>
      <c r="S109" s="31">
        <f t="shared" si="49"/>
        <v>1.6841086136128322E-2</v>
      </c>
      <c r="T109" s="31">
        <f t="shared" si="49"/>
        <v>0.15362845251173302</v>
      </c>
      <c r="U109" s="31">
        <f t="shared" si="49"/>
        <v>0.17630471718090471</v>
      </c>
      <c r="V109" s="31">
        <f t="shared" si="49"/>
        <v>9.2245840462383003E-2</v>
      </c>
      <c r="W109" s="31">
        <f t="shared" si="49"/>
        <v>0</v>
      </c>
      <c r="X109" s="31">
        <f t="shared" si="49"/>
        <v>9.1145816715941186E-2</v>
      </c>
      <c r="Y109" s="31">
        <f t="shared" si="49"/>
        <v>0.37807049545900812</v>
      </c>
      <c r="AA109" s="35">
        <f t="shared" si="12"/>
        <v>0.56062910086866236</v>
      </c>
      <c r="AB109" s="28">
        <f t="shared" si="13"/>
        <v>0.92468164056024449</v>
      </c>
      <c r="AC109" s="31">
        <f t="shared" si="14"/>
        <v>0.90823640846609832</v>
      </c>
    </row>
    <row r="110" spans="1:29">
      <c r="A110" s="49">
        <v>2042</v>
      </c>
      <c r="B110" s="35">
        <f t="shared" ref="B110:Y110" si="50">B43*B$57</f>
        <v>2.6281394881873428E-3</v>
      </c>
      <c r="C110" s="35">
        <f t="shared" si="50"/>
        <v>2.7558140950028166E-2</v>
      </c>
      <c r="D110" s="35">
        <f t="shared" si="50"/>
        <v>0.17252319071225264</v>
      </c>
      <c r="E110" s="35">
        <f t="shared" si="50"/>
        <v>0.34026344591310731</v>
      </c>
      <c r="F110" s="35">
        <f t="shared" si="50"/>
        <v>1.7656183805086944E-2</v>
      </c>
      <c r="G110" s="35">
        <f t="shared" si="50"/>
        <v>0</v>
      </c>
      <c r="H110" s="35">
        <f t="shared" si="50"/>
        <v>0</v>
      </c>
      <c r="I110" s="35">
        <f t="shared" si="50"/>
        <v>0</v>
      </c>
      <c r="J110" s="28">
        <f t="shared" si="50"/>
        <v>0</v>
      </c>
      <c r="K110" s="28">
        <f t="shared" si="50"/>
        <v>0</v>
      </c>
      <c r="L110" s="28">
        <f t="shared" si="50"/>
        <v>0.21194757151291266</v>
      </c>
      <c r="M110" s="28">
        <f t="shared" si="50"/>
        <v>0.31652188183444918</v>
      </c>
      <c r="N110" s="28">
        <f t="shared" si="50"/>
        <v>8.0715110404585136E-2</v>
      </c>
      <c r="O110" s="28">
        <f t="shared" si="50"/>
        <v>0</v>
      </c>
      <c r="P110" s="28">
        <f t="shared" si="50"/>
        <v>4.8421215130343753E-2</v>
      </c>
      <c r="Q110" s="28">
        <f t="shared" si="50"/>
        <v>0.2677999342834641</v>
      </c>
      <c r="R110" s="31">
        <f t="shared" si="50"/>
        <v>0</v>
      </c>
      <c r="S110" s="31">
        <f t="shared" si="50"/>
        <v>0</v>
      </c>
      <c r="T110" s="31">
        <f t="shared" si="50"/>
        <v>0.14605329728253832</v>
      </c>
      <c r="U110" s="31">
        <f t="shared" si="50"/>
        <v>0.18262191469271719</v>
      </c>
      <c r="V110" s="31">
        <f t="shared" si="50"/>
        <v>8.0715110404585136E-2</v>
      </c>
      <c r="W110" s="31">
        <f t="shared" si="50"/>
        <v>0</v>
      </c>
      <c r="X110" s="31">
        <f t="shared" si="50"/>
        <v>9.6842430260687506E-2</v>
      </c>
      <c r="Y110" s="31">
        <f t="shared" si="50"/>
        <v>0.40169990142519613</v>
      </c>
      <c r="AA110" s="35">
        <f t="shared" si="12"/>
        <v>0.56062910086866236</v>
      </c>
      <c r="AB110" s="28">
        <f t="shared" si="13"/>
        <v>0.92540571316575471</v>
      </c>
      <c r="AC110" s="31">
        <f t="shared" si="14"/>
        <v>0.90793265406572421</v>
      </c>
    </row>
    <row r="111" spans="1:29">
      <c r="A111" s="49">
        <v>2043</v>
      </c>
      <c r="B111" s="35">
        <f t="shared" ref="B111:Y111" si="51">B44*B$57</f>
        <v>2.6281394881873428E-3</v>
      </c>
      <c r="C111" s="35">
        <f t="shared" si="51"/>
        <v>2.7558140950028166E-2</v>
      </c>
      <c r="D111" s="35">
        <f t="shared" si="51"/>
        <v>0.17252319071225264</v>
      </c>
      <c r="E111" s="35">
        <f t="shared" si="51"/>
        <v>0.34026344591310731</v>
      </c>
      <c r="F111" s="35">
        <f t="shared" si="51"/>
        <v>1.7656183805086944E-2</v>
      </c>
      <c r="G111" s="35">
        <f t="shared" si="51"/>
        <v>0</v>
      </c>
      <c r="H111" s="35">
        <f t="shared" si="51"/>
        <v>0</v>
      </c>
      <c r="I111" s="35">
        <f t="shared" si="51"/>
        <v>0</v>
      </c>
      <c r="J111" s="28">
        <f t="shared" si="51"/>
        <v>0</v>
      </c>
      <c r="K111" s="28">
        <f t="shared" si="51"/>
        <v>0</v>
      </c>
      <c r="L111" s="28">
        <f t="shared" si="51"/>
        <v>0.20824855006197526</v>
      </c>
      <c r="M111" s="28">
        <f t="shared" si="51"/>
        <v>0.31181202322870721</v>
      </c>
      <c r="N111" s="28">
        <f t="shared" si="51"/>
        <v>6.9184380346787255E-2</v>
      </c>
      <c r="O111" s="28">
        <f t="shared" si="51"/>
        <v>0</v>
      </c>
      <c r="P111" s="28">
        <f t="shared" si="51"/>
        <v>5.1269521902716921E-2</v>
      </c>
      <c r="Q111" s="28">
        <f t="shared" si="51"/>
        <v>0.28355287159425607</v>
      </c>
      <c r="R111" s="31">
        <f t="shared" si="51"/>
        <v>0</v>
      </c>
      <c r="S111" s="31">
        <f t="shared" si="51"/>
        <v>0</v>
      </c>
      <c r="T111" s="31">
        <f t="shared" si="51"/>
        <v>0.13847814205334363</v>
      </c>
      <c r="U111" s="31">
        <f t="shared" si="51"/>
        <v>0.17003558743157923</v>
      </c>
      <c r="V111" s="31">
        <f t="shared" si="51"/>
        <v>6.9184380346787255E-2</v>
      </c>
      <c r="W111" s="31">
        <f t="shared" si="51"/>
        <v>0</v>
      </c>
      <c r="X111" s="31">
        <f t="shared" si="51"/>
        <v>0.10253904380543384</v>
      </c>
      <c r="Y111" s="31">
        <f t="shared" si="51"/>
        <v>0.42532930739138408</v>
      </c>
      <c r="AA111" s="35">
        <f t="shared" si="12"/>
        <v>0.56062910086866236</v>
      </c>
      <c r="AB111" s="28">
        <f t="shared" si="13"/>
        <v>0.92406734713444272</v>
      </c>
      <c r="AC111" s="31">
        <f t="shared" si="14"/>
        <v>0.905566461028528</v>
      </c>
    </row>
    <row r="112" spans="1:29">
      <c r="A112" s="49">
        <v>2044</v>
      </c>
      <c r="B112" s="35">
        <f t="shared" ref="B112:Y112" si="52">B45*B$57</f>
        <v>2.6281394881873428E-3</v>
      </c>
      <c r="C112" s="35">
        <f t="shared" si="52"/>
        <v>2.7558140950028166E-2</v>
      </c>
      <c r="D112" s="35">
        <f t="shared" si="52"/>
        <v>0.17252319071225264</v>
      </c>
      <c r="E112" s="35">
        <f t="shared" si="52"/>
        <v>0.34026344591310731</v>
      </c>
      <c r="F112" s="35">
        <f t="shared" si="52"/>
        <v>1.7656183805086944E-2</v>
      </c>
      <c r="G112" s="35">
        <f t="shared" si="52"/>
        <v>0</v>
      </c>
      <c r="H112" s="35">
        <f t="shared" si="52"/>
        <v>0</v>
      </c>
      <c r="I112" s="35">
        <f t="shared" si="52"/>
        <v>0</v>
      </c>
      <c r="J112" s="28">
        <f t="shared" si="52"/>
        <v>0</v>
      </c>
      <c r="K112" s="28">
        <f t="shared" si="52"/>
        <v>0</v>
      </c>
      <c r="L112" s="28">
        <f t="shared" si="52"/>
        <v>0.20454952861103787</v>
      </c>
      <c r="M112" s="28">
        <f t="shared" si="52"/>
        <v>0.30710216462296541</v>
      </c>
      <c r="N112" s="28">
        <f t="shared" si="52"/>
        <v>5.7653650288989389E-2</v>
      </c>
      <c r="O112" s="28">
        <f t="shared" si="52"/>
        <v>0</v>
      </c>
      <c r="P112" s="28">
        <f t="shared" si="52"/>
        <v>5.4117828675090081E-2</v>
      </c>
      <c r="Q112" s="28">
        <f t="shared" si="52"/>
        <v>0.2993058089050481</v>
      </c>
      <c r="R112" s="31">
        <f t="shared" si="52"/>
        <v>0</v>
      </c>
      <c r="S112" s="31">
        <f t="shared" si="52"/>
        <v>0</v>
      </c>
      <c r="T112" s="31">
        <f t="shared" si="52"/>
        <v>0.13090298682414894</v>
      </c>
      <c r="U112" s="31">
        <f t="shared" si="52"/>
        <v>0.15744926017044128</v>
      </c>
      <c r="V112" s="31">
        <f t="shared" si="52"/>
        <v>5.7653650288989389E-2</v>
      </c>
      <c r="W112" s="31">
        <f t="shared" si="52"/>
        <v>0</v>
      </c>
      <c r="X112" s="31">
        <f t="shared" si="52"/>
        <v>0.10823565735018016</v>
      </c>
      <c r="Y112" s="31">
        <f t="shared" si="52"/>
        <v>0.44895871335757215</v>
      </c>
      <c r="AA112" s="35">
        <f t="shared" si="12"/>
        <v>0.56062910086866236</v>
      </c>
      <c r="AB112" s="28">
        <f t="shared" si="13"/>
        <v>0.92272898110313084</v>
      </c>
      <c r="AC112" s="31">
        <f t="shared" si="14"/>
        <v>0.90320026799133191</v>
      </c>
    </row>
    <row r="113" spans="1:29">
      <c r="A113" s="49">
        <v>2045</v>
      </c>
      <c r="B113" s="35">
        <f t="shared" ref="B113:Y113" si="53">B46*B$57</f>
        <v>2.6281394881873428E-3</v>
      </c>
      <c r="C113" s="35">
        <f t="shared" si="53"/>
        <v>2.7558140950028166E-2</v>
      </c>
      <c r="D113" s="35">
        <f t="shared" si="53"/>
        <v>0.17252319071225264</v>
      </c>
      <c r="E113" s="35">
        <f t="shared" si="53"/>
        <v>0.34026344591310731</v>
      </c>
      <c r="F113" s="35">
        <f t="shared" si="53"/>
        <v>1.7656183805086944E-2</v>
      </c>
      <c r="G113" s="35">
        <f t="shared" si="53"/>
        <v>0</v>
      </c>
      <c r="H113" s="35">
        <f t="shared" si="53"/>
        <v>0</v>
      </c>
      <c r="I113" s="35">
        <f t="shared" si="53"/>
        <v>0</v>
      </c>
      <c r="J113" s="28">
        <f t="shared" si="53"/>
        <v>0</v>
      </c>
      <c r="K113" s="28">
        <f t="shared" si="53"/>
        <v>0</v>
      </c>
      <c r="L113" s="28">
        <f t="shared" si="53"/>
        <v>0.2008505071601005</v>
      </c>
      <c r="M113" s="28">
        <f t="shared" si="53"/>
        <v>0.30239230601722367</v>
      </c>
      <c r="N113" s="28">
        <f t="shared" si="53"/>
        <v>4.6122920231191515E-2</v>
      </c>
      <c r="O113" s="28">
        <f t="shared" si="53"/>
        <v>0</v>
      </c>
      <c r="P113" s="28">
        <f t="shared" si="53"/>
        <v>5.6966135447463241E-2</v>
      </c>
      <c r="Q113" s="28">
        <f t="shared" si="53"/>
        <v>0.31505874621584007</v>
      </c>
      <c r="R113" s="31">
        <f t="shared" si="53"/>
        <v>0</v>
      </c>
      <c r="S113" s="31">
        <f t="shared" si="53"/>
        <v>0</v>
      </c>
      <c r="T113" s="31">
        <f t="shared" si="53"/>
        <v>0.12332783159495425</v>
      </c>
      <c r="U113" s="31">
        <f t="shared" si="53"/>
        <v>0.1448629329093033</v>
      </c>
      <c r="V113" s="31">
        <f t="shared" si="53"/>
        <v>4.6122920231191515E-2</v>
      </c>
      <c r="W113" s="31">
        <f t="shared" si="53"/>
        <v>0</v>
      </c>
      <c r="X113" s="31">
        <f t="shared" si="53"/>
        <v>0.11393227089492648</v>
      </c>
      <c r="Y113" s="31">
        <f t="shared" si="53"/>
        <v>0.4725881193237601</v>
      </c>
      <c r="AA113" s="35">
        <f t="shared" si="12"/>
        <v>0.56062910086866236</v>
      </c>
      <c r="AB113" s="28">
        <f t="shared" si="13"/>
        <v>0.92139061507181885</v>
      </c>
      <c r="AC113" s="31">
        <f t="shared" si="14"/>
        <v>0.9008340749541357</v>
      </c>
    </row>
    <row r="114" spans="1:29">
      <c r="A114" s="49">
        <v>2046</v>
      </c>
      <c r="B114" s="35">
        <f t="shared" ref="B114:Y114" si="54">B47*B$57</f>
        <v>2.6281394881873428E-3</v>
      </c>
      <c r="C114" s="35">
        <f t="shared" si="54"/>
        <v>2.7558140950028166E-2</v>
      </c>
      <c r="D114" s="35">
        <f t="shared" si="54"/>
        <v>0.17252319071225264</v>
      </c>
      <c r="E114" s="35">
        <f t="shared" si="54"/>
        <v>0.34026344591310731</v>
      </c>
      <c r="F114" s="35">
        <f t="shared" si="54"/>
        <v>1.7656183805086944E-2</v>
      </c>
      <c r="G114" s="35">
        <f t="shared" si="54"/>
        <v>0</v>
      </c>
      <c r="H114" s="35">
        <f t="shared" si="54"/>
        <v>0</v>
      </c>
      <c r="I114" s="35">
        <f t="shared" si="54"/>
        <v>0</v>
      </c>
      <c r="J114" s="28">
        <f t="shared" si="54"/>
        <v>0</v>
      </c>
      <c r="K114" s="28">
        <f t="shared" si="54"/>
        <v>0</v>
      </c>
      <c r="L114" s="28">
        <f t="shared" si="54"/>
        <v>0.1971514857091631</v>
      </c>
      <c r="M114" s="28">
        <f t="shared" si="54"/>
        <v>0.29768244741148148</v>
      </c>
      <c r="N114" s="28">
        <f t="shared" si="54"/>
        <v>3.4592190173393642E-2</v>
      </c>
      <c r="O114" s="28">
        <f t="shared" si="54"/>
        <v>0</v>
      </c>
      <c r="P114" s="28">
        <f t="shared" si="54"/>
        <v>5.9814442219836401E-2</v>
      </c>
      <c r="Q114" s="28">
        <f t="shared" si="54"/>
        <v>0.33081168352663209</v>
      </c>
      <c r="R114" s="31">
        <f t="shared" si="54"/>
        <v>0</v>
      </c>
      <c r="S114" s="31">
        <f t="shared" si="54"/>
        <v>0</v>
      </c>
      <c r="T114" s="31">
        <f t="shared" si="54"/>
        <v>0.11575267636575955</v>
      </c>
      <c r="U114" s="31">
        <f t="shared" si="54"/>
        <v>0.13227660564816557</v>
      </c>
      <c r="V114" s="31">
        <f t="shared" si="54"/>
        <v>3.4592190173393642E-2</v>
      </c>
      <c r="W114" s="31">
        <f t="shared" si="54"/>
        <v>0</v>
      </c>
      <c r="X114" s="31">
        <f t="shared" si="54"/>
        <v>0.1196288844396728</v>
      </c>
      <c r="Y114" s="31">
        <f t="shared" si="54"/>
        <v>0.49621752528994806</v>
      </c>
      <c r="AA114" s="35">
        <f t="shared" si="12"/>
        <v>0.56062910086866236</v>
      </c>
      <c r="AB114" s="28">
        <f t="shared" si="13"/>
        <v>0.92005224904050675</v>
      </c>
      <c r="AC114" s="31">
        <f t="shared" si="14"/>
        <v>0.8984678819169396</v>
      </c>
    </row>
    <row r="115" spans="1:29">
      <c r="A115" s="49">
        <v>2047</v>
      </c>
      <c r="B115" s="35">
        <f t="shared" ref="B115:Y115" si="55">B48*B$57</f>
        <v>2.6281394881873428E-3</v>
      </c>
      <c r="C115" s="35">
        <f t="shared" si="55"/>
        <v>2.7558140950028166E-2</v>
      </c>
      <c r="D115" s="35">
        <f t="shared" si="55"/>
        <v>0.17252319071225264</v>
      </c>
      <c r="E115" s="35">
        <f t="shared" si="55"/>
        <v>0.34026344591310731</v>
      </c>
      <c r="F115" s="35">
        <f t="shared" si="55"/>
        <v>1.7656183805086944E-2</v>
      </c>
      <c r="G115" s="35">
        <f t="shared" si="55"/>
        <v>0</v>
      </c>
      <c r="H115" s="35">
        <f t="shared" si="55"/>
        <v>0</v>
      </c>
      <c r="I115" s="35">
        <f t="shared" si="55"/>
        <v>0</v>
      </c>
      <c r="J115" s="28">
        <f t="shared" si="55"/>
        <v>0</v>
      </c>
      <c r="K115" s="28">
        <f t="shared" si="55"/>
        <v>0</v>
      </c>
      <c r="L115" s="28">
        <f t="shared" si="55"/>
        <v>0.19345246425822571</v>
      </c>
      <c r="M115" s="28">
        <f t="shared" si="55"/>
        <v>0.2929725888057399</v>
      </c>
      <c r="N115" s="28">
        <f t="shared" si="55"/>
        <v>2.3061460115595744E-2</v>
      </c>
      <c r="O115" s="28">
        <f t="shared" si="55"/>
        <v>0</v>
      </c>
      <c r="P115" s="28">
        <f t="shared" si="55"/>
        <v>6.2662748992209569E-2</v>
      </c>
      <c r="Q115" s="28">
        <f t="shared" si="55"/>
        <v>0.34656462083742406</v>
      </c>
      <c r="R115" s="31">
        <f t="shared" si="55"/>
        <v>0</v>
      </c>
      <c r="S115" s="31">
        <f t="shared" si="55"/>
        <v>0</v>
      </c>
      <c r="T115" s="31">
        <f t="shared" si="55"/>
        <v>0.10817752113656486</v>
      </c>
      <c r="U115" s="31">
        <f t="shared" si="55"/>
        <v>0.11969027838702782</v>
      </c>
      <c r="V115" s="31">
        <f t="shared" si="55"/>
        <v>2.3061460115595744E-2</v>
      </c>
      <c r="W115" s="31">
        <f t="shared" si="55"/>
        <v>0</v>
      </c>
      <c r="X115" s="31">
        <f t="shared" si="55"/>
        <v>0.12532549798441914</v>
      </c>
      <c r="Y115" s="31">
        <f t="shared" si="55"/>
        <v>0.51984693125613612</v>
      </c>
      <c r="AA115" s="35">
        <f t="shared" si="12"/>
        <v>0.56062910086866236</v>
      </c>
      <c r="AB115" s="28">
        <f t="shared" si="13"/>
        <v>0.91871388300919499</v>
      </c>
      <c r="AC115" s="31">
        <f t="shared" si="14"/>
        <v>0.89610168887974373</v>
      </c>
    </row>
    <row r="116" spans="1:29">
      <c r="A116" s="49">
        <v>2048</v>
      </c>
      <c r="B116" s="35">
        <f t="shared" ref="B116:Y116" si="56">B49*B$57</f>
        <v>2.6281394881873428E-3</v>
      </c>
      <c r="C116" s="35">
        <f t="shared" si="56"/>
        <v>2.7558140950028166E-2</v>
      </c>
      <c r="D116" s="35">
        <f t="shared" si="56"/>
        <v>0.17252319071225264</v>
      </c>
      <c r="E116" s="35">
        <f t="shared" si="56"/>
        <v>0.34026344591310731</v>
      </c>
      <c r="F116" s="35">
        <f t="shared" si="56"/>
        <v>1.7656183805086944E-2</v>
      </c>
      <c r="G116" s="35">
        <f t="shared" si="56"/>
        <v>0</v>
      </c>
      <c r="H116" s="35">
        <f t="shared" si="56"/>
        <v>0</v>
      </c>
      <c r="I116" s="35">
        <f t="shared" si="56"/>
        <v>0</v>
      </c>
      <c r="J116" s="28">
        <f t="shared" si="56"/>
        <v>0</v>
      </c>
      <c r="K116" s="28">
        <f t="shared" si="56"/>
        <v>0</v>
      </c>
      <c r="L116" s="28">
        <f t="shared" si="56"/>
        <v>0.18975344280728834</v>
      </c>
      <c r="M116" s="28">
        <f t="shared" si="56"/>
        <v>0.28826273019999793</v>
      </c>
      <c r="N116" s="28">
        <f t="shared" si="56"/>
        <v>1.15307300577979E-2</v>
      </c>
      <c r="O116" s="28">
        <f t="shared" si="56"/>
        <v>0</v>
      </c>
      <c r="P116" s="28">
        <f t="shared" si="56"/>
        <v>6.5511055764582729E-2</v>
      </c>
      <c r="Q116" s="28">
        <f t="shared" si="56"/>
        <v>0.36231755814821609</v>
      </c>
      <c r="R116" s="31">
        <f t="shared" si="56"/>
        <v>0</v>
      </c>
      <c r="S116" s="31">
        <f t="shared" si="56"/>
        <v>0</v>
      </c>
      <c r="T116" s="31">
        <f t="shared" si="56"/>
        <v>0.10060236590737015</v>
      </c>
      <c r="U116" s="31">
        <f t="shared" si="56"/>
        <v>0.10710395112589008</v>
      </c>
      <c r="V116" s="31">
        <f t="shared" si="56"/>
        <v>1.15307300577979E-2</v>
      </c>
      <c r="W116" s="31">
        <f t="shared" si="56"/>
        <v>0</v>
      </c>
      <c r="X116" s="31">
        <f t="shared" si="56"/>
        <v>0.13102211152916546</v>
      </c>
      <c r="Y116" s="31">
        <f t="shared" si="56"/>
        <v>0.54347633722232414</v>
      </c>
      <c r="AA116" s="35">
        <f t="shared" si="12"/>
        <v>0.56062910086866236</v>
      </c>
      <c r="AB116" s="28">
        <f t="shared" si="13"/>
        <v>0.917375516977883</v>
      </c>
      <c r="AC116" s="31">
        <f t="shared" si="14"/>
        <v>0.89373549584254774</v>
      </c>
    </row>
    <row r="117" spans="1:29">
      <c r="A117" s="49">
        <v>2049</v>
      </c>
      <c r="B117" s="35">
        <f t="shared" ref="B117:Y117" si="57">B50*B$57</f>
        <v>2.6281394881873428E-3</v>
      </c>
      <c r="C117" s="35">
        <f t="shared" si="57"/>
        <v>2.7558140950028166E-2</v>
      </c>
      <c r="D117" s="35">
        <f t="shared" si="57"/>
        <v>0.17252319071225264</v>
      </c>
      <c r="E117" s="35">
        <f t="shared" si="57"/>
        <v>0.34026344591310731</v>
      </c>
      <c r="F117" s="35">
        <f t="shared" si="57"/>
        <v>1.7656183805086944E-2</v>
      </c>
      <c r="G117" s="35">
        <f t="shared" si="57"/>
        <v>0</v>
      </c>
      <c r="H117" s="35">
        <f t="shared" si="57"/>
        <v>0</v>
      </c>
      <c r="I117" s="35">
        <f t="shared" si="57"/>
        <v>0</v>
      </c>
      <c r="J117" s="28">
        <f t="shared" si="57"/>
        <v>0</v>
      </c>
      <c r="K117" s="28">
        <f t="shared" si="57"/>
        <v>0</v>
      </c>
      <c r="L117" s="28">
        <f t="shared" si="57"/>
        <v>0.18605442135635097</v>
      </c>
      <c r="M117" s="28">
        <f t="shared" si="57"/>
        <v>0.28355287159425613</v>
      </c>
      <c r="N117" s="28">
        <f t="shared" si="57"/>
        <v>0</v>
      </c>
      <c r="O117" s="28">
        <f t="shared" si="57"/>
        <v>0</v>
      </c>
      <c r="P117" s="28">
        <f t="shared" si="57"/>
        <v>6.8359362536955889E-2</v>
      </c>
      <c r="Q117" s="28">
        <f t="shared" si="57"/>
        <v>0.37807049545900817</v>
      </c>
      <c r="R117" s="31">
        <f t="shared" si="57"/>
        <v>0</v>
      </c>
      <c r="S117" s="31">
        <f t="shared" si="57"/>
        <v>0</v>
      </c>
      <c r="T117" s="31">
        <f t="shared" si="57"/>
        <v>9.3027210678175459E-2</v>
      </c>
      <c r="U117" s="31">
        <f t="shared" si="57"/>
        <v>9.4517623864752112E-2</v>
      </c>
      <c r="V117" s="31">
        <f t="shared" si="57"/>
        <v>0</v>
      </c>
      <c r="W117" s="31">
        <f t="shared" si="57"/>
        <v>0</v>
      </c>
      <c r="X117" s="31">
        <f t="shared" si="57"/>
        <v>0.13671872507391178</v>
      </c>
      <c r="Y117" s="31">
        <f t="shared" si="57"/>
        <v>0.56710574318851215</v>
      </c>
      <c r="AA117" s="35">
        <f t="shared" si="12"/>
        <v>0.56062910086866236</v>
      </c>
      <c r="AB117" s="28">
        <f t="shared" si="13"/>
        <v>0.91603715094657112</v>
      </c>
      <c r="AC117" s="31">
        <f t="shared" si="14"/>
        <v>0.89136930280535154</v>
      </c>
    </row>
    <row r="118" spans="1:29">
      <c r="A118" s="49">
        <v>2050</v>
      </c>
      <c r="B118" s="35">
        <f t="shared" ref="B118:Y118" si="58">B51*B$57</f>
        <v>2.6281394881873428E-3</v>
      </c>
      <c r="C118" s="35">
        <f t="shared" si="58"/>
        <v>2.7558140950028166E-2</v>
      </c>
      <c r="D118" s="35">
        <f t="shared" si="58"/>
        <v>0.17252319071225264</v>
      </c>
      <c r="E118" s="35">
        <f t="shared" si="58"/>
        <v>0.34026344591310731</v>
      </c>
      <c r="F118" s="35">
        <f t="shared" si="58"/>
        <v>1.7656183805086944E-2</v>
      </c>
      <c r="G118" s="35">
        <f t="shared" si="58"/>
        <v>0</v>
      </c>
      <c r="H118" s="35">
        <f t="shared" si="58"/>
        <v>0</v>
      </c>
      <c r="I118" s="35">
        <f t="shared" si="58"/>
        <v>0</v>
      </c>
      <c r="J118" s="28">
        <f t="shared" si="58"/>
        <v>0</v>
      </c>
      <c r="K118" s="28">
        <f t="shared" si="58"/>
        <v>0</v>
      </c>
      <c r="L118" s="28">
        <f t="shared" si="58"/>
        <v>0.18605442135635097</v>
      </c>
      <c r="M118" s="28">
        <f t="shared" si="58"/>
        <v>0.28355287159425607</v>
      </c>
      <c r="N118" s="28">
        <f t="shared" si="58"/>
        <v>0</v>
      </c>
      <c r="O118" s="28">
        <f t="shared" si="58"/>
        <v>0</v>
      </c>
      <c r="P118" s="28">
        <f t="shared" si="58"/>
        <v>6.8359362536955889E-2</v>
      </c>
      <c r="Q118" s="28">
        <f t="shared" si="58"/>
        <v>0.37807049545900817</v>
      </c>
      <c r="R118" s="31">
        <f t="shared" si="58"/>
        <v>0</v>
      </c>
      <c r="S118" s="31">
        <f t="shared" si="58"/>
        <v>0</v>
      </c>
      <c r="T118" s="31">
        <f t="shared" si="58"/>
        <v>9.3027210678175487E-2</v>
      </c>
      <c r="U118" s="31">
        <f t="shared" si="58"/>
        <v>9.4517623864752043E-2</v>
      </c>
      <c r="V118" s="31">
        <f t="shared" si="58"/>
        <v>0</v>
      </c>
      <c r="W118" s="31">
        <f t="shared" si="58"/>
        <v>0</v>
      </c>
      <c r="X118" s="31">
        <f t="shared" si="58"/>
        <v>0.13671872507391178</v>
      </c>
      <c r="Y118" s="31">
        <f t="shared" si="58"/>
        <v>0.56710574318851215</v>
      </c>
      <c r="AA118" s="35">
        <f t="shared" si="12"/>
        <v>0.56062910086866236</v>
      </c>
      <c r="AB118" s="28">
        <f t="shared" si="13"/>
        <v>0.91603715094657112</v>
      </c>
      <c r="AC118" s="31">
        <f t="shared" si="14"/>
        <v>0.89136930280535143</v>
      </c>
    </row>
  </sheetData>
  <mergeCells count="6">
    <mergeCell ref="B1:I1"/>
    <mergeCell ref="J1:Q1"/>
    <mergeCell ref="R1:Y1"/>
    <mergeCell ref="B52:I52"/>
    <mergeCell ref="J52:Q52"/>
    <mergeCell ref="R52:Y5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140F5-455C-4DC1-909E-17741F22E2DC}">
  <dimension ref="A1:N49"/>
  <sheetViews>
    <sheetView zoomScale="70" zoomScaleNormal="70" workbookViewId="0">
      <selection activeCell="H30" sqref="H30"/>
    </sheetView>
  </sheetViews>
  <sheetFormatPr defaultRowHeight="14.4"/>
  <cols>
    <col min="3" max="3" width="14.6640625" bestFit="1" customWidth="1"/>
    <col min="4" max="5" width="15.6640625" bestFit="1" customWidth="1"/>
    <col min="6" max="9" width="9.33203125"/>
  </cols>
  <sheetData>
    <row r="1" spans="1:14">
      <c r="A1" s="51" t="s">
        <v>245</v>
      </c>
    </row>
    <row r="2" spans="1:14">
      <c r="A2" s="1"/>
      <c r="C2" s="1"/>
      <c r="D2" s="1"/>
      <c r="E2" s="1"/>
      <c r="M2" s="213" t="s">
        <v>246</v>
      </c>
    </row>
    <row r="3" spans="1:14">
      <c r="A3" s="213"/>
      <c r="B3" s="10" t="s">
        <v>247</v>
      </c>
      <c r="C3" s="1" t="s">
        <v>171</v>
      </c>
      <c r="D3" s="1" t="s">
        <v>174</v>
      </c>
      <c r="E3" s="1" t="s">
        <v>175</v>
      </c>
      <c r="F3" s="213"/>
      <c r="G3" s="213"/>
      <c r="H3" s="213"/>
      <c r="I3" s="213"/>
      <c r="J3" s="213" t="s">
        <v>248</v>
      </c>
      <c r="K3" s="11" t="s">
        <v>249</v>
      </c>
      <c r="M3" s="213" t="s">
        <v>250</v>
      </c>
    </row>
    <row r="4" spans="1:14">
      <c r="B4" s="9">
        <v>2005</v>
      </c>
      <c r="C4" s="42">
        <f>'SI2.5 - Nickel_demand_model'!F5</f>
        <v>235032000</v>
      </c>
      <c r="D4" s="43">
        <f>'SI2.5 - Nickel_demand_model'!G5</f>
        <v>235032000</v>
      </c>
      <c r="E4" s="44">
        <f>'SI2.5 - Nickel_demand_model'!H5</f>
        <v>235032000</v>
      </c>
      <c r="I4" s="17"/>
      <c r="J4" s="9">
        <v>0</v>
      </c>
      <c r="K4" s="50">
        <v>1</v>
      </c>
      <c r="M4" t="s">
        <v>251</v>
      </c>
      <c r="N4">
        <v>1</v>
      </c>
    </row>
    <row r="5" spans="1:14">
      <c r="B5" s="9">
        <v>2006</v>
      </c>
      <c r="C5" s="42">
        <f>'SI2.5 - Nickel_demand_model'!F6</f>
        <v>198492000</v>
      </c>
      <c r="D5" s="43">
        <f>'SI2.5 - Nickel_demand_model'!G6</f>
        <v>198492000</v>
      </c>
      <c r="E5" s="44">
        <f>'SI2.5 - Nickel_demand_model'!H6</f>
        <v>198492000</v>
      </c>
      <c r="G5" s="2"/>
      <c r="H5" s="2"/>
      <c r="J5" s="9">
        <f>N4</f>
        <v>1</v>
      </c>
      <c r="K5" s="50">
        <f>1-WEIBULL(J5,$N$7,$N$8,TRUE)</f>
        <v>0.99275475702691973</v>
      </c>
      <c r="L5" s="65"/>
      <c r="M5" t="s">
        <v>252</v>
      </c>
      <c r="N5">
        <v>15</v>
      </c>
    </row>
    <row r="6" spans="1:14">
      <c r="B6" s="9">
        <v>2007</v>
      </c>
      <c r="C6" s="42">
        <f>'SI2.5 - Nickel_demand_model'!F7</f>
        <v>190092000</v>
      </c>
      <c r="D6" s="43">
        <f>'SI2.5 - Nickel_demand_model'!G7</f>
        <v>190092000</v>
      </c>
      <c r="E6" s="44">
        <f>'SI2.5 - Nickel_demand_model'!H7</f>
        <v>190092000</v>
      </c>
      <c r="J6" s="9">
        <f>J5+1</f>
        <v>2</v>
      </c>
      <c r="K6" s="50">
        <f t="shared" ref="K6:K49" si="0">1-WEIBULL(J6,$N$7,$N$8,TRUE)</f>
        <v>0.96554054295599878</v>
      </c>
      <c r="L6" s="65"/>
      <c r="M6" t="s">
        <v>253</v>
      </c>
      <c r="N6">
        <v>20</v>
      </c>
    </row>
    <row r="7" spans="1:14">
      <c r="B7" s="9">
        <v>2008</v>
      </c>
      <c r="C7" s="42">
        <f>'SI2.5 - Nickel_demand_model'!F8</f>
        <v>203812000.00000003</v>
      </c>
      <c r="D7" s="43">
        <f>'SI2.5 - Nickel_demand_model'!G8</f>
        <v>203812000.00000003</v>
      </c>
      <c r="E7" s="44">
        <f>'SI2.5 - Nickel_demand_model'!H8</f>
        <v>203812000.00000003</v>
      </c>
      <c r="J7" s="9">
        <f t="shared" ref="J7:J49" si="1">J6+1</f>
        <v>3</v>
      </c>
      <c r="K7" s="50">
        <f t="shared" si="0"/>
        <v>0.91574129349650168</v>
      </c>
      <c r="L7" s="65"/>
      <c r="M7" t="s">
        <v>254</v>
      </c>
      <c r="N7">
        <f>(LN(2))/(LN((N6-N4)/(N5-N4)))</f>
        <v>2.2697735164462589</v>
      </c>
    </row>
    <row r="8" spans="1:14">
      <c r="B8" s="9">
        <v>2009</v>
      </c>
      <c r="C8" s="42">
        <f>'SI2.5 - Nickel_demand_model'!F9</f>
        <v>233660000</v>
      </c>
      <c r="D8" s="43">
        <f>'SI2.5 - Nickel_demand_model'!G9</f>
        <v>233660000</v>
      </c>
      <c r="E8" s="44">
        <f>'SI2.5 - Nickel_demand_model'!H9</f>
        <v>233660000</v>
      </c>
      <c r="J8" s="9">
        <f t="shared" si="1"/>
        <v>4</v>
      </c>
      <c r="K8" s="50">
        <f t="shared" si="0"/>
        <v>0.8444155050925114</v>
      </c>
      <c r="L8" s="65"/>
      <c r="M8" t="s">
        <v>255</v>
      </c>
      <c r="N8">
        <f>IF(N7&lt;&gt;"",(N6-N4)/((-LN(0.003))^(1/N7)),"")</f>
        <v>8.7519890907249955</v>
      </c>
    </row>
    <row r="9" spans="1:14">
      <c r="B9" s="9">
        <v>2010</v>
      </c>
      <c r="C9" s="42">
        <f>'SI2.5 - Nickel_demand_model'!F10</f>
        <v>273588000</v>
      </c>
      <c r="D9" s="43">
        <f>'SI2.5 - Nickel_demand_model'!G10</f>
        <v>273588000</v>
      </c>
      <c r="E9" s="44">
        <f>'SI2.5 - Nickel_demand_model'!H10</f>
        <v>273588000</v>
      </c>
      <c r="J9" s="9">
        <f t="shared" si="1"/>
        <v>5</v>
      </c>
      <c r="K9" s="50">
        <f t="shared" si="0"/>
        <v>0.75530749508057482</v>
      </c>
      <c r="L9" s="65"/>
    </row>
    <row r="10" spans="1:14">
      <c r="B10" s="9">
        <v>2011</v>
      </c>
      <c r="C10" s="42">
        <f>'SI2.5 - Nickel_demand_model'!F11</f>
        <v>317631999.99999994</v>
      </c>
      <c r="D10" s="43">
        <f>'SI2.5 - Nickel_demand_model'!G11</f>
        <v>317631999.99999994</v>
      </c>
      <c r="E10" s="44">
        <f>'SI2.5 - Nickel_demand_model'!H11</f>
        <v>317631999.99999994</v>
      </c>
      <c r="J10" s="9">
        <f t="shared" si="1"/>
        <v>6</v>
      </c>
      <c r="K10" s="50">
        <f t="shared" si="0"/>
        <v>0.65410927351243875</v>
      </c>
      <c r="L10" s="65"/>
    </row>
    <row r="11" spans="1:14">
      <c r="B11" s="9">
        <v>2012</v>
      </c>
      <c r="C11" s="42">
        <f>'SI2.5 - Nickel_demand_model'!F12</f>
        <v>359800000</v>
      </c>
      <c r="D11" s="43">
        <f>'SI2.5 - Nickel_demand_model'!G12</f>
        <v>359800000</v>
      </c>
      <c r="E11" s="44">
        <f>'SI2.5 - Nickel_demand_model'!H12</f>
        <v>359800000</v>
      </c>
      <c r="J11" s="9">
        <f t="shared" si="1"/>
        <v>7</v>
      </c>
      <c r="K11" s="50">
        <f t="shared" si="0"/>
        <v>0.54755135443059455</v>
      </c>
      <c r="L11" s="65"/>
    </row>
    <row r="12" spans="1:14">
      <c r="B12" s="9">
        <v>2013</v>
      </c>
      <c r="C12" s="42">
        <f>'SI2.5 - Nickel_demand_model'!F13</f>
        <v>394072000.00000006</v>
      </c>
      <c r="D12" s="43">
        <f>'SI2.5 - Nickel_demand_model'!G13</f>
        <v>394072000.00000006</v>
      </c>
      <c r="E12" s="44">
        <f>'SI2.5 - Nickel_demand_model'!H13</f>
        <v>394072000.00000006</v>
      </c>
      <c r="J12" s="9">
        <f t="shared" si="1"/>
        <v>8</v>
      </c>
      <c r="K12" s="50">
        <f t="shared" si="0"/>
        <v>0.44240412357986791</v>
      </c>
      <c r="L12" s="65"/>
    </row>
    <row r="13" spans="1:14">
      <c r="B13" s="9">
        <v>2014</v>
      </c>
      <c r="C13" s="42">
        <f>'SI2.5 - Nickel_demand_model'!F14</f>
        <v>414456000.00000006</v>
      </c>
      <c r="D13" s="43">
        <f>'SI2.5 - Nickel_demand_model'!G14</f>
        <v>414456000.00000006</v>
      </c>
      <c r="E13" s="44">
        <f>'SI2.5 - Nickel_demand_model'!H14</f>
        <v>414456000.00000006</v>
      </c>
      <c r="J13" s="9">
        <f t="shared" si="1"/>
        <v>9</v>
      </c>
      <c r="K13" s="50">
        <f t="shared" si="0"/>
        <v>0.34456235469533381</v>
      </c>
      <c r="L13" s="65"/>
    </row>
    <row r="14" spans="1:14">
      <c r="B14" s="9">
        <v>2015</v>
      </c>
      <c r="C14" s="42">
        <f>'SI2.5 - Nickel_demand_model'!F15</f>
        <v>414931999.99999994</v>
      </c>
      <c r="D14" s="43">
        <f>'SI2.5 - Nickel_demand_model'!G15</f>
        <v>414931999.99999994</v>
      </c>
      <c r="E14" s="44">
        <f>'SI2.5 - Nickel_demand_model'!H15</f>
        <v>414931999.99999994</v>
      </c>
      <c r="J14" s="9">
        <f t="shared" si="1"/>
        <v>10</v>
      </c>
      <c r="K14" s="50">
        <f t="shared" si="0"/>
        <v>0.25837776899454301</v>
      </c>
      <c r="L14" s="65"/>
    </row>
    <row r="15" spans="1:14">
      <c r="B15" s="9">
        <v>2016</v>
      </c>
      <c r="C15" s="42">
        <f>'SI2.5 - Nickel_demand_model'!F16</f>
        <v>398831999.99999994</v>
      </c>
      <c r="D15" s="43">
        <f>'SI2.5 - Nickel_demand_model'!G16</f>
        <v>398831999.99999994</v>
      </c>
      <c r="E15" s="44">
        <f>'SI2.5 - Nickel_demand_model'!H16</f>
        <v>398831999.99999994</v>
      </c>
      <c r="J15" s="9">
        <f t="shared" si="1"/>
        <v>11</v>
      </c>
      <c r="K15" s="50">
        <f t="shared" si="0"/>
        <v>0.18633990163113034</v>
      </c>
      <c r="L15" s="65"/>
    </row>
    <row r="16" spans="1:14">
      <c r="B16" s="9">
        <v>2017</v>
      </c>
      <c r="C16" s="42">
        <f>'SI2.5 - Nickel_demand_model'!F17</f>
        <v>406672000.00000006</v>
      </c>
      <c r="D16" s="43">
        <f>'SI2.5 - Nickel_demand_model'!G17</f>
        <v>406672000.00000006</v>
      </c>
      <c r="E16" s="44">
        <f>'SI2.5 - Nickel_demand_model'!H17</f>
        <v>406672000.00000006</v>
      </c>
      <c r="J16" s="9">
        <f t="shared" si="1"/>
        <v>12</v>
      </c>
      <c r="K16" s="50">
        <f t="shared" si="0"/>
        <v>0.12911549380067699</v>
      </c>
      <c r="L16" s="65"/>
    </row>
    <row r="17" spans="2:12">
      <c r="B17" s="9">
        <v>2018</v>
      </c>
      <c r="C17" s="42">
        <f>'SI2.5 - Nickel_demand_model'!F18</f>
        <v>488291999.99999994</v>
      </c>
      <c r="D17" s="43">
        <f>'SI2.5 - Nickel_demand_model'!G18</f>
        <v>488291999.99999994</v>
      </c>
      <c r="E17" s="44">
        <f>'SI2.5 - Nickel_demand_model'!H18</f>
        <v>488291999.99999994</v>
      </c>
      <c r="J17" s="9">
        <f t="shared" si="1"/>
        <v>13</v>
      </c>
      <c r="K17" s="50">
        <f t="shared" si="0"/>
        <v>8.5873566956985892E-2</v>
      </c>
      <c r="L17" s="65"/>
    </row>
    <row r="18" spans="2:12">
      <c r="B18" s="9">
        <v>2019</v>
      </c>
      <c r="C18" s="42">
        <f>'SI2.5 - Nickel_demand_model'!F19</f>
        <v>693560000</v>
      </c>
      <c r="D18" s="43">
        <f>'SI2.5 - Nickel_demand_model'!G19</f>
        <v>693560000</v>
      </c>
      <c r="E18" s="44">
        <f>'SI2.5 - Nickel_demand_model'!H19</f>
        <v>693560000</v>
      </c>
      <c r="J18" s="9">
        <f t="shared" si="1"/>
        <v>14</v>
      </c>
      <c r="K18" s="50">
        <f t="shared" si="0"/>
        <v>5.4772255750516585E-2</v>
      </c>
      <c r="L18" s="65"/>
    </row>
    <row r="19" spans="2:12">
      <c r="B19" s="9">
        <v>2020</v>
      </c>
      <c r="C19" s="42">
        <f>'SI2.5 - Nickel_demand_model'!F20</f>
        <v>1072287999.9999999</v>
      </c>
      <c r="D19" s="43">
        <f>'SI2.5 - Nickel_demand_model'!G20</f>
        <v>1072287999.9999999</v>
      </c>
      <c r="E19" s="44">
        <f>'SI2.5 - Nickel_demand_model'!H20</f>
        <v>1072287999.9999999</v>
      </c>
      <c r="J19" s="9">
        <f t="shared" si="1"/>
        <v>15</v>
      </c>
      <c r="K19" s="50">
        <f t="shared" si="0"/>
        <v>3.3474520651110007E-2</v>
      </c>
      <c r="L19" s="65"/>
    </row>
    <row r="20" spans="2:12">
      <c r="B20" s="9">
        <v>2021</v>
      </c>
      <c r="C20" s="42">
        <f>'SI2.5 - Nickel_demand_model'!F21</f>
        <v>1671964000</v>
      </c>
      <c r="D20" s="43">
        <f>'SI2.5 - Nickel_demand_model'!G21</f>
        <v>1671964000</v>
      </c>
      <c r="E20" s="44">
        <f>'SI2.5 - Nickel_demand_model'!H21</f>
        <v>1671964000</v>
      </c>
      <c r="J20" s="9">
        <f t="shared" si="1"/>
        <v>16</v>
      </c>
      <c r="K20" s="50">
        <f t="shared" si="0"/>
        <v>1.9587187087777513E-2</v>
      </c>
      <c r="L20" s="65"/>
    </row>
    <row r="21" spans="2:12">
      <c r="B21" s="9">
        <v>2022</v>
      </c>
      <c r="C21" s="42">
        <f>'SI2.5 - Nickel_demand_model'!F22</f>
        <v>2530724000</v>
      </c>
      <c r="D21" s="43">
        <f>'SI2.5 - Nickel_demand_model'!G22</f>
        <v>2530724000</v>
      </c>
      <c r="E21" s="44">
        <f>'SI2.5 - Nickel_demand_model'!H22</f>
        <v>2530724000</v>
      </c>
      <c r="J21" s="9">
        <f t="shared" si="1"/>
        <v>17</v>
      </c>
      <c r="K21" s="50">
        <f t="shared" si="0"/>
        <v>1.0964824785626437E-2</v>
      </c>
      <c r="L21" s="65"/>
    </row>
    <row r="22" spans="2:12">
      <c r="B22" s="9">
        <v>2023</v>
      </c>
      <c r="C22" s="42">
        <f>'SI2.5 - Nickel_demand_model'!F23</f>
        <v>3684268000</v>
      </c>
      <c r="D22" s="43">
        <f>'SI2.5 - Nickel_demand_model'!G23</f>
        <v>3684268000</v>
      </c>
      <c r="E22" s="44">
        <f>'SI2.5 - Nickel_demand_model'!H23</f>
        <v>3684268000</v>
      </c>
      <c r="J22" s="9">
        <f t="shared" si="1"/>
        <v>18</v>
      </c>
      <c r="K22" s="50">
        <f t="shared" si="0"/>
        <v>5.8679450472032268E-3</v>
      </c>
      <c r="L22" s="65"/>
    </row>
    <row r="23" spans="2:12">
      <c r="B23" s="9">
        <v>2024</v>
      </c>
      <c r="C23" s="42">
        <f>'SI2.5 - Nickel_demand_model'!F24</f>
        <v>5168380000</v>
      </c>
      <c r="D23" s="43">
        <f>'SI2.5 - Nickel_demand_model'!G24</f>
        <v>5168380000</v>
      </c>
      <c r="E23" s="44">
        <f>'SI2.5 - Nickel_demand_model'!H24</f>
        <v>5168380000</v>
      </c>
      <c r="J23" s="9">
        <f t="shared" si="1"/>
        <v>19</v>
      </c>
      <c r="K23" s="50">
        <f t="shared" si="0"/>
        <v>3.0000000000000027E-3</v>
      </c>
      <c r="L23" s="65"/>
    </row>
    <row r="24" spans="2:12">
      <c r="B24" s="9">
        <v>2025</v>
      </c>
      <c r="C24" s="42">
        <f>'SI2.5 - Nickel_demand_model'!F25</f>
        <v>7018815999.999999</v>
      </c>
      <c r="D24" s="43">
        <f>'SI2.5 - Nickel_demand_model'!G25</f>
        <v>7018815999.999999</v>
      </c>
      <c r="E24" s="44">
        <f>'SI2.5 - Nickel_demand_model'!H25</f>
        <v>7018815999.999999</v>
      </c>
      <c r="J24" s="9">
        <f t="shared" si="1"/>
        <v>20</v>
      </c>
      <c r="K24" s="50">
        <f t="shared" si="0"/>
        <v>1.4642512460747437E-3</v>
      </c>
    </row>
    <row r="25" spans="2:12">
      <c r="B25" s="9">
        <v>2026</v>
      </c>
      <c r="C25" s="42">
        <f>'SI2.5 - Nickel_demand_model'!F26</f>
        <v>9259712000</v>
      </c>
      <c r="D25" s="43">
        <f>'SI2.5 - Nickel_demand_model'!G26</f>
        <v>12177368000.000002</v>
      </c>
      <c r="E25" s="44">
        <f>'SI2.5 - Nickel_demand_model'!H26</f>
        <v>11181632000</v>
      </c>
      <c r="J25" s="9">
        <f t="shared" si="1"/>
        <v>21</v>
      </c>
      <c r="K25" s="50">
        <f t="shared" si="0"/>
        <v>6.818492265509013E-4</v>
      </c>
    </row>
    <row r="26" spans="2:12">
      <c r="B26" s="9">
        <v>2027</v>
      </c>
      <c r="C26" s="42">
        <f>'SI2.5 - Nickel_demand_model'!F27</f>
        <v>11869031999.999998</v>
      </c>
      <c r="D26" s="43">
        <f>'SI2.5 - Nickel_demand_model'!G27</f>
        <v>18795980000</v>
      </c>
      <c r="E26" s="44">
        <f>'SI2.5 - Nickel_demand_model'!H27</f>
        <v>16578856000.000002</v>
      </c>
      <c r="J26" s="9">
        <f t="shared" si="1"/>
        <v>22</v>
      </c>
      <c r="K26" s="50">
        <f t="shared" si="0"/>
        <v>3.0273933569047173E-4</v>
      </c>
    </row>
    <row r="27" spans="2:12">
      <c r="B27" s="9">
        <v>2028</v>
      </c>
      <c r="C27" s="42">
        <f>'SI2.5 - Nickel_demand_model'!F28</f>
        <v>14813120000</v>
      </c>
      <c r="D27" s="43">
        <f>'SI2.5 - Nickel_demand_model'!G28</f>
        <v>26393836000</v>
      </c>
      <c r="E27" s="44">
        <f>'SI2.5 - Nickel_demand_model'!H28</f>
        <v>23042908000</v>
      </c>
      <c r="J27" s="9">
        <f t="shared" si="1"/>
        <v>23</v>
      </c>
      <c r="K27" s="50">
        <f t="shared" si="0"/>
        <v>1.2808424593790946E-4</v>
      </c>
    </row>
    <row r="28" spans="2:12">
      <c r="B28" s="9">
        <v>2029</v>
      </c>
      <c r="C28" s="42">
        <f>'SI2.5 - Nickel_demand_model'!F29</f>
        <v>18058376000</v>
      </c>
      <c r="D28" s="43">
        <f>'SI2.5 - Nickel_demand_model'!G29</f>
        <v>34490064000</v>
      </c>
      <c r="E28" s="44">
        <f>'SI2.5 - Nickel_demand_model'!H29</f>
        <v>30406208000.000004</v>
      </c>
      <c r="J28" s="9">
        <f t="shared" si="1"/>
        <v>24</v>
      </c>
      <c r="K28" s="50">
        <f t="shared" si="0"/>
        <v>5.1607888530424972E-5</v>
      </c>
    </row>
    <row r="29" spans="2:12">
      <c r="B29" s="9">
        <v>2030</v>
      </c>
      <c r="C29" s="42">
        <f>'SI2.5 - Nickel_demand_model'!F30</f>
        <v>21571144000</v>
      </c>
      <c r="D29" s="43">
        <f>'SI2.5 - Nickel_demand_model'!G30</f>
        <v>42603848000</v>
      </c>
      <c r="E29" s="44">
        <f>'SI2.5 - Nickel_demand_model'!H30</f>
        <v>38501204000</v>
      </c>
      <c r="J29" s="9">
        <f t="shared" si="1"/>
        <v>25</v>
      </c>
      <c r="K29" s="50">
        <f t="shared" si="0"/>
        <v>1.9791788430478796E-5</v>
      </c>
    </row>
    <row r="30" spans="2:12">
      <c r="B30" s="9">
        <v>2031</v>
      </c>
      <c r="C30" s="42">
        <f>'SI2.5 - Nickel_demand_model'!F31</f>
        <v>25314660000.000004</v>
      </c>
      <c r="D30" s="43">
        <f>'SI2.5 - Nickel_demand_model'!G31</f>
        <v>50344643999.999992</v>
      </c>
      <c r="E30" s="44">
        <f>'SI2.5 - Nickel_demand_model'!H31</f>
        <v>47146148000</v>
      </c>
      <c r="J30" s="9">
        <f t="shared" si="1"/>
        <v>26</v>
      </c>
      <c r="K30" s="50">
        <f t="shared" si="0"/>
        <v>7.2204617330706711E-6</v>
      </c>
    </row>
    <row r="31" spans="2:12">
      <c r="B31" s="9">
        <v>2032</v>
      </c>
      <c r="C31" s="42">
        <f>'SI2.5 - Nickel_demand_model'!F32</f>
        <v>29239896000</v>
      </c>
      <c r="D31" s="43">
        <f>'SI2.5 - Nickel_demand_model'!G32</f>
        <v>57682968000</v>
      </c>
      <c r="E31" s="44">
        <f>'SI2.5 - Nickel_demand_model'!H32</f>
        <v>56102620000</v>
      </c>
      <c r="J31" s="9">
        <f t="shared" si="1"/>
        <v>27</v>
      </c>
      <c r="K31" s="50">
        <f t="shared" si="0"/>
        <v>2.5045236462517551E-6</v>
      </c>
    </row>
    <row r="32" spans="2:12">
      <c r="B32" s="9">
        <v>2033</v>
      </c>
      <c r="C32" s="42">
        <f>'SI2.5 - Nickel_demand_model'!F33</f>
        <v>33294632000</v>
      </c>
      <c r="D32" s="43">
        <f>'SI2.5 - Nickel_demand_model'!G33</f>
        <v>64679580000</v>
      </c>
      <c r="E32" s="44">
        <f>'SI2.5 - Nickel_demand_model'!H33</f>
        <v>65117976000</v>
      </c>
      <c r="J32" s="9">
        <f t="shared" si="1"/>
        <v>28</v>
      </c>
      <c r="K32" s="50">
        <f t="shared" si="0"/>
        <v>8.2554582492289086E-7</v>
      </c>
    </row>
    <row r="33" spans="2:11">
      <c r="B33" s="9">
        <v>2034</v>
      </c>
      <c r="C33" s="42">
        <f>'SI2.5 - Nickel_demand_model'!F34</f>
        <v>37426676000</v>
      </c>
      <c r="D33" s="43">
        <f>'SI2.5 - Nickel_demand_model'!G34</f>
        <v>71395296000</v>
      </c>
      <c r="E33" s="44">
        <f>'SI2.5 - Nickel_demand_model'!H34</f>
        <v>73939572000</v>
      </c>
      <c r="J33" s="9">
        <f t="shared" si="1"/>
        <v>29</v>
      </c>
      <c r="K33" s="50">
        <f t="shared" si="0"/>
        <v>2.5846084295011451E-7</v>
      </c>
    </row>
    <row r="34" spans="2:11">
      <c r="B34" s="9">
        <v>2035</v>
      </c>
      <c r="C34" s="42">
        <f>'SI2.5 - Nickel_demand_model'!F35</f>
        <v>41583892000</v>
      </c>
      <c r="D34" s="43">
        <f>'SI2.5 - Nickel_demand_model'!G35</f>
        <v>77890875999.999985</v>
      </c>
      <c r="E34" s="44">
        <f>'SI2.5 - Nickel_demand_model'!H35</f>
        <v>82314792000</v>
      </c>
      <c r="J34" s="9">
        <f t="shared" si="1"/>
        <v>30</v>
      </c>
      <c r="K34" s="50">
        <f t="shared" si="0"/>
        <v>7.6819789529558591E-8</v>
      </c>
    </row>
    <row r="35" spans="2:11">
      <c r="B35" s="9">
        <v>2036</v>
      </c>
      <c r="C35" s="42">
        <f>'SI2.5 - Nickel_demand_model'!F36</f>
        <v>45718400000</v>
      </c>
      <c r="D35" s="43">
        <f>'SI2.5 - Nickel_demand_model'!G36</f>
        <v>84209244000</v>
      </c>
      <c r="E35" s="44">
        <f>'SI2.5 - Nickel_demand_model'!H36</f>
        <v>90043380000</v>
      </c>
      <c r="J35" s="9">
        <f t="shared" si="1"/>
        <v>31</v>
      </c>
      <c r="K35" s="50">
        <f t="shared" si="0"/>
        <v>2.1665504834622595E-8</v>
      </c>
    </row>
    <row r="36" spans="2:11">
      <c r="B36" s="9">
        <v>2037</v>
      </c>
      <c r="C36" s="42">
        <f>'SI2.5 - Nickel_demand_model'!F37</f>
        <v>49799708000</v>
      </c>
      <c r="D36" s="43">
        <f>'SI2.5 - Nickel_demand_model'!G37</f>
        <v>90321587999.999985</v>
      </c>
      <c r="E36" s="44">
        <f>'SI2.5 - Nickel_demand_model'!H37</f>
        <v>97134464000</v>
      </c>
      <c r="J36" s="9">
        <f t="shared" si="1"/>
        <v>32</v>
      </c>
      <c r="K36" s="50">
        <f t="shared" si="0"/>
        <v>5.7953464249749231E-9</v>
      </c>
    </row>
    <row r="37" spans="2:11">
      <c r="B37" s="9">
        <v>2038</v>
      </c>
      <c r="C37" s="42">
        <f>'SI2.5 - Nickel_demand_model'!F38</f>
        <v>53801635999.999992</v>
      </c>
      <c r="D37" s="43">
        <f>'SI2.5 - Nickel_demand_model'!G38</f>
        <v>96181176000</v>
      </c>
      <c r="E37" s="44">
        <f>'SI2.5 - Nickel_demand_model'!H38</f>
        <v>103649560000</v>
      </c>
      <c r="J37" s="9">
        <f t="shared" si="1"/>
        <v>33</v>
      </c>
      <c r="K37" s="50">
        <f t="shared" si="0"/>
        <v>1.4696270866920713E-9</v>
      </c>
    </row>
    <row r="38" spans="2:11">
      <c r="B38" s="9">
        <v>2039</v>
      </c>
      <c r="C38" s="42">
        <f>'SI2.5 - Nickel_demand_model'!F39</f>
        <v>57698032000</v>
      </c>
      <c r="D38" s="43">
        <f>'SI2.5 - Nickel_demand_model'!G39</f>
        <v>101741332000</v>
      </c>
      <c r="E38" s="44">
        <f>'SI2.5 - Nickel_demand_model'!H39</f>
        <v>109650156000</v>
      </c>
      <c r="J38" s="9">
        <f t="shared" si="1"/>
        <v>34</v>
      </c>
      <c r="K38" s="50">
        <f t="shared" si="0"/>
        <v>3.5314962065768896E-10</v>
      </c>
    </row>
    <row r="39" spans="2:11">
      <c r="B39" s="9">
        <v>2040</v>
      </c>
      <c r="C39" s="42">
        <f>'SI2.5 - Nickel_demand_model'!F40</f>
        <v>61462716000</v>
      </c>
      <c r="D39" s="43">
        <f>'SI2.5 - Nickel_demand_model'!G40</f>
        <v>106955351999.99998</v>
      </c>
      <c r="E39" s="44">
        <f>'SI2.5 - Nickel_demand_model'!H40</f>
        <v>115197740000.00002</v>
      </c>
      <c r="J39" s="9">
        <f t="shared" si="1"/>
        <v>35</v>
      </c>
      <c r="K39" s="50">
        <f t="shared" si="0"/>
        <v>8.0379480849046558E-11</v>
      </c>
    </row>
    <row r="40" spans="2:11">
      <c r="B40" s="9">
        <v>2041</v>
      </c>
      <c r="C40" s="42">
        <f>'SI2.5 - Nickel_demand_model'!F41</f>
        <v>65072112000.000008</v>
      </c>
      <c r="D40" s="43">
        <f>'SI2.5 - Nickel_demand_model'!G41</f>
        <v>111788180000</v>
      </c>
      <c r="E40" s="44">
        <f>'SI2.5 - Nickel_demand_model'!H41</f>
        <v>120347248000</v>
      </c>
      <c r="J40" s="9">
        <f t="shared" si="1"/>
        <v>36</v>
      </c>
      <c r="K40" s="50">
        <f t="shared" si="0"/>
        <v>1.7321366563294305E-11</v>
      </c>
    </row>
    <row r="41" spans="2:11">
      <c r="B41" s="9">
        <v>2042</v>
      </c>
      <c r="C41" s="42">
        <f>'SI2.5 - Nickel_demand_model'!F42</f>
        <v>68513088000</v>
      </c>
      <c r="D41" s="43">
        <f>'SI2.5 - Nickel_demand_model'!G42</f>
        <v>116251240000.00002</v>
      </c>
      <c r="E41" s="44">
        <f>'SI2.5 - Nickel_demand_model'!H42</f>
        <v>125127408000</v>
      </c>
      <c r="J41" s="9">
        <f t="shared" si="1"/>
        <v>37</v>
      </c>
      <c r="K41" s="50">
        <f t="shared" si="0"/>
        <v>3.5325076197523231E-12</v>
      </c>
    </row>
    <row r="42" spans="2:11">
      <c r="B42" s="9">
        <v>2043</v>
      </c>
      <c r="C42" s="42">
        <f>'SI2.5 - Nickel_demand_model'!F43</f>
        <v>71775144000</v>
      </c>
      <c r="D42" s="43">
        <f>'SI2.5 - Nickel_demand_model'!G43</f>
        <v>120367632000</v>
      </c>
      <c r="E42" s="44">
        <f>'SI2.5 - Nickel_demand_model'!H43</f>
        <v>129560367999.99998</v>
      </c>
      <c r="J42" s="9">
        <f t="shared" si="1"/>
        <v>38</v>
      </c>
      <c r="K42" s="50">
        <f t="shared" si="0"/>
        <v>6.815659148173836E-13</v>
      </c>
    </row>
    <row r="43" spans="2:11">
      <c r="B43" s="9">
        <v>2044</v>
      </c>
      <c r="C43" s="42">
        <f>'SI2.5 - Nickel_demand_model'!F44</f>
        <v>74847696000</v>
      </c>
      <c r="D43" s="43">
        <f>'SI2.5 - Nickel_demand_model'!G44</f>
        <v>124160484000</v>
      </c>
      <c r="E43" s="44">
        <f>'SI2.5 - Nickel_demand_model'!H44</f>
        <v>133668275999.99998</v>
      </c>
      <c r="J43" s="9">
        <f t="shared" si="1"/>
        <v>39</v>
      </c>
      <c r="K43" s="50">
        <f t="shared" si="0"/>
        <v>1.2434497875801753E-13</v>
      </c>
    </row>
    <row r="44" spans="2:11">
      <c r="B44" s="9">
        <v>2045</v>
      </c>
      <c r="C44" s="42">
        <f>'SI2.5 - Nickel_demand_model'!F45</f>
        <v>77720272000.000015</v>
      </c>
      <c r="D44" s="43">
        <f>'SI2.5 - Nickel_demand_model'!G45</f>
        <v>127652896000</v>
      </c>
      <c r="E44" s="44">
        <f>'SI2.5 - Nickel_demand_model'!H45</f>
        <v>137473336000.00003</v>
      </c>
      <c r="J44" s="9">
        <f t="shared" si="1"/>
        <v>40</v>
      </c>
      <c r="K44" s="50">
        <f t="shared" si="0"/>
        <v>2.1427304375265521E-14</v>
      </c>
    </row>
    <row r="45" spans="2:11">
      <c r="B45" s="9">
        <v>2046</v>
      </c>
      <c r="C45" s="42">
        <f>'SI2.5 - Nickel_demand_model'!F46</f>
        <v>80382316000</v>
      </c>
      <c r="D45" s="43">
        <f>'SI2.5 - Nickel_demand_model'!G46</f>
        <v>130867911999.99998</v>
      </c>
      <c r="E45" s="44">
        <f>'SI2.5 - Nickel_demand_model'!H46</f>
        <v>140997668000</v>
      </c>
      <c r="J45" s="9">
        <f t="shared" si="1"/>
        <v>41</v>
      </c>
      <c r="K45" s="50">
        <f t="shared" si="0"/>
        <v>3.4416913763379853E-15</v>
      </c>
    </row>
    <row r="46" spans="2:11">
      <c r="B46" s="9">
        <v>2047</v>
      </c>
      <c r="C46" s="42">
        <f>'SI2.5 - Nickel_demand_model'!F47</f>
        <v>82823272000</v>
      </c>
      <c r="D46" s="43">
        <f>'SI2.5 - Nickel_demand_model'!G47</f>
        <v>133828688000</v>
      </c>
      <c r="E46" s="44">
        <f>'SI2.5 - Nickel_demand_model'!H47</f>
        <v>144263448000</v>
      </c>
      <c r="J46" s="9">
        <f t="shared" si="1"/>
        <v>42</v>
      </c>
      <c r="K46" s="50">
        <f t="shared" si="0"/>
        <v>0</v>
      </c>
    </row>
    <row r="47" spans="2:11">
      <c r="B47" s="9">
        <v>2048</v>
      </c>
      <c r="C47" s="42">
        <f>'SI2.5 - Nickel_demand_model'!F48</f>
        <v>85032668000</v>
      </c>
      <c r="D47" s="43">
        <f>'SI2.5 - Nickel_demand_model'!G48</f>
        <v>136558295999.99998</v>
      </c>
      <c r="E47" s="44">
        <f>'SI2.5 - Nickel_demand_model'!H48</f>
        <v>147292796000</v>
      </c>
      <c r="J47" s="9">
        <f t="shared" si="1"/>
        <v>43</v>
      </c>
      <c r="K47" s="50">
        <f t="shared" si="0"/>
        <v>0</v>
      </c>
    </row>
    <row r="48" spans="2:11">
      <c r="B48" s="9">
        <v>2049</v>
      </c>
      <c r="C48" s="42">
        <f>'SI2.5 - Nickel_demand_model'!F49</f>
        <v>86999920000</v>
      </c>
      <c r="D48" s="43">
        <f>'SI2.5 - Nickel_demand_model'!G49</f>
        <v>139079836000</v>
      </c>
      <c r="E48" s="44">
        <f>'SI2.5 - Nickel_demand_model'!H49</f>
        <v>150107944000</v>
      </c>
      <c r="J48" s="9">
        <f t="shared" si="1"/>
        <v>44</v>
      </c>
      <c r="K48" s="50">
        <f t="shared" si="0"/>
        <v>0</v>
      </c>
    </row>
    <row r="49" spans="2:11">
      <c r="B49" s="9">
        <v>2050</v>
      </c>
      <c r="C49" s="42">
        <f>'SI2.5 - Nickel_demand_model'!F50</f>
        <v>88714528000</v>
      </c>
      <c r="D49" s="43">
        <f>'SI2.5 - Nickel_demand_model'!G50</f>
        <v>141416408000</v>
      </c>
      <c r="E49" s="44">
        <f>'SI2.5 - Nickel_demand_model'!H50</f>
        <v>152730984000</v>
      </c>
      <c r="J49" s="9">
        <f t="shared" si="1"/>
        <v>45</v>
      </c>
      <c r="K49" s="50">
        <f t="shared" si="0"/>
        <v>0</v>
      </c>
    </row>
  </sheetData>
  <pageMargins left="0.7" right="0.7" top="0.75" bottom="0.75" header="0.3" footer="0.3"/>
  <pageSetup orientation="portrait" horizontalDpi="1200" verticalDpi="1200" r:id="rId1"/>
  <headerFooter>
    <oddFooter>&amp;L_x000D_&amp;1#&amp;"Calibri"&amp;10&amp;K000000 Classified as Internal | Intern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7DA8C-799E-4D03-8645-A7899AA3B61E}">
  <dimension ref="A1:AV48"/>
  <sheetViews>
    <sheetView topLeftCell="A2" zoomScale="70" zoomScaleNormal="70" workbookViewId="0">
      <selection activeCell="Q27" sqref="Q27"/>
    </sheetView>
  </sheetViews>
  <sheetFormatPr defaultColWidth="5.33203125" defaultRowHeight="14.4"/>
  <cols>
    <col min="1" max="1" width="6.44140625" customWidth="1"/>
    <col min="2" max="2" width="6" customWidth="1"/>
    <col min="3" max="3" width="9.44140625" customWidth="1"/>
    <col min="4" max="4" width="7.44140625" customWidth="1"/>
    <col min="5" max="5" width="5.33203125" customWidth="1"/>
    <col min="6" max="51" width="5.109375" customWidth="1"/>
  </cols>
  <sheetData>
    <row r="1" spans="1:48">
      <c r="B1" s="7"/>
      <c r="C1" t="s">
        <v>256</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row>
    <row r="2" spans="1:48">
      <c r="C2" s="9">
        <f>B3</f>
        <v>2005</v>
      </c>
      <c r="D2" s="9">
        <f>C2+1</f>
        <v>2006</v>
      </c>
      <c r="E2" s="9">
        <f t="shared" ref="E2:AV2" si="0">D2+1</f>
        <v>2007</v>
      </c>
      <c r="F2" s="9">
        <f t="shared" si="0"/>
        <v>2008</v>
      </c>
      <c r="G2" s="9">
        <f t="shared" si="0"/>
        <v>2009</v>
      </c>
      <c r="H2" s="9">
        <f t="shared" si="0"/>
        <v>2010</v>
      </c>
      <c r="I2" s="9">
        <f t="shared" si="0"/>
        <v>2011</v>
      </c>
      <c r="J2" s="9">
        <f t="shared" si="0"/>
        <v>2012</v>
      </c>
      <c r="K2" s="9">
        <f t="shared" si="0"/>
        <v>2013</v>
      </c>
      <c r="L2" s="9">
        <f t="shared" si="0"/>
        <v>2014</v>
      </c>
      <c r="M2" s="9">
        <f t="shared" si="0"/>
        <v>2015</v>
      </c>
      <c r="N2" s="9">
        <f t="shared" si="0"/>
        <v>2016</v>
      </c>
      <c r="O2" s="9">
        <f t="shared" si="0"/>
        <v>2017</v>
      </c>
      <c r="P2" s="9">
        <f t="shared" si="0"/>
        <v>2018</v>
      </c>
      <c r="Q2" s="9">
        <f t="shared" si="0"/>
        <v>2019</v>
      </c>
      <c r="R2" s="9">
        <f t="shared" si="0"/>
        <v>2020</v>
      </c>
      <c r="S2" s="9">
        <f t="shared" si="0"/>
        <v>2021</v>
      </c>
      <c r="T2" s="9">
        <f t="shared" si="0"/>
        <v>2022</v>
      </c>
      <c r="U2" s="9">
        <f t="shared" si="0"/>
        <v>2023</v>
      </c>
      <c r="V2" s="9">
        <f t="shared" si="0"/>
        <v>2024</v>
      </c>
      <c r="W2" s="9">
        <f t="shared" si="0"/>
        <v>2025</v>
      </c>
      <c r="X2" s="9">
        <f t="shared" si="0"/>
        <v>2026</v>
      </c>
      <c r="Y2" s="9">
        <f t="shared" si="0"/>
        <v>2027</v>
      </c>
      <c r="Z2" s="9">
        <f t="shared" si="0"/>
        <v>2028</v>
      </c>
      <c r="AA2" s="9">
        <f t="shared" si="0"/>
        <v>2029</v>
      </c>
      <c r="AB2" s="9">
        <f t="shared" si="0"/>
        <v>2030</v>
      </c>
      <c r="AC2" s="9">
        <f t="shared" si="0"/>
        <v>2031</v>
      </c>
      <c r="AD2" s="9">
        <f t="shared" si="0"/>
        <v>2032</v>
      </c>
      <c r="AE2" s="9">
        <f t="shared" si="0"/>
        <v>2033</v>
      </c>
      <c r="AF2" s="9">
        <f t="shared" si="0"/>
        <v>2034</v>
      </c>
      <c r="AG2" s="9">
        <f t="shared" si="0"/>
        <v>2035</v>
      </c>
      <c r="AH2" s="9">
        <f t="shared" si="0"/>
        <v>2036</v>
      </c>
      <c r="AI2" s="9">
        <f t="shared" si="0"/>
        <v>2037</v>
      </c>
      <c r="AJ2" s="9">
        <f t="shared" si="0"/>
        <v>2038</v>
      </c>
      <c r="AK2" s="9">
        <f t="shared" si="0"/>
        <v>2039</v>
      </c>
      <c r="AL2" s="9">
        <f t="shared" si="0"/>
        <v>2040</v>
      </c>
      <c r="AM2" s="9">
        <f t="shared" si="0"/>
        <v>2041</v>
      </c>
      <c r="AN2" s="9">
        <f t="shared" si="0"/>
        <v>2042</v>
      </c>
      <c r="AO2" s="9">
        <f t="shared" si="0"/>
        <v>2043</v>
      </c>
      <c r="AP2" s="9">
        <f t="shared" si="0"/>
        <v>2044</v>
      </c>
      <c r="AQ2" s="9">
        <f t="shared" si="0"/>
        <v>2045</v>
      </c>
      <c r="AR2" s="9">
        <f t="shared" si="0"/>
        <v>2046</v>
      </c>
      <c r="AS2" s="9">
        <f t="shared" si="0"/>
        <v>2047</v>
      </c>
      <c r="AT2" s="9">
        <f t="shared" si="0"/>
        <v>2048</v>
      </c>
      <c r="AU2" s="9">
        <f t="shared" si="0"/>
        <v>2049</v>
      </c>
      <c r="AV2" s="9">
        <f t="shared" si="0"/>
        <v>2050</v>
      </c>
    </row>
    <row r="3" spans="1:48">
      <c r="A3" t="s">
        <v>257</v>
      </c>
      <c r="B3" s="9">
        <f>'SI2.7 - Battery_stock'!B4</f>
        <v>2005</v>
      </c>
      <c r="C3" s="16">
        <f>_xlfn.XLOOKUP($B3-C$2,'SI2.7 - Battery_stock'!$J$4:$J$49,'SI2.7 - Battery_stock'!$K$4:$K$49,0)</f>
        <v>1</v>
      </c>
      <c r="D3" s="16">
        <f>_xlfn.XLOOKUP($B3-D$2,'SI2.7 - Battery_stock'!$J$4:$J$49,'SI2.7 - Battery_stock'!$K$4:$K$49,0)</f>
        <v>0</v>
      </c>
      <c r="E3" s="16">
        <f>_xlfn.XLOOKUP($B3-E$2,'SI2.7 - Battery_stock'!$J$4:$J$49,'SI2.7 - Battery_stock'!$K$4:$K$49,0)</f>
        <v>0</v>
      </c>
      <c r="F3" s="16">
        <f>_xlfn.XLOOKUP($B3-F$2,'SI2.7 - Battery_stock'!$J$4:$J$49,'SI2.7 - Battery_stock'!$K$4:$K$49,0)</f>
        <v>0</v>
      </c>
      <c r="G3" s="16">
        <f>_xlfn.XLOOKUP($B3-G$2,'SI2.7 - Battery_stock'!$J$4:$J$49,'SI2.7 - Battery_stock'!$K$4:$K$49,0)</f>
        <v>0</v>
      </c>
      <c r="H3" s="16">
        <f>_xlfn.XLOOKUP($B3-H$2,'SI2.7 - Battery_stock'!$J$4:$J$49,'SI2.7 - Battery_stock'!$K$4:$K$49,0)</f>
        <v>0</v>
      </c>
      <c r="I3" s="16">
        <f>_xlfn.XLOOKUP($B3-I$2,'SI2.7 - Battery_stock'!$J$4:$J$49,'SI2.7 - Battery_stock'!$K$4:$K$49,0)</f>
        <v>0</v>
      </c>
      <c r="J3" s="16">
        <f>_xlfn.XLOOKUP($B3-J$2,'SI2.7 - Battery_stock'!$J$4:$J$49,'SI2.7 - Battery_stock'!$K$4:$K$49,0)</f>
        <v>0</v>
      </c>
      <c r="K3" s="16">
        <f>_xlfn.XLOOKUP($B3-K$2,'SI2.7 - Battery_stock'!$J$4:$J$49,'SI2.7 - Battery_stock'!$K$4:$K$49,0)</f>
        <v>0</v>
      </c>
      <c r="L3" s="16">
        <f>_xlfn.XLOOKUP($B3-L$2,'SI2.7 - Battery_stock'!$J$4:$J$49,'SI2.7 - Battery_stock'!$K$4:$K$49,0)</f>
        <v>0</v>
      </c>
      <c r="M3" s="16">
        <f>_xlfn.XLOOKUP($B3-M$2,'SI2.7 - Battery_stock'!$J$4:$J$49,'SI2.7 - Battery_stock'!$K$4:$K$49,0)</f>
        <v>0</v>
      </c>
      <c r="N3" s="16">
        <f>_xlfn.XLOOKUP($B3-N$2,'SI2.7 - Battery_stock'!$J$4:$J$49,'SI2.7 - Battery_stock'!$K$4:$K$49,0)</f>
        <v>0</v>
      </c>
      <c r="O3" s="16">
        <f>_xlfn.XLOOKUP($B3-O$2,'SI2.7 - Battery_stock'!$J$4:$J$49,'SI2.7 - Battery_stock'!$K$4:$K$49,0)</f>
        <v>0</v>
      </c>
      <c r="P3" s="16">
        <f>_xlfn.XLOOKUP($B3-P$2,'SI2.7 - Battery_stock'!$J$4:$J$49,'SI2.7 - Battery_stock'!$K$4:$K$49,0)</f>
        <v>0</v>
      </c>
      <c r="Q3" s="16">
        <f>_xlfn.XLOOKUP($B3-Q$2,'SI2.7 - Battery_stock'!$J$4:$J$49,'SI2.7 - Battery_stock'!$K$4:$K$49,0)</f>
        <v>0</v>
      </c>
      <c r="R3" s="16">
        <f>_xlfn.XLOOKUP($B3-R$2,'SI2.7 - Battery_stock'!$J$4:$J$49,'SI2.7 - Battery_stock'!$K$4:$K$49,0)</f>
        <v>0</v>
      </c>
      <c r="S3" s="16">
        <f>_xlfn.XLOOKUP($B3-S$2,'SI2.7 - Battery_stock'!$J$4:$J$49,'SI2.7 - Battery_stock'!$K$4:$K$49,0)</f>
        <v>0</v>
      </c>
      <c r="T3" s="16">
        <f>_xlfn.XLOOKUP($B3-T$2,'SI2.7 - Battery_stock'!$J$4:$J$49,'SI2.7 - Battery_stock'!$K$4:$K$49,0)</f>
        <v>0</v>
      </c>
      <c r="U3" s="16">
        <f>_xlfn.XLOOKUP($B3-U$2,'SI2.7 - Battery_stock'!$J$4:$J$49,'SI2.7 - Battery_stock'!$K$4:$K$49,0)</f>
        <v>0</v>
      </c>
      <c r="V3" s="16">
        <f>_xlfn.XLOOKUP($B3-V$2,'SI2.7 - Battery_stock'!$J$4:$J$49,'SI2.7 - Battery_stock'!$K$4:$K$49,0)</f>
        <v>0</v>
      </c>
      <c r="W3" s="16">
        <f>_xlfn.XLOOKUP($B3-W$2,'SI2.7 - Battery_stock'!$J$4:$J$49,'SI2.7 - Battery_stock'!$K$4:$K$49,0)</f>
        <v>0</v>
      </c>
      <c r="X3" s="16">
        <f>_xlfn.XLOOKUP($B3-X$2,'SI2.7 - Battery_stock'!$J$4:$J$49,'SI2.7 - Battery_stock'!$K$4:$K$49,0)</f>
        <v>0</v>
      </c>
      <c r="Y3" s="16">
        <f>_xlfn.XLOOKUP($B3-Y$2,'SI2.7 - Battery_stock'!$J$4:$J$49,'SI2.7 - Battery_stock'!$K$4:$K$49,0)</f>
        <v>0</v>
      </c>
      <c r="Z3" s="16">
        <f>_xlfn.XLOOKUP($B3-Z$2,'SI2.7 - Battery_stock'!$J$4:$J$49,'SI2.7 - Battery_stock'!$K$4:$K$49,0)</f>
        <v>0</v>
      </c>
      <c r="AA3" s="16">
        <f>_xlfn.XLOOKUP($B3-AA$2,'SI2.7 - Battery_stock'!$J$4:$J$49,'SI2.7 - Battery_stock'!$K$4:$K$49,0)</f>
        <v>0</v>
      </c>
      <c r="AB3" s="16">
        <f>_xlfn.XLOOKUP($B3-AB$2,'SI2.7 - Battery_stock'!$J$4:$J$49,'SI2.7 - Battery_stock'!$K$4:$K$49,0)</f>
        <v>0</v>
      </c>
      <c r="AC3" s="16">
        <f>_xlfn.XLOOKUP($B3-AC$2,'SI2.7 - Battery_stock'!$J$4:$J$49,'SI2.7 - Battery_stock'!$K$4:$K$49,0)</f>
        <v>0</v>
      </c>
      <c r="AD3" s="16">
        <f>_xlfn.XLOOKUP($B3-AD$2,'SI2.7 - Battery_stock'!$J$4:$J$49,'SI2.7 - Battery_stock'!$K$4:$K$49,0)</f>
        <v>0</v>
      </c>
      <c r="AE3" s="16">
        <f>_xlfn.XLOOKUP($B3-AE$2,'SI2.7 - Battery_stock'!$J$4:$J$49,'SI2.7 - Battery_stock'!$K$4:$K$49,0)</f>
        <v>0</v>
      </c>
      <c r="AF3" s="16">
        <f>_xlfn.XLOOKUP($B3-AF$2,'SI2.7 - Battery_stock'!$J$4:$J$49,'SI2.7 - Battery_stock'!$K$4:$K$49,0)</f>
        <v>0</v>
      </c>
      <c r="AG3" s="16">
        <f>_xlfn.XLOOKUP($B3-AG$2,'SI2.7 - Battery_stock'!$J$4:$J$49,'SI2.7 - Battery_stock'!$K$4:$K$49,0)</f>
        <v>0</v>
      </c>
      <c r="AH3" s="16">
        <f>_xlfn.XLOOKUP($B3-AH$2,'SI2.7 - Battery_stock'!$J$4:$J$49,'SI2.7 - Battery_stock'!$K$4:$K$49,0)</f>
        <v>0</v>
      </c>
      <c r="AI3" s="16">
        <f>_xlfn.XLOOKUP($B3-AI$2,'SI2.7 - Battery_stock'!$J$4:$J$49,'SI2.7 - Battery_stock'!$K$4:$K$49,0)</f>
        <v>0</v>
      </c>
      <c r="AJ3" s="16">
        <f>_xlfn.XLOOKUP($B3-AJ$2,'SI2.7 - Battery_stock'!$J$4:$J$49,'SI2.7 - Battery_stock'!$K$4:$K$49,0)</f>
        <v>0</v>
      </c>
      <c r="AK3" s="16">
        <f>_xlfn.XLOOKUP($B3-AK$2,'SI2.7 - Battery_stock'!$J$4:$J$49,'SI2.7 - Battery_stock'!$K$4:$K$49,0)</f>
        <v>0</v>
      </c>
      <c r="AL3" s="16">
        <f>_xlfn.XLOOKUP($B3-AL$2,'SI2.7 - Battery_stock'!$J$4:$J$49,'SI2.7 - Battery_stock'!$K$4:$K$49,0)</f>
        <v>0</v>
      </c>
      <c r="AM3" s="16">
        <f>_xlfn.XLOOKUP($B3-AM$2,'SI2.7 - Battery_stock'!$J$4:$J$49,'SI2.7 - Battery_stock'!$K$4:$K$49,0)</f>
        <v>0</v>
      </c>
      <c r="AN3" s="16">
        <f>_xlfn.XLOOKUP($B3-AN$2,'SI2.7 - Battery_stock'!$J$4:$J$49,'SI2.7 - Battery_stock'!$K$4:$K$49,0)</f>
        <v>0</v>
      </c>
      <c r="AO3" s="16">
        <f>_xlfn.XLOOKUP($B3-AO$2,'SI2.7 - Battery_stock'!$J$4:$J$49,'SI2.7 - Battery_stock'!$K$4:$K$49,0)</f>
        <v>0</v>
      </c>
      <c r="AP3" s="16">
        <f>_xlfn.XLOOKUP($B3-AP$2,'SI2.7 - Battery_stock'!$J$4:$J$49,'SI2.7 - Battery_stock'!$K$4:$K$49,0)</f>
        <v>0</v>
      </c>
      <c r="AQ3" s="16">
        <f>_xlfn.XLOOKUP($B3-AQ$2,'SI2.7 - Battery_stock'!$J$4:$J$49,'SI2.7 - Battery_stock'!$K$4:$K$49,0)</f>
        <v>0</v>
      </c>
      <c r="AR3" s="16">
        <f>_xlfn.XLOOKUP($B3-AR$2,'SI2.7 - Battery_stock'!$J$4:$J$49,'SI2.7 - Battery_stock'!$K$4:$K$49,0)</f>
        <v>0</v>
      </c>
      <c r="AS3" s="16">
        <f>_xlfn.XLOOKUP($B3-AS$2,'SI2.7 - Battery_stock'!$J$4:$J$49,'SI2.7 - Battery_stock'!$K$4:$K$49,0)</f>
        <v>0</v>
      </c>
      <c r="AT3" s="16">
        <f>_xlfn.XLOOKUP($B3-AT$2,'SI2.7 - Battery_stock'!$J$4:$J$49,'SI2.7 - Battery_stock'!$K$4:$K$49,0)</f>
        <v>0</v>
      </c>
      <c r="AU3" s="16">
        <f>_xlfn.XLOOKUP($B3-AU$2,'SI2.7 - Battery_stock'!$J$4:$J$49,'SI2.7 - Battery_stock'!$K$4:$K$49,0)</f>
        <v>0</v>
      </c>
      <c r="AV3" s="16">
        <f>_xlfn.XLOOKUP($B3-AV$2,'SI2.7 - Battery_stock'!$J$4:$J$49,'SI2.7 - Battery_stock'!$K$4:$K$49,0)</f>
        <v>0</v>
      </c>
    </row>
    <row r="4" spans="1:48">
      <c r="B4" s="9">
        <f>'SI2.7 - Battery_stock'!B5</f>
        <v>2006</v>
      </c>
      <c r="C4" s="16">
        <f>_xlfn.XLOOKUP($B4-C$2,'SI2.7 - Battery_stock'!$J$4:$J$49,'SI2.7 - Battery_stock'!$K$4:$K$49,0)</f>
        <v>0.99275475702691973</v>
      </c>
      <c r="D4" s="16">
        <f>_xlfn.XLOOKUP($B4-D$2,'SI2.7 - Battery_stock'!$J$4:$J$49,'SI2.7 - Battery_stock'!$K$4:$K$49,0)</f>
        <v>1</v>
      </c>
      <c r="E4" s="16">
        <f>_xlfn.XLOOKUP($B4-E$2,'SI2.7 - Battery_stock'!$J$4:$J$49,'SI2.7 - Battery_stock'!$K$4:$K$49,0)</f>
        <v>0</v>
      </c>
      <c r="F4" s="16">
        <f>_xlfn.XLOOKUP($B4-F$2,'SI2.7 - Battery_stock'!$J$4:$J$49,'SI2.7 - Battery_stock'!$K$4:$K$49,0)</f>
        <v>0</v>
      </c>
      <c r="G4" s="16">
        <f>_xlfn.XLOOKUP($B4-G$2,'SI2.7 - Battery_stock'!$J$4:$J$49,'SI2.7 - Battery_stock'!$K$4:$K$49,0)</f>
        <v>0</v>
      </c>
      <c r="H4" s="16">
        <f>_xlfn.XLOOKUP($B4-H$2,'SI2.7 - Battery_stock'!$J$4:$J$49,'SI2.7 - Battery_stock'!$K$4:$K$49,0)</f>
        <v>0</v>
      </c>
      <c r="I4" s="16">
        <f>_xlfn.XLOOKUP($B4-I$2,'SI2.7 - Battery_stock'!$J$4:$J$49,'SI2.7 - Battery_stock'!$K$4:$K$49,0)</f>
        <v>0</v>
      </c>
      <c r="J4" s="16">
        <f>_xlfn.XLOOKUP($B4-J$2,'SI2.7 - Battery_stock'!$J$4:$J$49,'SI2.7 - Battery_stock'!$K$4:$K$49,0)</f>
        <v>0</v>
      </c>
      <c r="K4" s="16">
        <f>_xlfn.XLOOKUP($B4-K$2,'SI2.7 - Battery_stock'!$J$4:$J$49,'SI2.7 - Battery_stock'!$K$4:$K$49,0)</f>
        <v>0</v>
      </c>
      <c r="L4" s="16">
        <f>_xlfn.XLOOKUP($B4-L$2,'SI2.7 - Battery_stock'!$J$4:$J$49,'SI2.7 - Battery_stock'!$K$4:$K$49,0)</f>
        <v>0</v>
      </c>
      <c r="M4" s="16">
        <f>_xlfn.XLOOKUP($B4-M$2,'SI2.7 - Battery_stock'!$J$4:$J$49,'SI2.7 - Battery_stock'!$K$4:$K$49,0)</f>
        <v>0</v>
      </c>
      <c r="N4" s="16">
        <f>_xlfn.XLOOKUP($B4-N$2,'SI2.7 - Battery_stock'!$J$4:$J$49,'SI2.7 - Battery_stock'!$K$4:$K$49,0)</f>
        <v>0</v>
      </c>
      <c r="O4" s="16">
        <f>_xlfn.XLOOKUP($B4-O$2,'SI2.7 - Battery_stock'!$J$4:$J$49,'SI2.7 - Battery_stock'!$K$4:$K$49,0)</f>
        <v>0</v>
      </c>
      <c r="P4" s="16">
        <f>_xlfn.XLOOKUP($B4-P$2,'SI2.7 - Battery_stock'!$J$4:$J$49,'SI2.7 - Battery_stock'!$K$4:$K$49,0)</f>
        <v>0</v>
      </c>
      <c r="Q4" s="16">
        <f>_xlfn.XLOOKUP($B4-Q$2,'SI2.7 - Battery_stock'!$J$4:$J$49,'SI2.7 - Battery_stock'!$K$4:$K$49,0)</f>
        <v>0</v>
      </c>
      <c r="R4" s="16">
        <f>_xlfn.XLOOKUP($B4-R$2,'SI2.7 - Battery_stock'!$J$4:$J$49,'SI2.7 - Battery_stock'!$K$4:$K$49,0)</f>
        <v>0</v>
      </c>
      <c r="S4" s="16">
        <f>_xlfn.XLOOKUP($B4-S$2,'SI2.7 - Battery_stock'!$J$4:$J$49,'SI2.7 - Battery_stock'!$K$4:$K$49,0)</f>
        <v>0</v>
      </c>
      <c r="T4" s="16">
        <f>_xlfn.XLOOKUP($B4-T$2,'SI2.7 - Battery_stock'!$J$4:$J$49,'SI2.7 - Battery_stock'!$K$4:$K$49,0)</f>
        <v>0</v>
      </c>
      <c r="U4" s="16">
        <f>_xlfn.XLOOKUP($B4-U$2,'SI2.7 - Battery_stock'!$J$4:$J$49,'SI2.7 - Battery_stock'!$K$4:$K$49,0)</f>
        <v>0</v>
      </c>
      <c r="V4" s="16">
        <f>_xlfn.XLOOKUP($B4-V$2,'SI2.7 - Battery_stock'!$J$4:$J$49,'SI2.7 - Battery_stock'!$K$4:$K$49,0)</f>
        <v>0</v>
      </c>
      <c r="W4" s="16">
        <f>_xlfn.XLOOKUP($B4-W$2,'SI2.7 - Battery_stock'!$J$4:$J$49,'SI2.7 - Battery_stock'!$K$4:$K$49,0)</f>
        <v>0</v>
      </c>
      <c r="X4" s="16">
        <f>_xlfn.XLOOKUP($B4-X$2,'SI2.7 - Battery_stock'!$J$4:$J$49,'SI2.7 - Battery_stock'!$K$4:$K$49,0)</f>
        <v>0</v>
      </c>
      <c r="Y4" s="16">
        <f>_xlfn.XLOOKUP($B4-Y$2,'SI2.7 - Battery_stock'!$J$4:$J$49,'SI2.7 - Battery_stock'!$K$4:$K$49,0)</f>
        <v>0</v>
      </c>
      <c r="Z4" s="16">
        <f>_xlfn.XLOOKUP($B4-Z$2,'SI2.7 - Battery_stock'!$J$4:$J$49,'SI2.7 - Battery_stock'!$K$4:$K$49,0)</f>
        <v>0</v>
      </c>
      <c r="AA4" s="16">
        <f>_xlfn.XLOOKUP($B4-AA$2,'SI2.7 - Battery_stock'!$J$4:$J$49,'SI2.7 - Battery_stock'!$K$4:$K$49,0)</f>
        <v>0</v>
      </c>
      <c r="AB4" s="16">
        <f>_xlfn.XLOOKUP($B4-AB$2,'SI2.7 - Battery_stock'!$J$4:$J$49,'SI2.7 - Battery_stock'!$K$4:$K$49,0)</f>
        <v>0</v>
      </c>
      <c r="AC4" s="16">
        <f>_xlfn.XLOOKUP($B4-AC$2,'SI2.7 - Battery_stock'!$J$4:$J$49,'SI2.7 - Battery_stock'!$K$4:$K$49,0)</f>
        <v>0</v>
      </c>
      <c r="AD4" s="16">
        <f>_xlfn.XLOOKUP($B4-AD$2,'SI2.7 - Battery_stock'!$J$4:$J$49,'SI2.7 - Battery_stock'!$K$4:$K$49,0)</f>
        <v>0</v>
      </c>
      <c r="AE4" s="16">
        <f>_xlfn.XLOOKUP($B4-AE$2,'SI2.7 - Battery_stock'!$J$4:$J$49,'SI2.7 - Battery_stock'!$K$4:$K$49,0)</f>
        <v>0</v>
      </c>
      <c r="AF4" s="16">
        <f>_xlfn.XLOOKUP($B4-AF$2,'SI2.7 - Battery_stock'!$J$4:$J$49,'SI2.7 - Battery_stock'!$K$4:$K$49,0)</f>
        <v>0</v>
      </c>
      <c r="AG4" s="16">
        <f>_xlfn.XLOOKUP($B4-AG$2,'SI2.7 - Battery_stock'!$J$4:$J$49,'SI2.7 - Battery_stock'!$K$4:$K$49,0)</f>
        <v>0</v>
      </c>
      <c r="AH4" s="16">
        <f>_xlfn.XLOOKUP($B4-AH$2,'SI2.7 - Battery_stock'!$J$4:$J$49,'SI2.7 - Battery_stock'!$K$4:$K$49,0)</f>
        <v>0</v>
      </c>
      <c r="AI4" s="16">
        <f>_xlfn.XLOOKUP($B4-AI$2,'SI2.7 - Battery_stock'!$J$4:$J$49,'SI2.7 - Battery_stock'!$K$4:$K$49,0)</f>
        <v>0</v>
      </c>
      <c r="AJ4" s="16">
        <f>_xlfn.XLOOKUP($B4-AJ$2,'SI2.7 - Battery_stock'!$J$4:$J$49,'SI2.7 - Battery_stock'!$K$4:$K$49,0)</f>
        <v>0</v>
      </c>
      <c r="AK4" s="16">
        <f>_xlfn.XLOOKUP($B4-AK$2,'SI2.7 - Battery_stock'!$J$4:$J$49,'SI2.7 - Battery_stock'!$K$4:$K$49,0)</f>
        <v>0</v>
      </c>
      <c r="AL4" s="16">
        <f>_xlfn.XLOOKUP($B4-AL$2,'SI2.7 - Battery_stock'!$J$4:$J$49,'SI2.7 - Battery_stock'!$K$4:$K$49,0)</f>
        <v>0</v>
      </c>
      <c r="AM4" s="16">
        <f>_xlfn.XLOOKUP($B4-AM$2,'SI2.7 - Battery_stock'!$J$4:$J$49,'SI2.7 - Battery_stock'!$K$4:$K$49,0)</f>
        <v>0</v>
      </c>
      <c r="AN4" s="16">
        <f>_xlfn.XLOOKUP($B4-AN$2,'SI2.7 - Battery_stock'!$J$4:$J$49,'SI2.7 - Battery_stock'!$K$4:$K$49,0)</f>
        <v>0</v>
      </c>
      <c r="AO4" s="16">
        <f>_xlfn.XLOOKUP($B4-AO$2,'SI2.7 - Battery_stock'!$J$4:$J$49,'SI2.7 - Battery_stock'!$K$4:$K$49,0)</f>
        <v>0</v>
      </c>
      <c r="AP4" s="16">
        <f>_xlfn.XLOOKUP($B4-AP$2,'SI2.7 - Battery_stock'!$J$4:$J$49,'SI2.7 - Battery_stock'!$K$4:$K$49,0)</f>
        <v>0</v>
      </c>
      <c r="AQ4" s="16">
        <f>_xlfn.XLOOKUP($B4-AQ$2,'SI2.7 - Battery_stock'!$J$4:$J$49,'SI2.7 - Battery_stock'!$K$4:$K$49,0)</f>
        <v>0</v>
      </c>
      <c r="AR4" s="16">
        <f>_xlfn.XLOOKUP($B4-AR$2,'SI2.7 - Battery_stock'!$J$4:$J$49,'SI2.7 - Battery_stock'!$K$4:$K$49,0)</f>
        <v>0</v>
      </c>
      <c r="AS4" s="16">
        <f>_xlfn.XLOOKUP($B4-AS$2,'SI2.7 - Battery_stock'!$J$4:$J$49,'SI2.7 - Battery_stock'!$K$4:$K$49,0)</f>
        <v>0</v>
      </c>
      <c r="AT4" s="16">
        <f>_xlfn.XLOOKUP($B4-AT$2,'SI2.7 - Battery_stock'!$J$4:$J$49,'SI2.7 - Battery_stock'!$K$4:$K$49,0)</f>
        <v>0</v>
      </c>
      <c r="AU4" s="16">
        <f>_xlfn.XLOOKUP($B4-AU$2,'SI2.7 - Battery_stock'!$J$4:$J$49,'SI2.7 - Battery_stock'!$K$4:$K$49,0)</f>
        <v>0</v>
      </c>
      <c r="AV4" s="16">
        <f>_xlfn.XLOOKUP($B4-AV$2,'SI2.7 - Battery_stock'!$J$4:$J$49,'SI2.7 - Battery_stock'!$K$4:$K$49,0)</f>
        <v>0</v>
      </c>
    </row>
    <row r="5" spans="1:48">
      <c r="B5" s="9">
        <f>'SI2.7 - Battery_stock'!B6</f>
        <v>2007</v>
      </c>
      <c r="C5" s="16">
        <f>_xlfn.XLOOKUP($B5-C$2,'SI2.7 - Battery_stock'!$J$4:$J$49,'SI2.7 - Battery_stock'!$K$4:$K$49,0)</f>
        <v>0.96554054295599878</v>
      </c>
      <c r="D5" s="16">
        <f>_xlfn.XLOOKUP($B5-D$2,'SI2.7 - Battery_stock'!$J$4:$J$49,'SI2.7 - Battery_stock'!$K$4:$K$49,0)</f>
        <v>0.99275475702691973</v>
      </c>
      <c r="E5" s="16">
        <f>_xlfn.XLOOKUP($B5-E$2,'SI2.7 - Battery_stock'!$J$4:$J$49,'SI2.7 - Battery_stock'!$K$4:$K$49,0)</f>
        <v>1</v>
      </c>
      <c r="F5" s="16">
        <f>_xlfn.XLOOKUP($B5-F$2,'SI2.7 - Battery_stock'!$J$4:$J$49,'SI2.7 - Battery_stock'!$K$4:$K$49,0)</f>
        <v>0</v>
      </c>
      <c r="G5" s="16">
        <f>_xlfn.XLOOKUP($B5-G$2,'SI2.7 - Battery_stock'!$J$4:$J$49,'SI2.7 - Battery_stock'!$K$4:$K$49,0)</f>
        <v>0</v>
      </c>
      <c r="H5" s="16">
        <f>_xlfn.XLOOKUP($B5-H$2,'SI2.7 - Battery_stock'!$J$4:$J$49,'SI2.7 - Battery_stock'!$K$4:$K$49,0)</f>
        <v>0</v>
      </c>
      <c r="I5" s="16">
        <f>_xlfn.XLOOKUP($B5-I$2,'SI2.7 - Battery_stock'!$J$4:$J$49,'SI2.7 - Battery_stock'!$K$4:$K$49,0)</f>
        <v>0</v>
      </c>
      <c r="J5" s="16">
        <f>_xlfn.XLOOKUP($B5-J$2,'SI2.7 - Battery_stock'!$J$4:$J$49,'SI2.7 - Battery_stock'!$K$4:$K$49,0)</f>
        <v>0</v>
      </c>
      <c r="K5" s="16">
        <f>_xlfn.XLOOKUP($B5-K$2,'SI2.7 - Battery_stock'!$J$4:$J$49,'SI2.7 - Battery_stock'!$K$4:$K$49,0)</f>
        <v>0</v>
      </c>
      <c r="L5" s="16">
        <f>_xlfn.XLOOKUP($B5-L$2,'SI2.7 - Battery_stock'!$J$4:$J$49,'SI2.7 - Battery_stock'!$K$4:$K$49,0)</f>
        <v>0</v>
      </c>
      <c r="M5" s="16">
        <f>_xlfn.XLOOKUP($B5-M$2,'SI2.7 - Battery_stock'!$J$4:$J$49,'SI2.7 - Battery_stock'!$K$4:$K$49,0)</f>
        <v>0</v>
      </c>
      <c r="N5" s="16">
        <f>_xlfn.XLOOKUP($B5-N$2,'SI2.7 - Battery_stock'!$J$4:$J$49,'SI2.7 - Battery_stock'!$K$4:$K$49,0)</f>
        <v>0</v>
      </c>
      <c r="O5" s="16">
        <f>_xlfn.XLOOKUP($B5-O$2,'SI2.7 - Battery_stock'!$J$4:$J$49,'SI2.7 - Battery_stock'!$K$4:$K$49,0)</f>
        <v>0</v>
      </c>
      <c r="P5" s="16">
        <f>_xlfn.XLOOKUP($B5-P$2,'SI2.7 - Battery_stock'!$J$4:$J$49,'SI2.7 - Battery_stock'!$K$4:$K$49,0)</f>
        <v>0</v>
      </c>
      <c r="Q5" s="16">
        <f>_xlfn.XLOOKUP($B5-Q$2,'SI2.7 - Battery_stock'!$J$4:$J$49,'SI2.7 - Battery_stock'!$K$4:$K$49,0)</f>
        <v>0</v>
      </c>
      <c r="R5" s="16">
        <f>_xlfn.XLOOKUP($B5-R$2,'SI2.7 - Battery_stock'!$J$4:$J$49,'SI2.7 - Battery_stock'!$K$4:$K$49,0)</f>
        <v>0</v>
      </c>
      <c r="S5" s="16">
        <f>_xlfn.XLOOKUP($B5-S$2,'SI2.7 - Battery_stock'!$J$4:$J$49,'SI2.7 - Battery_stock'!$K$4:$K$49,0)</f>
        <v>0</v>
      </c>
      <c r="T5" s="16">
        <f>_xlfn.XLOOKUP($B5-T$2,'SI2.7 - Battery_stock'!$J$4:$J$49,'SI2.7 - Battery_stock'!$K$4:$K$49,0)</f>
        <v>0</v>
      </c>
      <c r="U5" s="16">
        <f>_xlfn.XLOOKUP($B5-U$2,'SI2.7 - Battery_stock'!$J$4:$J$49,'SI2.7 - Battery_stock'!$K$4:$K$49,0)</f>
        <v>0</v>
      </c>
      <c r="V5" s="16">
        <f>_xlfn.XLOOKUP($B5-V$2,'SI2.7 - Battery_stock'!$J$4:$J$49,'SI2.7 - Battery_stock'!$K$4:$K$49,0)</f>
        <v>0</v>
      </c>
      <c r="W5" s="16">
        <f>_xlfn.XLOOKUP($B5-W$2,'SI2.7 - Battery_stock'!$J$4:$J$49,'SI2.7 - Battery_stock'!$K$4:$K$49,0)</f>
        <v>0</v>
      </c>
      <c r="X5" s="16">
        <f>_xlfn.XLOOKUP($B5-X$2,'SI2.7 - Battery_stock'!$J$4:$J$49,'SI2.7 - Battery_stock'!$K$4:$K$49,0)</f>
        <v>0</v>
      </c>
      <c r="Y5" s="16">
        <f>_xlfn.XLOOKUP($B5-Y$2,'SI2.7 - Battery_stock'!$J$4:$J$49,'SI2.7 - Battery_stock'!$K$4:$K$49,0)</f>
        <v>0</v>
      </c>
      <c r="Z5" s="16">
        <f>_xlfn.XLOOKUP($B5-Z$2,'SI2.7 - Battery_stock'!$J$4:$J$49,'SI2.7 - Battery_stock'!$K$4:$K$49,0)</f>
        <v>0</v>
      </c>
      <c r="AA5" s="16">
        <f>_xlfn.XLOOKUP($B5-AA$2,'SI2.7 - Battery_stock'!$J$4:$J$49,'SI2.7 - Battery_stock'!$K$4:$K$49,0)</f>
        <v>0</v>
      </c>
      <c r="AB5" s="16">
        <f>_xlfn.XLOOKUP($B5-AB$2,'SI2.7 - Battery_stock'!$J$4:$J$49,'SI2.7 - Battery_stock'!$K$4:$K$49,0)</f>
        <v>0</v>
      </c>
      <c r="AC5" s="16">
        <f>_xlfn.XLOOKUP($B5-AC$2,'SI2.7 - Battery_stock'!$J$4:$J$49,'SI2.7 - Battery_stock'!$K$4:$K$49,0)</f>
        <v>0</v>
      </c>
      <c r="AD5" s="16">
        <f>_xlfn.XLOOKUP($B5-AD$2,'SI2.7 - Battery_stock'!$J$4:$J$49,'SI2.7 - Battery_stock'!$K$4:$K$49,0)</f>
        <v>0</v>
      </c>
      <c r="AE5" s="16">
        <f>_xlfn.XLOOKUP($B5-AE$2,'SI2.7 - Battery_stock'!$J$4:$J$49,'SI2.7 - Battery_stock'!$K$4:$K$49,0)</f>
        <v>0</v>
      </c>
      <c r="AF5" s="16">
        <f>_xlfn.XLOOKUP($B5-AF$2,'SI2.7 - Battery_stock'!$J$4:$J$49,'SI2.7 - Battery_stock'!$K$4:$K$49,0)</f>
        <v>0</v>
      </c>
      <c r="AG5" s="16">
        <f>_xlfn.XLOOKUP($B5-AG$2,'SI2.7 - Battery_stock'!$J$4:$J$49,'SI2.7 - Battery_stock'!$K$4:$K$49,0)</f>
        <v>0</v>
      </c>
      <c r="AH5" s="16">
        <f>_xlfn.XLOOKUP($B5-AH$2,'SI2.7 - Battery_stock'!$J$4:$J$49,'SI2.7 - Battery_stock'!$K$4:$K$49,0)</f>
        <v>0</v>
      </c>
      <c r="AI5" s="16">
        <f>_xlfn.XLOOKUP($B5-AI$2,'SI2.7 - Battery_stock'!$J$4:$J$49,'SI2.7 - Battery_stock'!$K$4:$K$49,0)</f>
        <v>0</v>
      </c>
      <c r="AJ5" s="16">
        <f>_xlfn.XLOOKUP($B5-AJ$2,'SI2.7 - Battery_stock'!$J$4:$J$49,'SI2.7 - Battery_stock'!$K$4:$K$49,0)</f>
        <v>0</v>
      </c>
      <c r="AK5" s="16">
        <f>_xlfn.XLOOKUP($B5-AK$2,'SI2.7 - Battery_stock'!$J$4:$J$49,'SI2.7 - Battery_stock'!$K$4:$K$49,0)</f>
        <v>0</v>
      </c>
      <c r="AL5" s="16">
        <f>_xlfn.XLOOKUP($B5-AL$2,'SI2.7 - Battery_stock'!$J$4:$J$49,'SI2.7 - Battery_stock'!$K$4:$K$49,0)</f>
        <v>0</v>
      </c>
      <c r="AM5" s="16">
        <f>_xlfn.XLOOKUP($B5-AM$2,'SI2.7 - Battery_stock'!$J$4:$J$49,'SI2.7 - Battery_stock'!$K$4:$K$49,0)</f>
        <v>0</v>
      </c>
      <c r="AN5" s="16">
        <f>_xlfn.XLOOKUP($B5-AN$2,'SI2.7 - Battery_stock'!$J$4:$J$49,'SI2.7 - Battery_stock'!$K$4:$K$49,0)</f>
        <v>0</v>
      </c>
      <c r="AO5" s="16">
        <f>_xlfn.XLOOKUP($B5-AO$2,'SI2.7 - Battery_stock'!$J$4:$J$49,'SI2.7 - Battery_stock'!$K$4:$K$49,0)</f>
        <v>0</v>
      </c>
      <c r="AP5" s="16">
        <f>_xlfn.XLOOKUP($B5-AP$2,'SI2.7 - Battery_stock'!$J$4:$J$49,'SI2.7 - Battery_stock'!$K$4:$K$49,0)</f>
        <v>0</v>
      </c>
      <c r="AQ5" s="16">
        <f>_xlfn.XLOOKUP($B5-AQ$2,'SI2.7 - Battery_stock'!$J$4:$J$49,'SI2.7 - Battery_stock'!$K$4:$K$49,0)</f>
        <v>0</v>
      </c>
      <c r="AR5" s="16">
        <f>_xlfn.XLOOKUP($B5-AR$2,'SI2.7 - Battery_stock'!$J$4:$J$49,'SI2.7 - Battery_stock'!$K$4:$K$49,0)</f>
        <v>0</v>
      </c>
      <c r="AS5" s="16">
        <f>_xlfn.XLOOKUP($B5-AS$2,'SI2.7 - Battery_stock'!$J$4:$J$49,'SI2.7 - Battery_stock'!$K$4:$K$49,0)</f>
        <v>0</v>
      </c>
      <c r="AT5" s="16">
        <f>_xlfn.XLOOKUP($B5-AT$2,'SI2.7 - Battery_stock'!$J$4:$J$49,'SI2.7 - Battery_stock'!$K$4:$K$49,0)</f>
        <v>0</v>
      </c>
      <c r="AU5" s="16">
        <f>_xlfn.XLOOKUP($B5-AU$2,'SI2.7 - Battery_stock'!$J$4:$J$49,'SI2.7 - Battery_stock'!$K$4:$K$49,0)</f>
        <v>0</v>
      </c>
      <c r="AV5" s="16">
        <f>_xlfn.XLOOKUP($B5-AV$2,'SI2.7 - Battery_stock'!$J$4:$J$49,'SI2.7 - Battery_stock'!$K$4:$K$49,0)</f>
        <v>0</v>
      </c>
    </row>
    <row r="6" spans="1:48">
      <c r="B6" s="9">
        <f>'SI2.7 - Battery_stock'!B7</f>
        <v>2008</v>
      </c>
      <c r="C6" s="16">
        <f>_xlfn.XLOOKUP($B6-C$2,'SI2.7 - Battery_stock'!$J$4:$J$49,'SI2.7 - Battery_stock'!$K$4:$K$49,0)</f>
        <v>0.91574129349650168</v>
      </c>
      <c r="D6" s="16">
        <f>_xlfn.XLOOKUP($B6-D$2,'SI2.7 - Battery_stock'!$J$4:$J$49,'SI2.7 - Battery_stock'!$K$4:$K$49,0)</f>
        <v>0.96554054295599878</v>
      </c>
      <c r="E6" s="16">
        <f>_xlfn.XLOOKUP($B6-E$2,'SI2.7 - Battery_stock'!$J$4:$J$49,'SI2.7 - Battery_stock'!$K$4:$K$49,0)</f>
        <v>0.99275475702691973</v>
      </c>
      <c r="F6" s="16">
        <f>_xlfn.XLOOKUP($B6-F$2,'SI2.7 - Battery_stock'!$J$4:$J$49,'SI2.7 - Battery_stock'!$K$4:$K$49,0)</f>
        <v>1</v>
      </c>
      <c r="G6" s="16">
        <f>_xlfn.XLOOKUP($B6-G$2,'SI2.7 - Battery_stock'!$J$4:$J$49,'SI2.7 - Battery_stock'!$K$4:$K$49,0)</f>
        <v>0</v>
      </c>
      <c r="H6" s="16">
        <f>_xlfn.XLOOKUP($B6-H$2,'SI2.7 - Battery_stock'!$J$4:$J$49,'SI2.7 - Battery_stock'!$K$4:$K$49,0)</f>
        <v>0</v>
      </c>
      <c r="I6" s="16">
        <f>_xlfn.XLOOKUP($B6-I$2,'SI2.7 - Battery_stock'!$J$4:$J$49,'SI2.7 - Battery_stock'!$K$4:$K$49,0)</f>
        <v>0</v>
      </c>
      <c r="J6" s="16">
        <f>_xlfn.XLOOKUP($B6-J$2,'SI2.7 - Battery_stock'!$J$4:$J$49,'SI2.7 - Battery_stock'!$K$4:$K$49,0)</f>
        <v>0</v>
      </c>
      <c r="K6" s="16">
        <f>_xlfn.XLOOKUP($B6-K$2,'SI2.7 - Battery_stock'!$J$4:$J$49,'SI2.7 - Battery_stock'!$K$4:$K$49,0)</f>
        <v>0</v>
      </c>
      <c r="L6" s="16">
        <f>_xlfn.XLOOKUP($B6-L$2,'SI2.7 - Battery_stock'!$J$4:$J$49,'SI2.7 - Battery_stock'!$K$4:$K$49,0)</f>
        <v>0</v>
      </c>
      <c r="M6" s="16">
        <f>_xlfn.XLOOKUP($B6-M$2,'SI2.7 - Battery_stock'!$J$4:$J$49,'SI2.7 - Battery_stock'!$K$4:$K$49,0)</f>
        <v>0</v>
      </c>
      <c r="N6" s="16">
        <f>_xlfn.XLOOKUP($B6-N$2,'SI2.7 - Battery_stock'!$J$4:$J$49,'SI2.7 - Battery_stock'!$K$4:$K$49,0)</f>
        <v>0</v>
      </c>
      <c r="O6" s="16">
        <f>_xlfn.XLOOKUP($B6-O$2,'SI2.7 - Battery_stock'!$J$4:$J$49,'SI2.7 - Battery_stock'!$K$4:$K$49,0)</f>
        <v>0</v>
      </c>
      <c r="P6" s="16">
        <f>_xlfn.XLOOKUP($B6-P$2,'SI2.7 - Battery_stock'!$J$4:$J$49,'SI2.7 - Battery_stock'!$K$4:$K$49,0)</f>
        <v>0</v>
      </c>
      <c r="Q6" s="16">
        <f>_xlfn.XLOOKUP($B6-Q$2,'SI2.7 - Battery_stock'!$J$4:$J$49,'SI2.7 - Battery_stock'!$K$4:$K$49,0)</f>
        <v>0</v>
      </c>
      <c r="R6" s="16">
        <f>_xlfn.XLOOKUP($B6-R$2,'SI2.7 - Battery_stock'!$J$4:$J$49,'SI2.7 - Battery_stock'!$K$4:$K$49,0)</f>
        <v>0</v>
      </c>
      <c r="S6" s="16">
        <f>_xlfn.XLOOKUP($B6-S$2,'SI2.7 - Battery_stock'!$J$4:$J$49,'SI2.7 - Battery_stock'!$K$4:$K$49,0)</f>
        <v>0</v>
      </c>
      <c r="T6" s="16">
        <f>_xlfn.XLOOKUP($B6-T$2,'SI2.7 - Battery_stock'!$J$4:$J$49,'SI2.7 - Battery_stock'!$K$4:$K$49,0)</f>
        <v>0</v>
      </c>
      <c r="U6" s="16">
        <f>_xlfn.XLOOKUP($B6-U$2,'SI2.7 - Battery_stock'!$J$4:$J$49,'SI2.7 - Battery_stock'!$K$4:$K$49,0)</f>
        <v>0</v>
      </c>
      <c r="V6" s="16">
        <f>_xlfn.XLOOKUP($B6-V$2,'SI2.7 - Battery_stock'!$J$4:$J$49,'SI2.7 - Battery_stock'!$K$4:$K$49,0)</f>
        <v>0</v>
      </c>
      <c r="W6" s="16">
        <f>_xlfn.XLOOKUP($B6-W$2,'SI2.7 - Battery_stock'!$J$4:$J$49,'SI2.7 - Battery_stock'!$K$4:$K$49,0)</f>
        <v>0</v>
      </c>
      <c r="X6" s="16">
        <f>_xlfn.XLOOKUP($B6-X$2,'SI2.7 - Battery_stock'!$J$4:$J$49,'SI2.7 - Battery_stock'!$K$4:$K$49,0)</f>
        <v>0</v>
      </c>
      <c r="Y6" s="16">
        <f>_xlfn.XLOOKUP($B6-Y$2,'SI2.7 - Battery_stock'!$J$4:$J$49,'SI2.7 - Battery_stock'!$K$4:$K$49,0)</f>
        <v>0</v>
      </c>
      <c r="Z6" s="16">
        <f>_xlfn.XLOOKUP($B6-Z$2,'SI2.7 - Battery_stock'!$J$4:$J$49,'SI2.7 - Battery_stock'!$K$4:$K$49,0)</f>
        <v>0</v>
      </c>
      <c r="AA6" s="16">
        <f>_xlfn.XLOOKUP($B6-AA$2,'SI2.7 - Battery_stock'!$J$4:$J$49,'SI2.7 - Battery_stock'!$K$4:$K$49,0)</f>
        <v>0</v>
      </c>
      <c r="AB6" s="16">
        <f>_xlfn.XLOOKUP($B6-AB$2,'SI2.7 - Battery_stock'!$J$4:$J$49,'SI2.7 - Battery_stock'!$K$4:$K$49,0)</f>
        <v>0</v>
      </c>
      <c r="AC6" s="16">
        <f>_xlfn.XLOOKUP($B6-AC$2,'SI2.7 - Battery_stock'!$J$4:$J$49,'SI2.7 - Battery_stock'!$K$4:$K$49,0)</f>
        <v>0</v>
      </c>
      <c r="AD6" s="16">
        <f>_xlfn.XLOOKUP($B6-AD$2,'SI2.7 - Battery_stock'!$J$4:$J$49,'SI2.7 - Battery_stock'!$K$4:$K$49,0)</f>
        <v>0</v>
      </c>
      <c r="AE6" s="16">
        <f>_xlfn.XLOOKUP($B6-AE$2,'SI2.7 - Battery_stock'!$J$4:$J$49,'SI2.7 - Battery_stock'!$K$4:$K$49,0)</f>
        <v>0</v>
      </c>
      <c r="AF6" s="16">
        <f>_xlfn.XLOOKUP($B6-AF$2,'SI2.7 - Battery_stock'!$J$4:$J$49,'SI2.7 - Battery_stock'!$K$4:$K$49,0)</f>
        <v>0</v>
      </c>
      <c r="AG6" s="16">
        <f>_xlfn.XLOOKUP($B6-AG$2,'SI2.7 - Battery_stock'!$J$4:$J$49,'SI2.7 - Battery_stock'!$K$4:$K$49,0)</f>
        <v>0</v>
      </c>
      <c r="AH6" s="16">
        <f>_xlfn.XLOOKUP($B6-AH$2,'SI2.7 - Battery_stock'!$J$4:$J$49,'SI2.7 - Battery_stock'!$K$4:$K$49,0)</f>
        <v>0</v>
      </c>
      <c r="AI6" s="16">
        <f>_xlfn.XLOOKUP($B6-AI$2,'SI2.7 - Battery_stock'!$J$4:$J$49,'SI2.7 - Battery_stock'!$K$4:$K$49,0)</f>
        <v>0</v>
      </c>
      <c r="AJ6" s="16">
        <f>_xlfn.XLOOKUP($B6-AJ$2,'SI2.7 - Battery_stock'!$J$4:$J$49,'SI2.7 - Battery_stock'!$K$4:$K$49,0)</f>
        <v>0</v>
      </c>
      <c r="AK6" s="16">
        <f>_xlfn.XLOOKUP($B6-AK$2,'SI2.7 - Battery_stock'!$J$4:$J$49,'SI2.7 - Battery_stock'!$K$4:$K$49,0)</f>
        <v>0</v>
      </c>
      <c r="AL6" s="16">
        <f>_xlfn.XLOOKUP($B6-AL$2,'SI2.7 - Battery_stock'!$J$4:$J$49,'SI2.7 - Battery_stock'!$K$4:$K$49,0)</f>
        <v>0</v>
      </c>
      <c r="AM6" s="16">
        <f>_xlfn.XLOOKUP($B6-AM$2,'SI2.7 - Battery_stock'!$J$4:$J$49,'SI2.7 - Battery_stock'!$K$4:$K$49,0)</f>
        <v>0</v>
      </c>
      <c r="AN6" s="16">
        <f>_xlfn.XLOOKUP($B6-AN$2,'SI2.7 - Battery_stock'!$J$4:$J$49,'SI2.7 - Battery_stock'!$K$4:$K$49,0)</f>
        <v>0</v>
      </c>
      <c r="AO6" s="16">
        <f>_xlfn.XLOOKUP($B6-AO$2,'SI2.7 - Battery_stock'!$J$4:$J$49,'SI2.7 - Battery_stock'!$K$4:$K$49,0)</f>
        <v>0</v>
      </c>
      <c r="AP6" s="16">
        <f>_xlfn.XLOOKUP($B6-AP$2,'SI2.7 - Battery_stock'!$J$4:$J$49,'SI2.7 - Battery_stock'!$K$4:$K$49,0)</f>
        <v>0</v>
      </c>
      <c r="AQ6" s="16">
        <f>_xlfn.XLOOKUP($B6-AQ$2,'SI2.7 - Battery_stock'!$J$4:$J$49,'SI2.7 - Battery_stock'!$K$4:$K$49,0)</f>
        <v>0</v>
      </c>
      <c r="AR6" s="16">
        <f>_xlfn.XLOOKUP($B6-AR$2,'SI2.7 - Battery_stock'!$J$4:$J$49,'SI2.7 - Battery_stock'!$K$4:$K$49,0)</f>
        <v>0</v>
      </c>
      <c r="AS6" s="16">
        <f>_xlfn.XLOOKUP($B6-AS$2,'SI2.7 - Battery_stock'!$J$4:$J$49,'SI2.7 - Battery_stock'!$K$4:$K$49,0)</f>
        <v>0</v>
      </c>
      <c r="AT6" s="16">
        <f>_xlfn.XLOOKUP($B6-AT$2,'SI2.7 - Battery_stock'!$J$4:$J$49,'SI2.7 - Battery_stock'!$K$4:$K$49,0)</f>
        <v>0</v>
      </c>
      <c r="AU6" s="16">
        <f>_xlfn.XLOOKUP($B6-AU$2,'SI2.7 - Battery_stock'!$J$4:$J$49,'SI2.7 - Battery_stock'!$K$4:$K$49,0)</f>
        <v>0</v>
      </c>
      <c r="AV6" s="16">
        <f>_xlfn.XLOOKUP($B6-AV$2,'SI2.7 - Battery_stock'!$J$4:$J$49,'SI2.7 - Battery_stock'!$K$4:$K$49,0)</f>
        <v>0</v>
      </c>
    </row>
    <row r="7" spans="1:48">
      <c r="B7" s="9">
        <f>'SI2.7 - Battery_stock'!B8</f>
        <v>2009</v>
      </c>
      <c r="C7" s="16">
        <f>_xlfn.XLOOKUP($B7-C$2,'SI2.7 - Battery_stock'!$J$4:$J$49,'SI2.7 - Battery_stock'!$K$4:$K$49,0)</f>
        <v>0.8444155050925114</v>
      </c>
      <c r="D7" s="16">
        <f>_xlfn.XLOOKUP($B7-D$2,'SI2.7 - Battery_stock'!$J$4:$J$49,'SI2.7 - Battery_stock'!$K$4:$K$49,0)</f>
        <v>0.91574129349650168</v>
      </c>
      <c r="E7" s="16">
        <f>_xlfn.XLOOKUP($B7-E$2,'SI2.7 - Battery_stock'!$J$4:$J$49,'SI2.7 - Battery_stock'!$K$4:$K$49,0)</f>
        <v>0.96554054295599878</v>
      </c>
      <c r="F7" s="16">
        <f>_xlfn.XLOOKUP($B7-F$2,'SI2.7 - Battery_stock'!$J$4:$J$49,'SI2.7 - Battery_stock'!$K$4:$K$49,0)</f>
        <v>0.99275475702691973</v>
      </c>
      <c r="G7" s="16">
        <f>_xlfn.XLOOKUP($B7-G$2,'SI2.7 - Battery_stock'!$J$4:$J$49,'SI2.7 - Battery_stock'!$K$4:$K$49,0)</f>
        <v>1</v>
      </c>
      <c r="H7" s="16">
        <f>_xlfn.XLOOKUP($B7-H$2,'SI2.7 - Battery_stock'!$J$4:$J$49,'SI2.7 - Battery_stock'!$K$4:$K$49,0)</f>
        <v>0</v>
      </c>
      <c r="I7" s="16">
        <f>_xlfn.XLOOKUP($B7-I$2,'SI2.7 - Battery_stock'!$J$4:$J$49,'SI2.7 - Battery_stock'!$K$4:$K$49,0)</f>
        <v>0</v>
      </c>
      <c r="J7" s="16">
        <f>_xlfn.XLOOKUP($B7-J$2,'SI2.7 - Battery_stock'!$J$4:$J$49,'SI2.7 - Battery_stock'!$K$4:$K$49,0)</f>
        <v>0</v>
      </c>
      <c r="K7" s="16">
        <f>_xlfn.XLOOKUP($B7-K$2,'SI2.7 - Battery_stock'!$J$4:$J$49,'SI2.7 - Battery_stock'!$K$4:$K$49,0)</f>
        <v>0</v>
      </c>
      <c r="L7" s="16">
        <f>_xlfn.XLOOKUP($B7-L$2,'SI2.7 - Battery_stock'!$J$4:$J$49,'SI2.7 - Battery_stock'!$K$4:$K$49,0)</f>
        <v>0</v>
      </c>
      <c r="M7" s="16">
        <f>_xlfn.XLOOKUP($B7-M$2,'SI2.7 - Battery_stock'!$J$4:$J$49,'SI2.7 - Battery_stock'!$K$4:$K$49,0)</f>
        <v>0</v>
      </c>
      <c r="N7" s="16">
        <f>_xlfn.XLOOKUP($B7-N$2,'SI2.7 - Battery_stock'!$J$4:$J$49,'SI2.7 - Battery_stock'!$K$4:$K$49,0)</f>
        <v>0</v>
      </c>
      <c r="O7" s="16">
        <f>_xlfn.XLOOKUP($B7-O$2,'SI2.7 - Battery_stock'!$J$4:$J$49,'SI2.7 - Battery_stock'!$K$4:$K$49,0)</f>
        <v>0</v>
      </c>
      <c r="P7" s="16">
        <f>_xlfn.XLOOKUP($B7-P$2,'SI2.7 - Battery_stock'!$J$4:$J$49,'SI2.7 - Battery_stock'!$K$4:$K$49,0)</f>
        <v>0</v>
      </c>
      <c r="Q7" s="16">
        <f>_xlfn.XLOOKUP($B7-Q$2,'SI2.7 - Battery_stock'!$J$4:$J$49,'SI2.7 - Battery_stock'!$K$4:$K$49,0)</f>
        <v>0</v>
      </c>
      <c r="R7" s="16">
        <f>_xlfn.XLOOKUP($B7-R$2,'SI2.7 - Battery_stock'!$J$4:$J$49,'SI2.7 - Battery_stock'!$K$4:$K$49,0)</f>
        <v>0</v>
      </c>
      <c r="S7" s="16">
        <f>_xlfn.XLOOKUP($B7-S$2,'SI2.7 - Battery_stock'!$J$4:$J$49,'SI2.7 - Battery_stock'!$K$4:$K$49,0)</f>
        <v>0</v>
      </c>
      <c r="T7" s="16">
        <f>_xlfn.XLOOKUP($B7-T$2,'SI2.7 - Battery_stock'!$J$4:$J$49,'SI2.7 - Battery_stock'!$K$4:$K$49,0)</f>
        <v>0</v>
      </c>
      <c r="U7" s="16">
        <f>_xlfn.XLOOKUP($B7-U$2,'SI2.7 - Battery_stock'!$J$4:$J$49,'SI2.7 - Battery_stock'!$K$4:$K$49,0)</f>
        <v>0</v>
      </c>
      <c r="V7" s="16">
        <f>_xlfn.XLOOKUP($B7-V$2,'SI2.7 - Battery_stock'!$J$4:$J$49,'SI2.7 - Battery_stock'!$K$4:$K$49,0)</f>
        <v>0</v>
      </c>
      <c r="W7" s="16">
        <f>_xlfn.XLOOKUP($B7-W$2,'SI2.7 - Battery_stock'!$J$4:$J$49,'SI2.7 - Battery_stock'!$K$4:$K$49,0)</f>
        <v>0</v>
      </c>
      <c r="X7" s="16">
        <f>_xlfn.XLOOKUP($B7-X$2,'SI2.7 - Battery_stock'!$J$4:$J$49,'SI2.7 - Battery_stock'!$K$4:$K$49,0)</f>
        <v>0</v>
      </c>
      <c r="Y7" s="16">
        <f>_xlfn.XLOOKUP($B7-Y$2,'SI2.7 - Battery_stock'!$J$4:$J$49,'SI2.7 - Battery_stock'!$K$4:$K$49,0)</f>
        <v>0</v>
      </c>
      <c r="Z7" s="16">
        <f>_xlfn.XLOOKUP($B7-Z$2,'SI2.7 - Battery_stock'!$J$4:$J$49,'SI2.7 - Battery_stock'!$K$4:$K$49,0)</f>
        <v>0</v>
      </c>
      <c r="AA7" s="16">
        <f>_xlfn.XLOOKUP($B7-AA$2,'SI2.7 - Battery_stock'!$J$4:$J$49,'SI2.7 - Battery_stock'!$K$4:$K$49,0)</f>
        <v>0</v>
      </c>
      <c r="AB7" s="16">
        <f>_xlfn.XLOOKUP($B7-AB$2,'SI2.7 - Battery_stock'!$J$4:$J$49,'SI2.7 - Battery_stock'!$K$4:$K$49,0)</f>
        <v>0</v>
      </c>
      <c r="AC7" s="16">
        <f>_xlfn.XLOOKUP($B7-AC$2,'SI2.7 - Battery_stock'!$J$4:$J$49,'SI2.7 - Battery_stock'!$K$4:$K$49,0)</f>
        <v>0</v>
      </c>
      <c r="AD7" s="16">
        <f>_xlfn.XLOOKUP($B7-AD$2,'SI2.7 - Battery_stock'!$J$4:$J$49,'SI2.7 - Battery_stock'!$K$4:$K$49,0)</f>
        <v>0</v>
      </c>
      <c r="AE7" s="16">
        <f>_xlfn.XLOOKUP($B7-AE$2,'SI2.7 - Battery_stock'!$J$4:$J$49,'SI2.7 - Battery_stock'!$K$4:$K$49,0)</f>
        <v>0</v>
      </c>
      <c r="AF7" s="16">
        <f>_xlfn.XLOOKUP($B7-AF$2,'SI2.7 - Battery_stock'!$J$4:$J$49,'SI2.7 - Battery_stock'!$K$4:$K$49,0)</f>
        <v>0</v>
      </c>
      <c r="AG7" s="16">
        <f>_xlfn.XLOOKUP($B7-AG$2,'SI2.7 - Battery_stock'!$J$4:$J$49,'SI2.7 - Battery_stock'!$K$4:$K$49,0)</f>
        <v>0</v>
      </c>
      <c r="AH7" s="16">
        <f>_xlfn.XLOOKUP($B7-AH$2,'SI2.7 - Battery_stock'!$J$4:$J$49,'SI2.7 - Battery_stock'!$K$4:$K$49,0)</f>
        <v>0</v>
      </c>
      <c r="AI7" s="16">
        <f>_xlfn.XLOOKUP($B7-AI$2,'SI2.7 - Battery_stock'!$J$4:$J$49,'SI2.7 - Battery_stock'!$K$4:$K$49,0)</f>
        <v>0</v>
      </c>
      <c r="AJ7" s="16">
        <f>_xlfn.XLOOKUP($B7-AJ$2,'SI2.7 - Battery_stock'!$J$4:$J$49,'SI2.7 - Battery_stock'!$K$4:$K$49,0)</f>
        <v>0</v>
      </c>
      <c r="AK7" s="16">
        <f>_xlfn.XLOOKUP($B7-AK$2,'SI2.7 - Battery_stock'!$J$4:$J$49,'SI2.7 - Battery_stock'!$K$4:$K$49,0)</f>
        <v>0</v>
      </c>
      <c r="AL7" s="16">
        <f>_xlfn.XLOOKUP($B7-AL$2,'SI2.7 - Battery_stock'!$J$4:$J$49,'SI2.7 - Battery_stock'!$K$4:$K$49,0)</f>
        <v>0</v>
      </c>
      <c r="AM7" s="16">
        <f>_xlfn.XLOOKUP($B7-AM$2,'SI2.7 - Battery_stock'!$J$4:$J$49,'SI2.7 - Battery_stock'!$K$4:$K$49,0)</f>
        <v>0</v>
      </c>
      <c r="AN7" s="16">
        <f>_xlfn.XLOOKUP($B7-AN$2,'SI2.7 - Battery_stock'!$J$4:$J$49,'SI2.7 - Battery_stock'!$K$4:$K$49,0)</f>
        <v>0</v>
      </c>
      <c r="AO7" s="16">
        <f>_xlfn.XLOOKUP($B7-AO$2,'SI2.7 - Battery_stock'!$J$4:$J$49,'SI2.7 - Battery_stock'!$K$4:$K$49,0)</f>
        <v>0</v>
      </c>
      <c r="AP7" s="16">
        <f>_xlfn.XLOOKUP($B7-AP$2,'SI2.7 - Battery_stock'!$J$4:$J$49,'SI2.7 - Battery_stock'!$K$4:$K$49,0)</f>
        <v>0</v>
      </c>
      <c r="AQ7" s="16">
        <f>_xlfn.XLOOKUP($B7-AQ$2,'SI2.7 - Battery_stock'!$J$4:$J$49,'SI2.7 - Battery_stock'!$K$4:$K$49,0)</f>
        <v>0</v>
      </c>
      <c r="AR7" s="16">
        <f>_xlfn.XLOOKUP($B7-AR$2,'SI2.7 - Battery_stock'!$J$4:$J$49,'SI2.7 - Battery_stock'!$K$4:$K$49,0)</f>
        <v>0</v>
      </c>
      <c r="AS7" s="16">
        <f>_xlfn.XLOOKUP($B7-AS$2,'SI2.7 - Battery_stock'!$J$4:$J$49,'SI2.7 - Battery_stock'!$K$4:$K$49,0)</f>
        <v>0</v>
      </c>
      <c r="AT7" s="16">
        <f>_xlfn.XLOOKUP($B7-AT$2,'SI2.7 - Battery_stock'!$J$4:$J$49,'SI2.7 - Battery_stock'!$K$4:$K$49,0)</f>
        <v>0</v>
      </c>
      <c r="AU7" s="16">
        <f>_xlfn.XLOOKUP($B7-AU$2,'SI2.7 - Battery_stock'!$J$4:$J$49,'SI2.7 - Battery_stock'!$K$4:$K$49,0)</f>
        <v>0</v>
      </c>
      <c r="AV7" s="16">
        <f>_xlfn.XLOOKUP($B7-AV$2,'SI2.7 - Battery_stock'!$J$4:$J$49,'SI2.7 - Battery_stock'!$K$4:$K$49,0)</f>
        <v>0</v>
      </c>
    </row>
    <row r="8" spans="1:48">
      <c r="B8" s="9">
        <f>'SI2.7 - Battery_stock'!B9</f>
        <v>2010</v>
      </c>
      <c r="C8" s="16">
        <f>_xlfn.XLOOKUP($B8-C$2,'SI2.7 - Battery_stock'!$J$4:$J$49,'SI2.7 - Battery_stock'!$K$4:$K$49,0)</f>
        <v>0.75530749508057482</v>
      </c>
      <c r="D8" s="16">
        <f>_xlfn.XLOOKUP($B8-D$2,'SI2.7 - Battery_stock'!$J$4:$J$49,'SI2.7 - Battery_stock'!$K$4:$K$49,0)</f>
        <v>0.8444155050925114</v>
      </c>
      <c r="E8" s="16">
        <f>_xlfn.XLOOKUP($B8-E$2,'SI2.7 - Battery_stock'!$J$4:$J$49,'SI2.7 - Battery_stock'!$K$4:$K$49,0)</f>
        <v>0.91574129349650168</v>
      </c>
      <c r="F8" s="16">
        <f>_xlfn.XLOOKUP($B8-F$2,'SI2.7 - Battery_stock'!$J$4:$J$49,'SI2.7 - Battery_stock'!$K$4:$K$49,0)</f>
        <v>0.96554054295599878</v>
      </c>
      <c r="G8" s="16">
        <f>_xlfn.XLOOKUP($B8-G$2,'SI2.7 - Battery_stock'!$J$4:$J$49,'SI2.7 - Battery_stock'!$K$4:$K$49,0)</f>
        <v>0.99275475702691973</v>
      </c>
      <c r="H8" s="16">
        <f>_xlfn.XLOOKUP($B8-H$2,'SI2.7 - Battery_stock'!$J$4:$J$49,'SI2.7 - Battery_stock'!$K$4:$K$49,0)</f>
        <v>1</v>
      </c>
      <c r="I8" s="16">
        <f>_xlfn.XLOOKUP($B8-I$2,'SI2.7 - Battery_stock'!$J$4:$J$49,'SI2.7 - Battery_stock'!$K$4:$K$49,0)</f>
        <v>0</v>
      </c>
      <c r="J8" s="16">
        <f>_xlfn.XLOOKUP($B8-J$2,'SI2.7 - Battery_stock'!$J$4:$J$49,'SI2.7 - Battery_stock'!$K$4:$K$49,0)</f>
        <v>0</v>
      </c>
      <c r="K8" s="16">
        <f>_xlfn.XLOOKUP($B8-K$2,'SI2.7 - Battery_stock'!$J$4:$J$49,'SI2.7 - Battery_stock'!$K$4:$K$49,0)</f>
        <v>0</v>
      </c>
      <c r="L8" s="16">
        <f>_xlfn.XLOOKUP($B8-L$2,'SI2.7 - Battery_stock'!$J$4:$J$49,'SI2.7 - Battery_stock'!$K$4:$K$49,0)</f>
        <v>0</v>
      </c>
      <c r="M8" s="16">
        <f>_xlfn.XLOOKUP($B8-M$2,'SI2.7 - Battery_stock'!$J$4:$J$49,'SI2.7 - Battery_stock'!$K$4:$K$49,0)</f>
        <v>0</v>
      </c>
      <c r="N8" s="16">
        <f>_xlfn.XLOOKUP($B8-N$2,'SI2.7 - Battery_stock'!$J$4:$J$49,'SI2.7 - Battery_stock'!$K$4:$K$49,0)</f>
        <v>0</v>
      </c>
      <c r="O8" s="16">
        <f>_xlfn.XLOOKUP($B8-O$2,'SI2.7 - Battery_stock'!$J$4:$J$49,'SI2.7 - Battery_stock'!$K$4:$K$49,0)</f>
        <v>0</v>
      </c>
      <c r="P8" s="16">
        <f>_xlfn.XLOOKUP($B8-P$2,'SI2.7 - Battery_stock'!$J$4:$J$49,'SI2.7 - Battery_stock'!$K$4:$K$49,0)</f>
        <v>0</v>
      </c>
      <c r="Q8" s="16">
        <f>_xlfn.XLOOKUP($B8-Q$2,'SI2.7 - Battery_stock'!$J$4:$J$49,'SI2.7 - Battery_stock'!$K$4:$K$49,0)</f>
        <v>0</v>
      </c>
      <c r="R8" s="16">
        <f>_xlfn.XLOOKUP($B8-R$2,'SI2.7 - Battery_stock'!$J$4:$J$49,'SI2.7 - Battery_stock'!$K$4:$K$49,0)</f>
        <v>0</v>
      </c>
      <c r="S8" s="16">
        <f>_xlfn.XLOOKUP($B8-S$2,'SI2.7 - Battery_stock'!$J$4:$J$49,'SI2.7 - Battery_stock'!$K$4:$K$49,0)</f>
        <v>0</v>
      </c>
      <c r="T8" s="16">
        <f>_xlfn.XLOOKUP($B8-T$2,'SI2.7 - Battery_stock'!$J$4:$J$49,'SI2.7 - Battery_stock'!$K$4:$K$49,0)</f>
        <v>0</v>
      </c>
      <c r="U8" s="16">
        <f>_xlfn.XLOOKUP($B8-U$2,'SI2.7 - Battery_stock'!$J$4:$J$49,'SI2.7 - Battery_stock'!$K$4:$K$49,0)</f>
        <v>0</v>
      </c>
      <c r="V8" s="16">
        <f>_xlfn.XLOOKUP($B8-V$2,'SI2.7 - Battery_stock'!$J$4:$J$49,'SI2.7 - Battery_stock'!$K$4:$K$49,0)</f>
        <v>0</v>
      </c>
      <c r="W8" s="16">
        <f>_xlfn.XLOOKUP($B8-W$2,'SI2.7 - Battery_stock'!$J$4:$J$49,'SI2.7 - Battery_stock'!$K$4:$K$49,0)</f>
        <v>0</v>
      </c>
      <c r="X8" s="16">
        <f>_xlfn.XLOOKUP($B8-X$2,'SI2.7 - Battery_stock'!$J$4:$J$49,'SI2.7 - Battery_stock'!$K$4:$K$49,0)</f>
        <v>0</v>
      </c>
      <c r="Y8" s="16">
        <f>_xlfn.XLOOKUP($B8-Y$2,'SI2.7 - Battery_stock'!$J$4:$J$49,'SI2.7 - Battery_stock'!$K$4:$K$49,0)</f>
        <v>0</v>
      </c>
      <c r="Z8" s="16">
        <f>_xlfn.XLOOKUP($B8-Z$2,'SI2.7 - Battery_stock'!$J$4:$J$49,'SI2.7 - Battery_stock'!$K$4:$K$49,0)</f>
        <v>0</v>
      </c>
      <c r="AA8" s="16">
        <f>_xlfn.XLOOKUP($B8-AA$2,'SI2.7 - Battery_stock'!$J$4:$J$49,'SI2.7 - Battery_stock'!$K$4:$K$49,0)</f>
        <v>0</v>
      </c>
      <c r="AB8" s="16">
        <f>_xlfn.XLOOKUP($B8-AB$2,'SI2.7 - Battery_stock'!$J$4:$J$49,'SI2.7 - Battery_stock'!$K$4:$K$49,0)</f>
        <v>0</v>
      </c>
      <c r="AC8" s="16">
        <f>_xlfn.XLOOKUP($B8-AC$2,'SI2.7 - Battery_stock'!$J$4:$J$49,'SI2.7 - Battery_stock'!$K$4:$K$49,0)</f>
        <v>0</v>
      </c>
      <c r="AD8" s="16">
        <f>_xlfn.XLOOKUP($B8-AD$2,'SI2.7 - Battery_stock'!$J$4:$J$49,'SI2.7 - Battery_stock'!$K$4:$K$49,0)</f>
        <v>0</v>
      </c>
      <c r="AE8" s="16">
        <f>_xlfn.XLOOKUP($B8-AE$2,'SI2.7 - Battery_stock'!$J$4:$J$49,'SI2.7 - Battery_stock'!$K$4:$K$49,0)</f>
        <v>0</v>
      </c>
      <c r="AF8" s="16">
        <f>_xlfn.XLOOKUP($B8-AF$2,'SI2.7 - Battery_stock'!$J$4:$J$49,'SI2.7 - Battery_stock'!$K$4:$K$49,0)</f>
        <v>0</v>
      </c>
      <c r="AG8" s="16">
        <f>_xlfn.XLOOKUP($B8-AG$2,'SI2.7 - Battery_stock'!$J$4:$J$49,'SI2.7 - Battery_stock'!$K$4:$K$49,0)</f>
        <v>0</v>
      </c>
      <c r="AH8" s="16">
        <f>_xlfn.XLOOKUP($B8-AH$2,'SI2.7 - Battery_stock'!$J$4:$J$49,'SI2.7 - Battery_stock'!$K$4:$K$49,0)</f>
        <v>0</v>
      </c>
      <c r="AI8" s="16">
        <f>_xlfn.XLOOKUP($B8-AI$2,'SI2.7 - Battery_stock'!$J$4:$J$49,'SI2.7 - Battery_stock'!$K$4:$K$49,0)</f>
        <v>0</v>
      </c>
      <c r="AJ8" s="16">
        <f>_xlfn.XLOOKUP($B8-AJ$2,'SI2.7 - Battery_stock'!$J$4:$J$49,'SI2.7 - Battery_stock'!$K$4:$K$49,0)</f>
        <v>0</v>
      </c>
      <c r="AK8" s="16">
        <f>_xlfn.XLOOKUP($B8-AK$2,'SI2.7 - Battery_stock'!$J$4:$J$49,'SI2.7 - Battery_stock'!$K$4:$K$49,0)</f>
        <v>0</v>
      </c>
      <c r="AL8" s="16">
        <f>_xlfn.XLOOKUP($B8-AL$2,'SI2.7 - Battery_stock'!$J$4:$J$49,'SI2.7 - Battery_stock'!$K$4:$K$49,0)</f>
        <v>0</v>
      </c>
      <c r="AM8" s="16">
        <f>_xlfn.XLOOKUP($B8-AM$2,'SI2.7 - Battery_stock'!$J$4:$J$49,'SI2.7 - Battery_stock'!$K$4:$K$49,0)</f>
        <v>0</v>
      </c>
      <c r="AN8" s="16">
        <f>_xlfn.XLOOKUP($B8-AN$2,'SI2.7 - Battery_stock'!$J$4:$J$49,'SI2.7 - Battery_stock'!$K$4:$K$49,0)</f>
        <v>0</v>
      </c>
      <c r="AO8" s="16">
        <f>_xlfn.XLOOKUP($B8-AO$2,'SI2.7 - Battery_stock'!$J$4:$J$49,'SI2.7 - Battery_stock'!$K$4:$K$49,0)</f>
        <v>0</v>
      </c>
      <c r="AP8" s="16">
        <f>_xlfn.XLOOKUP($B8-AP$2,'SI2.7 - Battery_stock'!$J$4:$J$49,'SI2.7 - Battery_stock'!$K$4:$K$49,0)</f>
        <v>0</v>
      </c>
      <c r="AQ8" s="16">
        <f>_xlfn.XLOOKUP($B8-AQ$2,'SI2.7 - Battery_stock'!$J$4:$J$49,'SI2.7 - Battery_stock'!$K$4:$K$49,0)</f>
        <v>0</v>
      </c>
      <c r="AR8" s="16">
        <f>_xlfn.XLOOKUP($B8-AR$2,'SI2.7 - Battery_stock'!$J$4:$J$49,'SI2.7 - Battery_stock'!$K$4:$K$49,0)</f>
        <v>0</v>
      </c>
      <c r="AS8" s="16">
        <f>_xlfn.XLOOKUP($B8-AS$2,'SI2.7 - Battery_stock'!$J$4:$J$49,'SI2.7 - Battery_stock'!$K$4:$K$49,0)</f>
        <v>0</v>
      </c>
      <c r="AT8" s="16">
        <f>_xlfn.XLOOKUP($B8-AT$2,'SI2.7 - Battery_stock'!$J$4:$J$49,'SI2.7 - Battery_stock'!$K$4:$K$49,0)</f>
        <v>0</v>
      </c>
      <c r="AU8" s="16">
        <f>_xlfn.XLOOKUP($B8-AU$2,'SI2.7 - Battery_stock'!$J$4:$J$49,'SI2.7 - Battery_stock'!$K$4:$K$49,0)</f>
        <v>0</v>
      </c>
      <c r="AV8" s="16">
        <f>_xlfn.XLOOKUP($B8-AV$2,'SI2.7 - Battery_stock'!$J$4:$J$49,'SI2.7 - Battery_stock'!$K$4:$K$49,0)</f>
        <v>0</v>
      </c>
    </row>
    <row r="9" spans="1:48">
      <c r="B9" s="9">
        <f>'SI2.7 - Battery_stock'!B10</f>
        <v>2011</v>
      </c>
      <c r="C9" s="16">
        <f>_xlfn.XLOOKUP($B9-C$2,'SI2.7 - Battery_stock'!$J$4:$J$49,'SI2.7 - Battery_stock'!$K$4:$K$49,0)</f>
        <v>0.65410927351243875</v>
      </c>
      <c r="D9" s="16">
        <f>_xlfn.XLOOKUP($B9-D$2,'SI2.7 - Battery_stock'!$J$4:$J$49,'SI2.7 - Battery_stock'!$K$4:$K$49,0)</f>
        <v>0.75530749508057482</v>
      </c>
      <c r="E9" s="16">
        <f>_xlfn.XLOOKUP($B9-E$2,'SI2.7 - Battery_stock'!$J$4:$J$49,'SI2.7 - Battery_stock'!$K$4:$K$49,0)</f>
        <v>0.8444155050925114</v>
      </c>
      <c r="F9" s="16">
        <f>_xlfn.XLOOKUP($B9-F$2,'SI2.7 - Battery_stock'!$J$4:$J$49,'SI2.7 - Battery_stock'!$K$4:$K$49,0)</f>
        <v>0.91574129349650168</v>
      </c>
      <c r="G9" s="16">
        <f>_xlfn.XLOOKUP($B9-G$2,'SI2.7 - Battery_stock'!$J$4:$J$49,'SI2.7 - Battery_stock'!$K$4:$K$49,0)</f>
        <v>0.96554054295599878</v>
      </c>
      <c r="H9" s="16">
        <f>_xlfn.XLOOKUP($B9-H$2,'SI2.7 - Battery_stock'!$J$4:$J$49,'SI2.7 - Battery_stock'!$K$4:$K$49,0)</f>
        <v>0.99275475702691973</v>
      </c>
      <c r="I9" s="16">
        <f>_xlfn.XLOOKUP($B9-I$2,'SI2.7 - Battery_stock'!$J$4:$J$49,'SI2.7 - Battery_stock'!$K$4:$K$49,0)</f>
        <v>1</v>
      </c>
      <c r="J9" s="16">
        <f>_xlfn.XLOOKUP($B9-J$2,'SI2.7 - Battery_stock'!$J$4:$J$49,'SI2.7 - Battery_stock'!$K$4:$K$49,0)</f>
        <v>0</v>
      </c>
      <c r="K9" s="16">
        <f>_xlfn.XLOOKUP($B9-K$2,'SI2.7 - Battery_stock'!$J$4:$J$49,'SI2.7 - Battery_stock'!$K$4:$K$49,0)</f>
        <v>0</v>
      </c>
      <c r="L9" s="16">
        <f>_xlfn.XLOOKUP($B9-L$2,'SI2.7 - Battery_stock'!$J$4:$J$49,'SI2.7 - Battery_stock'!$K$4:$K$49,0)</f>
        <v>0</v>
      </c>
      <c r="M9" s="16">
        <f>_xlfn.XLOOKUP($B9-M$2,'SI2.7 - Battery_stock'!$J$4:$J$49,'SI2.7 - Battery_stock'!$K$4:$K$49,0)</f>
        <v>0</v>
      </c>
      <c r="N9" s="16">
        <f>_xlfn.XLOOKUP($B9-N$2,'SI2.7 - Battery_stock'!$J$4:$J$49,'SI2.7 - Battery_stock'!$K$4:$K$49,0)</f>
        <v>0</v>
      </c>
      <c r="O9" s="16">
        <f>_xlfn.XLOOKUP($B9-O$2,'SI2.7 - Battery_stock'!$J$4:$J$49,'SI2.7 - Battery_stock'!$K$4:$K$49,0)</f>
        <v>0</v>
      </c>
      <c r="P9" s="16">
        <f>_xlfn.XLOOKUP($B9-P$2,'SI2.7 - Battery_stock'!$J$4:$J$49,'SI2.7 - Battery_stock'!$K$4:$K$49,0)</f>
        <v>0</v>
      </c>
      <c r="Q9" s="16">
        <f>_xlfn.XLOOKUP($B9-Q$2,'SI2.7 - Battery_stock'!$J$4:$J$49,'SI2.7 - Battery_stock'!$K$4:$K$49,0)</f>
        <v>0</v>
      </c>
      <c r="R9" s="16">
        <f>_xlfn.XLOOKUP($B9-R$2,'SI2.7 - Battery_stock'!$J$4:$J$49,'SI2.7 - Battery_stock'!$K$4:$K$49,0)</f>
        <v>0</v>
      </c>
      <c r="S9" s="16">
        <f>_xlfn.XLOOKUP($B9-S$2,'SI2.7 - Battery_stock'!$J$4:$J$49,'SI2.7 - Battery_stock'!$K$4:$K$49,0)</f>
        <v>0</v>
      </c>
      <c r="T9" s="16">
        <f>_xlfn.XLOOKUP($B9-T$2,'SI2.7 - Battery_stock'!$J$4:$J$49,'SI2.7 - Battery_stock'!$K$4:$K$49,0)</f>
        <v>0</v>
      </c>
      <c r="U9" s="16">
        <f>_xlfn.XLOOKUP($B9-U$2,'SI2.7 - Battery_stock'!$J$4:$J$49,'SI2.7 - Battery_stock'!$K$4:$K$49,0)</f>
        <v>0</v>
      </c>
      <c r="V9" s="16">
        <f>_xlfn.XLOOKUP($B9-V$2,'SI2.7 - Battery_stock'!$J$4:$J$49,'SI2.7 - Battery_stock'!$K$4:$K$49,0)</f>
        <v>0</v>
      </c>
      <c r="W9" s="16">
        <f>_xlfn.XLOOKUP($B9-W$2,'SI2.7 - Battery_stock'!$J$4:$J$49,'SI2.7 - Battery_stock'!$K$4:$K$49,0)</f>
        <v>0</v>
      </c>
      <c r="X9" s="16">
        <f>_xlfn.XLOOKUP($B9-X$2,'SI2.7 - Battery_stock'!$J$4:$J$49,'SI2.7 - Battery_stock'!$K$4:$K$49,0)</f>
        <v>0</v>
      </c>
      <c r="Y9" s="16">
        <f>_xlfn.XLOOKUP($B9-Y$2,'SI2.7 - Battery_stock'!$J$4:$J$49,'SI2.7 - Battery_stock'!$K$4:$K$49,0)</f>
        <v>0</v>
      </c>
      <c r="Z9" s="16">
        <f>_xlfn.XLOOKUP($B9-Z$2,'SI2.7 - Battery_stock'!$J$4:$J$49,'SI2.7 - Battery_stock'!$K$4:$K$49,0)</f>
        <v>0</v>
      </c>
      <c r="AA9" s="16">
        <f>_xlfn.XLOOKUP($B9-AA$2,'SI2.7 - Battery_stock'!$J$4:$J$49,'SI2.7 - Battery_stock'!$K$4:$K$49,0)</f>
        <v>0</v>
      </c>
      <c r="AB9" s="16">
        <f>_xlfn.XLOOKUP($B9-AB$2,'SI2.7 - Battery_stock'!$J$4:$J$49,'SI2.7 - Battery_stock'!$K$4:$K$49,0)</f>
        <v>0</v>
      </c>
      <c r="AC9" s="16">
        <f>_xlfn.XLOOKUP($B9-AC$2,'SI2.7 - Battery_stock'!$J$4:$J$49,'SI2.7 - Battery_stock'!$K$4:$K$49,0)</f>
        <v>0</v>
      </c>
      <c r="AD9" s="16">
        <f>_xlfn.XLOOKUP($B9-AD$2,'SI2.7 - Battery_stock'!$J$4:$J$49,'SI2.7 - Battery_stock'!$K$4:$K$49,0)</f>
        <v>0</v>
      </c>
      <c r="AE9" s="16">
        <f>_xlfn.XLOOKUP($B9-AE$2,'SI2.7 - Battery_stock'!$J$4:$J$49,'SI2.7 - Battery_stock'!$K$4:$K$49,0)</f>
        <v>0</v>
      </c>
      <c r="AF9" s="16">
        <f>_xlfn.XLOOKUP($B9-AF$2,'SI2.7 - Battery_stock'!$J$4:$J$49,'SI2.7 - Battery_stock'!$K$4:$K$49,0)</f>
        <v>0</v>
      </c>
      <c r="AG9" s="16">
        <f>_xlfn.XLOOKUP($B9-AG$2,'SI2.7 - Battery_stock'!$J$4:$J$49,'SI2.7 - Battery_stock'!$K$4:$K$49,0)</f>
        <v>0</v>
      </c>
      <c r="AH9" s="16">
        <f>_xlfn.XLOOKUP($B9-AH$2,'SI2.7 - Battery_stock'!$J$4:$J$49,'SI2.7 - Battery_stock'!$K$4:$K$49,0)</f>
        <v>0</v>
      </c>
      <c r="AI9" s="16">
        <f>_xlfn.XLOOKUP($B9-AI$2,'SI2.7 - Battery_stock'!$J$4:$J$49,'SI2.7 - Battery_stock'!$K$4:$K$49,0)</f>
        <v>0</v>
      </c>
      <c r="AJ9" s="16">
        <f>_xlfn.XLOOKUP($B9-AJ$2,'SI2.7 - Battery_stock'!$J$4:$J$49,'SI2.7 - Battery_stock'!$K$4:$K$49,0)</f>
        <v>0</v>
      </c>
      <c r="AK9" s="16">
        <f>_xlfn.XLOOKUP($B9-AK$2,'SI2.7 - Battery_stock'!$J$4:$J$49,'SI2.7 - Battery_stock'!$K$4:$K$49,0)</f>
        <v>0</v>
      </c>
      <c r="AL9" s="16">
        <f>_xlfn.XLOOKUP($B9-AL$2,'SI2.7 - Battery_stock'!$J$4:$J$49,'SI2.7 - Battery_stock'!$K$4:$K$49,0)</f>
        <v>0</v>
      </c>
      <c r="AM9" s="16">
        <f>_xlfn.XLOOKUP($B9-AM$2,'SI2.7 - Battery_stock'!$J$4:$J$49,'SI2.7 - Battery_stock'!$K$4:$K$49,0)</f>
        <v>0</v>
      </c>
      <c r="AN9" s="16">
        <f>_xlfn.XLOOKUP($B9-AN$2,'SI2.7 - Battery_stock'!$J$4:$J$49,'SI2.7 - Battery_stock'!$K$4:$K$49,0)</f>
        <v>0</v>
      </c>
      <c r="AO9" s="16">
        <f>_xlfn.XLOOKUP($B9-AO$2,'SI2.7 - Battery_stock'!$J$4:$J$49,'SI2.7 - Battery_stock'!$K$4:$K$49,0)</f>
        <v>0</v>
      </c>
      <c r="AP9" s="16">
        <f>_xlfn.XLOOKUP($B9-AP$2,'SI2.7 - Battery_stock'!$J$4:$J$49,'SI2.7 - Battery_stock'!$K$4:$K$49,0)</f>
        <v>0</v>
      </c>
      <c r="AQ9" s="16">
        <f>_xlfn.XLOOKUP($B9-AQ$2,'SI2.7 - Battery_stock'!$J$4:$J$49,'SI2.7 - Battery_stock'!$K$4:$K$49,0)</f>
        <v>0</v>
      </c>
      <c r="AR9" s="16">
        <f>_xlfn.XLOOKUP($B9-AR$2,'SI2.7 - Battery_stock'!$J$4:$J$49,'SI2.7 - Battery_stock'!$K$4:$K$49,0)</f>
        <v>0</v>
      </c>
      <c r="AS9" s="16">
        <f>_xlfn.XLOOKUP($B9-AS$2,'SI2.7 - Battery_stock'!$J$4:$J$49,'SI2.7 - Battery_stock'!$K$4:$K$49,0)</f>
        <v>0</v>
      </c>
      <c r="AT9" s="16">
        <f>_xlfn.XLOOKUP($B9-AT$2,'SI2.7 - Battery_stock'!$J$4:$J$49,'SI2.7 - Battery_stock'!$K$4:$K$49,0)</f>
        <v>0</v>
      </c>
      <c r="AU9" s="16">
        <f>_xlfn.XLOOKUP($B9-AU$2,'SI2.7 - Battery_stock'!$J$4:$J$49,'SI2.7 - Battery_stock'!$K$4:$K$49,0)</f>
        <v>0</v>
      </c>
      <c r="AV9" s="16">
        <f>_xlfn.XLOOKUP($B9-AV$2,'SI2.7 - Battery_stock'!$J$4:$J$49,'SI2.7 - Battery_stock'!$K$4:$K$49,0)</f>
        <v>0</v>
      </c>
    </row>
    <row r="10" spans="1:48">
      <c r="B10" s="9">
        <f>'SI2.7 - Battery_stock'!B11</f>
        <v>2012</v>
      </c>
      <c r="C10" s="16">
        <f>_xlfn.XLOOKUP($B10-C$2,'SI2.7 - Battery_stock'!$J$4:$J$49,'SI2.7 - Battery_stock'!$K$4:$K$49,0)</f>
        <v>0.54755135443059455</v>
      </c>
      <c r="D10" s="16">
        <f>_xlfn.XLOOKUP($B10-D$2,'SI2.7 - Battery_stock'!$J$4:$J$49,'SI2.7 - Battery_stock'!$K$4:$K$49,0)</f>
        <v>0.65410927351243875</v>
      </c>
      <c r="E10" s="16">
        <f>_xlfn.XLOOKUP($B10-E$2,'SI2.7 - Battery_stock'!$J$4:$J$49,'SI2.7 - Battery_stock'!$K$4:$K$49,0)</f>
        <v>0.75530749508057482</v>
      </c>
      <c r="F10" s="16">
        <f>_xlfn.XLOOKUP($B10-F$2,'SI2.7 - Battery_stock'!$J$4:$J$49,'SI2.7 - Battery_stock'!$K$4:$K$49,0)</f>
        <v>0.8444155050925114</v>
      </c>
      <c r="G10" s="16">
        <f>_xlfn.XLOOKUP($B10-G$2,'SI2.7 - Battery_stock'!$J$4:$J$49,'SI2.7 - Battery_stock'!$K$4:$K$49,0)</f>
        <v>0.91574129349650168</v>
      </c>
      <c r="H10" s="16">
        <f>_xlfn.XLOOKUP($B10-H$2,'SI2.7 - Battery_stock'!$J$4:$J$49,'SI2.7 - Battery_stock'!$K$4:$K$49,0)</f>
        <v>0.96554054295599878</v>
      </c>
      <c r="I10" s="16">
        <f>_xlfn.XLOOKUP($B10-I$2,'SI2.7 - Battery_stock'!$J$4:$J$49,'SI2.7 - Battery_stock'!$K$4:$K$49,0)</f>
        <v>0.99275475702691973</v>
      </c>
      <c r="J10" s="16">
        <f>_xlfn.XLOOKUP($B10-J$2,'SI2.7 - Battery_stock'!$J$4:$J$49,'SI2.7 - Battery_stock'!$K$4:$K$49,0)</f>
        <v>1</v>
      </c>
      <c r="K10" s="16">
        <f>_xlfn.XLOOKUP($B10-K$2,'SI2.7 - Battery_stock'!$J$4:$J$49,'SI2.7 - Battery_stock'!$K$4:$K$49,0)</f>
        <v>0</v>
      </c>
      <c r="L10" s="16">
        <f>_xlfn.XLOOKUP($B10-L$2,'SI2.7 - Battery_stock'!$J$4:$J$49,'SI2.7 - Battery_stock'!$K$4:$K$49,0)</f>
        <v>0</v>
      </c>
      <c r="M10" s="16">
        <f>_xlfn.XLOOKUP($B10-M$2,'SI2.7 - Battery_stock'!$J$4:$J$49,'SI2.7 - Battery_stock'!$K$4:$K$49,0)</f>
        <v>0</v>
      </c>
      <c r="N10" s="16">
        <f>_xlfn.XLOOKUP($B10-N$2,'SI2.7 - Battery_stock'!$J$4:$J$49,'SI2.7 - Battery_stock'!$K$4:$K$49,0)</f>
        <v>0</v>
      </c>
      <c r="O10" s="16">
        <f>_xlfn.XLOOKUP($B10-O$2,'SI2.7 - Battery_stock'!$J$4:$J$49,'SI2.7 - Battery_stock'!$K$4:$K$49,0)</f>
        <v>0</v>
      </c>
      <c r="P10" s="16">
        <f>_xlfn.XLOOKUP($B10-P$2,'SI2.7 - Battery_stock'!$J$4:$J$49,'SI2.7 - Battery_stock'!$K$4:$K$49,0)</f>
        <v>0</v>
      </c>
      <c r="Q10" s="16">
        <f>_xlfn.XLOOKUP($B10-Q$2,'SI2.7 - Battery_stock'!$J$4:$J$49,'SI2.7 - Battery_stock'!$K$4:$K$49,0)</f>
        <v>0</v>
      </c>
      <c r="R10" s="16">
        <f>_xlfn.XLOOKUP($B10-R$2,'SI2.7 - Battery_stock'!$J$4:$J$49,'SI2.7 - Battery_stock'!$K$4:$K$49,0)</f>
        <v>0</v>
      </c>
      <c r="S10" s="16">
        <f>_xlfn.XLOOKUP($B10-S$2,'SI2.7 - Battery_stock'!$J$4:$J$49,'SI2.7 - Battery_stock'!$K$4:$K$49,0)</f>
        <v>0</v>
      </c>
      <c r="T10" s="16">
        <f>_xlfn.XLOOKUP($B10-T$2,'SI2.7 - Battery_stock'!$J$4:$J$49,'SI2.7 - Battery_stock'!$K$4:$K$49,0)</f>
        <v>0</v>
      </c>
      <c r="U10" s="16">
        <f>_xlfn.XLOOKUP($B10-U$2,'SI2.7 - Battery_stock'!$J$4:$J$49,'SI2.7 - Battery_stock'!$K$4:$K$49,0)</f>
        <v>0</v>
      </c>
      <c r="V10" s="16">
        <f>_xlfn.XLOOKUP($B10-V$2,'SI2.7 - Battery_stock'!$J$4:$J$49,'SI2.7 - Battery_stock'!$K$4:$K$49,0)</f>
        <v>0</v>
      </c>
      <c r="W10" s="16">
        <f>_xlfn.XLOOKUP($B10-W$2,'SI2.7 - Battery_stock'!$J$4:$J$49,'SI2.7 - Battery_stock'!$K$4:$K$49,0)</f>
        <v>0</v>
      </c>
      <c r="X10" s="16">
        <f>_xlfn.XLOOKUP($B10-X$2,'SI2.7 - Battery_stock'!$J$4:$J$49,'SI2.7 - Battery_stock'!$K$4:$K$49,0)</f>
        <v>0</v>
      </c>
      <c r="Y10" s="16">
        <f>_xlfn.XLOOKUP($B10-Y$2,'SI2.7 - Battery_stock'!$J$4:$J$49,'SI2.7 - Battery_stock'!$K$4:$K$49,0)</f>
        <v>0</v>
      </c>
      <c r="Z10" s="16">
        <f>_xlfn.XLOOKUP($B10-Z$2,'SI2.7 - Battery_stock'!$J$4:$J$49,'SI2.7 - Battery_stock'!$K$4:$K$49,0)</f>
        <v>0</v>
      </c>
      <c r="AA10" s="16">
        <f>_xlfn.XLOOKUP($B10-AA$2,'SI2.7 - Battery_stock'!$J$4:$J$49,'SI2.7 - Battery_stock'!$K$4:$K$49,0)</f>
        <v>0</v>
      </c>
      <c r="AB10" s="16">
        <f>_xlfn.XLOOKUP($B10-AB$2,'SI2.7 - Battery_stock'!$J$4:$J$49,'SI2.7 - Battery_stock'!$K$4:$K$49,0)</f>
        <v>0</v>
      </c>
      <c r="AC10" s="16">
        <f>_xlfn.XLOOKUP($B10-AC$2,'SI2.7 - Battery_stock'!$J$4:$J$49,'SI2.7 - Battery_stock'!$K$4:$K$49,0)</f>
        <v>0</v>
      </c>
      <c r="AD10" s="16">
        <f>_xlfn.XLOOKUP($B10-AD$2,'SI2.7 - Battery_stock'!$J$4:$J$49,'SI2.7 - Battery_stock'!$K$4:$K$49,0)</f>
        <v>0</v>
      </c>
      <c r="AE10" s="16">
        <f>_xlfn.XLOOKUP($B10-AE$2,'SI2.7 - Battery_stock'!$J$4:$J$49,'SI2.7 - Battery_stock'!$K$4:$K$49,0)</f>
        <v>0</v>
      </c>
      <c r="AF10" s="16">
        <f>_xlfn.XLOOKUP($B10-AF$2,'SI2.7 - Battery_stock'!$J$4:$J$49,'SI2.7 - Battery_stock'!$K$4:$K$49,0)</f>
        <v>0</v>
      </c>
      <c r="AG10" s="16">
        <f>_xlfn.XLOOKUP($B10-AG$2,'SI2.7 - Battery_stock'!$J$4:$J$49,'SI2.7 - Battery_stock'!$K$4:$K$49,0)</f>
        <v>0</v>
      </c>
      <c r="AH10" s="16">
        <f>_xlfn.XLOOKUP($B10-AH$2,'SI2.7 - Battery_stock'!$J$4:$J$49,'SI2.7 - Battery_stock'!$K$4:$K$49,0)</f>
        <v>0</v>
      </c>
      <c r="AI10" s="16">
        <f>_xlfn.XLOOKUP($B10-AI$2,'SI2.7 - Battery_stock'!$J$4:$J$49,'SI2.7 - Battery_stock'!$K$4:$K$49,0)</f>
        <v>0</v>
      </c>
      <c r="AJ10" s="16">
        <f>_xlfn.XLOOKUP($B10-AJ$2,'SI2.7 - Battery_stock'!$J$4:$J$49,'SI2.7 - Battery_stock'!$K$4:$K$49,0)</f>
        <v>0</v>
      </c>
      <c r="AK10" s="16">
        <f>_xlfn.XLOOKUP($B10-AK$2,'SI2.7 - Battery_stock'!$J$4:$J$49,'SI2.7 - Battery_stock'!$K$4:$K$49,0)</f>
        <v>0</v>
      </c>
      <c r="AL10" s="16">
        <f>_xlfn.XLOOKUP($B10-AL$2,'SI2.7 - Battery_stock'!$J$4:$J$49,'SI2.7 - Battery_stock'!$K$4:$K$49,0)</f>
        <v>0</v>
      </c>
      <c r="AM10" s="16">
        <f>_xlfn.XLOOKUP($B10-AM$2,'SI2.7 - Battery_stock'!$J$4:$J$49,'SI2.7 - Battery_stock'!$K$4:$K$49,0)</f>
        <v>0</v>
      </c>
      <c r="AN10" s="16">
        <f>_xlfn.XLOOKUP($B10-AN$2,'SI2.7 - Battery_stock'!$J$4:$J$49,'SI2.7 - Battery_stock'!$K$4:$K$49,0)</f>
        <v>0</v>
      </c>
      <c r="AO10" s="16">
        <f>_xlfn.XLOOKUP($B10-AO$2,'SI2.7 - Battery_stock'!$J$4:$J$49,'SI2.7 - Battery_stock'!$K$4:$K$49,0)</f>
        <v>0</v>
      </c>
      <c r="AP10" s="16">
        <f>_xlfn.XLOOKUP($B10-AP$2,'SI2.7 - Battery_stock'!$J$4:$J$49,'SI2.7 - Battery_stock'!$K$4:$K$49,0)</f>
        <v>0</v>
      </c>
      <c r="AQ10" s="16">
        <f>_xlfn.XLOOKUP($B10-AQ$2,'SI2.7 - Battery_stock'!$J$4:$J$49,'SI2.7 - Battery_stock'!$K$4:$K$49,0)</f>
        <v>0</v>
      </c>
      <c r="AR10" s="16">
        <f>_xlfn.XLOOKUP($B10-AR$2,'SI2.7 - Battery_stock'!$J$4:$J$49,'SI2.7 - Battery_stock'!$K$4:$K$49,0)</f>
        <v>0</v>
      </c>
      <c r="AS10" s="16">
        <f>_xlfn.XLOOKUP($B10-AS$2,'SI2.7 - Battery_stock'!$J$4:$J$49,'SI2.7 - Battery_stock'!$K$4:$K$49,0)</f>
        <v>0</v>
      </c>
      <c r="AT10" s="16">
        <f>_xlfn.XLOOKUP($B10-AT$2,'SI2.7 - Battery_stock'!$J$4:$J$49,'SI2.7 - Battery_stock'!$K$4:$K$49,0)</f>
        <v>0</v>
      </c>
      <c r="AU10" s="16">
        <f>_xlfn.XLOOKUP($B10-AU$2,'SI2.7 - Battery_stock'!$J$4:$J$49,'SI2.7 - Battery_stock'!$K$4:$K$49,0)</f>
        <v>0</v>
      </c>
      <c r="AV10" s="16">
        <f>_xlfn.XLOOKUP($B10-AV$2,'SI2.7 - Battery_stock'!$J$4:$J$49,'SI2.7 - Battery_stock'!$K$4:$K$49,0)</f>
        <v>0</v>
      </c>
    </row>
    <row r="11" spans="1:48">
      <c r="B11" s="9">
        <f>'SI2.7 - Battery_stock'!B12</f>
        <v>2013</v>
      </c>
      <c r="C11" s="16">
        <f>_xlfn.XLOOKUP($B11-C$2,'SI2.7 - Battery_stock'!$J$4:$J$49,'SI2.7 - Battery_stock'!$K$4:$K$49,0)</f>
        <v>0.44240412357986791</v>
      </c>
      <c r="D11" s="16">
        <f>_xlfn.XLOOKUP($B11-D$2,'SI2.7 - Battery_stock'!$J$4:$J$49,'SI2.7 - Battery_stock'!$K$4:$K$49,0)</f>
        <v>0.54755135443059455</v>
      </c>
      <c r="E11" s="16">
        <f>_xlfn.XLOOKUP($B11-E$2,'SI2.7 - Battery_stock'!$J$4:$J$49,'SI2.7 - Battery_stock'!$K$4:$K$49,0)</f>
        <v>0.65410927351243875</v>
      </c>
      <c r="F11" s="16">
        <f>_xlfn.XLOOKUP($B11-F$2,'SI2.7 - Battery_stock'!$J$4:$J$49,'SI2.7 - Battery_stock'!$K$4:$K$49,0)</f>
        <v>0.75530749508057482</v>
      </c>
      <c r="G11" s="16">
        <f>_xlfn.XLOOKUP($B11-G$2,'SI2.7 - Battery_stock'!$J$4:$J$49,'SI2.7 - Battery_stock'!$K$4:$K$49,0)</f>
        <v>0.8444155050925114</v>
      </c>
      <c r="H11" s="16">
        <f>_xlfn.XLOOKUP($B11-H$2,'SI2.7 - Battery_stock'!$J$4:$J$49,'SI2.7 - Battery_stock'!$K$4:$K$49,0)</f>
        <v>0.91574129349650168</v>
      </c>
      <c r="I11" s="16">
        <f>_xlfn.XLOOKUP($B11-I$2,'SI2.7 - Battery_stock'!$J$4:$J$49,'SI2.7 - Battery_stock'!$K$4:$K$49,0)</f>
        <v>0.96554054295599878</v>
      </c>
      <c r="J11" s="16">
        <f>_xlfn.XLOOKUP($B11-J$2,'SI2.7 - Battery_stock'!$J$4:$J$49,'SI2.7 - Battery_stock'!$K$4:$K$49,0)</f>
        <v>0.99275475702691973</v>
      </c>
      <c r="K11" s="16">
        <f>_xlfn.XLOOKUP($B11-K$2,'SI2.7 - Battery_stock'!$J$4:$J$49,'SI2.7 - Battery_stock'!$K$4:$K$49,0)</f>
        <v>1</v>
      </c>
      <c r="L11" s="16">
        <f>_xlfn.XLOOKUP($B11-L$2,'SI2.7 - Battery_stock'!$J$4:$J$49,'SI2.7 - Battery_stock'!$K$4:$K$49,0)</f>
        <v>0</v>
      </c>
      <c r="M11" s="16">
        <f>_xlfn.XLOOKUP($B11-M$2,'SI2.7 - Battery_stock'!$J$4:$J$49,'SI2.7 - Battery_stock'!$K$4:$K$49,0)</f>
        <v>0</v>
      </c>
      <c r="N11" s="16">
        <f>_xlfn.XLOOKUP($B11-N$2,'SI2.7 - Battery_stock'!$J$4:$J$49,'SI2.7 - Battery_stock'!$K$4:$K$49,0)</f>
        <v>0</v>
      </c>
      <c r="O11" s="16">
        <f>_xlfn.XLOOKUP($B11-O$2,'SI2.7 - Battery_stock'!$J$4:$J$49,'SI2.7 - Battery_stock'!$K$4:$K$49,0)</f>
        <v>0</v>
      </c>
      <c r="P11" s="16">
        <f>_xlfn.XLOOKUP($B11-P$2,'SI2.7 - Battery_stock'!$J$4:$J$49,'SI2.7 - Battery_stock'!$K$4:$K$49,0)</f>
        <v>0</v>
      </c>
      <c r="Q11" s="16">
        <f>_xlfn.XLOOKUP($B11-Q$2,'SI2.7 - Battery_stock'!$J$4:$J$49,'SI2.7 - Battery_stock'!$K$4:$K$49,0)</f>
        <v>0</v>
      </c>
      <c r="R11" s="16">
        <f>_xlfn.XLOOKUP($B11-R$2,'SI2.7 - Battery_stock'!$J$4:$J$49,'SI2.7 - Battery_stock'!$K$4:$K$49,0)</f>
        <v>0</v>
      </c>
      <c r="S11" s="16">
        <f>_xlfn.XLOOKUP($B11-S$2,'SI2.7 - Battery_stock'!$J$4:$J$49,'SI2.7 - Battery_stock'!$K$4:$K$49,0)</f>
        <v>0</v>
      </c>
      <c r="T11" s="16">
        <f>_xlfn.XLOOKUP($B11-T$2,'SI2.7 - Battery_stock'!$J$4:$J$49,'SI2.7 - Battery_stock'!$K$4:$K$49,0)</f>
        <v>0</v>
      </c>
      <c r="U11" s="16">
        <f>_xlfn.XLOOKUP($B11-U$2,'SI2.7 - Battery_stock'!$J$4:$J$49,'SI2.7 - Battery_stock'!$K$4:$K$49,0)</f>
        <v>0</v>
      </c>
      <c r="V11" s="16">
        <f>_xlfn.XLOOKUP($B11-V$2,'SI2.7 - Battery_stock'!$J$4:$J$49,'SI2.7 - Battery_stock'!$K$4:$K$49,0)</f>
        <v>0</v>
      </c>
      <c r="W11" s="16">
        <f>_xlfn.XLOOKUP($B11-W$2,'SI2.7 - Battery_stock'!$J$4:$J$49,'SI2.7 - Battery_stock'!$K$4:$K$49,0)</f>
        <v>0</v>
      </c>
      <c r="X11" s="16">
        <f>_xlfn.XLOOKUP($B11-X$2,'SI2.7 - Battery_stock'!$J$4:$J$49,'SI2.7 - Battery_stock'!$K$4:$K$49,0)</f>
        <v>0</v>
      </c>
      <c r="Y11" s="16">
        <f>_xlfn.XLOOKUP($B11-Y$2,'SI2.7 - Battery_stock'!$J$4:$J$49,'SI2.7 - Battery_stock'!$K$4:$K$49,0)</f>
        <v>0</v>
      </c>
      <c r="Z11" s="16">
        <f>_xlfn.XLOOKUP($B11-Z$2,'SI2.7 - Battery_stock'!$J$4:$J$49,'SI2.7 - Battery_stock'!$K$4:$K$49,0)</f>
        <v>0</v>
      </c>
      <c r="AA11" s="16">
        <f>_xlfn.XLOOKUP($B11-AA$2,'SI2.7 - Battery_stock'!$J$4:$J$49,'SI2.7 - Battery_stock'!$K$4:$K$49,0)</f>
        <v>0</v>
      </c>
      <c r="AB11" s="16">
        <f>_xlfn.XLOOKUP($B11-AB$2,'SI2.7 - Battery_stock'!$J$4:$J$49,'SI2.7 - Battery_stock'!$K$4:$K$49,0)</f>
        <v>0</v>
      </c>
      <c r="AC11" s="16">
        <f>_xlfn.XLOOKUP($B11-AC$2,'SI2.7 - Battery_stock'!$J$4:$J$49,'SI2.7 - Battery_stock'!$K$4:$K$49,0)</f>
        <v>0</v>
      </c>
      <c r="AD11" s="16">
        <f>_xlfn.XLOOKUP($B11-AD$2,'SI2.7 - Battery_stock'!$J$4:$J$49,'SI2.7 - Battery_stock'!$K$4:$K$49,0)</f>
        <v>0</v>
      </c>
      <c r="AE11" s="16">
        <f>_xlfn.XLOOKUP($B11-AE$2,'SI2.7 - Battery_stock'!$J$4:$J$49,'SI2.7 - Battery_stock'!$K$4:$K$49,0)</f>
        <v>0</v>
      </c>
      <c r="AF11" s="16">
        <f>_xlfn.XLOOKUP($B11-AF$2,'SI2.7 - Battery_stock'!$J$4:$J$49,'SI2.7 - Battery_stock'!$K$4:$K$49,0)</f>
        <v>0</v>
      </c>
      <c r="AG11" s="16">
        <f>_xlfn.XLOOKUP($B11-AG$2,'SI2.7 - Battery_stock'!$J$4:$J$49,'SI2.7 - Battery_stock'!$K$4:$K$49,0)</f>
        <v>0</v>
      </c>
      <c r="AH11" s="16">
        <f>_xlfn.XLOOKUP($B11-AH$2,'SI2.7 - Battery_stock'!$J$4:$J$49,'SI2.7 - Battery_stock'!$K$4:$K$49,0)</f>
        <v>0</v>
      </c>
      <c r="AI11" s="16">
        <f>_xlfn.XLOOKUP($B11-AI$2,'SI2.7 - Battery_stock'!$J$4:$J$49,'SI2.7 - Battery_stock'!$K$4:$K$49,0)</f>
        <v>0</v>
      </c>
      <c r="AJ11" s="16">
        <f>_xlfn.XLOOKUP($B11-AJ$2,'SI2.7 - Battery_stock'!$J$4:$J$49,'SI2.7 - Battery_stock'!$K$4:$K$49,0)</f>
        <v>0</v>
      </c>
      <c r="AK11" s="16">
        <f>_xlfn.XLOOKUP($B11-AK$2,'SI2.7 - Battery_stock'!$J$4:$J$49,'SI2.7 - Battery_stock'!$K$4:$K$49,0)</f>
        <v>0</v>
      </c>
      <c r="AL11" s="16">
        <f>_xlfn.XLOOKUP($B11-AL$2,'SI2.7 - Battery_stock'!$J$4:$J$49,'SI2.7 - Battery_stock'!$K$4:$K$49,0)</f>
        <v>0</v>
      </c>
      <c r="AM11" s="16">
        <f>_xlfn.XLOOKUP($B11-AM$2,'SI2.7 - Battery_stock'!$J$4:$J$49,'SI2.7 - Battery_stock'!$K$4:$K$49,0)</f>
        <v>0</v>
      </c>
      <c r="AN11" s="16">
        <f>_xlfn.XLOOKUP($B11-AN$2,'SI2.7 - Battery_stock'!$J$4:$J$49,'SI2.7 - Battery_stock'!$K$4:$K$49,0)</f>
        <v>0</v>
      </c>
      <c r="AO11" s="16">
        <f>_xlfn.XLOOKUP($B11-AO$2,'SI2.7 - Battery_stock'!$J$4:$J$49,'SI2.7 - Battery_stock'!$K$4:$K$49,0)</f>
        <v>0</v>
      </c>
      <c r="AP11" s="16">
        <f>_xlfn.XLOOKUP($B11-AP$2,'SI2.7 - Battery_stock'!$J$4:$J$49,'SI2.7 - Battery_stock'!$K$4:$K$49,0)</f>
        <v>0</v>
      </c>
      <c r="AQ11" s="16">
        <f>_xlfn.XLOOKUP($B11-AQ$2,'SI2.7 - Battery_stock'!$J$4:$J$49,'SI2.7 - Battery_stock'!$K$4:$K$49,0)</f>
        <v>0</v>
      </c>
      <c r="AR11" s="16">
        <f>_xlfn.XLOOKUP($B11-AR$2,'SI2.7 - Battery_stock'!$J$4:$J$49,'SI2.7 - Battery_stock'!$K$4:$K$49,0)</f>
        <v>0</v>
      </c>
      <c r="AS11" s="16">
        <f>_xlfn.XLOOKUP($B11-AS$2,'SI2.7 - Battery_stock'!$J$4:$J$49,'SI2.7 - Battery_stock'!$K$4:$K$49,0)</f>
        <v>0</v>
      </c>
      <c r="AT11" s="16">
        <f>_xlfn.XLOOKUP($B11-AT$2,'SI2.7 - Battery_stock'!$J$4:$J$49,'SI2.7 - Battery_stock'!$K$4:$K$49,0)</f>
        <v>0</v>
      </c>
      <c r="AU11" s="16">
        <f>_xlfn.XLOOKUP($B11-AU$2,'SI2.7 - Battery_stock'!$J$4:$J$49,'SI2.7 - Battery_stock'!$K$4:$K$49,0)</f>
        <v>0</v>
      </c>
      <c r="AV11" s="16">
        <f>_xlfn.XLOOKUP($B11-AV$2,'SI2.7 - Battery_stock'!$J$4:$J$49,'SI2.7 - Battery_stock'!$K$4:$K$49,0)</f>
        <v>0</v>
      </c>
    </row>
    <row r="12" spans="1:48">
      <c r="B12" s="9">
        <f>'SI2.7 - Battery_stock'!B13</f>
        <v>2014</v>
      </c>
      <c r="C12" s="16">
        <f>_xlfn.XLOOKUP($B12-C$2,'SI2.7 - Battery_stock'!$J$4:$J$49,'SI2.7 - Battery_stock'!$K$4:$K$49,0)</f>
        <v>0.34456235469533381</v>
      </c>
      <c r="D12" s="16">
        <f>_xlfn.XLOOKUP($B12-D$2,'SI2.7 - Battery_stock'!$J$4:$J$49,'SI2.7 - Battery_stock'!$K$4:$K$49,0)</f>
        <v>0.44240412357986791</v>
      </c>
      <c r="E12" s="16">
        <f>_xlfn.XLOOKUP($B12-E$2,'SI2.7 - Battery_stock'!$J$4:$J$49,'SI2.7 - Battery_stock'!$K$4:$K$49,0)</f>
        <v>0.54755135443059455</v>
      </c>
      <c r="F12" s="16">
        <f>_xlfn.XLOOKUP($B12-F$2,'SI2.7 - Battery_stock'!$J$4:$J$49,'SI2.7 - Battery_stock'!$K$4:$K$49,0)</f>
        <v>0.65410927351243875</v>
      </c>
      <c r="G12" s="16">
        <f>_xlfn.XLOOKUP($B12-G$2,'SI2.7 - Battery_stock'!$J$4:$J$49,'SI2.7 - Battery_stock'!$K$4:$K$49,0)</f>
        <v>0.75530749508057482</v>
      </c>
      <c r="H12" s="16">
        <f>_xlfn.XLOOKUP($B12-H$2,'SI2.7 - Battery_stock'!$J$4:$J$49,'SI2.7 - Battery_stock'!$K$4:$K$49,0)</f>
        <v>0.8444155050925114</v>
      </c>
      <c r="I12" s="16">
        <f>_xlfn.XLOOKUP($B12-I$2,'SI2.7 - Battery_stock'!$J$4:$J$49,'SI2.7 - Battery_stock'!$K$4:$K$49,0)</f>
        <v>0.91574129349650168</v>
      </c>
      <c r="J12" s="16">
        <f>_xlfn.XLOOKUP($B12-J$2,'SI2.7 - Battery_stock'!$J$4:$J$49,'SI2.7 - Battery_stock'!$K$4:$K$49,0)</f>
        <v>0.96554054295599878</v>
      </c>
      <c r="K12" s="16">
        <f>_xlfn.XLOOKUP($B12-K$2,'SI2.7 - Battery_stock'!$J$4:$J$49,'SI2.7 - Battery_stock'!$K$4:$K$49,0)</f>
        <v>0.99275475702691973</v>
      </c>
      <c r="L12" s="16">
        <f>_xlfn.XLOOKUP($B12-L$2,'SI2.7 - Battery_stock'!$J$4:$J$49,'SI2.7 - Battery_stock'!$K$4:$K$49,0)</f>
        <v>1</v>
      </c>
      <c r="M12" s="16">
        <f>_xlfn.XLOOKUP($B12-M$2,'SI2.7 - Battery_stock'!$J$4:$J$49,'SI2.7 - Battery_stock'!$K$4:$K$49,0)</f>
        <v>0</v>
      </c>
      <c r="N12" s="16">
        <f>_xlfn.XLOOKUP($B12-N$2,'SI2.7 - Battery_stock'!$J$4:$J$49,'SI2.7 - Battery_stock'!$K$4:$K$49,0)</f>
        <v>0</v>
      </c>
      <c r="O12" s="16">
        <f>_xlfn.XLOOKUP($B12-O$2,'SI2.7 - Battery_stock'!$J$4:$J$49,'SI2.7 - Battery_stock'!$K$4:$K$49,0)</f>
        <v>0</v>
      </c>
      <c r="P12" s="16">
        <f>_xlfn.XLOOKUP($B12-P$2,'SI2.7 - Battery_stock'!$J$4:$J$49,'SI2.7 - Battery_stock'!$K$4:$K$49,0)</f>
        <v>0</v>
      </c>
      <c r="Q12" s="16">
        <f>_xlfn.XLOOKUP($B12-Q$2,'SI2.7 - Battery_stock'!$J$4:$J$49,'SI2.7 - Battery_stock'!$K$4:$K$49,0)</f>
        <v>0</v>
      </c>
      <c r="R12" s="16">
        <f>_xlfn.XLOOKUP($B12-R$2,'SI2.7 - Battery_stock'!$J$4:$J$49,'SI2.7 - Battery_stock'!$K$4:$K$49,0)</f>
        <v>0</v>
      </c>
      <c r="S12" s="16">
        <f>_xlfn.XLOOKUP($B12-S$2,'SI2.7 - Battery_stock'!$J$4:$J$49,'SI2.7 - Battery_stock'!$K$4:$K$49,0)</f>
        <v>0</v>
      </c>
      <c r="T12" s="16">
        <f>_xlfn.XLOOKUP($B12-T$2,'SI2.7 - Battery_stock'!$J$4:$J$49,'SI2.7 - Battery_stock'!$K$4:$K$49,0)</f>
        <v>0</v>
      </c>
      <c r="U12" s="16">
        <f>_xlfn.XLOOKUP($B12-U$2,'SI2.7 - Battery_stock'!$J$4:$J$49,'SI2.7 - Battery_stock'!$K$4:$K$49,0)</f>
        <v>0</v>
      </c>
      <c r="V12" s="16">
        <f>_xlfn.XLOOKUP($B12-V$2,'SI2.7 - Battery_stock'!$J$4:$J$49,'SI2.7 - Battery_stock'!$K$4:$K$49,0)</f>
        <v>0</v>
      </c>
      <c r="W12" s="16">
        <f>_xlfn.XLOOKUP($B12-W$2,'SI2.7 - Battery_stock'!$J$4:$J$49,'SI2.7 - Battery_stock'!$K$4:$K$49,0)</f>
        <v>0</v>
      </c>
      <c r="X12" s="16">
        <f>_xlfn.XLOOKUP($B12-X$2,'SI2.7 - Battery_stock'!$J$4:$J$49,'SI2.7 - Battery_stock'!$K$4:$K$49,0)</f>
        <v>0</v>
      </c>
      <c r="Y12" s="16">
        <f>_xlfn.XLOOKUP($B12-Y$2,'SI2.7 - Battery_stock'!$J$4:$J$49,'SI2.7 - Battery_stock'!$K$4:$K$49,0)</f>
        <v>0</v>
      </c>
      <c r="Z12" s="16">
        <f>_xlfn.XLOOKUP($B12-Z$2,'SI2.7 - Battery_stock'!$J$4:$J$49,'SI2.7 - Battery_stock'!$K$4:$K$49,0)</f>
        <v>0</v>
      </c>
      <c r="AA12" s="16">
        <f>_xlfn.XLOOKUP($B12-AA$2,'SI2.7 - Battery_stock'!$J$4:$J$49,'SI2.7 - Battery_stock'!$K$4:$K$49,0)</f>
        <v>0</v>
      </c>
      <c r="AB12" s="16">
        <f>_xlfn.XLOOKUP($B12-AB$2,'SI2.7 - Battery_stock'!$J$4:$J$49,'SI2.7 - Battery_stock'!$K$4:$K$49,0)</f>
        <v>0</v>
      </c>
      <c r="AC12" s="16">
        <f>_xlfn.XLOOKUP($B12-AC$2,'SI2.7 - Battery_stock'!$J$4:$J$49,'SI2.7 - Battery_stock'!$K$4:$K$49,0)</f>
        <v>0</v>
      </c>
      <c r="AD12" s="16">
        <f>_xlfn.XLOOKUP($B12-AD$2,'SI2.7 - Battery_stock'!$J$4:$J$49,'SI2.7 - Battery_stock'!$K$4:$K$49,0)</f>
        <v>0</v>
      </c>
      <c r="AE12" s="16">
        <f>_xlfn.XLOOKUP($B12-AE$2,'SI2.7 - Battery_stock'!$J$4:$J$49,'SI2.7 - Battery_stock'!$K$4:$K$49,0)</f>
        <v>0</v>
      </c>
      <c r="AF12" s="16">
        <f>_xlfn.XLOOKUP($B12-AF$2,'SI2.7 - Battery_stock'!$J$4:$J$49,'SI2.7 - Battery_stock'!$K$4:$K$49,0)</f>
        <v>0</v>
      </c>
      <c r="AG12" s="16">
        <f>_xlfn.XLOOKUP($B12-AG$2,'SI2.7 - Battery_stock'!$J$4:$J$49,'SI2.7 - Battery_stock'!$K$4:$K$49,0)</f>
        <v>0</v>
      </c>
      <c r="AH12" s="16">
        <f>_xlfn.XLOOKUP($B12-AH$2,'SI2.7 - Battery_stock'!$J$4:$J$49,'SI2.7 - Battery_stock'!$K$4:$K$49,0)</f>
        <v>0</v>
      </c>
      <c r="AI12" s="16">
        <f>_xlfn.XLOOKUP($B12-AI$2,'SI2.7 - Battery_stock'!$J$4:$J$49,'SI2.7 - Battery_stock'!$K$4:$K$49,0)</f>
        <v>0</v>
      </c>
      <c r="AJ12" s="16">
        <f>_xlfn.XLOOKUP($B12-AJ$2,'SI2.7 - Battery_stock'!$J$4:$J$49,'SI2.7 - Battery_stock'!$K$4:$K$49,0)</f>
        <v>0</v>
      </c>
      <c r="AK12" s="16">
        <f>_xlfn.XLOOKUP($B12-AK$2,'SI2.7 - Battery_stock'!$J$4:$J$49,'SI2.7 - Battery_stock'!$K$4:$K$49,0)</f>
        <v>0</v>
      </c>
      <c r="AL12" s="16">
        <f>_xlfn.XLOOKUP($B12-AL$2,'SI2.7 - Battery_stock'!$J$4:$J$49,'SI2.7 - Battery_stock'!$K$4:$K$49,0)</f>
        <v>0</v>
      </c>
      <c r="AM12" s="16">
        <f>_xlfn.XLOOKUP($B12-AM$2,'SI2.7 - Battery_stock'!$J$4:$J$49,'SI2.7 - Battery_stock'!$K$4:$K$49,0)</f>
        <v>0</v>
      </c>
      <c r="AN12" s="16">
        <f>_xlfn.XLOOKUP($B12-AN$2,'SI2.7 - Battery_stock'!$J$4:$J$49,'SI2.7 - Battery_stock'!$K$4:$K$49,0)</f>
        <v>0</v>
      </c>
      <c r="AO12" s="16">
        <f>_xlfn.XLOOKUP($B12-AO$2,'SI2.7 - Battery_stock'!$J$4:$J$49,'SI2.7 - Battery_stock'!$K$4:$K$49,0)</f>
        <v>0</v>
      </c>
      <c r="AP12" s="16">
        <f>_xlfn.XLOOKUP($B12-AP$2,'SI2.7 - Battery_stock'!$J$4:$J$49,'SI2.7 - Battery_stock'!$K$4:$K$49,0)</f>
        <v>0</v>
      </c>
      <c r="AQ12" s="16">
        <f>_xlfn.XLOOKUP($B12-AQ$2,'SI2.7 - Battery_stock'!$J$4:$J$49,'SI2.7 - Battery_stock'!$K$4:$K$49,0)</f>
        <v>0</v>
      </c>
      <c r="AR12" s="16">
        <f>_xlfn.XLOOKUP($B12-AR$2,'SI2.7 - Battery_stock'!$J$4:$J$49,'SI2.7 - Battery_stock'!$K$4:$K$49,0)</f>
        <v>0</v>
      </c>
      <c r="AS12" s="16">
        <f>_xlfn.XLOOKUP($B12-AS$2,'SI2.7 - Battery_stock'!$J$4:$J$49,'SI2.7 - Battery_stock'!$K$4:$K$49,0)</f>
        <v>0</v>
      </c>
      <c r="AT12" s="16">
        <f>_xlfn.XLOOKUP($B12-AT$2,'SI2.7 - Battery_stock'!$J$4:$J$49,'SI2.7 - Battery_stock'!$K$4:$K$49,0)</f>
        <v>0</v>
      </c>
      <c r="AU12" s="16">
        <f>_xlfn.XLOOKUP($B12-AU$2,'SI2.7 - Battery_stock'!$J$4:$J$49,'SI2.7 - Battery_stock'!$K$4:$K$49,0)</f>
        <v>0</v>
      </c>
      <c r="AV12" s="16">
        <f>_xlfn.XLOOKUP($B12-AV$2,'SI2.7 - Battery_stock'!$J$4:$J$49,'SI2.7 - Battery_stock'!$K$4:$K$49,0)</f>
        <v>0</v>
      </c>
    </row>
    <row r="13" spans="1:48">
      <c r="B13" s="9">
        <f>'SI2.7 - Battery_stock'!B14</f>
        <v>2015</v>
      </c>
      <c r="C13" s="16">
        <f>_xlfn.XLOOKUP($B13-C$2,'SI2.7 - Battery_stock'!$J$4:$J$49,'SI2.7 - Battery_stock'!$K$4:$K$49,0)</f>
        <v>0.25837776899454301</v>
      </c>
      <c r="D13" s="16">
        <f>_xlfn.XLOOKUP($B13-D$2,'SI2.7 - Battery_stock'!$J$4:$J$49,'SI2.7 - Battery_stock'!$K$4:$K$49,0)</f>
        <v>0.34456235469533381</v>
      </c>
      <c r="E13" s="16">
        <f>_xlfn.XLOOKUP($B13-E$2,'SI2.7 - Battery_stock'!$J$4:$J$49,'SI2.7 - Battery_stock'!$K$4:$K$49,0)</f>
        <v>0.44240412357986791</v>
      </c>
      <c r="F13" s="16">
        <f>_xlfn.XLOOKUP($B13-F$2,'SI2.7 - Battery_stock'!$J$4:$J$49,'SI2.7 - Battery_stock'!$K$4:$K$49,0)</f>
        <v>0.54755135443059455</v>
      </c>
      <c r="G13" s="16">
        <f>_xlfn.XLOOKUP($B13-G$2,'SI2.7 - Battery_stock'!$J$4:$J$49,'SI2.7 - Battery_stock'!$K$4:$K$49,0)</f>
        <v>0.65410927351243875</v>
      </c>
      <c r="H13" s="16">
        <f>_xlfn.XLOOKUP($B13-H$2,'SI2.7 - Battery_stock'!$J$4:$J$49,'SI2.7 - Battery_stock'!$K$4:$K$49,0)</f>
        <v>0.75530749508057482</v>
      </c>
      <c r="I13" s="16">
        <f>_xlfn.XLOOKUP($B13-I$2,'SI2.7 - Battery_stock'!$J$4:$J$49,'SI2.7 - Battery_stock'!$K$4:$K$49,0)</f>
        <v>0.8444155050925114</v>
      </c>
      <c r="J13" s="16">
        <f>_xlfn.XLOOKUP($B13-J$2,'SI2.7 - Battery_stock'!$J$4:$J$49,'SI2.7 - Battery_stock'!$K$4:$K$49,0)</f>
        <v>0.91574129349650168</v>
      </c>
      <c r="K13" s="16">
        <f>_xlfn.XLOOKUP($B13-K$2,'SI2.7 - Battery_stock'!$J$4:$J$49,'SI2.7 - Battery_stock'!$K$4:$K$49,0)</f>
        <v>0.96554054295599878</v>
      </c>
      <c r="L13" s="16">
        <f>_xlfn.XLOOKUP($B13-L$2,'SI2.7 - Battery_stock'!$J$4:$J$49,'SI2.7 - Battery_stock'!$K$4:$K$49,0)</f>
        <v>0.99275475702691973</v>
      </c>
      <c r="M13" s="16">
        <f>_xlfn.XLOOKUP($B13-M$2,'SI2.7 - Battery_stock'!$J$4:$J$49,'SI2.7 - Battery_stock'!$K$4:$K$49,0)</f>
        <v>1</v>
      </c>
      <c r="N13" s="16">
        <f>_xlfn.XLOOKUP($B13-N$2,'SI2.7 - Battery_stock'!$J$4:$J$49,'SI2.7 - Battery_stock'!$K$4:$K$49,0)</f>
        <v>0</v>
      </c>
      <c r="O13" s="16">
        <f>_xlfn.XLOOKUP($B13-O$2,'SI2.7 - Battery_stock'!$J$4:$J$49,'SI2.7 - Battery_stock'!$K$4:$K$49,0)</f>
        <v>0</v>
      </c>
      <c r="P13" s="16">
        <f>_xlfn.XLOOKUP($B13-P$2,'SI2.7 - Battery_stock'!$J$4:$J$49,'SI2.7 - Battery_stock'!$K$4:$K$49,0)</f>
        <v>0</v>
      </c>
      <c r="Q13" s="16">
        <f>_xlfn.XLOOKUP($B13-Q$2,'SI2.7 - Battery_stock'!$J$4:$J$49,'SI2.7 - Battery_stock'!$K$4:$K$49,0)</f>
        <v>0</v>
      </c>
      <c r="R13" s="16">
        <f>_xlfn.XLOOKUP($B13-R$2,'SI2.7 - Battery_stock'!$J$4:$J$49,'SI2.7 - Battery_stock'!$K$4:$K$49,0)</f>
        <v>0</v>
      </c>
      <c r="S13" s="16">
        <f>_xlfn.XLOOKUP($B13-S$2,'SI2.7 - Battery_stock'!$J$4:$J$49,'SI2.7 - Battery_stock'!$K$4:$K$49,0)</f>
        <v>0</v>
      </c>
      <c r="T13" s="16">
        <f>_xlfn.XLOOKUP($B13-T$2,'SI2.7 - Battery_stock'!$J$4:$J$49,'SI2.7 - Battery_stock'!$K$4:$K$49,0)</f>
        <v>0</v>
      </c>
      <c r="U13" s="16">
        <f>_xlfn.XLOOKUP($B13-U$2,'SI2.7 - Battery_stock'!$J$4:$J$49,'SI2.7 - Battery_stock'!$K$4:$K$49,0)</f>
        <v>0</v>
      </c>
      <c r="V13" s="16">
        <f>_xlfn.XLOOKUP($B13-V$2,'SI2.7 - Battery_stock'!$J$4:$J$49,'SI2.7 - Battery_stock'!$K$4:$K$49,0)</f>
        <v>0</v>
      </c>
      <c r="W13" s="16">
        <f>_xlfn.XLOOKUP($B13-W$2,'SI2.7 - Battery_stock'!$J$4:$J$49,'SI2.7 - Battery_stock'!$K$4:$K$49,0)</f>
        <v>0</v>
      </c>
      <c r="X13" s="16">
        <f>_xlfn.XLOOKUP($B13-X$2,'SI2.7 - Battery_stock'!$J$4:$J$49,'SI2.7 - Battery_stock'!$K$4:$K$49,0)</f>
        <v>0</v>
      </c>
      <c r="Y13" s="16">
        <f>_xlfn.XLOOKUP($B13-Y$2,'SI2.7 - Battery_stock'!$J$4:$J$49,'SI2.7 - Battery_stock'!$K$4:$K$49,0)</f>
        <v>0</v>
      </c>
      <c r="Z13" s="16">
        <f>_xlfn.XLOOKUP($B13-Z$2,'SI2.7 - Battery_stock'!$J$4:$J$49,'SI2.7 - Battery_stock'!$K$4:$K$49,0)</f>
        <v>0</v>
      </c>
      <c r="AA13" s="16">
        <f>_xlfn.XLOOKUP($B13-AA$2,'SI2.7 - Battery_stock'!$J$4:$J$49,'SI2.7 - Battery_stock'!$K$4:$K$49,0)</f>
        <v>0</v>
      </c>
      <c r="AB13" s="16">
        <f>_xlfn.XLOOKUP($B13-AB$2,'SI2.7 - Battery_stock'!$J$4:$J$49,'SI2.7 - Battery_stock'!$K$4:$K$49,0)</f>
        <v>0</v>
      </c>
      <c r="AC13" s="16">
        <f>_xlfn.XLOOKUP($B13-AC$2,'SI2.7 - Battery_stock'!$J$4:$J$49,'SI2.7 - Battery_stock'!$K$4:$K$49,0)</f>
        <v>0</v>
      </c>
      <c r="AD13" s="16">
        <f>_xlfn.XLOOKUP($B13-AD$2,'SI2.7 - Battery_stock'!$J$4:$J$49,'SI2.7 - Battery_stock'!$K$4:$K$49,0)</f>
        <v>0</v>
      </c>
      <c r="AE13" s="16">
        <f>_xlfn.XLOOKUP($B13-AE$2,'SI2.7 - Battery_stock'!$J$4:$J$49,'SI2.7 - Battery_stock'!$K$4:$K$49,0)</f>
        <v>0</v>
      </c>
      <c r="AF13" s="16">
        <f>_xlfn.XLOOKUP($B13-AF$2,'SI2.7 - Battery_stock'!$J$4:$J$49,'SI2.7 - Battery_stock'!$K$4:$K$49,0)</f>
        <v>0</v>
      </c>
      <c r="AG13" s="16">
        <f>_xlfn.XLOOKUP($B13-AG$2,'SI2.7 - Battery_stock'!$J$4:$J$49,'SI2.7 - Battery_stock'!$K$4:$K$49,0)</f>
        <v>0</v>
      </c>
      <c r="AH13" s="16">
        <f>_xlfn.XLOOKUP($B13-AH$2,'SI2.7 - Battery_stock'!$J$4:$J$49,'SI2.7 - Battery_stock'!$K$4:$K$49,0)</f>
        <v>0</v>
      </c>
      <c r="AI13" s="16">
        <f>_xlfn.XLOOKUP($B13-AI$2,'SI2.7 - Battery_stock'!$J$4:$J$49,'SI2.7 - Battery_stock'!$K$4:$K$49,0)</f>
        <v>0</v>
      </c>
      <c r="AJ13" s="16">
        <f>_xlfn.XLOOKUP($B13-AJ$2,'SI2.7 - Battery_stock'!$J$4:$J$49,'SI2.7 - Battery_stock'!$K$4:$K$49,0)</f>
        <v>0</v>
      </c>
      <c r="AK13" s="16">
        <f>_xlfn.XLOOKUP($B13-AK$2,'SI2.7 - Battery_stock'!$J$4:$J$49,'SI2.7 - Battery_stock'!$K$4:$K$49,0)</f>
        <v>0</v>
      </c>
      <c r="AL13" s="16">
        <f>_xlfn.XLOOKUP($B13-AL$2,'SI2.7 - Battery_stock'!$J$4:$J$49,'SI2.7 - Battery_stock'!$K$4:$K$49,0)</f>
        <v>0</v>
      </c>
      <c r="AM13" s="16">
        <f>_xlfn.XLOOKUP($B13-AM$2,'SI2.7 - Battery_stock'!$J$4:$J$49,'SI2.7 - Battery_stock'!$K$4:$K$49,0)</f>
        <v>0</v>
      </c>
      <c r="AN13" s="16">
        <f>_xlfn.XLOOKUP($B13-AN$2,'SI2.7 - Battery_stock'!$J$4:$J$49,'SI2.7 - Battery_stock'!$K$4:$K$49,0)</f>
        <v>0</v>
      </c>
      <c r="AO13" s="16">
        <f>_xlfn.XLOOKUP($B13-AO$2,'SI2.7 - Battery_stock'!$J$4:$J$49,'SI2.7 - Battery_stock'!$K$4:$K$49,0)</f>
        <v>0</v>
      </c>
      <c r="AP13" s="16">
        <f>_xlfn.XLOOKUP($B13-AP$2,'SI2.7 - Battery_stock'!$J$4:$J$49,'SI2.7 - Battery_stock'!$K$4:$K$49,0)</f>
        <v>0</v>
      </c>
      <c r="AQ13" s="16">
        <f>_xlfn.XLOOKUP($B13-AQ$2,'SI2.7 - Battery_stock'!$J$4:$J$49,'SI2.7 - Battery_stock'!$K$4:$K$49,0)</f>
        <v>0</v>
      </c>
      <c r="AR13" s="16">
        <f>_xlfn.XLOOKUP($B13-AR$2,'SI2.7 - Battery_stock'!$J$4:$J$49,'SI2.7 - Battery_stock'!$K$4:$K$49,0)</f>
        <v>0</v>
      </c>
      <c r="AS13" s="16">
        <f>_xlfn.XLOOKUP($B13-AS$2,'SI2.7 - Battery_stock'!$J$4:$J$49,'SI2.7 - Battery_stock'!$K$4:$K$49,0)</f>
        <v>0</v>
      </c>
      <c r="AT13" s="16">
        <f>_xlfn.XLOOKUP($B13-AT$2,'SI2.7 - Battery_stock'!$J$4:$J$49,'SI2.7 - Battery_stock'!$K$4:$K$49,0)</f>
        <v>0</v>
      </c>
      <c r="AU13" s="16">
        <f>_xlfn.XLOOKUP($B13-AU$2,'SI2.7 - Battery_stock'!$J$4:$J$49,'SI2.7 - Battery_stock'!$K$4:$K$49,0)</f>
        <v>0</v>
      </c>
      <c r="AV13" s="16">
        <f>_xlfn.XLOOKUP($B13-AV$2,'SI2.7 - Battery_stock'!$J$4:$J$49,'SI2.7 - Battery_stock'!$K$4:$K$49,0)</f>
        <v>0</v>
      </c>
    </row>
    <row r="14" spans="1:48">
      <c r="B14" s="9">
        <f>'SI2.7 - Battery_stock'!B15</f>
        <v>2016</v>
      </c>
      <c r="C14" s="16">
        <f>_xlfn.XLOOKUP($B14-C$2,'SI2.7 - Battery_stock'!$J$4:$J$49,'SI2.7 - Battery_stock'!$K$4:$K$49,0)</f>
        <v>0.18633990163113034</v>
      </c>
      <c r="D14" s="16">
        <f>_xlfn.XLOOKUP($B14-D$2,'SI2.7 - Battery_stock'!$J$4:$J$49,'SI2.7 - Battery_stock'!$K$4:$K$49,0)</f>
        <v>0.25837776899454301</v>
      </c>
      <c r="E14" s="16">
        <f>_xlfn.XLOOKUP($B14-E$2,'SI2.7 - Battery_stock'!$J$4:$J$49,'SI2.7 - Battery_stock'!$K$4:$K$49,0)</f>
        <v>0.34456235469533381</v>
      </c>
      <c r="F14" s="16">
        <f>_xlfn.XLOOKUP($B14-F$2,'SI2.7 - Battery_stock'!$J$4:$J$49,'SI2.7 - Battery_stock'!$K$4:$K$49,0)</f>
        <v>0.44240412357986791</v>
      </c>
      <c r="G14" s="16">
        <f>_xlfn.XLOOKUP($B14-G$2,'SI2.7 - Battery_stock'!$J$4:$J$49,'SI2.7 - Battery_stock'!$K$4:$K$49,0)</f>
        <v>0.54755135443059455</v>
      </c>
      <c r="H14" s="16">
        <f>_xlfn.XLOOKUP($B14-H$2,'SI2.7 - Battery_stock'!$J$4:$J$49,'SI2.7 - Battery_stock'!$K$4:$K$49,0)</f>
        <v>0.65410927351243875</v>
      </c>
      <c r="I14" s="16">
        <f>_xlfn.XLOOKUP($B14-I$2,'SI2.7 - Battery_stock'!$J$4:$J$49,'SI2.7 - Battery_stock'!$K$4:$K$49,0)</f>
        <v>0.75530749508057482</v>
      </c>
      <c r="J14" s="16">
        <f>_xlfn.XLOOKUP($B14-J$2,'SI2.7 - Battery_stock'!$J$4:$J$49,'SI2.7 - Battery_stock'!$K$4:$K$49,0)</f>
        <v>0.8444155050925114</v>
      </c>
      <c r="K14" s="16">
        <f>_xlfn.XLOOKUP($B14-K$2,'SI2.7 - Battery_stock'!$J$4:$J$49,'SI2.7 - Battery_stock'!$K$4:$K$49,0)</f>
        <v>0.91574129349650168</v>
      </c>
      <c r="L14" s="16">
        <f>_xlfn.XLOOKUP($B14-L$2,'SI2.7 - Battery_stock'!$J$4:$J$49,'SI2.7 - Battery_stock'!$K$4:$K$49,0)</f>
        <v>0.96554054295599878</v>
      </c>
      <c r="M14" s="16">
        <f>_xlfn.XLOOKUP($B14-M$2,'SI2.7 - Battery_stock'!$J$4:$J$49,'SI2.7 - Battery_stock'!$K$4:$K$49,0)</f>
        <v>0.99275475702691973</v>
      </c>
      <c r="N14" s="16">
        <f>_xlfn.XLOOKUP($B14-N$2,'SI2.7 - Battery_stock'!$J$4:$J$49,'SI2.7 - Battery_stock'!$K$4:$K$49,0)</f>
        <v>1</v>
      </c>
      <c r="O14" s="16">
        <f>_xlfn.XLOOKUP($B14-O$2,'SI2.7 - Battery_stock'!$J$4:$J$49,'SI2.7 - Battery_stock'!$K$4:$K$49,0)</f>
        <v>0</v>
      </c>
      <c r="P14" s="16">
        <f>_xlfn.XLOOKUP($B14-P$2,'SI2.7 - Battery_stock'!$J$4:$J$49,'SI2.7 - Battery_stock'!$K$4:$K$49,0)</f>
        <v>0</v>
      </c>
      <c r="Q14" s="16">
        <f>_xlfn.XLOOKUP($B14-Q$2,'SI2.7 - Battery_stock'!$J$4:$J$49,'SI2.7 - Battery_stock'!$K$4:$K$49,0)</f>
        <v>0</v>
      </c>
      <c r="R14" s="16">
        <f>_xlfn.XLOOKUP($B14-R$2,'SI2.7 - Battery_stock'!$J$4:$J$49,'SI2.7 - Battery_stock'!$K$4:$K$49,0)</f>
        <v>0</v>
      </c>
      <c r="S14" s="16">
        <f>_xlfn.XLOOKUP($B14-S$2,'SI2.7 - Battery_stock'!$J$4:$J$49,'SI2.7 - Battery_stock'!$K$4:$K$49,0)</f>
        <v>0</v>
      </c>
      <c r="T14" s="16">
        <f>_xlfn.XLOOKUP($B14-T$2,'SI2.7 - Battery_stock'!$J$4:$J$49,'SI2.7 - Battery_stock'!$K$4:$K$49,0)</f>
        <v>0</v>
      </c>
      <c r="U14" s="16">
        <f>_xlfn.XLOOKUP($B14-U$2,'SI2.7 - Battery_stock'!$J$4:$J$49,'SI2.7 - Battery_stock'!$K$4:$K$49,0)</f>
        <v>0</v>
      </c>
      <c r="V14" s="16">
        <f>_xlfn.XLOOKUP($B14-V$2,'SI2.7 - Battery_stock'!$J$4:$J$49,'SI2.7 - Battery_stock'!$K$4:$K$49,0)</f>
        <v>0</v>
      </c>
      <c r="W14" s="16">
        <f>_xlfn.XLOOKUP($B14-W$2,'SI2.7 - Battery_stock'!$J$4:$J$49,'SI2.7 - Battery_stock'!$K$4:$K$49,0)</f>
        <v>0</v>
      </c>
      <c r="X14" s="16">
        <f>_xlfn.XLOOKUP($B14-X$2,'SI2.7 - Battery_stock'!$J$4:$J$49,'SI2.7 - Battery_stock'!$K$4:$K$49,0)</f>
        <v>0</v>
      </c>
      <c r="Y14" s="16">
        <f>_xlfn.XLOOKUP($B14-Y$2,'SI2.7 - Battery_stock'!$J$4:$J$49,'SI2.7 - Battery_stock'!$K$4:$K$49,0)</f>
        <v>0</v>
      </c>
      <c r="Z14" s="16">
        <f>_xlfn.XLOOKUP($B14-Z$2,'SI2.7 - Battery_stock'!$J$4:$J$49,'SI2.7 - Battery_stock'!$K$4:$K$49,0)</f>
        <v>0</v>
      </c>
      <c r="AA14" s="16">
        <f>_xlfn.XLOOKUP($B14-AA$2,'SI2.7 - Battery_stock'!$J$4:$J$49,'SI2.7 - Battery_stock'!$K$4:$K$49,0)</f>
        <v>0</v>
      </c>
      <c r="AB14" s="16">
        <f>_xlfn.XLOOKUP($B14-AB$2,'SI2.7 - Battery_stock'!$J$4:$J$49,'SI2.7 - Battery_stock'!$K$4:$K$49,0)</f>
        <v>0</v>
      </c>
      <c r="AC14" s="16">
        <f>_xlfn.XLOOKUP($B14-AC$2,'SI2.7 - Battery_stock'!$J$4:$J$49,'SI2.7 - Battery_stock'!$K$4:$K$49,0)</f>
        <v>0</v>
      </c>
      <c r="AD14" s="16">
        <f>_xlfn.XLOOKUP($B14-AD$2,'SI2.7 - Battery_stock'!$J$4:$J$49,'SI2.7 - Battery_stock'!$K$4:$K$49,0)</f>
        <v>0</v>
      </c>
      <c r="AE14" s="16">
        <f>_xlfn.XLOOKUP($B14-AE$2,'SI2.7 - Battery_stock'!$J$4:$J$49,'SI2.7 - Battery_stock'!$K$4:$K$49,0)</f>
        <v>0</v>
      </c>
      <c r="AF14" s="16">
        <f>_xlfn.XLOOKUP($B14-AF$2,'SI2.7 - Battery_stock'!$J$4:$J$49,'SI2.7 - Battery_stock'!$K$4:$K$49,0)</f>
        <v>0</v>
      </c>
      <c r="AG14" s="16">
        <f>_xlfn.XLOOKUP($B14-AG$2,'SI2.7 - Battery_stock'!$J$4:$J$49,'SI2.7 - Battery_stock'!$K$4:$K$49,0)</f>
        <v>0</v>
      </c>
      <c r="AH14" s="16">
        <f>_xlfn.XLOOKUP($B14-AH$2,'SI2.7 - Battery_stock'!$J$4:$J$49,'SI2.7 - Battery_stock'!$K$4:$K$49,0)</f>
        <v>0</v>
      </c>
      <c r="AI14" s="16">
        <f>_xlfn.XLOOKUP($B14-AI$2,'SI2.7 - Battery_stock'!$J$4:$J$49,'SI2.7 - Battery_stock'!$K$4:$K$49,0)</f>
        <v>0</v>
      </c>
      <c r="AJ14" s="16">
        <f>_xlfn.XLOOKUP($B14-AJ$2,'SI2.7 - Battery_stock'!$J$4:$J$49,'SI2.7 - Battery_stock'!$K$4:$K$49,0)</f>
        <v>0</v>
      </c>
      <c r="AK14" s="16">
        <f>_xlfn.XLOOKUP($B14-AK$2,'SI2.7 - Battery_stock'!$J$4:$J$49,'SI2.7 - Battery_stock'!$K$4:$K$49,0)</f>
        <v>0</v>
      </c>
      <c r="AL14" s="16">
        <f>_xlfn.XLOOKUP($B14-AL$2,'SI2.7 - Battery_stock'!$J$4:$J$49,'SI2.7 - Battery_stock'!$K$4:$K$49,0)</f>
        <v>0</v>
      </c>
      <c r="AM14" s="16">
        <f>_xlfn.XLOOKUP($B14-AM$2,'SI2.7 - Battery_stock'!$J$4:$J$49,'SI2.7 - Battery_stock'!$K$4:$K$49,0)</f>
        <v>0</v>
      </c>
      <c r="AN14" s="16">
        <f>_xlfn.XLOOKUP($B14-AN$2,'SI2.7 - Battery_stock'!$J$4:$J$49,'SI2.7 - Battery_stock'!$K$4:$K$49,0)</f>
        <v>0</v>
      </c>
      <c r="AO14" s="16">
        <f>_xlfn.XLOOKUP($B14-AO$2,'SI2.7 - Battery_stock'!$J$4:$J$49,'SI2.7 - Battery_stock'!$K$4:$K$49,0)</f>
        <v>0</v>
      </c>
      <c r="AP14" s="16">
        <f>_xlfn.XLOOKUP($B14-AP$2,'SI2.7 - Battery_stock'!$J$4:$J$49,'SI2.7 - Battery_stock'!$K$4:$K$49,0)</f>
        <v>0</v>
      </c>
      <c r="AQ14" s="16">
        <f>_xlfn.XLOOKUP($B14-AQ$2,'SI2.7 - Battery_stock'!$J$4:$J$49,'SI2.7 - Battery_stock'!$K$4:$K$49,0)</f>
        <v>0</v>
      </c>
      <c r="AR14" s="16">
        <f>_xlfn.XLOOKUP($B14-AR$2,'SI2.7 - Battery_stock'!$J$4:$J$49,'SI2.7 - Battery_stock'!$K$4:$K$49,0)</f>
        <v>0</v>
      </c>
      <c r="AS14" s="16">
        <f>_xlfn.XLOOKUP($B14-AS$2,'SI2.7 - Battery_stock'!$J$4:$J$49,'SI2.7 - Battery_stock'!$K$4:$K$49,0)</f>
        <v>0</v>
      </c>
      <c r="AT14" s="16">
        <f>_xlfn.XLOOKUP($B14-AT$2,'SI2.7 - Battery_stock'!$J$4:$J$49,'SI2.7 - Battery_stock'!$K$4:$K$49,0)</f>
        <v>0</v>
      </c>
      <c r="AU14" s="16">
        <f>_xlfn.XLOOKUP($B14-AU$2,'SI2.7 - Battery_stock'!$J$4:$J$49,'SI2.7 - Battery_stock'!$K$4:$K$49,0)</f>
        <v>0</v>
      </c>
      <c r="AV14" s="16">
        <f>_xlfn.XLOOKUP($B14-AV$2,'SI2.7 - Battery_stock'!$J$4:$J$49,'SI2.7 - Battery_stock'!$K$4:$K$49,0)</f>
        <v>0</v>
      </c>
    </row>
    <row r="15" spans="1:48">
      <c r="B15" s="9">
        <f>'SI2.7 - Battery_stock'!B16</f>
        <v>2017</v>
      </c>
      <c r="C15" s="16">
        <f>_xlfn.XLOOKUP($B15-C$2,'SI2.7 - Battery_stock'!$J$4:$J$49,'SI2.7 - Battery_stock'!$K$4:$K$49,0)</f>
        <v>0.12911549380067699</v>
      </c>
      <c r="D15" s="16">
        <f>_xlfn.XLOOKUP($B15-D$2,'SI2.7 - Battery_stock'!$J$4:$J$49,'SI2.7 - Battery_stock'!$K$4:$K$49,0)</f>
        <v>0.18633990163113034</v>
      </c>
      <c r="E15" s="16">
        <f>_xlfn.XLOOKUP($B15-E$2,'SI2.7 - Battery_stock'!$J$4:$J$49,'SI2.7 - Battery_stock'!$K$4:$K$49,0)</f>
        <v>0.25837776899454301</v>
      </c>
      <c r="F15" s="16">
        <f>_xlfn.XLOOKUP($B15-F$2,'SI2.7 - Battery_stock'!$J$4:$J$49,'SI2.7 - Battery_stock'!$K$4:$K$49,0)</f>
        <v>0.34456235469533381</v>
      </c>
      <c r="G15" s="16">
        <f>_xlfn.XLOOKUP($B15-G$2,'SI2.7 - Battery_stock'!$J$4:$J$49,'SI2.7 - Battery_stock'!$K$4:$K$49,0)</f>
        <v>0.44240412357986791</v>
      </c>
      <c r="H15" s="16">
        <f>_xlfn.XLOOKUP($B15-H$2,'SI2.7 - Battery_stock'!$J$4:$J$49,'SI2.7 - Battery_stock'!$K$4:$K$49,0)</f>
        <v>0.54755135443059455</v>
      </c>
      <c r="I15" s="16">
        <f>_xlfn.XLOOKUP($B15-I$2,'SI2.7 - Battery_stock'!$J$4:$J$49,'SI2.7 - Battery_stock'!$K$4:$K$49,0)</f>
        <v>0.65410927351243875</v>
      </c>
      <c r="J15" s="16">
        <f>_xlfn.XLOOKUP($B15-J$2,'SI2.7 - Battery_stock'!$J$4:$J$49,'SI2.7 - Battery_stock'!$K$4:$K$49,0)</f>
        <v>0.75530749508057482</v>
      </c>
      <c r="K15" s="16">
        <f>_xlfn.XLOOKUP($B15-K$2,'SI2.7 - Battery_stock'!$J$4:$J$49,'SI2.7 - Battery_stock'!$K$4:$K$49,0)</f>
        <v>0.8444155050925114</v>
      </c>
      <c r="L15" s="16">
        <f>_xlfn.XLOOKUP($B15-L$2,'SI2.7 - Battery_stock'!$J$4:$J$49,'SI2.7 - Battery_stock'!$K$4:$K$49,0)</f>
        <v>0.91574129349650168</v>
      </c>
      <c r="M15" s="16">
        <f>_xlfn.XLOOKUP($B15-M$2,'SI2.7 - Battery_stock'!$J$4:$J$49,'SI2.7 - Battery_stock'!$K$4:$K$49,0)</f>
        <v>0.96554054295599878</v>
      </c>
      <c r="N15" s="16">
        <f>_xlfn.XLOOKUP($B15-N$2,'SI2.7 - Battery_stock'!$J$4:$J$49,'SI2.7 - Battery_stock'!$K$4:$K$49,0)</f>
        <v>0.99275475702691973</v>
      </c>
      <c r="O15" s="16">
        <f>_xlfn.XLOOKUP($B15-O$2,'SI2.7 - Battery_stock'!$J$4:$J$49,'SI2.7 - Battery_stock'!$K$4:$K$49,0)</f>
        <v>1</v>
      </c>
      <c r="P15" s="16">
        <f>_xlfn.XLOOKUP($B15-P$2,'SI2.7 - Battery_stock'!$J$4:$J$49,'SI2.7 - Battery_stock'!$K$4:$K$49,0)</f>
        <v>0</v>
      </c>
      <c r="Q15" s="16">
        <f>_xlfn.XLOOKUP($B15-Q$2,'SI2.7 - Battery_stock'!$J$4:$J$49,'SI2.7 - Battery_stock'!$K$4:$K$49,0)</f>
        <v>0</v>
      </c>
      <c r="R15" s="16">
        <f>_xlfn.XLOOKUP($B15-R$2,'SI2.7 - Battery_stock'!$J$4:$J$49,'SI2.7 - Battery_stock'!$K$4:$K$49,0)</f>
        <v>0</v>
      </c>
      <c r="S15" s="16">
        <f>_xlfn.XLOOKUP($B15-S$2,'SI2.7 - Battery_stock'!$J$4:$J$49,'SI2.7 - Battery_stock'!$K$4:$K$49,0)</f>
        <v>0</v>
      </c>
      <c r="T15" s="16">
        <f>_xlfn.XLOOKUP($B15-T$2,'SI2.7 - Battery_stock'!$J$4:$J$49,'SI2.7 - Battery_stock'!$K$4:$K$49,0)</f>
        <v>0</v>
      </c>
      <c r="U15" s="16">
        <f>_xlfn.XLOOKUP($B15-U$2,'SI2.7 - Battery_stock'!$J$4:$J$49,'SI2.7 - Battery_stock'!$K$4:$K$49,0)</f>
        <v>0</v>
      </c>
      <c r="V15" s="16">
        <f>_xlfn.XLOOKUP($B15-V$2,'SI2.7 - Battery_stock'!$J$4:$J$49,'SI2.7 - Battery_stock'!$K$4:$K$49,0)</f>
        <v>0</v>
      </c>
      <c r="W15" s="16">
        <f>_xlfn.XLOOKUP($B15-W$2,'SI2.7 - Battery_stock'!$J$4:$J$49,'SI2.7 - Battery_stock'!$K$4:$K$49,0)</f>
        <v>0</v>
      </c>
      <c r="X15" s="16">
        <f>_xlfn.XLOOKUP($B15-X$2,'SI2.7 - Battery_stock'!$J$4:$J$49,'SI2.7 - Battery_stock'!$K$4:$K$49,0)</f>
        <v>0</v>
      </c>
      <c r="Y15" s="16">
        <f>_xlfn.XLOOKUP($B15-Y$2,'SI2.7 - Battery_stock'!$J$4:$J$49,'SI2.7 - Battery_stock'!$K$4:$K$49,0)</f>
        <v>0</v>
      </c>
      <c r="Z15" s="16">
        <f>_xlfn.XLOOKUP($B15-Z$2,'SI2.7 - Battery_stock'!$J$4:$J$49,'SI2.7 - Battery_stock'!$K$4:$K$49,0)</f>
        <v>0</v>
      </c>
      <c r="AA15" s="16">
        <f>_xlfn.XLOOKUP($B15-AA$2,'SI2.7 - Battery_stock'!$J$4:$J$49,'SI2.7 - Battery_stock'!$K$4:$K$49,0)</f>
        <v>0</v>
      </c>
      <c r="AB15" s="16">
        <f>_xlfn.XLOOKUP($B15-AB$2,'SI2.7 - Battery_stock'!$J$4:$J$49,'SI2.7 - Battery_stock'!$K$4:$K$49,0)</f>
        <v>0</v>
      </c>
      <c r="AC15" s="16">
        <f>_xlfn.XLOOKUP($B15-AC$2,'SI2.7 - Battery_stock'!$J$4:$J$49,'SI2.7 - Battery_stock'!$K$4:$K$49,0)</f>
        <v>0</v>
      </c>
      <c r="AD15" s="16">
        <f>_xlfn.XLOOKUP($B15-AD$2,'SI2.7 - Battery_stock'!$J$4:$J$49,'SI2.7 - Battery_stock'!$K$4:$K$49,0)</f>
        <v>0</v>
      </c>
      <c r="AE15" s="16">
        <f>_xlfn.XLOOKUP($B15-AE$2,'SI2.7 - Battery_stock'!$J$4:$J$49,'SI2.7 - Battery_stock'!$K$4:$K$49,0)</f>
        <v>0</v>
      </c>
      <c r="AF15" s="16">
        <f>_xlfn.XLOOKUP($B15-AF$2,'SI2.7 - Battery_stock'!$J$4:$J$49,'SI2.7 - Battery_stock'!$K$4:$K$49,0)</f>
        <v>0</v>
      </c>
      <c r="AG15" s="16">
        <f>_xlfn.XLOOKUP($B15-AG$2,'SI2.7 - Battery_stock'!$J$4:$J$49,'SI2.7 - Battery_stock'!$K$4:$K$49,0)</f>
        <v>0</v>
      </c>
      <c r="AH15" s="16">
        <f>_xlfn.XLOOKUP($B15-AH$2,'SI2.7 - Battery_stock'!$J$4:$J$49,'SI2.7 - Battery_stock'!$K$4:$K$49,0)</f>
        <v>0</v>
      </c>
      <c r="AI15" s="16">
        <f>_xlfn.XLOOKUP($B15-AI$2,'SI2.7 - Battery_stock'!$J$4:$J$49,'SI2.7 - Battery_stock'!$K$4:$K$49,0)</f>
        <v>0</v>
      </c>
      <c r="AJ15" s="16">
        <f>_xlfn.XLOOKUP($B15-AJ$2,'SI2.7 - Battery_stock'!$J$4:$J$49,'SI2.7 - Battery_stock'!$K$4:$K$49,0)</f>
        <v>0</v>
      </c>
      <c r="AK15" s="16">
        <f>_xlfn.XLOOKUP($B15-AK$2,'SI2.7 - Battery_stock'!$J$4:$J$49,'SI2.7 - Battery_stock'!$K$4:$K$49,0)</f>
        <v>0</v>
      </c>
      <c r="AL15" s="16">
        <f>_xlfn.XLOOKUP($B15-AL$2,'SI2.7 - Battery_stock'!$J$4:$J$49,'SI2.7 - Battery_stock'!$K$4:$K$49,0)</f>
        <v>0</v>
      </c>
      <c r="AM15" s="16">
        <f>_xlfn.XLOOKUP($B15-AM$2,'SI2.7 - Battery_stock'!$J$4:$J$49,'SI2.7 - Battery_stock'!$K$4:$K$49,0)</f>
        <v>0</v>
      </c>
      <c r="AN15" s="16">
        <f>_xlfn.XLOOKUP($B15-AN$2,'SI2.7 - Battery_stock'!$J$4:$J$49,'SI2.7 - Battery_stock'!$K$4:$K$49,0)</f>
        <v>0</v>
      </c>
      <c r="AO15" s="16">
        <f>_xlfn.XLOOKUP($B15-AO$2,'SI2.7 - Battery_stock'!$J$4:$J$49,'SI2.7 - Battery_stock'!$K$4:$K$49,0)</f>
        <v>0</v>
      </c>
      <c r="AP15" s="16">
        <f>_xlfn.XLOOKUP($B15-AP$2,'SI2.7 - Battery_stock'!$J$4:$J$49,'SI2.7 - Battery_stock'!$K$4:$K$49,0)</f>
        <v>0</v>
      </c>
      <c r="AQ15" s="16">
        <f>_xlfn.XLOOKUP($B15-AQ$2,'SI2.7 - Battery_stock'!$J$4:$J$49,'SI2.7 - Battery_stock'!$K$4:$K$49,0)</f>
        <v>0</v>
      </c>
      <c r="AR15" s="16">
        <f>_xlfn.XLOOKUP($B15-AR$2,'SI2.7 - Battery_stock'!$J$4:$J$49,'SI2.7 - Battery_stock'!$K$4:$K$49,0)</f>
        <v>0</v>
      </c>
      <c r="AS15" s="16">
        <f>_xlfn.XLOOKUP($B15-AS$2,'SI2.7 - Battery_stock'!$J$4:$J$49,'SI2.7 - Battery_stock'!$K$4:$K$49,0)</f>
        <v>0</v>
      </c>
      <c r="AT15" s="16">
        <f>_xlfn.XLOOKUP($B15-AT$2,'SI2.7 - Battery_stock'!$J$4:$J$49,'SI2.7 - Battery_stock'!$K$4:$K$49,0)</f>
        <v>0</v>
      </c>
      <c r="AU15" s="16">
        <f>_xlfn.XLOOKUP($B15-AU$2,'SI2.7 - Battery_stock'!$J$4:$J$49,'SI2.7 - Battery_stock'!$K$4:$K$49,0)</f>
        <v>0</v>
      </c>
      <c r="AV15" s="16">
        <f>_xlfn.XLOOKUP($B15-AV$2,'SI2.7 - Battery_stock'!$J$4:$J$49,'SI2.7 - Battery_stock'!$K$4:$K$49,0)</f>
        <v>0</v>
      </c>
    </row>
    <row r="16" spans="1:48">
      <c r="B16" s="9">
        <f>'SI2.7 - Battery_stock'!B17</f>
        <v>2018</v>
      </c>
      <c r="C16" s="16">
        <f>_xlfn.XLOOKUP($B16-C$2,'SI2.7 - Battery_stock'!$J$4:$J$49,'SI2.7 - Battery_stock'!$K$4:$K$49,0)</f>
        <v>8.5873566956985892E-2</v>
      </c>
      <c r="D16" s="16">
        <f>_xlfn.XLOOKUP($B16-D$2,'SI2.7 - Battery_stock'!$J$4:$J$49,'SI2.7 - Battery_stock'!$K$4:$K$49,0)</f>
        <v>0.12911549380067699</v>
      </c>
      <c r="E16" s="16">
        <f>_xlfn.XLOOKUP($B16-E$2,'SI2.7 - Battery_stock'!$J$4:$J$49,'SI2.7 - Battery_stock'!$K$4:$K$49,0)</f>
        <v>0.18633990163113034</v>
      </c>
      <c r="F16" s="16">
        <f>_xlfn.XLOOKUP($B16-F$2,'SI2.7 - Battery_stock'!$J$4:$J$49,'SI2.7 - Battery_stock'!$K$4:$K$49,0)</f>
        <v>0.25837776899454301</v>
      </c>
      <c r="G16" s="16">
        <f>_xlfn.XLOOKUP($B16-G$2,'SI2.7 - Battery_stock'!$J$4:$J$49,'SI2.7 - Battery_stock'!$K$4:$K$49,0)</f>
        <v>0.34456235469533381</v>
      </c>
      <c r="H16" s="16">
        <f>_xlfn.XLOOKUP($B16-H$2,'SI2.7 - Battery_stock'!$J$4:$J$49,'SI2.7 - Battery_stock'!$K$4:$K$49,0)</f>
        <v>0.44240412357986791</v>
      </c>
      <c r="I16" s="16">
        <f>_xlfn.XLOOKUP($B16-I$2,'SI2.7 - Battery_stock'!$J$4:$J$49,'SI2.7 - Battery_stock'!$K$4:$K$49,0)</f>
        <v>0.54755135443059455</v>
      </c>
      <c r="J16" s="16">
        <f>_xlfn.XLOOKUP($B16-J$2,'SI2.7 - Battery_stock'!$J$4:$J$49,'SI2.7 - Battery_stock'!$K$4:$K$49,0)</f>
        <v>0.65410927351243875</v>
      </c>
      <c r="K16" s="16">
        <f>_xlfn.XLOOKUP($B16-K$2,'SI2.7 - Battery_stock'!$J$4:$J$49,'SI2.7 - Battery_stock'!$K$4:$K$49,0)</f>
        <v>0.75530749508057482</v>
      </c>
      <c r="L16" s="16">
        <f>_xlfn.XLOOKUP($B16-L$2,'SI2.7 - Battery_stock'!$J$4:$J$49,'SI2.7 - Battery_stock'!$K$4:$K$49,0)</f>
        <v>0.8444155050925114</v>
      </c>
      <c r="M16" s="16">
        <f>_xlfn.XLOOKUP($B16-M$2,'SI2.7 - Battery_stock'!$J$4:$J$49,'SI2.7 - Battery_stock'!$K$4:$K$49,0)</f>
        <v>0.91574129349650168</v>
      </c>
      <c r="N16" s="16">
        <f>_xlfn.XLOOKUP($B16-N$2,'SI2.7 - Battery_stock'!$J$4:$J$49,'SI2.7 - Battery_stock'!$K$4:$K$49,0)</f>
        <v>0.96554054295599878</v>
      </c>
      <c r="O16" s="16">
        <f>_xlfn.XLOOKUP($B16-O$2,'SI2.7 - Battery_stock'!$J$4:$J$49,'SI2.7 - Battery_stock'!$K$4:$K$49,0)</f>
        <v>0.99275475702691973</v>
      </c>
      <c r="P16" s="16">
        <f>_xlfn.XLOOKUP($B16-P$2,'SI2.7 - Battery_stock'!$J$4:$J$49,'SI2.7 - Battery_stock'!$K$4:$K$49,0)</f>
        <v>1</v>
      </c>
      <c r="Q16" s="16">
        <f>_xlfn.XLOOKUP($B16-Q$2,'SI2.7 - Battery_stock'!$J$4:$J$49,'SI2.7 - Battery_stock'!$K$4:$K$49,0)</f>
        <v>0</v>
      </c>
      <c r="R16" s="16">
        <f>_xlfn.XLOOKUP($B16-R$2,'SI2.7 - Battery_stock'!$J$4:$J$49,'SI2.7 - Battery_stock'!$K$4:$K$49,0)</f>
        <v>0</v>
      </c>
      <c r="S16" s="16">
        <f>_xlfn.XLOOKUP($B16-S$2,'SI2.7 - Battery_stock'!$J$4:$J$49,'SI2.7 - Battery_stock'!$K$4:$K$49,0)</f>
        <v>0</v>
      </c>
      <c r="T16" s="16">
        <f>_xlfn.XLOOKUP($B16-T$2,'SI2.7 - Battery_stock'!$J$4:$J$49,'SI2.7 - Battery_stock'!$K$4:$K$49,0)</f>
        <v>0</v>
      </c>
      <c r="U16" s="16">
        <f>_xlfn.XLOOKUP($B16-U$2,'SI2.7 - Battery_stock'!$J$4:$J$49,'SI2.7 - Battery_stock'!$K$4:$K$49,0)</f>
        <v>0</v>
      </c>
      <c r="V16" s="16">
        <f>_xlfn.XLOOKUP($B16-V$2,'SI2.7 - Battery_stock'!$J$4:$J$49,'SI2.7 - Battery_stock'!$K$4:$K$49,0)</f>
        <v>0</v>
      </c>
      <c r="W16" s="16">
        <f>_xlfn.XLOOKUP($B16-W$2,'SI2.7 - Battery_stock'!$J$4:$J$49,'SI2.7 - Battery_stock'!$K$4:$K$49,0)</f>
        <v>0</v>
      </c>
      <c r="X16" s="16">
        <f>_xlfn.XLOOKUP($B16-X$2,'SI2.7 - Battery_stock'!$J$4:$J$49,'SI2.7 - Battery_stock'!$K$4:$K$49,0)</f>
        <v>0</v>
      </c>
      <c r="Y16" s="16">
        <f>_xlfn.XLOOKUP($B16-Y$2,'SI2.7 - Battery_stock'!$J$4:$J$49,'SI2.7 - Battery_stock'!$K$4:$K$49,0)</f>
        <v>0</v>
      </c>
      <c r="Z16" s="16">
        <f>_xlfn.XLOOKUP($B16-Z$2,'SI2.7 - Battery_stock'!$J$4:$J$49,'SI2.7 - Battery_stock'!$K$4:$K$49,0)</f>
        <v>0</v>
      </c>
      <c r="AA16" s="16">
        <f>_xlfn.XLOOKUP($B16-AA$2,'SI2.7 - Battery_stock'!$J$4:$J$49,'SI2.7 - Battery_stock'!$K$4:$K$49,0)</f>
        <v>0</v>
      </c>
      <c r="AB16" s="16">
        <f>_xlfn.XLOOKUP($B16-AB$2,'SI2.7 - Battery_stock'!$J$4:$J$49,'SI2.7 - Battery_stock'!$K$4:$K$49,0)</f>
        <v>0</v>
      </c>
      <c r="AC16" s="16">
        <f>_xlfn.XLOOKUP($B16-AC$2,'SI2.7 - Battery_stock'!$J$4:$J$49,'SI2.7 - Battery_stock'!$K$4:$K$49,0)</f>
        <v>0</v>
      </c>
      <c r="AD16" s="16">
        <f>_xlfn.XLOOKUP($B16-AD$2,'SI2.7 - Battery_stock'!$J$4:$J$49,'SI2.7 - Battery_stock'!$K$4:$K$49,0)</f>
        <v>0</v>
      </c>
      <c r="AE16" s="16">
        <f>_xlfn.XLOOKUP($B16-AE$2,'SI2.7 - Battery_stock'!$J$4:$J$49,'SI2.7 - Battery_stock'!$K$4:$K$49,0)</f>
        <v>0</v>
      </c>
      <c r="AF16" s="16">
        <f>_xlfn.XLOOKUP($B16-AF$2,'SI2.7 - Battery_stock'!$J$4:$J$49,'SI2.7 - Battery_stock'!$K$4:$K$49,0)</f>
        <v>0</v>
      </c>
      <c r="AG16" s="16">
        <f>_xlfn.XLOOKUP($B16-AG$2,'SI2.7 - Battery_stock'!$J$4:$J$49,'SI2.7 - Battery_stock'!$K$4:$K$49,0)</f>
        <v>0</v>
      </c>
      <c r="AH16" s="16">
        <f>_xlfn.XLOOKUP($B16-AH$2,'SI2.7 - Battery_stock'!$J$4:$J$49,'SI2.7 - Battery_stock'!$K$4:$K$49,0)</f>
        <v>0</v>
      </c>
      <c r="AI16" s="16">
        <f>_xlfn.XLOOKUP($B16-AI$2,'SI2.7 - Battery_stock'!$J$4:$J$49,'SI2.7 - Battery_stock'!$K$4:$K$49,0)</f>
        <v>0</v>
      </c>
      <c r="AJ16" s="16">
        <f>_xlfn.XLOOKUP($B16-AJ$2,'SI2.7 - Battery_stock'!$J$4:$J$49,'SI2.7 - Battery_stock'!$K$4:$K$49,0)</f>
        <v>0</v>
      </c>
      <c r="AK16" s="16">
        <f>_xlfn.XLOOKUP($B16-AK$2,'SI2.7 - Battery_stock'!$J$4:$J$49,'SI2.7 - Battery_stock'!$K$4:$K$49,0)</f>
        <v>0</v>
      </c>
      <c r="AL16" s="16">
        <f>_xlfn.XLOOKUP($B16-AL$2,'SI2.7 - Battery_stock'!$J$4:$J$49,'SI2.7 - Battery_stock'!$K$4:$K$49,0)</f>
        <v>0</v>
      </c>
      <c r="AM16" s="16">
        <f>_xlfn.XLOOKUP($B16-AM$2,'SI2.7 - Battery_stock'!$J$4:$J$49,'SI2.7 - Battery_stock'!$K$4:$K$49,0)</f>
        <v>0</v>
      </c>
      <c r="AN16" s="16">
        <f>_xlfn.XLOOKUP($B16-AN$2,'SI2.7 - Battery_stock'!$J$4:$J$49,'SI2.7 - Battery_stock'!$K$4:$K$49,0)</f>
        <v>0</v>
      </c>
      <c r="AO16" s="16">
        <f>_xlfn.XLOOKUP($B16-AO$2,'SI2.7 - Battery_stock'!$J$4:$J$49,'SI2.7 - Battery_stock'!$K$4:$K$49,0)</f>
        <v>0</v>
      </c>
      <c r="AP16" s="16">
        <f>_xlfn.XLOOKUP($B16-AP$2,'SI2.7 - Battery_stock'!$J$4:$J$49,'SI2.7 - Battery_stock'!$K$4:$K$49,0)</f>
        <v>0</v>
      </c>
      <c r="AQ16" s="16">
        <f>_xlfn.XLOOKUP($B16-AQ$2,'SI2.7 - Battery_stock'!$J$4:$J$49,'SI2.7 - Battery_stock'!$K$4:$K$49,0)</f>
        <v>0</v>
      </c>
      <c r="AR16" s="16">
        <f>_xlfn.XLOOKUP($B16-AR$2,'SI2.7 - Battery_stock'!$J$4:$J$49,'SI2.7 - Battery_stock'!$K$4:$K$49,0)</f>
        <v>0</v>
      </c>
      <c r="AS16" s="16">
        <f>_xlfn.XLOOKUP($B16-AS$2,'SI2.7 - Battery_stock'!$J$4:$J$49,'SI2.7 - Battery_stock'!$K$4:$K$49,0)</f>
        <v>0</v>
      </c>
      <c r="AT16" s="16">
        <f>_xlfn.XLOOKUP($B16-AT$2,'SI2.7 - Battery_stock'!$J$4:$J$49,'SI2.7 - Battery_stock'!$K$4:$K$49,0)</f>
        <v>0</v>
      </c>
      <c r="AU16" s="16">
        <f>_xlfn.XLOOKUP($B16-AU$2,'SI2.7 - Battery_stock'!$J$4:$J$49,'SI2.7 - Battery_stock'!$K$4:$K$49,0)</f>
        <v>0</v>
      </c>
      <c r="AV16" s="16">
        <f>_xlfn.XLOOKUP($B16-AV$2,'SI2.7 - Battery_stock'!$J$4:$J$49,'SI2.7 - Battery_stock'!$K$4:$K$49,0)</f>
        <v>0</v>
      </c>
    </row>
    <row r="17" spans="2:48">
      <c r="B17" s="9">
        <f>'SI2.7 - Battery_stock'!B18</f>
        <v>2019</v>
      </c>
      <c r="C17" s="16">
        <f>_xlfn.XLOOKUP($B17-C$2,'SI2.7 - Battery_stock'!$J$4:$J$49,'SI2.7 - Battery_stock'!$K$4:$K$49,0)</f>
        <v>5.4772255750516585E-2</v>
      </c>
      <c r="D17" s="16">
        <f>_xlfn.XLOOKUP($B17-D$2,'SI2.7 - Battery_stock'!$J$4:$J$49,'SI2.7 - Battery_stock'!$K$4:$K$49,0)</f>
        <v>8.5873566956985892E-2</v>
      </c>
      <c r="E17" s="16">
        <f>_xlfn.XLOOKUP($B17-E$2,'SI2.7 - Battery_stock'!$J$4:$J$49,'SI2.7 - Battery_stock'!$K$4:$K$49,0)</f>
        <v>0.12911549380067699</v>
      </c>
      <c r="F17" s="16">
        <f>_xlfn.XLOOKUP($B17-F$2,'SI2.7 - Battery_stock'!$J$4:$J$49,'SI2.7 - Battery_stock'!$K$4:$K$49,0)</f>
        <v>0.18633990163113034</v>
      </c>
      <c r="G17" s="16">
        <f>_xlfn.XLOOKUP($B17-G$2,'SI2.7 - Battery_stock'!$J$4:$J$49,'SI2.7 - Battery_stock'!$K$4:$K$49,0)</f>
        <v>0.25837776899454301</v>
      </c>
      <c r="H17" s="16">
        <f>_xlfn.XLOOKUP($B17-H$2,'SI2.7 - Battery_stock'!$J$4:$J$49,'SI2.7 - Battery_stock'!$K$4:$K$49,0)</f>
        <v>0.34456235469533381</v>
      </c>
      <c r="I17" s="16">
        <f>_xlfn.XLOOKUP($B17-I$2,'SI2.7 - Battery_stock'!$J$4:$J$49,'SI2.7 - Battery_stock'!$K$4:$K$49,0)</f>
        <v>0.44240412357986791</v>
      </c>
      <c r="J17" s="16">
        <f>_xlfn.XLOOKUP($B17-J$2,'SI2.7 - Battery_stock'!$J$4:$J$49,'SI2.7 - Battery_stock'!$K$4:$K$49,0)</f>
        <v>0.54755135443059455</v>
      </c>
      <c r="K17" s="16">
        <f>_xlfn.XLOOKUP($B17-K$2,'SI2.7 - Battery_stock'!$J$4:$J$49,'SI2.7 - Battery_stock'!$K$4:$K$49,0)</f>
        <v>0.65410927351243875</v>
      </c>
      <c r="L17" s="16">
        <f>_xlfn.XLOOKUP($B17-L$2,'SI2.7 - Battery_stock'!$J$4:$J$49,'SI2.7 - Battery_stock'!$K$4:$K$49,0)</f>
        <v>0.75530749508057482</v>
      </c>
      <c r="M17" s="16">
        <f>_xlfn.XLOOKUP($B17-M$2,'SI2.7 - Battery_stock'!$J$4:$J$49,'SI2.7 - Battery_stock'!$K$4:$K$49,0)</f>
        <v>0.8444155050925114</v>
      </c>
      <c r="N17" s="16">
        <f>_xlfn.XLOOKUP($B17-N$2,'SI2.7 - Battery_stock'!$J$4:$J$49,'SI2.7 - Battery_stock'!$K$4:$K$49,0)</f>
        <v>0.91574129349650168</v>
      </c>
      <c r="O17" s="16">
        <f>_xlfn.XLOOKUP($B17-O$2,'SI2.7 - Battery_stock'!$J$4:$J$49,'SI2.7 - Battery_stock'!$K$4:$K$49,0)</f>
        <v>0.96554054295599878</v>
      </c>
      <c r="P17" s="16">
        <f>_xlfn.XLOOKUP($B17-P$2,'SI2.7 - Battery_stock'!$J$4:$J$49,'SI2.7 - Battery_stock'!$K$4:$K$49,0)</f>
        <v>0.99275475702691973</v>
      </c>
      <c r="Q17" s="16">
        <f>_xlfn.XLOOKUP($B17-Q$2,'SI2.7 - Battery_stock'!$J$4:$J$49,'SI2.7 - Battery_stock'!$K$4:$K$49,0)</f>
        <v>1</v>
      </c>
      <c r="R17" s="16">
        <f>_xlfn.XLOOKUP($B17-R$2,'SI2.7 - Battery_stock'!$J$4:$J$49,'SI2.7 - Battery_stock'!$K$4:$K$49,0)</f>
        <v>0</v>
      </c>
      <c r="S17" s="16">
        <f>_xlfn.XLOOKUP($B17-S$2,'SI2.7 - Battery_stock'!$J$4:$J$49,'SI2.7 - Battery_stock'!$K$4:$K$49,0)</f>
        <v>0</v>
      </c>
      <c r="T17" s="16">
        <f>_xlfn.XLOOKUP($B17-T$2,'SI2.7 - Battery_stock'!$J$4:$J$49,'SI2.7 - Battery_stock'!$K$4:$K$49,0)</f>
        <v>0</v>
      </c>
      <c r="U17" s="16">
        <f>_xlfn.XLOOKUP($B17-U$2,'SI2.7 - Battery_stock'!$J$4:$J$49,'SI2.7 - Battery_stock'!$K$4:$K$49,0)</f>
        <v>0</v>
      </c>
      <c r="V17" s="16">
        <f>_xlfn.XLOOKUP($B17-V$2,'SI2.7 - Battery_stock'!$J$4:$J$49,'SI2.7 - Battery_stock'!$K$4:$K$49,0)</f>
        <v>0</v>
      </c>
      <c r="W17" s="16">
        <f>_xlfn.XLOOKUP($B17-W$2,'SI2.7 - Battery_stock'!$J$4:$J$49,'SI2.7 - Battery_stock'!$K$4:$K$49,0)</f>
        <v>0</v>
      </c>
      <c r="X17" s="16">
        <f>_xlfn.XLOOKUP($B17-X$2,'SI2.7 - Battery_stock'!$J$4:$J$49,'SI2.7 - Battery_stock'!$K$4:$K$49,0)</f>
        <v>0</v>
      </c>
      <c r="Y17" s="16">
        <f>_xlfn.XLOOKUP($B17-Y$2,'SI2.7 - Battery_stock'!$J$4:$J$49,'SI2.7 - Battery_stock'!$K$4:$K$49,0)</f>
        <v>0</v>
      </c>
      <c r="Z17" s="16">
        <f>_xlfn.XLOOKUP($B17-Z$2,'SI2.7 - Battery_stock'!$J$4:$J$49,'SI2.7 - Battery_stock'!$K$4:$K$49,0)</f>
        <v>0</v>
      </c>
      <c r="AA17" s="16">
        <f>_xlfn.XLOOKUP($B17-AA$2,'SI2.7 - Battery_stock'!$J$4:$J$49,'SI2.7 - Battery_stock'!$K$4:$K$49,0)</f>
        <v>0</v>
      </c>
      <c r="AB17" s="16">
        <f>_xlfn.XLOOKUP($B17-AB$2,'SI2.7 - Battery_stock'!$J$4:$J$49,'SI2.7 - Battery_stock'!$K$4:$K$49,0)</f>
        <v>0</v>
      </c>
      <c r="AC17" s="16">
        <f>_xlfn.XLOOKUP($B17-AC$2,'SI2.7 - Battery_stock'!$J$4:$J$49,'SI2.7 - Battery_stock'!$K$4:$K$49,0)</f>
        <v>0</v>
      </c>
      <c r="AD17" s="16">
        <f>_xlfn.XLOOKUP($B17-AD$2,'SI2.7 - Battery_stock'!$J$4:$J$49,'SI2.7 - Battery_stock'!$K$4:$K$49,0)</f>
        <v>0</v>
      </c>
      <c r="AE17" s="16">
        <f>_xlfn.XLOOKUP($B17-AE$2,'SI2.7 - Battery_stock'!$J$4:$J$49,'SI2.7 - Battery_stock'!$K$4:$K$49,0)</f>
        <v>0</v>
      </c>
      <c r="AF17" s="16">
        <f>_xlfn.XLOOKUP($B17-AF$2,'SI2.7 - Battery_stock'!$J$4:$J$49,'SI2.7 - Battery_stock'!$K$4:$K$49,0)</f>
        <v>0</v>
      </c>
      <c r="AG17" s="16">
        <f>_xlfn.XLOOKUP($B17-AG$2,'SI2.7 - Battery_stock'!$J$4:$J$49,'SI2.7 - Battery_stock'!$K$4:$K$49,0)</f>
        <v>0</v>
      </c>
      <c r="AH17" s="16">
        <f>_xlfn.XLOOKUP($B17-AH$2,'SI2.7 - Battery_stock'!$J$4:$J$49,'SI2.7 - Battery_stock'!$K$4:$K$49,0)</f>
        <v>0</v>
      </c>
      <c r="AI17" s="16">
        <f>_xlfn.XLOOKUP($B17-AI$2,'SI2.7 - Battery_stock'!$J$4:$J$49,'SI2.7 - Battery_stock'!$K$4:$K$49,0)</f>
        <v>0</v>
      </c>
      <c r="AJ17" s="16">
        <f>_xlfn.XLOOKUP($B17-AJ$2,'SI2.7 - Battery_stock'!$J$4:$J$49,'SI2.7 - Battery_stock'!$K$4:$K$49,0)</f>
        <v>0</v>
      </c>
      <c r="AK17" s="16">
        <f>_xlfn.XLOOKUP($B17-AK$2,'SI2.7 - Battery_stock'!$J$4:$J$49,'SI2.7 - Battery_stock'!$K$4:$K$49,0)</f>
        <v>0</v>
      </c>
      <c r="AL17" s="16">
        <f>_xlfn.XLOOKUP($B17-AL$2,'SI2.7 - Battery_stock'!$J$4:$J$49,'SI2.7 - Battery_stock'!$K$4:$K$49,0)</f>
        <v>0</v>
      </c>
      <c r="AM17" s="16">
        <f>_xlfn.XLOOKUP($B17-AM$2,'SI2.7 - Battery_stock'!$J$4:$J$49,'SI2.7 - Battery_stock'!$K$4:$K$49,0)</f>
        <v>0</v>
      </c>
      <c r="AN17" s="16">
        <f>_xlfn.XLOOKUP($B17-AN$2,'SI2.7 - Battery_stock'!$J$4:$J$49,'SI2.7 - Battery_stock'!$K$4:$K$49,0)</f>
        <v>0</v>
      </c>
      <c r="AO17" s="16">
        <f>_xlfn.XLOOKUP($B17-AO$2,'SI2.7 - Battery_stock'!$J$4:$J$49,'SI2.7 - Battery_stock'!$K$4:$K$49,0)</f>
        <v>0</v>
      </c>
      <c r="AP17" s="16">
        <f>_xlfn.XLOOKUP($B17-AP$2,'SI2.7 - Battery_stock'!$J$4:$J$49,'SI2.7 - Battery_stock'!$K$4:$K$49,0)</f>
        <v>0</v>
      </c>
      <c r="AQ17" s="16">
        <f>_xlfn.XLOOKUP($B17-AQ$2,'SI2.7 - Battery_stock'!$J$4:$J$49,'SI2.7 - Battery_stock'!$K$4:$K$49,0)</f>
        <v>0</v>
      </c>
      <c r="AR17" s="16">
        <f>_xlfn.XLOOKUP($B17-AR$2,'SI2.7 - Battery_stock'!$J$4:$J$49,'SI2.7 - Battery_stock'!$K$4:$K$49,0)</f>
        <v>0</v>
      </c>
      <c r="AS17" s="16">
        <f>_xlfn.XLOOKUP($B17-AS$2,'SI2.7 - Battery_stock'!$J$4:$J$49,'SI2.7 - Battery_stock'!$K$4:$K$49,0)</f>
        <v>0</v>
      </c>
      <c r="AT17" s="16">
        <f>_xlfn.XLOOKUP($B17-AT$2,'SI2.7 - Battery_stock'!$J$4:$J$49,'SI2.7 - Battery_stock'!$K$4:$K$49,0)</f>
        <v>0</v>
      </c>
      <c r="AU17" s="16">
        <f>_xlfn.XLOOKUP($B17-AU$2,'SI2.7 - Battery_stock'!$J$4:$J$49,'SI2.7 - Battery_stock'!$K$4:$K$49,0)</f>
        <v>0</v>
      </c>
      <c r="AV17" s="16">
        <f>_xlfn.XLOOKUP($B17-AV$2,'SI2.7 - Battery_stock'!$J$4:$J$49,'SI2.7 - Battery_stock'!$K$4:$K$49,0)</f>
        <v>0</v>
      </c>
    </row>
    <row r="18" spans="2:48">
      <c r="B18" s="9">
        <f>'SI2.7 - Battery_stock'!B19</f>
        <v>2020</v>
      </c>
      <c r="C18" s="16">
        <f>_xlfn.XLOOKUP($B18-C$2,'SI2.7 - Battery_stock'!$J$4:$J$49,'SI2.7 - Battery_stock'!$K$4:$K$49,0)</f>
        <v>3.3474520651110007E-2</v>
      </c>
      <c r="D18" s="16">
        <f>_xlfn.XLOOKUP($B18-D$2,'SI2.7 - Battery_stock'!$J$4:$J$49,'SI2.7 - Battery_stock'!$K$4:$K$49,0)</f>
        <v>5.4772255750516585E-2</v>
      </c>
      <c r="E18" s="16">
        <f>_xlfn.XLOOKUP($B18-E$2,'SI2.7 - Battery_stock'!$J$4:$J$49,'SI2.7 - Battery_stock'!$K$4:$K$49,0)</f>
        <v>8.5873566956985892E-2</v>
      </c>
      <c r="F18" s="16">
        <f>_xlfn.XLOOKUP($B18-F$2,'SI2.7 - Battery_stock'!$J$4:$J$49,'SI2.7 - Battery_stock'!$K$4:$K$49,0)</f>
        <v>0.12911549380067699</v>
      </c>
      <c r="G18" s="16">
        <f>_xlfn.XLOOKUP($B18-G$2,'SI2.7 - Battery_stock'!$J$4:$J$49,'SI2.7 - Battery_stock'!$K$4:$K$49,0)</f>
        <v>0.18633990163113034</v>
      </c>
      <c r="H18" s="16">
        <f>_xlfn.XLOOKUP($B18-H$2,'SI2.7 - Battery_stock'!$J$4:$J$49,'SI2.7 - Battery_stock'!$K$4:$K$49,0)</f>
        <v>0.25837776899454301</v>
      </c>
      <c r="I18" s="16">
        <f>_xlfn.XLOOKUP($B18-I$2,'SI2.7 - Battery_stock'!$J$4:$J$49,'SI2.7 - Battery_stock'!$K$4:$K$49,0)</f>
        <v>0.34456235469533381</v>
      </c>
      <c r="J18" s="16">
        <f>_xlfn.XLOOKUP($B18-J$2,'SI2.7 - Battery_stock'!$J$4:$J$49,'SI2.7 - Battery_stock'!$K$4:$K$49,0)</f>
        <v>0.44240412357986791</v>
      </c>
      <c r="K18" s="16">
        <f>_xlfn.XLOOKUP($B18-K$2,'SI2.7 - Battery_stock'!$J$4:$J$49,'SI2.7 - Battery_stock'!$K$4:$K$49,0)</f>
        <v>0.54755135443059455</v>
      </c>
      <c r="L18" s="16">
        <f>_xlfn.XLOOKUP($B18-L$2,'SI2.7 - Battery_stock'!$J$4:$J$49,'SI2.7 - Battery_stock'!$K$4:$K$49,0)</f>
        <v>0.65410927351243875</v>
      </c>
      <c r="M18" s="16">
        <f>_xlfn.XLOOKUP($B18-M$2,'SI2.7 - Battery_stock'!$J$4:$J$49,'SI2.7 - Battery_stock'!$K$4:$K$49,0)</f>
        <v>0.75530749508057482</v>
      </c>
      <c r="N18" s="16">
        <f>_xlfn.XLOOKUP($B18-N$2,'SI2.7 - Battery_stock'!$J$4:$J$49,'SI2.7 - Battery_stock'!$K$4:$K$49,0)</f>
        <v>0.8444155050925114</v>
      </c>
      <c r="O18" s="16">
        <f>_xlfn.XLOOKUP($B18-O$2,'SI2.7 - Battery_stock'!$J$4:$J$49,'SI2.7 - Battery_stock'!$K$4:$K$49,0)</f>
        <v>0.91574129349650168</v>
      </c>
      <c r="P18" s="16">
        <f>_xlfn.XLOOKUP($B18-P$2,'SI2.7 - Battery_stock'!$J$4:$J$49,'SI2.7 - Battery_stock'!$K$4:$K$49,0)</f>
        <v>0.96554054295599878</v>
      </c>
      <c r="Q18" s="16">
        <f>_xlfn.XLOOKUP($B18-Q$2,'SI2.7 - Battery_stock'!$J$4:$J$49,'SI2.7 - Battery_stock'!$K$4:$K$49,0)</f>
        <v>0.99275475702691973</v>
      </c>
      <c r="R18" s="16">
        <f>_xlfn.XLOOKUP($B18-R$2,'SI2.7 - Battery_stock'!$J$4:$J$49,'SI2.7 - Battery_stock'!$K$4:$K$49,0)</f>
        <v>1</v>
      </c>
      <c r="S18" s="16">
        <f>_xlfn.XLOOKUP($B18-S$2,'SI2.7 - Battery_stock'!$J$4:$J$49,'SI2.7 - Battery_stock'!$K$4:$K$49,0)</f>
        <v>0</v>
      </c>
      <c r="T18" s="16">
        <f>_xlfn.XLOOKUP($B18-T$2,'SI2.7 - Battery_stock'!$J$4:$J$49,'SI2.7 - Battery_stock'!$K$4:$K$49,0)</f>
        <v>0</v>
      </c>
      <c r="U18" s="16">
        <f>_xlfn.XLOOKUP($B18-U$2,'SI2.7 - Battery_stock'!$J$4:$J$49,'SI2.7 - Battery_stock'!$K$4:$K$49,0)</f>
        <v>0</v>
      </c>
      <c r="V18" s="16">
        <f>_xlfn.XLOOKUP($B18-V$2,'SI2.7 - Battery_stock'!$J$4:$J$49,'SI2.7 - Battery_stock'!$K$4:$K$49,0)</f>
        <v>0</v>
      </c>
      <c r="W18" s="16">
        <f>_xlfn.XLOOKUP($B18-W$2,'SI2.7 - Battery_stock'!$J$4:$J$49,'SI2.7 - Battery_stock'!$K$4:$K$49,0)</f>
        <v>0</v>
      </c>
      <c r="X18" s="16">
        <f>_xlfn.XLOOKUP($B18-X$2,'SI2.7 - Battery_stock'!$J$4:$J$49,'SI2.7 - Battery_stock'!$K$4:$K$49,0)</f>
        <v>0</v>
      </c>
      <c r="Y18" s="16">
        <f>_xlfn.XLOOKUP($B18-Y$2,'SI2.7 - Battery_stock'!$J$4:$J$49,'SI2.7 - Battery_stock'!$K$4:$K$49,0)</f>
        <v>0</v>
      </c>
      <c r="Z18" s="16">
        <f>_xlfn.XLOOKUP($B18-Z$2,'SI2.7 - Battery_stock'!$J$4:$J$49,'SI2.7 - Battery_stock'!$K$4:$K$49,0)</f>
        <v>0</v>
      </c>
      <c r="AA18" s="16">
        <f>_xlfn.XLOOKUP($B18-AA$2,'SI2.7 - Battery_stock'!$J$4:$J$49,'SI2.7 - Battery_stock'!$K$4:$K$49,0)</f>
        <v>0</v>
      </c>
      <c r="AB18" s="16">
        <f>_xlfn.XLOOKUP($B18-AB$2,'SI2.7 - Battery_stock'!$J$4:$J$49,'SI2.7 - Battery_stock'!$K$4:$K$49,0)</f>
        <v>0</v>
      </c>
      <c r="AC18" s="16">
        <f>_xlfn.XLOOKUP($B18-AC$2,'SI2.7 - Battery_stock'!$J$4:$J$49,'SI2.7 - Battery_stock'!$K$4:$K$49,0)</f>
        <v>0</v>
      </c>
      <c r="AD18" s="16">
        <f>_xlfn.XLOOKUP($B18-AD$2,'SI2.7 - Battery_stock'!$J$4:$J$49,'SI2.7 - Battery_stock'!$K$4:$K$49,0)</f>
        <v>0</v>
      </c>
      <c r="AE18" s="16">
        <f>_xlfn.XLOOKUP($B18-AE$2,'SI2.7 - Battery_stock'!$J$4:$J$49,'SI2.7 - Battery_stock'!$K$4:$K$49,0)</f>
        <v>0</v>
      </c>
      <c r="AF18" s="16">
        <f>_xlfn.XLOOKUP($B18-AF$2,'SI2.7 - Battery_stock'!$J$4:$J$49,'SI2.7 - Battery_stock'!$K$4:$K$49,0)</f>
        <v>0</v>
      </c>
      <c r="AG18" s="16">
        <f>_xlfn.XLOOKUP($B18-AG$2,'SI2.7 - Battery_stock'!$J$4:$J$49,'SI2.7 - Battery_stock'!$K$4:$K$49,0)</f>
        <v>0</v>
      </c>
      <c r="AH18" s="16">
        <f>_xlfn.XLOOKUP($B18-AH$2,'SI2.7 - Battery_stock'!$J$4:$J$49,'SI2.7 - Battery_stock'!$K$4:$K$49,0)</f>
        <v>0</v>
      </c>
      <c r="AI18" s="16">
        <f>_xlfn.XLOOKUP($B18-AI$2,'SI2.7 - Battery_stock'!$J$4:$J$49,'SI2.7 - Battery_stock'!$K$4:$K$49,0)</f>
        <v>0</v>
      </c>
      <c r="AJ18" s="16">
        <f>_xlfn.XLOOKUP($B18-AJ$2,'SI2.7 - Battery_stock'!$J$4:$J$49,'SI2.7 - Battery_stock'!$K$4:$K$49,0)</f>
        <v>0</v>
      </c>
      <c r="AK18" s="16">
        <f>_xlfn.XLOOKUP($B18-AK$2,'SI2.7 - Battery_stock'!$J$4:$J$49,'SI2.7 - Battery_stock'!$K$4:$K$49,0)</f>
        <v>0</v>
      </c>
      <c r="AL18" s="16">
        <f>_xlfn.XLOOKUP($B18-AL$2,'SI2.7 - Battery_stock'!$J$4:$J$49,'SI2.7 - Battery_stock'!$K$4:$K$49,0)</f>
        <v>0</v>
      </c>
      <c r="AM18" s="16">
        <f>_xlfn.XLOOKUP($B18-AM$2,'SI2.7 - Battery_stock'!$J$4:$J$49,'SI2.7 - Battery_stock'!$K$4:$K$49,0)</f>
        <v>0</v>
      </c>
      <c r="AN18" s="16">
        <f>_xlfn.XLOOKUP($B18-AN$2,'SI2.7 - Battery_stock'!$J$4:$J$49,'SI2.7 - Battery_stock'!$K$4:$K$49,0)</f>
        <v>0</v>
      </c>
      <c r="AO18" s="16">
        <f>_xlfn.XLOOKUP($B18-AO$2,'SI2.7 - Battery_stock'!$J$4:$J$49,'SI2.7 - Battery_stock'!$K$4:$K$49,0)</f>
        <v>0</v>
      </c>
      <c r="AP18" s="16">
        <f>_xlfn.XLOOKUP($B18-AP$2,'SI2.7 - Battery_stock'!$J$4:$J$49,'SI2.7 - Battery_stock'!$K$4:$K$49,0)</f>
        <v>0</v>
      </c>
      <c r="AQ18" s="16">
        <f>_xlfn.XLOOKUP($B18-AQ$2,'SI2.7 - Battery_stock'!$J$4:$J$49,'SI2.7 - Battery_stock'!$K$4:$K$49,0)</f>
        <v>0</v>
      </c>
      <c r="AR18" s="16">
        <f>_xlfn.XLOOKUP($B18-AR$2,'SI2.7 - Battery_stock'!$J$4:$J$49,'SI2.7 - Battery_stock'!$K$4:$K$49,0)</f>
        <v>0</v>
      </c>
      <c r="AS18" s="16">
        <f>_xlfn.XLOOKUP($B18-AS$2,'SI2.7 - Battery_stock'!$J$4:$J$49,'SI2.7 - Battery_stock'!$K$4:$K$49,0)</f>
        <v>0</v>
      </c>
      <c r="AT18" s="16">
        <f>_xlfn.XLOOKUP($B18-AT$2,'SI2.7 - Battery_stock'!$J$4:$J$49,'SI2.7 - Battery_stock'!$K$4:$K$49,0)</f>
        <v>0</v>
      </c>
      <c r="AU18" s="16">
        <f>_xlfn.XLOOKUP($B18-AU$2,'SI2.7 - Battery_stock'!$J$4:$J$49,'SI2.7 - Battery_stock'!$K$4:$K$49,0)</f>
        <v>0</v>
      </c>
      <c r="AV18" s="16">
        <f>_xlfn.XLOOKUP($B18-AV$2,'SI2.7 - Battery_stock'!$J$4:$J$49,'SI2.7 - Battery_stock'!$K$4:$K$49,0)</f>
        <v>0</v>
      </c>
    </row>
    <row r="19" spans="2:48">
      <c r="B19" s="9">
        <f>'SI2.7 - Battery_stock'!B20</f>
        <v>2021</v>
      </c>
      <c r="C19" s="16">
        <f>_xlfn.XLOOKUP($B19-C$2,'SI2.7 - Battery_stock'!$J$4:$J$49,'SI2.7 - Battery_stock'!$K$4:$K$49,0)</f>
        <v>1.9587187087777513E-2</v>
      </c>
      <c r="D19" s="16">
        <f>_xlfn.XLOOKUP($B19-D$2,'SI2.7 - Battery_stock'!$J$4:$J$49,'SI2.7 - Battery_stock'!$K$4:$K$49,0)</f>
        <v>3.3474520651110007E-2</v>
      </c>
      <c r="E19" s="16">
        <f>_xlfn.XLOOKUP($B19-E$2,'SI2.7 - Battery_stock'!$J$4:$J$49,'SI2.7 - Battery_stock'!$K$4:$K$49,0)</f>
        <v>5.4772255750516585E-2</v>
      </c>
      <c r="F19" s="16">
        <f>_xlfn.XLOOKUP($B19-F$2,'SI2.7 - Battery_stock'!$J$4:$J$49,'SI2.7 - Battery_stock'!$K$4:$K$49,0)</f>
        <v>8.5873566956985892E-2</v>
      </c>
      <c r="G19" s="16">
        <f>_xlfn.XLOOKUP($B19-G$2,'SI2.7 - Battery_stock'!$J$4:$J$49,'SI2.7 - Battery_stock'!$K$4:$K$49,0)</f>
        <v>0.12911549380067699</v>
      </c>
      <c r="H19" s="16">
        <f>_xlfn.XLOOKUP($B19-H$2,'SI2.7 - Battery_stock'!$J$4:$J$49,'SI2.7 - Battery_stock'!$K$4:$K$49,0)</f>
        <v>0.18633990163113034</v>
      </c>
      <c r="I19" s="16">
        <f>_xlfn.XLOOKUP($B19-I$2,'SI2.7 - Battery_stock'!$J$4:$J$49,'SI2.7 - Battery_stock'!$K$4:$K$49,0)</f>
        <v>0.25837776899454301</v>
      </c>
      <c r="J19" s="16">
        <f>_xlfn.XLOOKUP($B19-J$2,'SI2.7 - Battery_stock'!$J$4:$J$49,'SI2.7 - Battery_stock'!$K$4:$K$49,0)</f>
        <v>0.34456235469533381</v>
      </c>
      <c r="K19" s="16">
        <f>_xlfn.XLOOKUP($B19-K$2,'SI2.7 - Battery_stock'!$J$4:$J$49,'SI2.7 - Battery_stock'!$K$4:$K$49,0)</f>
        <v>0.44240412357986791</v>
      </c>
      <c r="L19" s="16">
        <f>_xlfn.XLOOKUP($B19-L$2,'SI2.7 - Battery_stock'!$J$4:$J$49,'SI2.7 - Battery_stock'!$K$4:$K$49,0)</f>
        <v>0.54755135443059455</v>
      </c>
      <c r="M19" s="16">
        <f>_xlfn.XLOOKUP($B19-M$2,'SI2.7 - Battery_stock'!$J$4:$J$49,'SI2.7 - Battery_stock'!$K$4:$K$49,0)</f>
        <v>0.65410927351243875</v>
      </c>
      <c r="N19" s="16">
        <f>_xlfn.XLOOKUP($B19-N$2,'SI2.7 - Battery_stock'!$J$4:$J$49,'SI2.7 - Battery_stock'!$K$4:$K$49,0)</f>
        <v>0.75530749508057482</v>
      </c>
      <c r="O19" s="16">
        <f>_xlfn.XLOOKUP($B19-O$2,'SI2.7 - Battery_stock'!$J$4:$J$49,'SI2.7 - Battery_stock'!$K$4:$K$49,0)</f>
        <v>0.8444155050925114</v>
      </c>
      <c r="P19" s="16">
        <f>_xlfn.XLOOKUP($B19-P$2,'SI2.7 - Battery_stock'!$J$4:$J$49,'SI2.7 - Battery_stock'!$K$4:$K$49,0)</f>
        <v>0.91574129349650168</v>
      </c>
      <c r="Q19" s="16">
        <f>_xlfn.XLOOKUP($B19-Q$2,'SI2.7 - Battery_stock'!$J$4:$J$49,'SI2.7 - Battery_stock'!$K$4:$K$49,0)</f>
        <v>0.96554054295599878</v>
      </c>
      <c r="R19" s="16">
        <f>_xlfn.XLOOKUP($B19-R$2,'SI2.7 - Battery_stock'!$J$4:$J$49,'SI2.7 - Battery_stock'!$K$4:$K$49,0)</f>
        <v>0.99275475702691973</v>
      </c>
      <c r="S19" s="16">
        <f>_xlfn.XLOOKUP($B19-S$2,'SI2.7 - Battery_stock'!$J$4:$J$49,'SI2.7 - Battery_stock'!$K$4:$K$49,0)</f>
        <v>1</v>
      </c>
      <c r="T19" s="16">
        <f>_xlfn.XLOOKUP($B19-T$2,'SI2.7 - Battery_stock'!$J$4:$J$49,'SI2.7 - Battery_stock'!$K$4:$K$49,0)</f>
        <v>0</v>
      </c>
      <c r="U19" s="16">
        <f>_xlfn.XLOOKUP($B19-U$2,'SI2.7 - Battery_stock'!$J$4:$J$49,'SI2.7 - Battery_stock'!$K$4:$K$49,0)</f>
        <v>0</v>
      </c>
      <c r="V19" s="16">
        <f>_xlfn.XLOOKUP($B19-V$2,'SI2.7 - Battery_stock'!$J$4:$J$49,'SI2.7 - Battery_stock'!$K$4:$K$49,0)</f>
        <v>0</v>
      </c>
      <c r="W19" s="16">
        <f>_xlfn.XLOOKUP($B19-W$2,'SI2.7 - Battery_stock'!$J$4:$J$49,'SI2.7 - Battery_stock'!$K$4:$K$49,0)</f>
        <v>0</v>
      </c>
      <c r="X19" s="16">
        <f>_xlfn.XLOOKUP($B19-X$2,'SI2.7 - Battery_stock'!$J$4:$J$49,'SI2.7 - Battery_stock'!$K$4:$K$49,0)</f>
        <v>0</v>
      </c>
      <c r="Y19" s="16">
        <f>_xlfn.XLOOKUP($B19-Y$2,'SI2.7 - Battery_stock'!$J$4:$J$49,'SI2.7 - Battery_stock'!$K$4:$K$49,0)</f>
        <v>0</v>
      </c>
      <c r="Z19" s="16">
        <f>_xlfn.XLOOKUP($B19-Z$2,'SI2.7 - Battery_stock'!$J$4:$J$49,'SI2.7 - Battery_stock'!$K$4:$K$49,0)</f>
        <v>0</v>
      </c>
      <c r="AA19" s="16">
        <f>_xlfn.XLOOKUP($B19-AA$2,'SI2.7 - Battery_stock'!$J$4:$J$49,'SI2.7 - Battery_stock'!$K$4:$K$49,0)</f>
        <v>0</v>
      </c>
      <c r="AB19" s="16">
        <f>_xlfn.XLOOKUP($B19-AB$2,'SI2.7 - Battery_stock'!$J$4:$J$49,'SI2.7 - Battery_stock'!$K$4:$K$49,0)</f>
        <v>0</v>
      </c>
      <c r="AC19" s="16">
        <f>_xlfn.XLOOKUP($B19-AC$2,'SI2.7 - Battery_stock'!$J$4:$J$49,'SI2.7 - Battery_stock'!$K$4:$K$49,0)</f>
        <v>0</v>
      </c>
      <c r="AD19" s="16">
        <f>_xlfn.XLOOKUP($B19-AD$2,'SI2.7 - Battery_stock'!$J$4:$J$49,'SI2.7 - Battery_stock'!$K$4:$K$49,0)</f>
        <v>0</v>
      </c>
      <c r="AE19" s="16">
        <f>_xlfn.XLOOKUP($B19-AE$2,'SI2.7 - Battery_stock'!$J$4:$J$49,'SI2.7 - Battery_stock'!$K$4:$K$49,0)</f>
        <v>0</v>
      </c>
      <c r="AF19" s="16">
        <f>_xlfn.XLOOKUP($B19-AF$2,'SI2.7 - Battery_stock'!$J$4:$J$49,'SI2.7 - Battery_stock'!$K$4:$K$49,0)</f>
        <v>0</v>
      </c>
      <c r="AG19" s="16">
        <f>_xlfn.XLOOKUP($B19-AG$2,'SI2.7 - Battery_stock'!$J$4:$J$49,'SI2.7 - Battery_stock'!$K$4:$K$49,0)</f>
        <v>0</v>
      </c>
      <c r="AH19" s="16">
        <f>_xlfn.XLOOKUP($B19-AH$2,'SI2.7 - Battery_stock'!$J$4:$J$49,'SI2.7 - Battery_stock'!$K$4:$K$49,0)</f>
        <v>0</v>
      </c>
      <c r="AI19" s="16">
        <f>_xlfn.XLOOKUP($B19-AI$2,'SI2.7 - Battery_stock'!$J$4:$J$49,'SI2.7 - Battery_stock'!$K$4:$K$49,0)</f>
        <v>0</v>
      </c>
      <c r="AJ19" s="16">
        <f>_xlfn.XLOOKUP($B19-AJ$2,'SI2.7 - Battery_stock'!$J$4:$J$49,'SI2.7 - Battery_stock'!$K$4:$K$49,0)</f>
        <v>0</v>
      </c>
      <c r="AK19" s="16">
        <f>_xlfn.XLOOKUP($B19-AK$2,'SI2.7 - Battery_stock'!$J$4:$J$49,'SI2.7 - Battery_stock'!$K$4:$K$49,0)</f>
        <v>0</v>
      </c>
      <c r="AL19" s="16">
        <f>_xlfn.XLOOKUP($B19-AL$2,'SI2.7 - Battery_stock'!$J$4:$J$49,'SI2.7 - Battery_stock'!$K$4:$K$49,0)</f>
        <v>0</v>
      </c>
      <c r="AM19" s="16">
        <f>_xlfn.XLOOKUP($B19-AM$2,'SI2.7 - Battery_stock'!$J$4:$J$49,'SI2.7 - Battery_stock'!$K$4:$K$49,0)</f>
        <v>0</v>
      </c>
      <c r="AN19" s="16">
        <f>_xlfn.XLOOKUP($B19-AN$2,'SI2.7 - Battery_stock'!$J$4:$J$49,'SI2.7 - Battery_stock'!$K$4:$K$49,0)</f>
        <v>0</v>
      </c>
      <c r="AO19" s="16">
        <f>_xlfn.XLOOKUP($B19-AO$2,'SI2.7 - Battery_stock'!$J$4:$J$49,'SI2.7 - Battery_stock'!$K$4:$K$49,0)</f>
        <v>0</v>
      </c>
      <c r="AP19" s="16">
        <f>_xlfn.XLOOKUP($B19-AP$2,'SI2.7 - Battery_stock'!$J$4:$J$49,'SI2.7 - Battery_stock'!$K$4:$K$49,0)</f>
        <v>0</v>
      </c>
      <c r="AQ19" s="16">
        <f>_xlfn.XLOOKUP($B19-AQ$2,'SI2.7 - Battery_stock'!$J$4:$J$49,'SI2.7 - Battery_stock'!$K$4:$K$49,0)</f>
        <v>0</v>
      </c>
      <c r="AR19" s="16">
        <f>_xlfn.XLOOKUP($B19-AR$2,'SI2.7 - Battery_stock'!$J$4:$J$49,'SI2.7 - Battery_stock'!$K$4:$K$49,0)</f>
        <v>0</v>
      </c>
      <c r="AS19" s="16">
        <f>_xlfn.XLOOKUP($B19-AS$2,'SI2.7 - Battery_stock'!$J$4:$J$49,'SI2.7 - Battery_stock'!$K$4:$K$49,0)</f>
        <v>0</v>
      </c>
      <c r="AT19" s="16">
        <f>_xlfn.XLOOKUP($B19-AT$2,'SI2.7 - Battery_stock'!$J$4:$J$49,'SI2.7 - Battery_stock'!$K$4:$K$49,0)</f>
        <v>0</v>
      </c>
      <c r="AU19" s="16">
        <f>_xlfn.XLOOKUP($B19-AU$2,'SI2.7 - Battery_stock'!$J$4:$J$49,'SI2.7 - Battery_stock'!$K$4:$K$49,0)</f>
        <v>0</v>
      </c>
      <c r="AV19" s="16">
        <f>_xlfn.XLOOKUP($B19-AV$2,'SI2.7 - Battery_stock'!$J$4:$J$49,'SI2.7 - Battery_stock'!$K$4:$K$49,0)</f>
        <v>0</v>
      </c>
    </row>
    <row r="20" spans="2:48">
      <c r="B20" s="9">
        <f>'SI2.7 - Battery_stock'!B21</f>
        <v>2022</v>
      </c>
      <c r="C20" s="16">
        <f>_xlfn.XLOOKUP($B20-C$2,'SI2.7 - Battery_stock'!$J$4:$J$49,'SI2.7 - Battery_stock'!$K$4:$K$49,0)</f>
        <v>1.0964824785626437E-2</v>
      </c>
      <c r="D20" s="16">
        <f>_xlfn.XLOOKUP($B20-D$2,'SI2.7 - Battery_stock'!$J$4:$J$49,'SI2.7 - Battery_stock'!$K$4:$K$49,0)</f>
        <v>1.9587187087777513E-2</v>
      </c>
      <c r="E20" s="16">
        <f>_xlfn.XLOOKUP($B20-E$2,'SI2.7 - Battery_stock'!$J$4:$J$49,'SI2.7 - Battery_stock'!$K$4:$K$49,0)</f>
        <v>3.3474520651110007E-2</v>
      </c>
      <c r="F20" s="16">
        <f>_xlfn.XLOOKUP($B20-F$2,'SI2.7 - Battery_stock'!$J$4:$J$49,'SI2.7 - Battery_stock'!$K$4:$K$49,0)</f>
        <v>5.4772255750516585E-2</v>
      </c>
      <c r="G20" s="16">
        <f>_xlfn.XLOOKUP($B20-G$2,'SI2.7 - Battery_stock'!$J$4:$J$49,'SI2.7 - Battery_stock'!$K$4:$K$49,0)</f>
        <v>8.5873566956985892E-2</v>
      </c>
      <c r="H20" s="16">
        <f>_xlfn.XLOOKUP($B20-H$2,'SI2.7 - Battery_stock'!$J$4:$J$49,'SI2.7 - Battery_stock'!$K$4:$K$49,0)</f>
        <v>0.12911549380067699</v>
      </c>
      <c r="I20" s="16">
        <f>_xlfn.XLOOKUP($B20-I$2,'SI2.7 - Battery_stock'!$J$4:$J$49,'SI2.7 - Battery_stock'!$K$4:$K$49,0)</f>
        <v>0.18633990163113034</v>
      </c>
      <c r="J20" s="16">
        <f>_xlfn.XLOOKUP($B20-J$2,'SI2.7 - Battery_stock'!$J$4:$J$49,'SI2.7 - Battery_stock'!$K$4:$K$49,0)</f>
        <v>0.25837776899454301</v>
      </c>
      <c r="K20" s="16">
        <f>_xlfn.XLOOKUP($B20-K$2,'SI2.7 - Battery_stock'!$J$4:$J$49,'SI2.7 - Battery_stock'!$K$4:$K$49,0)</f>
        <v>0.34456235469533381</v>
      </c>
      <c r="L20" s="16">
        <f>_xlfn.XLOOKUP($B20-L$2,'SI2.7 - Battery_stock'!$J$4:$J$49,'SI2.7 - Battery_stock'!$K$4:$K$49,0)</f>
        <v>0.44240412357986791</v>
      </c>
      <c r="M20" s="16">
        <f>_xlfn.XLOOKUP($B20-M$2,'SI2.7 - Battery_stock'!$J$4:$J$49,'SI2.7 - Battery_stock'!$K$4:$K$49,0)</f>
        <v>0.54755135443059455</v>
      </c>
      <c r="N20" s="16">
        <f>_xlfn.XLOOKUP($B20-N$2,'SI2.7 - Battery_stock'!$J$4:$J$49,'SI2.7 - Battery_stock'!$K$4:$K$49,0)</f>
        <v>0.65410927351243875</v>
      </c>
      <c r="O20" s="16">
        <f>_xlfn.XLOOKUP($B20-O$2,'SI2.7 - Battery_stock'!$J$4:$J$49,'SI2.7 - Battery_stock'!$K$4:$K$49,0)</f>
        <v>0.75530749508057482</v>
      </c>
      <c r="P20" s="16">
        <f>_xlfn.XLOOKUP($B20-P$2,'SI2.7 - Battery_stock'!$J$4:$J$49,'SI2.7 - Battery_stock'!$K$4:$K$49,0)</f>
        <v>0.8444155050925114</v>
      </c>
      <c r="Q20" s="16">
        <f>_xlfn.XLOOKUP($B20-Q$2,'SI2.7 - Battery_stock'!$J$4:$J$49,'SI2.7 - Battery_stock'!$K$4:$K$49,0)</f>
        <v>0.91574129349650168</v>
      </c>
      <c r="R20" s="16">
        <f>_xlfn.XLOOKUP($B20-R$2,'SI2.7 - Battery_stock'!$J$4:$J$49,'SI2.7 - Battery_stock'!$K$4:$K$49,0)</f>
        <v>0.96554054295599878</v>
      </c>
      <c r="S20" s="16">
        <f>_xlfn.XLOOKUP($B20-S$2,'SI2.7 - Battery_stock'!$J$4:$J$49,'SI2.7 - Battery_stock'!$K$4:$K$49,0)</f>
        <v>0.99275475702691973</v>
      </c>
      <c r="T20" s="16">
        <f>_xlfn.XLOOKUP($B20-T$2,'SI2.7 - Battery_stock'!$J$4:$J$49,'SI2.7 - Battery_stock'!$K$4:$K$49,0)</f>
        <v>1</v>
      </c>
      <c r="U20" s="16">
        <f>_xlfn.XLOOKUP($B20-U$2,'SI2.7 - Battery_stock'!$J$4:$J$49,'SI2.7 - Battery_stock'!$K$4:$K$49,0)</f>
        <v>0</v>
      </c>
      <c r="V20" s="16">
        <f>_xlfn.XLOOKUP($B20-V$2,'SI2.7 - Battery_stock'!$J$4:$J$49,'SI2.7 - Battery_stock'!$K$4:$K$49,0)</f>
        <v>0</v>
      </c>
      <c r="W20" s="16">
        <f>_xlfn.XLOOKUP($B20-W$2,'SI2.7 - Battery_stock'!$J$4:$J$49,'SI2.7 - Battery_stock'!$K$4:$K$49,0)</f>
        <v>0</v>
      </c>
      <c r="X20" s="16">
        <f>_xlfn.XLOOKUP($B20-X$2,'SI2.7 - Battery_stock'!$J$4:$J$49,'SI2.7 - Battery_stock'!$K$4:$K$49,0)</f>
        <v>0</v>
      </c>
      <c r="Y20" s="16">
        <f>_xlfn.XLOOKUP($B20-Y$2,'SI2.7 - Battery_stock'!$J$4:$J$49,'SI2.7 - Battery_stock'!$K$4:$K$49,0)</f>
        <v>0</v>
      </c>
      <c r="Z20" s="16">
        <f>_xlfn.XLOOKUP($B20-Z$2,'SI2.7 - Battery_stock'!$J$4:$J$49,'SI2.7 - Battery_stock'!$K$4:$K$49,0)</f>
        <v>0</v>
      </c>
      <c r="AA20" s="16">
        <f>_xlfn.XLOOKUP($B20-AA$2,'SI2.7 - Battery_stock'!$J$4:$J$49,'SI2.7 - Battery_stock'!$K$4:$K$49,0)</f>
        <v>0</v>
      </c>
      <c r="AB20" s="16">
        <f>_xlfn.XLOOKUP($B20-AB$2,'SI2.7 - Battery_stock'!$J$4:$J$49,'SI2.7 - Battery_stock'!$K$4:$K$49,0)</f>
        <v>0</v>
      </c>
      <c r="AC20" s="16">
        <f>_xlfn.XLOOKUP($B20-AC$2,'SI2.7 - Battery_stock'!$J$4:$J$49,'SI2.7 - Battery_stock'!$K$4:$K$49,0)</f>
        <v>0</v>
      </c>
      <c r="AD20" s="16">
        <f>_xlfn.XLOOKUP($B20-AD$2,'SI2.7 - Battery_stock'!$J$4:$J$49,'SI2.7 - Battery_stock'!$K$4:$K$49,0)</f>
        <v>0</v>
      </c>
      <c r="AE20" s="16">
        <f>_xlfn.XLOOKUP($B20-AE$2,'SI2.7 - Battery_stock'!$J$4:$J$49,'SI2.7 - Battery_stock'!$K$4:$K$49,0)</f>
        <v>0</v>
      </c>
      <c r="AF20" s="16">
        <f>_xlfn.XLOOKUP($B20-AF$2,'SI2.7 - Battery_stock'!$J$4:$J$49,'SI2.7 - Battery_stock'!$K$4:$K$49,0)</f>
        <v>0</v>
      </c>
      <c r="AG20" s="16">
        <f>_xlfn.XLOOKUP($B20-AG$2,'SI2.7 - Battery_stock'!$J$4:$J$49,'SI2.7 - Battery_stock'!$K$4:$K$49,0)</f>
        <v>0</v>
      </c>
      <c r="AH20" s="16">
        <f>_xlfn.XLOOKUP($B20-AH$2,'SI2.7 - Battery_stock'!$J$4:$J$49,'SI2.7 - Battery_stock'!$K$4:$K$49,0)</f>
        <v>0</v>
      </c>
      <c r="AI20" s="16">
        <f>_xlfn.XLOOKUP($B20-AI$2,'SI2.7 - Battery_stock'!$J$4:$J$49,'SI2.7 - Battery_stock'!$K$4:$K$49,0)</f>
        <v>0</v>
      </c>
      <c r="AJ20" s="16">
        <f>_xlfn.XLOOKUP($B20-AJ$2,'SI2.7 - Battery_stock'!$J$4:$J$49,'SI2.7 - Battery_stock'!$K$4:$K$49,0)</f>
        <v>0</v>
      </c>
      <c r="AK20" s="16">
        <f>_xlfn.XLOOKUP($B20-AK$2,'SI2.7 - Battery_stock'!$J$4:$J$49,'SI2.7 - Battery_stock'!$K$4:$K$49,0)</f>
        <v>0</v>
      </c>
      <c r="AL20" s="16">
        <f>_xlfn.XLOOKUP($B20-AL$2,'SI2.7 - Battery_stock'!$J$4:$J$49,'SI2.7 - Battery_stock'!$K$4:$K$49,0)</f>
        <v>0</v>
      </c>
      <c r="AM20" s="16">
        <f>_xlfn.XLOOKUP($B20-AM$2,'SI2.7 - Battery_stock'!$J$4:$J$49,'SI2.7 - Battery_stock'!$K$4:$K$49,0)</f>
        <v>0</v>
      </c>
      <c r="AN20" s="16">
        <f>_xlfn.XLOOKUP($B20-AN$2,'SI2.7 - Battery_stock'!$J$4:$J$49,'SI2.7 - Battery_stock'!$K$4:$K$49,0)</f>
        <v>0</v>
      </c>
      <c r="AO20" s="16">
        <f>_xlfn.XLOOKUP($B20-AO$2,'SI2.7 - Battery_stock'!$J$4:$J$49,'SI2.7 - Battery_stock'!$K$4:$K$49,0)</f>
        <v>0</v>
      </c>
      <c r="AP20" s="16">
        <f>_xlfn.XLOOKUP($B20-AP$2,'SI2.7 - Battery_stock'!$J$4:$J$49,'SI2.7 - Battery_stock'!$K$4:$K$49,0)</f>
        <v>0</v>
      </c>
      <c r="AQ20" s="16">
        <f>_xlfn.XLOOKUP($B20-AQ$2,'SI2.7 - Battery_stock'!$J$4:$J$49,'SI2.7 - Battery_stock'!$K$4:$K$49,0)</f>
        <v>0</v>
      </c>
      <c r="AR20" s="16">
        <f>_xlfn.XLOOKUP($B20-AR$2,'SI2.7 - Battery_stock'!$J$4:$J$49,'SI2.7 - Battery_stock'!$K$4:$K$49,0)</f>
        <v>0</v>
      </c>
      <c r="AS20" s="16">
        <f>_xlfn.XLOOKUP($B20-AS$2,'SI2.7 - Battery_stock'!$J$4:$J$49,'SI2.7 - Battery_stock'!$K$4:$K$49,0)</f>
        <v>0</v>
      </c>
      <c r="AT20" s="16">
        <f>_xlfn.XLOOKUP($B20-AT$2,'SI2.7 - Battery_stock'!$J$4:$J$49,'SI2.7 - Battery_stock'!$K$4:$K$49,0)</f>
        <v>0</v>
      </c>
      <c r="AU20" s="16">
        <f>_xlfn.XLOOKUP($B20-AU$2,'SI2.7 - Battery_stock'!$J$4:$J$49,'SI2.7 - Battery_stock'!$K$4:$K$49,0)</f>
        <v>0</v>
      </c>
      <c r="AV20" s="16">
        <f>_xlfn.XLOOKUP($B20-AV$2,'SI2.7 - Battery_stock'!$J$4:$J$49,'SI2.7 - Battery_stock'!$K$4:$K$49,0)</f>
        <v>0</v>
      </c>
    </row>
    <row r="21" spans="2:48">
      <c r="B21" s="9">
        <f>'SI2.7 - Battery_stock'!B22</f>
        <v>2023</v>
      </c>
      <c r="C21" s="16">
        <f>_xlfn.XLOOKUP($B21-C$2,'SI2.7 - Battery_stock'!$J$4:$J$49,'SI2.7 - Battery_stock'!$K$4:$K$49,0)</f>
        <v>5.8679450472032268E-3</v>
      </c>
      <c r="D21" s="16">
        <f>_xlfn.XLOOKUP($B21-D$2,'SI2.7 - Battery_stock'!$J$4:$J$49,'SI2.7 - Battery_stock'!$K$4:$K$49,0)</f>
        <v>1.0964824785626437E-2</v>
      </c>
      <c r="E21" s="16">
        <f>_xlfn.XLOOKUP($B21-E$2,'SI2.7 - Battery_stock'!$J$4:$J$49,'SI2.7 - Battery_stock'!$K$4:$K$49,0)</f>
        <v>1.9587187087777513E-2</v>
      </c>
      <c r="F21" s="16">
        <f>_xlfn.XLOOKUP($B21-F$2,'SI2.7 - Battery_stock'!$J$4:$J$49,'SI2.7 - Battery_stock'!$K$4:$K$49,0)</f>
        <v>3.3474520651110007E-2</v>
      </c>
      <c r="G21" s="16">
        <f>_xlfn.XLOOKUP($B21-G$2,'SI2.7 - Battery_stock'!$J$4:$J$49,'SI2.7 - Battery_stock'!$K$4:$K$49,0)</f>
        <v>5.4772255750516585E-2</v>
      </c>
      <c r="H21" s="16">
        <f>_xlfn.XLOOKUP($B21-H$2,'SI2.7 - Battery_stock'!$J$4:$J$49,'SI2.7 - Battery_stock'!$K$4:$K$49,0)</f>
        <v>8.5873566956985892E-2</v>
      </c>
      <c r="I21" s="16">
        <f>_xlfn.XLOOKUP($B21-I$2,'SI2.7 - Battery_stock'!$J$4:$J$49,'SI2.7 - Battery_stock'!$K$4:$K$49,0)</f>
        <v>0.12911549380067699</v>
      </c>
      <c r="J21" s="16">
        <f>_xlfn.XLOOKUP($B21-J$2,'SI2.7 - Battery_stock'!$J$4:$J$49,'SI2.7 - Battery_stock'!$K$4:$K$49,0)</f>
        <v>0.18633990163113034</v>
      </c>
      <c r="K21" s="16">
        <f>_xlfn.XLOOKUP($B21-K$2,'SI2.7 - Battery_stock'!$J$4:$J$49,'SI2.7 - Battery_stock'!$K$4:$K$49,0)</f>
        <v>0.25837776899454301</v>
      </c>
      <c r="L21" s="16">
        <f>_xlfn.XLOOKUP($B21-L$2,'SI2.7 - Battery_stock'!$J$4:$J$49,'SI2.7 - Battery_stock'!$K$4:$K$49,0)</f>
        <v>0.34456235469533381</v>
      </c>
      <c r="M21" s="16">
        <f>_xlfn.XLOOKUP($B21-M$2,'SI2.7 - Battery_stock'!$J$4:$J$49,'SI2.7 - Battery_stock'!$K$4:$K$49,0)</f>
        <v>0.44240412357986791</v>
      </c>
      <c r="N21" s="16">
        <f>_xlfn.XLOOKUP($B21-N$2,'SI2.7 - Battery_stock'!$J$4:$J$49,'SI2.7 - Battery_stock'!$K$4:$K$49,0)</f>
        <v>0.54755135443059455</v>
      </c>
      <c r="O21" s="16">
        <f>_xlfn.XLOOKUP($B21-O$2,'SI2.7 - Battery_stock'!$J$4:$J$49,'SI2.7 - Battery_stock'!$K$4:$K$49,0)</f>
        <v>0.65410927351243875</v>
      </c>
      <c r="P21" s="16">
        <f>_xlfn.XLOOKUP($B21-P$2,'SI2.7 - Battery_stock'!$J$4:$J$49,'SI2.7 - Battery_stock'!$K$4:$K$49,0)</f>
        <v>0.75530749508057482</v>
      </c>
      <c r="Q21" s="16">
        <f>_xlfn.XLOOKUP($B21-Q$2,'SI2.7 - Battery_stock'!$J$4:$J$49,'SI2.7 - Battery_stock'!$K$4:$K$49,0)</f>
        <v>0.8444155050925114</v>
      </c>
      <c r="R21" s="16">
        <f>_xlfn.XLOOKUP($B21-R$2,'SI2.7 - Battery_stock'!$J$4:$J$49,'SI2.7 - Battery_stock'!$K$4:$K$49,0)</f>
        <v>0.91574129349650168</v>
      </c>
      <c r="S21" s="16">
        <f>_xlfn.XLOOKUP($B21-S$2,'SI2.7 - Battery_stock'!$J$4:$J$49,'SI2.7 - Battery_stock'!$K$4:$K$49,0)</f>
        <v>0.96554054295599878</v>
      </c>
      <c r="T21" s="16">
        <f>_xlfn.XLOOKUP($B21-T$2,'SI2.7 - Battery_stock'!$J$4:$J$49,'SI2.7 - Battery_stock'!$K$4:$K$49,0)</f>
        <v>0.99275475702691973</v>
      </c>
      <c r="U21" s="16">
        <f>_xlfn.XLOOKUP($B21-U$2,'SI2.7 - Battery_stock'!$J$4:$J$49,'SI2.7 - Battery_stock'!$K$4:$K$49,0)</f>
        <v>1</v>
      </c>
      <c r="V21" s="16">
        <f>_xlfn.XLOOKUP($B21-V$2,'SI2.7 - Battery_stock'!$J$4:$J$49,'SI2.7 - Battery_stock'!$K$4:$K$49,0)</f>
        <v>0</v>
      </c>
      <c r="W21" s="16">
        <f>_xlfn.XLOOKUP($B21-W$2,'SI2.7 - Battery_stock'!$J$4:$J$49,'SI2.7 - Battery_stock'!$K$4:$K$49,0)</f>
        <v>0</v>
      </c>
      <c r="X21" s="16">
        <f>_xlfn.XLOOKUP($B21-X$2,'SI2.7 - Battery_stock'!$J$4:$J$49,'SI2.7 - Battery_stock'!$K$4:$K$49,0)</f>
        <v>0</v>
      </c>
      <c r="Y21" s="16">
        <f>_xlfn.XLOOKUP($B21-Y$2,'SI2.7 - Battery_stock'!$J$4:$J$49,'SI2.7 - Battery_stock'!$K$4:$K$49,0)</f>
        <v>0</v>
      </c>
      <c r="Z21" s="16">
        <f>_xlfn.XLOOKUP($B21-Z$2,'SI2.7 - Battery_stock'!$J$4:$J$49,'SI2.7 - Battery_stock'!$K$4:$K$49,0)</f>
        <v>0</v>
      </c>
      <c r="AA21" s="16">
        <f>_xlfn.XLOOKUP($B21-AA$2,'SI2.7 - Battery_stock'!$J$4:$J$49,'SI2.7 - Battery_stock'!$K$4:$K$49,0)</f>
        <v>0</v>
      </c>
      <c r="AB21" s="16">
        <f>_xlfn.XLOOKUP($B21-AB$2,'SI2.7 - Battery_stock'!$J$4:$J$49,'SI2.7 - Battery_stock'!$K$4:$K$49,0)</f>
        <v>0</v>
      </c>
      <c r="AC21" s="16">
        <f>_xlfn.XLOOKUP($B21-AC$2,'SI2.7 - Battery_stock'!$J$4:$J$49,'SI2.7 - Battery_stock'!$K$4:$K$49,0)</f>
        <v>0</v>
      </c>
      <c r="AD21" s="16">
        <f>_xlfn.XLOOKUP($B21-AD$2,'SI2.7 - Battery_stock'!$J$4:$J$49,'SI2.7 - Battery_stock'!$K$4:$K$49,0)</f>
        <v>0</v>
      </c>
      <c r="AE21" s="16">
        <f>_xlfn.XLOOKUP($B21-AE$2,'SI2.7 - Battery_stock'!$J$4:$J$49,'SI2.7 - Battery_stock'!$K$4:$K$49,0)</f>
        <v>0</v>
      </c>
      <c r="AF21" s="16">
        <f>_xlfn.XLOOKUP($B21-AF$2,'SI2.7 - Battery_stock'!$J$4:$J$49,'SI2.7 - Battery_stock'!$K$4:$K$49,0)</f>
        <v>0</v>
      </c>
      <c r="AG21" s="16">
        <f>_xlfn.XLOOKUP($B21-AG$2,'SI2.7 - Battery_stock'!$J$4:$J$49,'SI2.7 - Battery_stock'!$K$4:$K$49,0)</f>
        <v>0</v>
      </c>
      <c r="AH21" s="16">
        <f>_xlfn.XLOOKUP($B21-AH$2,'SI2.7 - Battery_stock'!$J$4:$J$49,'SI2.7 - Battery_stock'!$K$4:$K$49,0)</f>
        <v>0</v>
      </c>
      <c r="AI21" s="16">
        <f>_xlfn.XLOOKUP($B21-AI$2,'SI2.7 - Battery_stock'!$J$4:$J$49,'SI2.7 - Battery_stock'!$K$4:$K$49,0)</f>
        <v>0</v>
      </c>
      <c r="AJ21" s="16">
        <f>_xlfn.XLOOKUP($B21-AJ$2,'SI2.7 - Battery_stock'!$J$4:$J$49,'SI2.7 - Battery_stock'!$K$4:$K$49,0)</f>
        <v>0</v>
      </c>
      <c r="AK21" s="16">
        <f>_xlfn.XLOOKUP($B21-AK$2,'SI2.7 - Battery_stock'!$J$4:$J$49,'SI2.7 - Battery_stock'!$K$4:$K$49,0)</f>
        <v>0</v>
      </c>
      <c r="AL21" s="16">
        <f>_xlfn.XLOOKUP($B21-AL$2,'SI2.7 - Battery_stock'!$J$4:$J$49,'SI2.7 - Battery_stock'!$K$4:$K$49,0)</f>
        <v>0</v>
      </c>
      <c r="AM21" s="16">
        <f>_xlfn.XLOOKUP($B21-AM$2,'SI2.7 - Battery_stock'!$J$4:$J$49,'SI2.7 - Battery_stock'!$K$4:$K$49,0)</f>
        <v>0</v>
      </c>
      <c r="AN21" s="16">
        <f>_xlfn.XLOOKUP($B21-AN$2,'SI2.7 - Battery_stock'!$J$4:$J$49,'SI2.7 - Battery_stock'!$K$4:$K$49,0)</f>
        <v>0</v>
      </c>
      <c r="AO21" s="16">
        <f>_xlfn.XLOOKUP($B21-AO$2,'SI2.7 - Battery_stock'!$J$4:$J$49,'SI2.7 - Battery_stock'!$K$4:$K$49,0)</f>
        <v>0</v>
      </c>
      <c r="AP21" s="16">
        <f>_xlfn.XLOOKUP($B21-AP$2,'SI2.7 - Battery_stock'!$J$4:$J$49,'SI2.7 - Battery_stock'!$K$4:$K$49,0)</f>
        <v>0</v>
      </c>
      <c r="AQ21" s="16">
        <f>_xlfn.XLOOKUP($B21-AQ$2,'SI2.7 - Battery_stock'!$J$4:$J$49,'SI2.7 - Battery_stock'!$K$4:$K$49,0)</f>
        <v>0</v>
      </c>
      <c r="AR21" s="16">
        <f>_xlfn.XLOOKUP($B21-AR$2,'SI2.7 - Battery_stock'!$J$4:$J$49,'SI2.7 - Battery_stock'!$K$4:$K$49,0)</f>
        <v>0</v>
      </c>
      <c r="AS21" s="16">
        <f>_xlfn.XLOOKUP($B21-AS$2,'SI2.7 - Battery_stock'!$J$4:$J$49,'SI2.7 - Battery_stock'!$K$4:$K$49,0)</f>
        <v>0</v>
      </c>
      <c r="AT21" s="16">
        <f>_xlfn.XLOOKUP($B21-AT$2,'SI2.7 - Battery_stock'!$J$4:$J$49,'SI2.7 - Battery_stock'!$K$4:$K$49,0)</f>
        <v>0</v>
      </c>
      <c r="AU21" s="16">
        <f>_xlfn.XLOOKUP($B21-AU$2,'SI2.7 - Battery_stock'!$J$4:$J$49,'SI2.7 - Battery_stock'!$K$4:$K$49,0)</f>
        <v>0</v>
      </c>
      <c r="AV21" s="16">
        <f>_xlfn.XLOOKUP($B21-AV$2,'SI2.7 - Battery_stock'!$J$4:$J$49,'SI2.7 - Battery_stock'!$K$4:$K$49,0)</f>
        <v>0</v>
      </c>
    </row>
    <row r="22" spans="2:48">
      <c r="B22" s="9">
        <f>'SI2.7 - Battery_stock'!B23</f>
        <v>2024</v>
      </c>
      <c r="C22" s="16">
        <f>_xlfn.XLOOKUP($B22-C$2,'SI2.7 - Battery_stock'!$J$4:$J$49,'SI2.7 - Battery_stock'!$K$4:$K$49,0)</f>
        <v>3.0000000000000027E-3</v>
      </c>
      <c r="D22" s="16">
        <f>_xlfn.XLOOKUP($B22-D$2,'SI2.7 - Battery_stock'!$J$4:$J$49,'SI2.7 - Battery_stock'!$K$4:$K$49,0)</f>
        <v>5.8679450472032268E-3</v>
      </c>
      <c r="E22" s="16">
        <f>_xlfn.XLOOKUP($B22-E$2,'SI2.7 - Battery_stock'!$J$4:$J$49,'SI2.7 - Battery_stock'!$K$4:$K$49,0)</f>
        <v>1.0964824785626437E-2</v>
      </c>
      <c r="F22" s="16">
        <f>_xlfn.XLOOKUP($B22-F$2,'SI2.7 - Battery_stock'!$J$4:$J$49,'SI2.7 - Battery_stock'!$K$4:$K$49,0)</f>
        <v>1.9587187087777513E-2</v>
      </c>
      <c r="G22" s="16">
        <f>_xlfn.XLOOKUP($B22-G$2,'SI2.7 - Battery_stock'!$J$4:$J$49,'SI2.7 - Battery_stock'!$K$4:$K$49,0)</f>
        <v>3.3474520651110007E-2</v>
      </c>
      <c r="H22" s="16">
        <f>_xlfn.XLOOKUP($B22-H$2,'SI2.7 - Battery_stock'!$J$4:$J$49,'SI2.7 - Battery_stock'!$K$4:$K$49,0)</f>
        <v>5.4772255750516585E-2</v>
      </c>
      <c r="I22" s="16">
        <f>_xlfn.XLOOKUP($B22-I$2,'SI2.7 - Battery_stock'!$J$4:$J$49,'SI2.7 - Battery_stock'!$K$4:$K$49,0)</f>
        <v>8.5873566956985892E-2</v>
      </c>
      <c r="J22" s="16">
        <f>_xlfn.XLOOKUP($B22-J$2,'SI2.7 - Battery_stock'!$J$4:$J$49,'SI2.7 - Battery_stock'!$K$4:$K$49,0)</f>
        <v>0.12911549380067699</v>
      </c>
      <c r="K22" s="16">
        <f>_xlfn.XLOOKUP($B22-K$2,'SI2.7 - Battery_stock'!$J$4:$J$49,'SI2.7 - Battery_stock'!$K$4:$K$49,0)</f>
        <v>0.18633990163113034</v>
      </c>
      <c r="L22" s="16">
        <f>_xlfn.XLOOKUP($B22-L$2,'SI2.7 - Battery_stock'!$J$4:$J$49,'SI2.7 - Battery_stock'!$K$4:$K$49,0)</f>
        <v>0.25837776899454301</v>
      </c>
      <c r="M22" s="16">
        <f>_xlfn.XLOOKUP($B22-M$2,'SI2.7 - Battery_stock'!$J$4:$J$49,'SI2.7 - Battery_stock'!$K$4:$K$49,0)</f>
        <v>0.34456235469533381</v>
      </c>
      <c r="N22" s="16">
        <f>_xlfn.XLOOKUP($B22-N$2,'SI2.7 - Battery_stock'!$J$4:$J$49,'SI2.7 - Battery_stock'!$K$4:$K$49,0)</f>
        <v>0.44240412357986791</v>
      </c>
      <c r="O22" s="16">
        <f>_xlfn.XLOOKUP($B22-O$2,'SI2.7 - Battery_stock'!$J$4:$J$49,'SI2.7 - Battery_stock'!$K$4:$K$49,0)</f>
        <v>0.54755135443059455</v>
      </c>
      <c r="P22" s="16">
        <f>_xlfn.XLOOKUP($B22-P$2,'SI2.7 - Battery_stock'!$J$4:$J$49,'SI2.7 - Battery_stock'!$K$4:$K$49,0)</f>
        <v>0.65410927351243875</v>
      </c>
      <c r="Q22" s="16">
        <f>_xlfn.XLOOKUP($B22-Q$2,'SI2.7 - Battery_stock'!$J$4:$J$49,'SI2.7 - Battery_stock'!$K$4:$K$49,0)</f>
        <v>0.75530749508057482</v>
      </c>
      <c r="R22" s="16">
        <f>_xlfn.XLOOKUP($B22-R$2,'SI2.7 - Battery_stock'!$J$4:$J$49,'SI2.7 - Battery_stock'!$K$4:$K$49,0)</f>
        <v>0.8444155050925114</v>
      </c>
      <c r="S22" s="16">
        <f>_xlfn.XLOOKUP($B22-S$2,'SI2.7 - Battery_stock'!$J$4:$J$49,'SI2.7 - Battery_stock'!$K$4:$K$49,0)</f>
        <v>0.91574129349650168</v>
      </c>
      <c r="T22" s="16">
        <f>_xlfn.XLOOKUP($B22-T$2,'SI2.7 - Battery_stock'!$J$4:$J$49,'SI2.7 - Battery_stock'!$K$4:$K$49,0)</f>
        <v>0.96554054295599878</v>
      </c>
      <c r="U22" s="16">
        <f>_xlfn.XLOOKUP($B22-U$2,'SI2.7 - Battery_stock'!$J$4:$J$49,'SI2.7 - Battery_stock'!$K$4:$K$49,0)</f>
        <v>0.99275475702691973</v>
      </c>
      <c r="V22" s="16">
        <f>_xlfn.XLOOKUP($B22-V$2,'SI2.7 - Battery_stock'!$J$4:$J$49,'SI2.7 - Battery_stock'!$K$4:$K$49,0)</f>
        <v>1</v>
      </c>
      <c r="W22" s="16">
        <f>_xlfn.XLOOKUP($B22-W$2,'SI2.7 - Battery_stock'!$J$4:$J$49,'SI2.7 - Battery_stock'!$K$4:$K$49,0)</f>
        <v>0</v>
      </c>
      <c r="X22" s="16">
        <f>_xlfn.XLOOKUP($B22-X$2,'SI2.7 - Battery_stock'!$J$4:$J$49,'SI2.7 - Battery_stock'!$K$4:$K$49,0)</f>
        <v>0</v>
      </c>
      <c r="Y22" s="16">
        <f>_xlfn.XLOOKUP($B22-Y$2,'SI2.7 - Battery_stock'!$J$4:$J$49,'SI2.7 - Battery_stock'!$K$4:$K$49,0)</f>
        <v>0</v>
      </c>
      <c r="Z22" s="16">
        <f>_xlfn.XLOOKUP($B22-Z$2,'SI2.7 - Battery_stock'!$J$4:$J$49,'SI2.7 - Battery_stock'!$K$4:$K$49,0)</f>
        <v>0</v>
      </c>
      <c r="AA22" s="16">
        <f>_xlfn.XLOOKUP($B22-AA$2,'SI2.7 - Battery_stock'!$J$4:$J$49,'SI2.7 - Battery_stock'!$K$4:$K$49,0)</f>
        <v>0</v>
      </c>
      <c r="AB22" s="16">
        <f>_xlfn.XLOOKUP($B22-AB$2,'SI2.7 - Battery_stock'!$J$4:$J$49,'SI2.7 - Battery_stock'!$K$4:$K$49,0)</f>
        <v>0</v>
      </c>
      <c r="AC22" s="16">
        <f>_xlfn.XLOOKUP($B22-AC$2,'SI2.7 - Battery_stock'!$J$4:$J$49,'SI2.7 - Battery_stock'!$K$4:$K$49,0)</f>
        <v>0</v>
      </c>
      <c r="AD22" s="16">
        <f>_xlfn.XLOOKUP($B22-AD$2,'SI2.7 - Battery_stock'!$J$4:$J$49,'SI2.7 - Battery_stock'!$K$4:$K$49,0)</f>
        <v>0</v>
      </c>
      <c r="AE22" s="16">
        <f>_xlfn.XLOOKUP($B22-AE$2,'SI2.7 - Battery_stock'!$J$4:$J$49,'SI2.7 - Battery_stock'!$K$4:$K$49,0)</f>
        <v>0</v>
      </c>
      <c r="AF22" s="16">
        <f>_xlfn.XLOOKUP($B22-AF$2,'SI2.7 - Battery_stock'!$J$4:$J$49,'SI2.7 - Battery_stock'!$K$4:$K$49,0)</f>
        <v>0</v>
      </c>
      <c r="AG22" s="16">
        <f>_xlfn.XLOOKUP($B22-AG$2,'SI2.7 - Battery_stock'!$J$4:$J$49,'SI2.7 - Battery_stock'!$K$4:$K$49,0)</f>
        <v>0</v>
      </c>
      <c r="AH22" s="16">
        <f>_xlfn.XLOOKUP($B22-AH$2,'SI2.7 - Battery_stock'!$J$4:$J$49,'SI2.7 - Battery_stock'!$K$4:$K$49,0)</f>
        <v>0</v>
      </c>
      <c r="AI22" s="16">
        <f>_xlfn.XLOOKUP($B22-AI$2,'SI2.7 - Battery_stock'!$J$4:$J$49,'SI2.7 - Battery_stock'!$K$4:$K$49,0)</f>
        <v>0</v>
      </c>
      <c r="AJ22" s="16">
        <f>_xlfn.XLOOKUP($B22-AJ$2,'SI2.7 - Battery_stock'!$J$4:$J$49,'SI2.7 - Battery_stock'!$K$4:$K$49,0)</f>
        <v>0</v>
      </c>
      <c r="AK22" s="16">
        <f>_xlfn.XLOOKUP($B22-AK$2,'SI2.7 - Battery_stock'!$J$4:$J$49,'SI2.7 - Battery_stock'!$K$4:$K$49,0)</f>
        <v>0</v>
      </c>
      <c r="AL22" s="16">
        <f>_xlfn.XLOOKUP($B22-AL$2,'SI2.7 - Battery_stock'!$J$4:$J$49,'SI2.7 - Battery_stock'!$K$4:$K$49,0)</f>
        <v>0</v>
      </c>
      <c r="AM22" s="16">
        <f>_xlfn.XLOOKUP($B22-AM$2,'SI2.7 - Battery_stock'!$J$4:$J$49,'SI2.7 - Battery_stock'!$K$4:$K$49,0)</f>
        <v>0</v>
      </c>
      <c r="AN22" s="16">
        <f>_xlfn.XLOOKUP($B22-AN$2,'SI2.7 - Battery_stock'!$J$4:$J$49,'SI2.7 - Battery_stock'!$K$4:$K$49,0)</f>
        <v>0</v>
      </c>
      <c r="AO22" s="16">
        <f>_xlfn.XLOOKUP($B22-AO$2,'SI2.7 - Battery_stock'!$J$4:$J$49,'SI2.7 - Battery_stock'!$K$4:$K$49,0)</f>
        <v>0</v>
      </c>
      <c r="AP22" s="16">
        <f>_xlfn.XLOOKUP($B22-AP$2,'SI2.7 - Battery_stock'!$J$4:$J$49,'SI2.7 - Battery_stock'!$K$4:$K$49,0)</f>
        <v>0</v>
      </c>
      <c r="AQ22" s="16">
        <f>_xlfn.XLOOKUP($B22-AQ$2,'SI2.7 - Battery_stock'!$J$4:$J$49,'SI2.7 - Battery_stock'!$K$4:$K$49,0)</f>
        <v>0</v>
      </c>
      <c r="AR22" s="16">
        <f>_xlfn.XLOOKUP($B22-AR$2,'SI2.7 - Battery_stock'!$J$4:$J$49,'SI2.7 - Battery_stock'!$K$4:$K$49,0)</f>
        <v>0</v>
      </c>
      <c r="AS22" s="16">
        <f>_xlfn.XLOOKUP($B22-AS$2,'SI2.7 - Battery_stock'!$J$4:$J$49,'SI2.7 - Battery_stock'!$K$4:$K$49,0)</f>
        <v>0</v>
      </c>
      <c r="AT22" s="16">
        <f>_xlfn.XLOOKUP($B22-AT$2,'SI2.7 - Battery_stock'!$J$4:$J$49,'SI2.7 - Battery_stock'!$K$4:$K$49,0)</f>
        <v>0</v>
      </c>
      <c r="AU22" s="16">
        <f>_xlfn.XLOOKUP($B22-AU$2,'SI2.7 - Battery_stock'!$J$4:$J$49,'SI2.7 - Battery_stock'!$K$4:$K$49,0)</f>
        <v>0</v>
      </c>
      <c r="AV22" s="16">
        <f>_xlfn.XLOOKUP($B22-AV$2,'SI2.7 - Battery_stock'!$J$4:$J$49,'SI2.7 - Battery_stock'!$K$4:$K$49,0)</f>
        <v>0</v>
      </c>
    </row>
    <row r="23" spans="2:48">
      <c r="B23" s="9">
        <f>'SI2.7 - Battery_stock'!B24</f>
        <v>2025</v>
      </c>
      <c r="C23" s="16">
        <f>_xlfn.XLOOKUP($B23-C$2,'SI2.7 - Battery_stock'!$J$4:$J$49,'SI2.7 - Battery_stock'!$K$4:$K$49,0)</f>
        <v>1.4642512460747437E-3</v>
      </c>
      <c r="D23" s="16">
        <f>_xlfn.XLOOKUP($B23-D$2,'SI2.7 - Battery_stock'!$J$4:$J$49,'SI2.7 - Battery_stock'!$K$4:$K$49,0)</f>
        <v>3.0000000000000027E-3</v>
      </c>
      <c r="E23" s="16">
        <f>_xlfn.XLOOKUP($B23-E$2,'SI2.7 - Battery_stock'!$J$4:$J$49,'SI2.7 - Battery_stock'!$K$4:$K$49,0)</f>
        <v>5.8679450472032268E-3</v>
      </c>
      <c r="F23" s="16">
        <f>_xlfn.XLOOKUP($B23-F$2,'SI2.7 - Battery_stock'!$J$4:$J$49,'SI2.7 - Battery_stock'!$K$4:$K$49,0)</f>
        <v>1.0964824785626437E-2</v>
      </c>
      <c r="G23" s="16">
        <f>_xlfn.XLOOKUP($B23-G$2,'SI2.7 - Battery_stock'!$J$4:$J$49,'SI2.7 - Battery_stock'!$K$4:$K$49,0)</f>
        <v>1.9587187087777513E-2</v>
      </c>
      <c r="H23" s="16">
        <f>_xlfn.XLOOKUP($B23-H$2,'SI2.7 - Battery_stock'!$J$4:$J$49,'SI2.7 - Battery_stock'!$K$4:$K$49,0)</f>
        <v>3.3474520651110007E-2</v>
      </c>
      <c r="I23" s="16">
        <f>_xlfn.XLOOKUP($B23-I$2,'SI2.7 - Battery_stock'!$J$4:$J$49,'SI2.7 - Battery_stock'!$K$4:$K$49,0)</f>
        <v>5.4772255750516585E-2</v>
      </c>
      <c r="J23" s="16">
        <f>_xlfn.XLOOKUP($B23-J$2,'SI2.7 - Battery_stock'!$J$4:$J$49,'SI2.7 - Battery_stock'!$K$4:$K$49,0)</f>
        <v>8.5873566956985892E-2</v>
      </c>
      <c r="K23" s="16">
        <f>_xlfn.XLOOKUP($B23-K$2,'SI2.7 - Battery_stock'!$J$4:$J$49,'SI2.7 - Battery_stock'!$K$4:$K$49,0)</f>
        <v>0.12911549380067699</v>
      </c>
      <c r="L23" s="16">
        <f>_xlfn.XLOOKUP($B23-L$2,'SI2.7 - Battery_stock'!$J$4:$J$49,'SI2.7 - Battery_stock'!$K$4:$K$49,0)</f>
        <v>0.18633990163113034</v>
      </c>
      <c r="M23" s="16">
        <f>_xlfn.XLOOKUP($B23-M$2,'SI2.7 - Battery_stock'!$J$4:$J$49,'SI2.7 - Battery_stock'!$K$4:$K$49,0)</f>
        <v>0.25837776899454301</v>
      </c>
      <c r="N23" s="16">
        <f>_xlfn.XLOOKUP($B23-N$2,'SI2.7 - Battery_stock'!$J$4:$J$49,'SI2.7 - Battery_stock'!$K$4:$K$49,0)</f>
        <v>0.34456235469533381</v>
      </c>
      <c r="O23" s="16">
        <f>_xlfn.XLOOKUP($B23-O$2,'SI2.7 - Battery_stock'!$J$4:$J$49,'SI2.7 - Battery_stock'!$K$4:$K$49,0)</f>
        <v>0.44240412357986791</v>
      </c>
      <c r="P23" s="16">
        <f>_xlfn.XLOOKUP($B23-P$2,'SI2.7 - Battery_stock'!$J$4:$J$49,'SI2.7 - Battery_stock'!$K$4:$K$49,0)</f>
        <v>0.54755135443059455</v>
      </c>
      <c r="Q23" s="16">
        <f>_xlfn.XLOOKUP($B23-Q$2,'SI2.7 - Battery_stock'!$J$4:$J$49,'SI2.7 - Battery_stock'!$K$4:$K$49,0)</f>
        <v>0.65410927351243875</v>
      </c>
      <c r="R23" s="16">
        <f>_xlfn.XLOOKUP($B23-R$2,'SI2.7 - Battery_stock'!$J$4:$J$49,'SI2.7 - Battery_stock'!$K$4:$K$49,0)</f>
        <v>0.75530749508057482</v>
      </c>
      <c r="S23" s="16">
        <f>_xlfn.XLOOKUP($B23-S$2,'SI2.7 - Battery_stock'!$J$4:$J$49,'SI2.7 - Battery_stock'!$K$4:$K$49,0)</f>
        <v>0.8444155050925114</v>
      </c>
      <c r="T23" s="16">
        <f>_xlfn.XLOOKUP($B23-T$2,'SI2.7 - Battery_stock'!$J$4:$J$49,'SI2.7 - Battery_stock'!$K$4:$K$49,0)</f>
        <v>0.91574129349650168</v>
      </c>
      <c r="U23" s="16">
        <f>_xlfn.XLOOKUP($B23-U$2,'SI2.7 - Battery_stock'!$J$4:$J$49,'SI2.7 - Battery_stock'!$K$4:$K$49,0)</f>
        <v>0.96554054295599878</v>
      </c>
      <c r="V23" s="16">
        <f>_xlfn.XLOOKUP($B23-V$2,'SI2.7 - Battery_stock'!$J$4:$J$49,'SI2.7 - Battery_stock'!$K$4:$K$49,0)</f>
        <v>0.99275475702691973</v>
      </c>
      <c r="W23" s="16">
        <f>_xlfn.XLOOKUP($B23-W$2,'SI2.7 - Battery_stock'!$J$4:$J$49,'SI2.7 - Battery_stock'!$K$4:$K$49,0)</f>
        <v>1</v>
      </c>
      <c r="X23" s="16">
        <f>_xlfn.XLOOKUP($B23-X$2,'SI2.7 - Battery_stock'!$J$4:$J$49,'SI2.7 - Battery_stock'!$K$4:$K$49,0)</f>
        <v>0</v>
      </c>
      <c r="Y23" s="16">
        <f>_xlfn.XLOOKUP($B23-Y$2,'SI2.7 - Battery_stock'!$J$4:$J$49,'SI2.7 - Battery_stock'!$K$4:$K$49,0)</f>
        <v>0</v>
      </c>
      <c r="Z23" s="16">
        <f>_xlfn.XLOOKUP($B23-Z$2,'SI2.7 - Battery_stock'!$J$4:$J$49,'SI2.7 - Battery_stock'!$K$4:$K$49,0)</f>
        <v>0</v>
      </c>
      <c r="AA23" s="16">
        <f>_xlfn.XLOOKUP($B23-AA$2,'SI2.7 - Battery_stock'!$J$4:$J$49,'SI2.7 - Battery_stock'!$K$4:$K$49,0)</f>
        <v>0</v>
      </c>
      <c r="AB23" s="16">
        <f>_xlfn.XLOOKUP($B23-AB$2,'SI2.7 - Battery_stock'!$J$4:$J$49,'SI2.7 - Battery_stock'!$K$4:$K$49,0)</f>
        <v>0</v>
      </c>
      <c r="AC23" s="16">
        <f>_xlfn.XLOOKUP($B23-AC$2,'SI2.7 - Battery_stock'!$J$4:$J$49,'SI2.7 - Battery_stock'!$K$4:$K$49,0)</f>
        <v>0</v>
      </c>
      <c r="AD23" s="16">
        <f>_xlfn.XLOOKUP($B23-AD$2,'SI2.7 - Battery_stock'!$J$4:$J$49,'SI2.7 - Battery_stock'!$K$4:$K$49,0)</f>
        <v>0</v>
      </c>
      <c r="AE23" s="16">
        <f>_xlfn.XLOOKUP($B23-AE$2,'SI2.7 - Battery_stock'!$J$4:$J$49,'SI2.7 - Battery_stock'!$K$4:$K$49,0)</f>
        <v>0</v>
      </c>
      <c r="AF23" s="16">
        <f>_xlfn.XLOOKUP($B23-AF$2,'SI2.7 - Battery_stock'!$J$4:$J$49,'SI2.7 - Battery_stock'!$K$4:$K$49,0)</f>
        <v>0</v>
      </c>
      <c r="AG23" s="16">
        <f>_xlfn.XLOOKUP($B23-AG$2,'SI2.7 - Battery_stock'!$J$4:$J$49,'SI2.7 - Battery_stock'!$K$4:$K$49,0)</f>
        <v>0</v>
      </c>
      <c r="AH23" s="16">
        <f>_xlfn.XLOOKUP($B23-AH$2,'SI2.7 - Battery_stock'!$J$4:$J$49,'SI2.7 - Battery_stock'!$K$4:$K$49,0)</f>
        <v>0</v>
      </c>
      <c r="AI23" s="16">
        <f>_xlfn.XLOOKUP($B23-AI$2,'SI2.7 - Battery_stock'!$J$4:$J$49,'SI2.7 - Battery_stock'!$K$4:$K$49,0)</f>
        <v>0</v>
      </c>
      <c r="AJ23" s="16">
        <f>_xlfn.XLOOKUP($B23-AJ$2,'SI2.7 - Battery_stock'!$J$4:$J$49,'SI2.7 - Battery_stock'!$K$4:$K$49,0)</f>
        <v>0</v>
      </c>
      <c r="AK23" s="16">
        <f>_xlfn.XLOOKUP($B23-AK$2,'SI2.7 - Battery_stock'!$J$4:$J$49,'SI2.7 - Battery_stock'!$K$4:$K$49,0)</f>
        <v>0</v>
      </c>
      <c r="AL23" s="16">
        <f>_xlfn.XLOOKUP($B23-AL$2,'SI2.7 - Battery_stock'!$J$4:$J$49,'SI2.7 - Battery_stock'!$K$4:$K$49,0)</f>
        <v>0</v>
      </c>
      <c r="AM23" s="16">
        <f>_xlfn.XLOOKUP($B23-AM$2,'SI2.7 - Battery_stock'!$J$4:$J$49,'SI2.7 - Battery_stock'!$K$4:$K$49,0)</f>
        <v>0</v>
      </c>
      <c r="AN23" s="16">
        <f>_xlfn.XLOOKUP($B23-AN$2,'SI2.7 - Battery_stock'!$J$4:$J$49,'SI2.7 - Battery_stock'!$K$4:$K$49,0)</f>
        <v>0</v>
      </c>
      <c r="AO23" s="16">
        <f>_xlfn.XLOOKUP($B23-AO$2,'SI2.7 - Battery_stock'!$J$4:$J$49,'SI2.7 - Battery_stock'!$K$4:$K$49,0)</f>
        <v>0</v>
      </c>
      <c r="AP23" s="16">
        <f>_xlfn.XLOOKUP($B23-AP$2,'SI2.7 - Battery_stock'!$J$4:$J$49,'SI2.7 - Battery_stock'!$K$4:$K$49,0)</f>
        <v>0</v>
      </c>
      <c r="AQ23" s="16">
        <f>_xlfn.XLOOKUP($B23-AQ$2,'SI2.7 - Battery_stock'!$J$4:$J$49,'SI2.7 - Battery_stock'!$K$4:$K$49,0)</f>
        <v>0</v>
      </c>
      <c r="AR23" s="16">
        <f>_xlfn.XLOOKUP($B23-AR$2,'SI2.7 - Battery_stock'!$J$4:$J$49,'SI2.7 - Battery_stock'!$K$4:$K$49,0)</f>
        <v>0</v>
      </c>
      <c r="AS23" s="16">
        <f>_xlfn.XLOOKUP($B23-AS$2,'SI2.7 - Battery_stock'!$J$4:$J$49,'SI2.7 - Battery_stock'!$K$4:$K$49,0)</f>
        <v>0</v>
      </c>
      <c r="AT23" s="16">
        <f>_xlfn.XLOOKUP($B23-AT$2,'SI2.7 - Battery_stock'!$J$4:$J$49,'SI2.7 - Battery_stock'!$K$4:$K$49,0)</f>
        <v>0</v>
      </c>
      <c r="AU23" s="16">
        <f>_xlfn.XLOOKUP($B23-AU$2,'SI2.7 - Battery_stock'!$J$4:$J$49,'SI2.7 - Battery_stock'!$K$4:$K$49,0)</f>
        <v>0</v>
      </c>
      <c r="AV23" s="16">
        <f>_xlfn.XLOOKUP($B23-AV$2,'SI2.7 - Battery_stock'!$J$4:$J$49,'SI2.7 - Battery_stock'!$K$4:$K$49,0)</f>
        <v>0</v>
      </c>
    </row>
    <row r="24" spans="2:48">
      <c r="B24" s="9">
        <f>'SI2.7 - Battery_stock'!B25</f>
        <v>2026</v>
      </c>
      <c r="C24" s="16">
        <f>_xlfn.XLOOKUP($B24-C$2,'SI2.7 - Battery_stock'!$J$4:$J$49,'SI2.7 - Battery_stock'!$K$4:$K$49,0)</f>
        <v>6.818492265509013E-4</v>
      </c>
      <c r="D24" s="16">
        <f>_xlfn.XLOOKUP($B24-D$2,'SI2.7 - Battery_stock'!$J$4:$J$49,'SI2.7 - Battery_stock'!$K$4:$K$49,0)</f>
        <v>1.4642512460747437E-3</v>
      </c>
      <c r="E24" s="16">
        <f>_xlfn.XLOOKUP($B24-E$2,'SI2.7 - Battery_stock'!$J$4:$J$49,'SI2.7 - Battery_stock'!$K$4:$K$49,0)</f>
        <v>3.0000000000000027E-3</v>
      </c>
      <c r="F24" s="16">
        <f>_xlfn.XLOOKUP($B24-F$2,'SI2.7 - Battery_stock'!$J$4:$J$49,'SI2.7 - Battery_stock'!$K$4:$K$49,0)</f>
        <v>5.8679450472032268E-3</v>
      </c>
      <c r="G24" s="16">
        <f>_xlfn.XLOOKUP($B24-G$2,'SI2.7 - Battery_stock'!$J$4:$J$49,'SI2.7 - Battery_stock'!$K$4:$K$49,0)</f>
        <v>1.0964824785626437E-2</v>
      </c>
      <c r="H24" s="16">
        <f>_xlfn.XLOOKUP($B24-H$2,'SI2.7 - Battery_stock'!$J$4:$J$49,'SI2.7 - Battery_stock'!$K$4:$K$49,0)</f>
        <v>1.9587187087777513E-2</v>
      </c>
      <c r="I24" s="16">
        <f>_xlfn.XLOOKUP($B24-I$2,'SI2.7 - Battery_stock'!$J$4:$J$49,'SI2.7 - Battery_stock'!$K$4:$K$49,0)</f>
        <v>3.3474520651110007E-2</v>
      </c>
      <c r="J24" s="16">
        <f>_xlfn.XLOOKUP($B24-J$2,'SI2.7 - Battery_stock'!$J$4:$J$49,'SI2.7 - Battery_stock'!$K$4:$K$49,0)</f>
        <v>5.4772255750516585E-2</v>
      </c>
      <c r="K24" s="16">
        <f>_xlfn.XLOOKUP($B24-K$2,'SI2.7 - Battery_stock'!$J$4:$J$49,'SI2.7 - Battery_stock'!$K$4:$K$49,0)</f>
        <v>8.5873566956985892E-2</v>
      </c>
      <c r="L24" s="16">
        <f>_xlfn.XLOOKUP($B24-L$2,'SI2.7 - Battery_stock'!$J$4:$J$49,'SI2.7 - Battery_stock'!$K$4:$K$49,0)</f>
        <v>0.12911549380067699</v>
      </c>
      <c r="M24" s="16">
        <f>_xlfn.XLOOKUP($B24-M$2,'SI2.7 - Battery_stock'!$J$4:$J$49,'SI2.7 - Battery_stock'!$K$4:$K$49,0)</f>
        <v>0.18633990163113034</v>
      </c>
      <c r="N24" s="16">
        <f>_xlfn.XLOOKUP($B24-N$2,'SI2.7 - Battery_stock'!$J$4:$J$49,'SI2.7 - Battery_stock'!$K$4:$K$49,0)</f>
        <v>0.25837776899454301</v>
      </c>
      <c r="O24" s="16">
        <f>_xlfn.XLOOKUP($B24-O$2,'SI2.7 - Battery_stock'!$J$4:$J$49,'SI2.7 - Battery_stock'!$K$4:$K$49,0)</f>
        <v>0.34456235469533381</v>
      </c>
      <c r="P24" s="16">
        <f>_xlfn.XLOOKUP($B24-P$2,'SI2.7 - Battery_stock'!$J$4:$J$49,'SI2.7 - Battery_stock'!$K$4:$K$49,0)</f>
        <v>0.44240412357986791</v>
      </c>
      <c r="Q24" s="16">
        <f>_xlfn.XLOOKUP($B24-Q$2,'SI2.7 - Battery_stock'!$J$4:$J$49,'SI2.7 - Battery_stock'!$K$4:$K$49,0)</f>
        <v>0.54755135443059455</v>
      </c>
      <c r="R24" s="16">
        <f>_xlfn.XLOOKUP($B24-R$2,'SI2.7 - Battery_stock'!$J$4:$J$49,'SI2.7 - Battery_stock'!$K$4:$K$49,0)</f>
        <v>0.65410927351243875</v>
      </c>
      <c r="S24" s="16">
        <f>_xlfn.XLOOKUP($B24-S$2,'SI2.7 - Battery_stock'!$J$4:$J$49,'SI2.7 - Battery_stock'!$K$4:$K$49,0)</f>
        <v>0.75530749508057482</v>
      </c>
      <c r="T24" s="16">
        <f>_xlfn.XLOOKUP($B24-T$2,'SI2.7 - Battery_stock'!$J$4:$J$49,'SI2.7 - Battery_stock'!$K$4:$K$49,0)</f>
        <v>0.8444155050925114</v>
      </c>
      <c r="U24" s="16">
        <f>_xlfn.XLOOKUP($B24-U$2,'SI2.7 - Battery_stock'!$J$4:$J$49,'SI2.7 - Battery_stock'!$K$4:$K$49,0)</f>
        <v>0.91574129349650168</v>
      </c>
      <c r="V24" s="16">
        <f>_xlfn.XLOOKUP($B24-V$2,'SI2.7 - Battery_stock'!$J$4:$J$49,'SI2.7 - Battery_stock'!$K$4:$K$49,0)</f>
        <v>0.96554054295599878</v>
      </c>
      <c r="W24" s="16">
        <f>_xlfn.XLOOKUP($B24-W$2,'SI2.7 - Battery_stock'!$J$4:$J$49,'SI2.7 - Battery_stock'!$K$4:$K$49,0)</f>
        <v>0.99275475702691973</v>
      </c>
      <c r="X24" s="16">
        <f>_xlfn.XLOOKUP($B24-X$2,'SI2.7 - Battery_stock'!$J$4:$J$49,'SI2.7 - Battery_stock'!$K$4:$K$49,0)</f>
        <v>1</v>
      </c>
      <c r="Y24" s="16">
        <f>_xlfn.XLOOKUP($B24-Y$2,'SI2.7 - Battery_stock'!$J$4:$J$49,'SI2.7 - Battery_stock'!$K$4:$K$49,0)</f>
        <v>0</v>
      </c>
      <c r="Z24" s="16">
        <f>_xlfn.XLOOKUP($B24-Z$2,'SI2.7 - Battery_stock'!$J$4:$J$49,'SI2.7 - Battery_stock'!$K$4:$K$49,0)</f>
        <v>0</v>
      </c>
      <c r="AA24" s="16">
        <f>_xlfn.XLOOKUP($B24-AA$2,'SI2.7 - Battery_stock'!$J$4:$J$49,'SI2.7 - Battery_stock'!$K$4:$K$49,0)</f>
        <v>0</v>
      </c>
      <c r="AB24" s="16">
        <f>_xlfn.XLOOKUP($B24-AB$2,'SI2.7 - Battery_stock'!$J$4:$J$49,'SI2.7 - Battery_stock'!$K$4:$K$49,0)</f>
        <v>0</v>
      </c>
      <c r="AC24" s="16">
        <f>_xlfn.XLOOKUP($B24-AC$2,'SI2.7 - Battery_stock'!$J$4:$J$49,'SI2.7 - Battery_stock'!$K$4:$K$49,0)</f>
        <v>0</v>
      </c>
      <c r="AD24" s="16">
        <f>_xlfn.XLOOKUP($B24-AD$2,'SI2.7 - Battery_stock'!$J$4:$J$49,'SI2.7 - Battery_stock'!$K$4:$K$49,0)</f>
        <v>0</v>
      </c>
      <c r="AE24" s="16">
        <f>_xlfn.XLOOKUP($B24-AE$2,'SI2.7 - Battery_stock'!$J$4:$J$49,'SI2.7 - Battery_stock'!$K$4:$K$49,0)</f>
        <v>0</v>
      </c>
      <c r="AF24" s="16">
        <f>_xlfn.XLOOKUP($B24-AF$2,'SI2.7 - Battery_stock'!$J$4:$J$49,'SI2.7 - Battery_stock'!$K$4:$K$49,0)</f>
        <v>0</v>
      </c>
      <c r="AG24" s="16">
        <f>_xlfn.XLOOKUP($B24-AG$2,'SI2.7 - Battery_stock'!$J$4:$J$49,'SI2.7 - Battery_stock'!$K$4:$K$49,0)</f>
        <v>0</v>
      </c>
      <c r="AH24" s="16">
        <f>_xlfn.XLOOKUP($B24-AH$2,'SI2.7 - Battery_stock'!$J$4:$J$49,'SI2.7 - Battery_stock'!$K$4:$K$49,0)</f>
        <v>0</v>
      </c>
      <c r="AI24" s="16">
        <f>_xlfn.XLOOKUP($B24-AI$2,'SI2.7 - Battery_stock'!$J$4:$J$49,'SI2.7 - Battery_stock'!$K$4:$K$49,0)</f>
        <v>0</v>
      </c>
      <c r="AJ24" s="16">
        <f>_xlfn.XLOOKUP($B24-AJ$2,'SI2.7 - Battery_stock'!$J$4:$J$49,'SI2.7 - Battery_stock'!$K$4:$K$49,0)</f>
        <v>0</v>
      </c>
      <c r="AK24" s="16">
        <f>_xlfn.XLOOKUP($B24-AK$2,'SI2.7 - Battery_stock'!$J$4:$J$49,'SI2.7 - Battery_stock'!$K$4:$K$49,0)</f>
        <v>0</v>
      </c>
      <c r="AL24" s="16">
        <f>_xlfn.XLOOKUP($B24-AL$2,'SI2.7 - Battery_stock'!$J$4:$J$49,'SI2.7 - Battery_stock'!$K$4:$K$49,0)</f>
        <v>0</v>
      </c>
      <c r="AM24" s="16">
        <f>_xlfn.XLOOKUP($B24-AM$2,'SI2.7 - Battery_stock'!$J$4:$J$49,'SI2.7 - Battery_stock'!$K$4:$K$49,0)</f>
        <v>0</v>
      </c>
      <c r="AN24" s="16">
        <f>_xlfn.XLOOKUP($B24-AN$2,'SI2.7 - Battery_stock'!$J$4:$J$49,'SI2.7 - Battery_stock'!$K$4:$K$49,0)</f>
        <v>0</v>
      </c>
      <c r="AO24" s="16">
        <f>_xlfn.XLOOKUP($B24-AO$2,'SI2.7 - Battery_stock'!$J$4:$J$49,'SI2.7 - Battery_stock'!$K$4:$K$49,0)</f>
        <v>0</v>
      </c>
      <c r="AP24" s="16">
        <f>_xlfn.XLOOKUP($B24-AP$2,'SI2.7 - Battery_stock'!$J$4:$J$49,'SI2.7 - Battery_stock'!$K$4:$K$49,0)</f>
        <v>0</v>
      </c>
      <c r="AQ24" s="16">
        <f>_xlfn.XLOOKUP($B24-AQ$2,'SI2.7 - Battery_stock'!$J$4:$J$49,'SI2.7 - Battery_stock'!$K$4:$K$49,0)</f>
        <v>0</v>
      </c>
      <c r="AR24" s="16">
        <f>_xlfn.XLOOKUP($B24-AR$2,'SI2.7 - Battery_stock'!$J$4:$J$49,'SI2.7 - Battery_stock'!$K$4:$K$49,0)</f>
        <v>0</v>
      </c>
      <c r="AS24" s="16">
        <f>_xlfn.XLOOKUP($B24-AS$2,'SI2.7 - Battery_stock'!$J$4:$J$49,'SI2.7 - Battery_stock'!$K$4:$K$49,0)</f>
        <v>0</v>
      </c>
      <c r="AT24" s="16">
        <f>_xlfn.XLOOKUP($B24-AT$2,'SI2.7 - Battery_stock'!$J$4:$J$49,'SI2.7 - Battery_stock'!$K$4:$K$49,0)</f>
        <v>0</v>
      </c>
      <c r="AU24" s="16">
        <f>_xlfn.XLOOKUP($B24-AU$2,'SI2.7 - Battery_stock'!$J$4:$J$49,'SI2.7 - Battery_stock'!$K$4:$K$49,0)</f>
        <v>0</v>
      </c>
      <c r="AV24" s="16">
        <f>_xlfn.XLOOKUP($B24-AV$2,'SI2.7 - Battery_stock'!$J$4:$J$49,'SI2.7 - Battery_stock'!$K$4:$K$49,0)</f>
        <v>0</v>
      </c>
    </row>
    <row r="25" spans="2:48">
      <c r="B25" s="9">
        <f>'SI2.7 - Battery_stock'!B26</f>
        <v>2027</v>
      </c>
      <c r="C25" s="16">
        <f>_xlfn.XLOOKUP($B25-C$2,'SI2.7 - Battery_stock'!$J$4:$J$49,'SI2.7 - Battery_stock'!$K$4:$K$49,0)</f>
        <v>3.0273933569047173E-4</v>
      </c>
      <c r="D25" s="16">
        <f>_xlfn.XLOOKUP($B25-D$2,'SI2.7 - Battery_stock'!$J$4:$J$49,'SI2.7 - Battery_stock'!$K$4:$K$49,0)</f>
        <v>6.818492265509013E-4</v>
      </c>
      <c r="E25" s="16">
        <f>_xlfn.XLOOKUP($B25-E$2,'SI2.7 - Battery_stock'!$J$4:$J$49,'SI2.7 - Battery_stock'!$K$4:$K$49,0)</f>
        <v>1.4642512460747437E-3</v>
      </c>
      <c r="F25" s="16">
        <f>_xlfn.XLOOKUP($B25-F$2,'SI2.7 - Battery_stock'!$J$4:$J$49,'SI2.7 - Battery_stock'!$K$4:$K$49,0)</f>
        <v>3.0000000000000027E-3</v>
      </c>
      <c r="G25" s="16">
        <f>_xlfn.XLOOKUP($B25-G$2,'SI2.7 - Battery_stock'!$J$4:$J$49,'SI2.7 - Battery_stock'!$K$4:$K$49,0)</f>
        <v>5.8679450472032268E-3</v>
      </c>
      <c r="H25" s="16">
        <f>_xlfn.XLOOKUP($B25-H$2,'SI2.7 - Battery_stock'!$J$4:$J$49,'SI2.7 - Battery_stock'!$K$4:$K$49,0)</f>
        <v>1.0964824785626437E-2</v>
      </c>
      <c r="I25" s="16">
        <f>_xlfn.XLOOKUP($B25-I$2,'SI2.7 - Battery_stock'!$J$4:$J$49,'SI2.7 - Battery_stock'!$K$4:$K$49,0)</f>
        <v>1.9587187087777513E-2</v>
      </c>
      <c r="J25" s="16">
        <f>_xlfn.XLOOKUP($B25-J$2,'SI2.7 - Battery_stock'!$J$4:$J$49,'SI2.7 - Battery_stock'!$K$4:$K$49,0)</f>
        <v>3.3474520651110007E-2</v>
      </c>
      <c r="K25" s="16">
        <f>_xlfn.XLOOKUP($B25-K$2,'SI2.7 - Battery_stock'!$J$4:$J$49,'SI2.7 - Battery_stock'!$K$4:$K$49,0)</f>
        <v>5.4772255750516585E-2</v>
      </c>
      <c r="L25" s="16">
        <f>_xlfn.XLOOKUP($B25-L$2,'SI2.7 - Battery_stock'!$J$4:$J$49,'SI2.7 - Battery_stock'!$K$4:$K$49,0)</f>
        <v>8.5873566956985892E-2</v>
      </c>
      <c r="M25" s="16">
        <f>_xlfn.XLOOKUP($B25-M$2,'SI2.7 - Battery_stock'!$J$4:$J$49,'SI2.7 - Battery_stock'!$K$4:$K$49,0)</f>
        <v>0.12911549380067699</v>
      </c>
      <c r="N25" s="16">
        <f>_xlfn.XLOOKUP($B25-N$2,'SI2.7 - Battery_stock'!$J$4:$J$49,'SI2.7 - Battery_stock'!$K$4:$K$49,0)</f>
        <v>0.18633990163113034</v>
      </c>
      <c r="O25" s="16">
        <f>_xlfn.XLOOKUP($B25-O$2,'SI2.7 - Battery_stock'!$J$4:$J$49,'SI2.7 - Battery_stock'!$K$4:$K$49,0)</f>
        <v>0.25837776899454301</v>
      </c>
      <c r="P25" s="16">
        <f>_xlfn.XLOOKUP($B25-P$2,'SI2.7 - Battery_stock'!$J$4:$J$49,'SI2.7 - Battery_stock'!$K$4:$K$49,0)</f>
        <v>0.34456235469533381</v>
      </c>
      <c r="Q25" s="16">
        <f>_xlfn.XLOOKUP($B25-Q$2,'SI2.7 - Battery_stock'!$J$4:$J$49,'SI2.7 - Battery_stock'!$K$4:$K$49,0)</f>
        <v>0.44240412357986791</v>
      </c>
      <c r="R25" s="16">
        <f>_xlfn.XLOOKUP($B25-R$2,'SI2.7 - Battery_stock'!$J$4:$J$49,'SI2.7 - Battery_stock'!$K$4:$K$49,0)</f>
        <v>0.54755135443059455</v>
      </c>
      <c r="S25" s="16">
        <f>_xlfn.XLOOKUP($B25-S$2,'SI2.7 - Battery_stock'!$J$4:$J$49,'SI2.7 - Battery_stock'!$K$4:$K$49,0)</f>
        <v>0.65410927351243875</v>
      </c>
      <c r="T25" s="16">
        <f>_xlfn.XLOOKUP($B25-T$2,'SI2.7 - Battery_stock'!$J$4:$J$49,'SI2.7 - Battery_stock'!$K$4:$K$49,0)</f>
        <v>0.75530749508057482</v>
      </c>
      <c r="U25" s="16">
        <f>_xlfn.XLOOKUP($B25-U$2,'SI2.7 - Battery_stock'!$J$4:$J$49,'SI2.7 - Battery_stock'!$K$4:$K$49,0)</f>
        <v>0.8444155050925114</v>
      </c>
      <c r="V25" s="16">
        <f>_xlfn.XLOOKUP($B25-V$2,'SI2.7 - Battery_stock'!$J$4:$J$49,'SI2.7 - Battery_stock'!$K$4:$K$49,0)</f>
        <v>0.91574129349650168</v>
      </c>
      <c r="W25" s="16">
        <f>_xlfn.XLOOKUP($B25-W$2,'SI2.7 - Battery_stock'!$J$4:$J$49,'SI2.7 - Battery_stock'!$K$4:$K$49,0)</f>
        <v>0.96554054295599878</v>
      </c>
      <c r="X25" s="16">
        <f>_xlfn.XLOOKUP($B25-X$2,'SI2.7 - Battery_stock'!$J$4:$J$49,'SI2.7 - Battery_stock'!$K$4:$K$49,0)</f>
        <v>0.99275475702691973</v>
      </c>
      <c r="Y25" s="16">
        <f>_xlfn.XLOOKUP($B25-Y$2,'SI2.7 - Battery_stock'!$J$4:$J$49,'SI2.7 - Battery_stock'!$K$4:$K$49,0)</f>
        <v>1</v>
      </c>
      <c r="Z25" s="16">
        <f>_xlfn.XLOOKUP($B25-Z$2,'SI2.7 - Battery_stock'!$J$4:$J$49,'SI2.7 - Battery_stock'!$K$4:$K$49,0)</f>
        <v>0</v>
      </c>
      <c r="AA25" s="16">
        <f>_xlfn.XLOOKUP($B25-AA$2,'SI2.7 - Battery_stock'!$J$4:$J$49,'SI2.7 - Battery_stock'!$K$4:$K$49,0)</f>
        <v>0</v>
      </c>
      <c r="AB25" s="16">
        <f>_xlfn.XLOOKUP($B25-AB$2,'SI2.7 - Battery_stock'!$J$4:$J$49,'SI2.7 - Battery_stock'!$K$4:$K$49,0)</f>
        <v>0</v>
      </c>
      <c r="AC25" s="16">
        <f>_xlfn.XLOOKUP($B25-AC$2,'SI2.7 - Battery_stock'!$J$4:$J$49,'SI2.7 - Battery_stock'!$K$4:$K$49,0)</f>
        <v>0</v>
      </c>
      <c r="AD25" s="16">
        <f>_xlfn.XLOOKUP($B25-AD$2,'SI2.7 - Battery_stock'!$J$4:$J$49,'SI2.7 - Battery_stock'!$K$4:$K$49,0)</f>
        <v>0</v>
      </c>
      <c r="AE25" s="16">
        <f>_xlfn.XLOOKUP($B25-AE$2,'SI2.7 - Battery_stock'!$J$4:$J$49,'SI2.7 - Battery_stock'!$K$4:$K$49,0)</f>
        <v>0</v>
      </c>
      <c r="AF25" s="16">
        <f>_xlfn.XLOOKUP($B25-AF$2,'SI2.7 - Battery_stock'!$J$4:$J$49,'SI2.7 - Battery_stock'!$K$4:$K$49,0)</f>
        <v>0</v>
      </c>
      <c r="AG25" s="16">
        <f>_xlfn.XLOOKUP($B25-AG$2,'SI2.7 - Battery_stock'!$J$4:$J$49,'SI2.7 - Battery_stock'!$K$4:$K$49,0)</f>
        <v>0</v>
      </c>
      <c r="AH25" s="16">
        <f>_xlfn.XLOOKUP($B25-AH$2,'SI2.7 - Battery_stock'!$J$4:$J$49,'SI2.7 - Battery_stock'!$K$4:$K$49,0)</f>
        <v>0</v>
      </c>
      <c r="AI25" s="16">
        <f>_xlfn.XLOOKUP($B25-AI$2,'SI2.7 - Battery_stock'!$J$4:$J$49,'SI2.7 - Battery_stock'!$K$4:$K$49,0)</f>
        <v>0</v>
      </c>
      <c r="AJ25" s="16">
        <f>_xlfn.XLOOKUP($B25-AJ$2,'SI2.7 - Battery_stock'!$J$4:$J$49,'SI2.7 - Battery_stock'!$K$4:$K$49,0)</f>
        <v>0</v>
      </c>
      <c r="AK25" s="16">
        <f>_xlfn.XLOOKUP($B25-AK$2,'SI2.7 - Battery_stock'!$J$4:$J$49,'SI2.7 - Battery_stock'!$K$4:$K$49,0)</f>
        <v>0</v>
      </c>
      <c r="AL25" s="16">
        <f>_xlfn.XLOOKUP($B25-AL$2,'SI2.7 - Battery_stock'!$J$4:$J$49,'SI2.7 - Battery_stock'!$K$4:$K$49,0)</f>
        <v>0</v>
      </c>
      <c r="AM25" s="16">
        <f>_xlfn.XLOOKUP($B25-AM$2,'SI2.7 - Battery_stock'!$J$4:$J$49,'SI2.7 - Battery_stock'!$K$4:$K$49,0)</f>
        <v>0</v>
      </c>
      <c r="AN25" s="16">
        <f>_xlfn.XLOOKUP($B25-AN$2,'SI2.7 - Battery_stock'!$J$4:$J$49,'SI2.7 - Battery_stock'!$K$4:$K$49,0)</f>
        <v>0</v>
      </c>
      <c r="AO25" s="16">
        <f>_xlfn.XLOOKUP($B25-AO$2,'SI2.7 - Battery_stock'!$J$4:$J$49,'SI2.7 - Battery_stock'!$K$4:$K$49,0)</f>
        <v>0</v>
      </c>
      <c r="AP25" s="16">
        <f>_xlfn.XLOOKUP($B25-AP$2,'SI2.7 - Battery_stock'!$J$4:$J$49,'SI2.7 - Battery_stock'!$K$4:$K$49,0)</f>
        <v>0</v>
      </c>
      <c r="AQ25" s="16">
        <f>_xlfn.XLOOKUP($B25-AQ$2,'SI2.7 - Battery_stock'!$J$4:$J$49,'SI2.7 - Battery_stock'!$K$4:$K$49,0)</f>
        <v>0</v>
      </c>
      <c r="AR25" s="16">
        <f>_xlfn.XLOOKUP($B25-AR$2,'SI2.7 - Battery_stock'!$J$4:$J$49,'SI2.7 - Battery_stock'!$K$4:$K$49,0)</f>
        <v>0</v>
      </c>
      <c r="AS25" s="16">
        <f>_xlfn.XLOOKUP($B25-AS$2,'SI2.7 - Battery_stock'!$J$4:$J$49,'SI2.7 - Battery_stock'!$K$4:$K$49,0)</f>
        <v>0</v>
      </c>
      <c r="AT25" s="16">
        <f>_xlfn.XLOOKUP($B25-AT$2,'SI2.7 - Battery_stock'!$J$4:$J$49,'SI2.7 - Battery_stock'!$K$4:$K$49,0)</f>
        <v>0</v>
      </c>
      <c r="AU25" s="16">
        <f>_xlfn.XLOOKUP($B25-AU$2,'SI2.7 - Battery_stock'!$J$4:$J$49,'SI2.7 - Battery_stock'!$K$4:$K$49,0)</f>
        <v>0</v>
      </c>
      <c r="AV25" s="16">
        <f>_xlfn.XLOOKUP($B25-AV$2,'SI2.7 - Battery_stock'!$J$4:$J$49,'SI2.7 - Battery_stock'!$K$4:$K$49,0)</f>
        <v>0</v>
      </c>
    </row>
    <row r="26" spans="2:48">
      <c r="B26" s="9">
        <f>'SI2.7 - Battery_stock'!B27</f>
        <v>2028</v>
      </c>
      <c r="C26" s="16">
        <f>_xlfn.XLOOKUP($B26-C$2,'SI2.7 - Battery_stock'!$J$4:$J$49,'SI2.7 - Battery_stock'!$K$4:$K$49,0)</f>
        <v>1.2808424593790946E-4</v>
      </c>
      <c r="D26" s="16">
        <f>_xlfn.XLOOKUP($B26-D$2,'SI2.7 - Battery_stock'!$J$4:$J$49,'SI2.7 - Battery_stock'!$K$4:$K$49,0)</f>
        <v>3.0273933569047173E-4</v>
      </c>
      <c r="E26" s="16">
        <f>_xlfn.XLOOKUP($B26-E$2,'SI2.7 - Battery_stock'!$J$4:$J$49,'SI2.7 - Battery_stock'!$K$4:$K$49,0)</f>
        <v>6.818492265509013E-4</v>
      </c>
      <c r="F26" s="16">
        <f>_xlfn.XLOOKUP($B26-F$2,'SI2.7 - Battery_stock'!$J$4:$J$49,'SI2.7 - Battery_stock'!$K$4:$K$49,0)</f>
        <v>1.4642512460747437E-3</v>
      </c>
      <c r="G26" s="16">
        <f>_xlfn.XLOOKUP($B26-G$2,'SI2.7 - Battery_stock'!$J$4:$J$49,'SI2.7 - Battery_stock'!$K$4:$K$49,0)</f>
        <v>3.0000000000000027E-3</v>
      </c>
      <c r="H26" s="16">
        <f>_xlfn.XLOOKUP($B26-H$2,'SI2.7 - Battery_stock'!$J$4:$J$49,'SI2.7 - Battery_stock'!$K$4:$K$49,0)</f>
        <v>5.8679450472032268E-3</v>
      </c>
      <c r="I26" s="16">
        <f>_xlfn.XLOOKUP($B26-I$2,'SI2.7 - Battery_stock'!$J$4:$J$49,'SI2.7 - Battery_stock'!$K$4:$K$49,0)</f>
        <v>1.0964824785626437E-2</v>
      </c>
      <c r="J26" s="16">
        <f>_xlfn.XLOOKUP($B26-J$2,'SI2.7 - Battery_stock'!$J$4:$J$49,'SI2.7 - Battery_stock'!$K$4:$K$49,0)</f>
        <v>1.9587187087777513E-2</v>
      </c>
      <c r="K26" s="16">
        <f>_xlfn.XLOOKUP($B26-K$2,'SI2.7 - Battery_stock'!$J$4:$J$49,'SI2.7 - Battery_stock'!$K$4:$K$49,0)</f>
        <v>3.3474520651110007E-2</v>
      </c>
      <c r="L26" s="16">
        <f>_xlfn.XLOOKUP($B26-L$2,'SI2.7 - Battery_stock'!$J$4:$J$49,'SI2.7 - Battery_stock'!$K$4:$K$49,0)</f>
        <v>5.4772255750516585E-2</v>
      </c>
      <c r="M26" s="16">
        <f>_xlfn.XLOOKUP($B26-M$2,'SI2.7 - Battery_stock'!$J$4:$J$49,'SI2.7 - Battery_stock'!$K$4:$K$49,0)</f>
        <v>8.5873566956985892E-2</v>
      </c>
      <c r="N26" s="16">
        <f>_xlfn.XLOOKUP($B26-N$2,'SI2.7 - Battery_stock'!$J$4:$J$49,'SI2.7 - Battery_stock'!$K$4:$K$49,0)</f>
        <v>0.12911549380067699</v>
      </c>
      <c r="O26" s="16">
        <f>_xlfn.XLOOKUP($B26-O$2,'SI2.7 - Battery_stock'!$J$4:$J$49,'SI2.7 - Battery_stock'!$K$4:$K$49,0)</f>
        <v>0.18633990163113034</v>
      </c>
      <c r="P26" s="16">
        <f>_xlfn.XLOOKUP($B26-P$2,'SI2.7 - Battery_stock'!$J$4:$J$49,'SI2.7 - Battery_stock'!$K$4:$K$49,0)</f>
        <v>0.25837776899454301</v>
      </c>
      <c r="Q26" s="16">
        <f>_xlfn.XLOOKUP($B26-Q$2,'SI2.7 - Battery_stock'!$J$4:$J$49,'SI2.7 - Battery_stock'!$K$4:$K$49,0)</f>
        <v>0.34456235469533381</v>
      </c>
      <c r="R26" s="16">
        <f>_xlfn.XLOOKUP($B26-R$2,'SI2.7 - Battery_stock'!$J$4:$J$49,'SI2.7 - Battery_stock'!$K$4:$K$49,0)</f>
        <v>0.44240412357986791</v>
      </c>
      <c r="S26" s="16">
        <f>_xlfn.XLOOKUP($B26-S$2,'SI2.7 - Battery_stock'!$J$4:$J$49,'SI2.7 - Battery_stock'!$K$4:$K$49,0)</f>
        <v>0.54755135443059455</v>
      </c>
      <c r="T26" s="16">
        <f>_xlfn.XLOOKUP($B26-T$2,'SI2.7 - Battery_stock'!$J$4:$J$49,'SI2.7 - Battery_stock'!$K$4:$K$49,0)</f>
        <v>0.65410927351243875</v>
      </c>
      <c r="U26" s="16">
        <f>_xlfn.XLOOKUP($B26-U$2,'SI2.7 - Battery_stock'!$J$4:$J$49,'SI2.7 - Battery_stock'!$K$4:$K$49,0)</f>
        <v>0.75530749508057482</v>
      </c>
      <c r="V26" s="16">
        <f>_xlfn.XLOOKUP($B26-V$2,'SI2.7 - Battery_stock'!$J$4:$J$49,'SI2.7 - Battery_stock'!$K$4:$K$49,0)</f>
        <v>0.8444155050925114</v>
      </c>
      <c r="W26" s="16">
        <f>_xlfn.XLOOKUP($B26-W$2,'SI2.7 - Battery_stock'!$J$4:$J$49,'SI2.7 - Battery_stock'!$K$4:$K$49,0)</f>
        <v>0.91574129349650168</v>
      </c>
      <c r="X26" s="16">
        <f>_xlfn.XLOOKUP($B26-X$2,'SI2.7 - Battery_stock'!$J$4:$J$49,'SI2.7 - Battery_stock'!$K$4:$K$49,0)</f>
        <v>0.96554054295599878</v>
      </c>
      <c r="Y26" s="16">
        <f>_xlfn.XLOOKUP($B26-Y$2,'SI2.7 - Battery_stock'!$J$4:$J$49,'SI2.7 - Battery_stock'!$K$4:$K$49,0)</f>
        <v>0.99275475702691973</v>
      </c>
      <c r="Z26" s="16">
        <f>_xlfn.XLOOKUP($B26-Z$2,'SI2.7 - Battery_stock'!$J$4:$J$49,'SI2.7 - Battery_stock'!$K$4:$K$49,0)</f>
        <v>1</v>
      </c>
      <c r="AA26" s="16">
        <f>_xlfn.XLOOKUP($B26-AA$2,'SI2.7 - Battery_stock'!$J$4:$J$49,'SI2.7 - Battery_stock'!$K$4:$K$49,0)</f>
        <v>0</v>
      </c>
      <c r="AB26" s="16">
        <f>_xlfn.XLOOKUP($B26-AB$2,'SI2.7 - Battery_stock'!$J$4:$J$49,'SI2.7 - Battery_stock'!$K$4:$K$49,0)</f>
        <v>0</v>
      </c>
      <c r="AC26" s="16">
        <f>_xlfn.XLOOKUP($B26-AC$2,'SI2.7 - Battery_stock'!$J$4:$J$49,'SI2.7 - Battery_stock'!$K$4:$K$49,0)</f>
        <v>0</v>
      </c>
      <c r="AD26" s="16">
        <f>_xlfn.XLOOKUP($B26-AD$2,'SI2.7 - Battery_stock'!$J$4:$J$49,'SI2.7 - Battery_stock'!$K$4:$K$49,0)</f>
        <v>0</v>
      </c>
      <c r="AE26" s="16">
        <f>_xlfn.XLOOKUP($B26-AE$2,'SI2.7 - Battery_stock'!$J$4:$J$49,'SI2.7 - Battery_stock'!$K$4:$K$49,0)</f>
        <v>0</v>
      </c>
      <c r="AF26" s="16">
        <f>_xlfn.XLOOKUP($B26-AF$2,'SI2.7 - Battery_stock'!$J$4:$J$49,'SI2.7 - Battery_stock'!$K$4:$K$49,0)</f>
        <v>0</v>
      </c>
      <c r="AG26" s="16">
        <f>_xlfn.XLOOKUP($B26-AG$2,'SI2.7 - Battery_stock'!$J$4:$J$49,'SI2.7 - Battery_stock'!$K$4:$K$49,0)</f>
        <v>0</v>
      </c>
      <c r="AH26" s="16">
        <f>_xlfn.XLOOKUP($B26-AH$2,'SI2.7 - Battery_stock'!$J$4:$J$49,'SI2.7 - Battery_stock'!$K$4:$K$49,0)</f>
        <v>0</v>
      </c>
      <c r="AI26" s="16">
        <f>_xlfn.XLOOKUP($B26-AI$2,'SI2.7 - Battery_stock'!$J$4:$J$49,'SI2.7 - Battery_stock'!$K$4:$K$49,0)</f>
        <v>0</v>
      </c>
      <c r="AJ26" s="16">
        <f>_xlfn.XLOOKUP($B26-AJ$2,'SI2.7 - Battery_stock'!$J$4:$J$49,'SI2.7 - Battery_stock'!$K$4:$K$49,0)</f>
        <v>0</v>
      </c>
      <c r="AK26" s="16">
        <f>_xlfn.XLOOKUP($B26-AK$2,'SI2.7 - Battery_stock'!$J$4:$J$49,'SI2.7 - Battery_stock'!$K$4:$K$49,0)</f>
        <v>0</v>
      </c>
      <c r="AL26" s="16">
        <f>_xlfn.XLOOKUP($B26-AL$2,'SI2.7 - Battery_stock'!$J$4:$J$49,'SI2.7 - Battery_stock'!$K$4:$K$49,0)</f>
        <v>0</v>
      </c>
      <c r="AM26" s="16">
        <f>_xlfn.XLOOKUP($B26-AM$2,'SI2.7 - Battery_stock'!$J$4:$J$49,'SI2.7 - Battery_stock'!$K$4:$K$49,0)</f>
        <v>0</v>
      </c>
      <c r="AN26" s="16">
        <f>_xlfn.XLOOKUP($B26-AN$2,'SI2.7 - Battery_stock'!$J$4:$J$49,'SI2.7 - Battery_stock'!$K$4:$K$49,0)</f>
        <v>0</v>
      </c>
      <c r="AO26" s="16">
        <f>_xlfn.XLOOKUP($B26-AO$2,'SI2.7 - Battery_stock'!$J$4:$J$49,'SI2.7 - Battery_stock'!$K$4:$K$49,0)</f>
        <v>0</v>
      </c>
      <c r="AP26" s="16">
        <f>_xlfn.XLOOKUP($B26-AP$2,'SI2.7 - Battery_stock'!$J$4:$J$49,'SI2.7 - Battery_stock'!$K$4:$K$49,0)</f>
        <v>0</v>
      </c>
      <c r="AQ26" s="16">
        <f>_xlfn.XLOOKUP($B26-AQ$2,'SI2.7 - Battery_stock'!$J$4:$J$49,'SI2.7 - Battery_stock'!$K$4:$K$49,0)</f>
        <v>0</v>
      </c>
      <c r="AR26" s="16">
        <f>_xlfn.XLOOKUP($B26-AR$2,'SI2.7 - Battery_stock'!$J$4:$J$49,'SI2.7 - Battery_stock'!$K$4:$K$49,0)</f>
        <v>0</v>
      </c>
      <c r="AS26" s="16">
        <f>_xlfn.XLOOKUP($B26-AS$2,'SI2.7 - Battery_stock'!$J$4:$J$49,'SI2.7 - Battery_stock'!$K$4:$K$49,0)</f>
        <v>0</v>
      </c>
      <c r="AT26" s="16">
        <f>_xlfn.XLOOKUP($B26-AT$2,'SI2.7 - Battery_stock'!$J$4:$J$49,'SI2.7 - Battery_stock'!$K$4:$K$49,0)</f>
        <v>0</v>
      </c>
      <c r="AU26" s="16">
        <f>_xlfn.XLOOKUP($B26-AU$2,'SI2.7 - Battery_stock'!$J$4:$J$49,'SI2.7 - Battery_stock'!$K$4:$K$49,0)</f>
        <v>0</v>
      </c>
      <c r="AV26" s="16">
        <f>_xlfn.XLOOKUP($B26-AV$2,'SI2.7 - Battery_stock'!$J$4:$J$49,'SI2.7 - Battery_stock'!$K$4:$K$49,0)</f>
        <v>0</v>
      </c>
    </row>
    <row r="27" spans="2:48">
      <c r="B27" s="9">
        <f>'SI2.7 - Battery_stock'!B28</f>
        <v>2029</v>
      </c>
      <c r="C27" s="16">
        <f>_xlfn.XLOOKUP($B27-C$2,'SI2.7 - Battery_stock'!$J$4:$J$49,'SI2.7 - Battery_stock'!$K$4:$K$49,0)</f>
        <v>5.1607888530424972E-5</v>
      </c>
      <c r="D27" s="16">
        <f>_xlfn.XLOOKUP($B27-D$2,'SI2.7 - Battery_stock'!$J$4:$J$49,'SI2.7 - Battery_stock'!$K$4:$K$49,0)</f>
        <v>1.2808424593790946E-4</v>
      </c>
      <c r="E27" s="16">
        <f>_xlfn.XLOOKUP($B27-E$2,'SI2.7 - Battery_stock'!$J$4:$J$49,'SI2.7 - Battery_stock'!$K$4:$K$49,0)</f>
        <v>3.0273933569047173E-4</v>
      </c>
      <c r="F27" s="16">
        <f>_xlfn.XLOOKUP($B27-F$2,'SI2.7 - Battery_stock'!$J$4:$J$49,'SI2.7 - Battery_stock'!$K$4:$K$49,0)</f>
        <v>6.818492265509013E-4</v>
      </c>
      <c r="G27" s="16">
        <f>_xlfn.XLOOKUP($B27-G$2,'SI2.7 - Battery_stock'!$J$4:$J$49,'SI2.7 - Battery_stock'!$K$4:$K$49,0)</f>
        <v>1.4642512460747437E-3</v>
      </c>
      <c r="H27" s="16">
        <f>_xlfn.XLOOKUP($B27-H$2,'SI2.7 - Battery_stock'!$J$4:$J$49,'SI2.7 - Battery_stock'!$K$4:$K$49,0)</f>
        <v>3.0000000000000027E-3</v>
      </c>
      <c r="I27" s="16">
        <f>_xlfn.XLOOKUP($B27-I$2,'SI2.7 - Battery_stock'!$J$4:$J$49,'SI2.7 - Battery_stock'!$K$4:$K$49,0)</f>
        <v>5.8679450472032268E-3</v>
      </c>
      <c r="J27" s="16">
        <f>_xlfn.XLOOKUP($B27-J$2,'SI2.7 - Battery_stock'!$J$4:$J$49,'SI2.7 - Battery_stock'!$K$4:$K$49,0)</f>
        <v>1.0964824785626437E-2</v>
      </c>
      <c r="K27" s="16">
        <f>_xlfn.XLOOKUP($B27-K$2,'SI2.7 - Battery_stock'!$J$4:$J$49,'SI2.7 - Battery_stock'!$K$4:$K$49,0)</f>
        <v>1.9587187087777513E-2</v>
      </c>
      <c r="L27" s="16">
        <f>_xlfn.XLOOKUP($B27-L$2,'SI2.7 - Battery_stock'!$J$4:$J$49,'SI2.7 - Battery_stock'!$K$4:$K$49,0)</f>
        <v>3.3474520651110007E-2</v>
      </c>
      <c r="M27" s="16">
        <f>_xlfn.XLOOKUP($B27-M$2,'SI2.7 - Battery_stock'!$J$4:$J$49,'SI2.7 - Battery_stock'!$K$4:$K$49,0)</f>
        <v>5.4772255750516585E-2</v>
      </c>
      <c r="N27" s="16">
        <f>_xlfn.XLOOKUP($B27-N$2,'SI2.7 - Battery_stock'!$J$4:$J$49,'SI2.7 - Battery_stock'!$K$4:$K$49,0)</f>
        <v>8.5873566956985892E-2</v>
      </c>
      <c r="O27" s="16">
        <f>_xlfn.XLOOKUP($B27-O$2,'SI2.7 - Battery_stock'!$J$4:$J$49,'SI2.7 - Battery_stock'!$K$4:$K$49,0)</f>
        <v>0.12911549380067699</v>
      </c>
      <c r="P27" s="16">
        <f>_xlfn.XLOOKUP($B27-P$2,'SI2.7 - Battery_stock'!$J$4:$J$49,'SI2.7 - Battery_stock'!$K$4:$K$49,0)</f>
        <v>0.18633990163113034</v>
      </c>
      <c r="Q27" s="16">
        <f>_xlfn.XLOOKUP($B27-Q$2,'SI2.7 - Battery_stock'!$J$4:$J$49,'SI2.7 - Battery_stock'!$K$4:$K$49,0)</f>
        <v>0.25837776899454301</v>
      </c>
      <c r="R27" s="16">
        <f>_xlfn.XLOOKUP($B27-R$2,'SI2.7 - Battery_stock'!$J$4:$J$49,'SI2.7 - Battery_stock'!$K$4:$K$49,0)</f>
        <v>0.34456235469533381</v>
      </c>
      <c r="S27" s="16">
        <f>_xlfn.XLOOKUP($B27-S$2,'SI2.7 - Battery_stock'!$J$4:$J$49,'SI2.7 - Battery_stock'!$K$4:$K$49,0)</f>
        <v>0.44240412357986791</v>
      </c>
      <c r="T27" s="16">
        <f>_xlfn.XLOOKUP($B27-T$2,'SI2.7 - Battery_stock'!$J$4:$J$49,'SI2.7 - Battery_stock'!$K$4:$K$49,0)</f>
        <v>0.54755135443059455</v>
      </c>
      <c r="U27" s="16">
        <f>_xlfn.XLOOKUP($B27-U$2,'SI2.7 - Battery_stock'!$J$4:$J$49,'SI2.7 - Battery_stock'!$K$4:$K$49,0)</f>
        <v>0.65410927351243875</v>
      </c>
      <c r="V27" s="16">
        <f>_xlfn.XLOOKUP($B27-V$2,'SI2.7 - Battery_stock'!$J$4:$J$49,'SI2.7 - Battery_stock'!$K$4:$K$49,0)</f>
        <v>0.75530749508057482</v>
      </c>
      <c r="W27" s="16">
        <f>_xlfn.XLOOKUP($B27-W$2,'SI2.7 - Battery_stock'!$J$4:$J$49,'SI2.7 - Battery_stock'!$K$4:$K$49,0)</f>
        <v>0.8444155050925114</v>
      </c>
      <c r="X27" s="16">
        <f>_xlfn.XLOOKUP($B27-X$2,'SI2.7 - Battery_stock'!$J$4:$J$49,'SI2.7 - Battery_stock'!$K$4:$K$49,0)</f>
        <v>0.91574129349650168</v>
      </c>
      <c r="Y27" s="16">
        <f>_xlfn.XLOOKUP($B27-Y$2,'SI2.7 - Battery_stock'!$J$4:$J$49,'SI2.7 - Battery_stock'!$K$4:$K$49,0)</f>
        <v>0.96554054295599878</v>
      </c>
      <c r="Z27" s="16">
        <f>_xlfn.XLOOKUP($B27-Z$2,'SI2.7 - Battery_stock'!$J$4:$J$49,'SI2.7 - Battery_stock'!$K$4:$K$49,0)</f>
        <v>0.99275475702691973</v>
      </c>
      <c r="AA27" s="16">
        <f>_xlfn.XLOOKUP($B27-AA$2,'SI2.7 - Battery_stock'!$J$4:$J$49,'SI2.7 - Battery_stock'!$K$4:$K$49,0)</f>
        <v>1</v>
      </c>
      <c r="AB27" s="16">
        <f>_xlfn.XLOOKUP($B27-AB$2,'SI2.7 - Battery_stock'!$J$4:$J$49,'SI2.7 - Battery_stock'!$K$4:$K$49,0)</f>
        <v>0</v>
      </c>
      <c r="AC27" s="16">
        <f>_xlfn.XLOOKUP($B27-AC$2,'SI2.7 - Battery_stock'!$J$4:$J$49,'SI2.7 - Battery_stock'!$K$4:$K$49,0)</f>
        <v>0</v>
      </c>
      <c r="AD27" s="16">
        <f>_xlfn.XLOOKUP($B27-AD$2,'SI2.7 - Battery_stock'!$J$4:$J$49,'SI2.7 - Battery_stock'!$K$4:$K$49,0)</f>
        <v>0</v>
      </c>
      <c r="AE27" s="16">
        <f>_xlfn.XLOOKUP($B27-AE$2,'SI2.7 - Battery_stock'!$J$4:$J$49,'SI2.7 - Battery_stock'!$K$4:$K$49,0)</f>
        <v>0</v>
      </c>
      <c r="AF27" s="16">
        <f>_xlfn.XLOOKUP($B27-AF$2,'SI2.7 - Battery_stock'!$J$4:$J$49,'SI2.7 - Battery_stock'!$K$4:$K$49,0)</f>
        <v>0</v>
      </c>
      <c r="AG27" s="16">
        <f>_xlfn.XLOOKUP($B27-AG$2,'SI2.7 - Battery_stock'!$J$4:$J$49,'SI2.7 - Battery_stock'!$K$4:$K$49,0)</f>
        <v>0</v>
      </c>
      <c r="AH27" s="16">
        <f>_xlfn.XLOOKUP($B27-AH$2,'SI2.7 - Battery_stock'!$J$4:$J$49,'SI2.7 - Battery_stock'!$K$4:$K$49,0)</f>
        <v>0</v>
      </c>
      <c r="AI27" s="16">
        <f>_xlfn.XLOOKUP($B27-AI$2,'SI2.7 - Battery_stock'!$J$4:$J$49,'SI2.7 - Battery_stock'!$K$4:$K$49,0)</f>
        <v>0</v>
      </c>
      <c r="AJ27" s="16">
        <f>_xlfn.XLOOKUP($B27-AJ$2,'SI2.7 - Battery_stock'!$J$4:$J$49,'SI2.7 - Battery_stock'!$K$4:$K$49,0)</f>
        <v>0</v>
      </c>
      <c r="AK27" s="16">
        <f>_xlfn.XLOOKUP($B27-AK$2,'SI2.7 - Battery_stock'!$J$4:$J$49,'SI2.7 - Battery_stock'!$K$4:$K$49,0)</f>
        <v>0</v>
      </c>
      <c r="AL27" s="16">
        <f>_xlfn.XLOOKUP($B27-AL$2,'SI2.7 - Battery_stock'!$J$4:$J$49,'SI2.7 - Battery_stock'!$K$4:$K$49,0)</f>
        <v>0</v>
      </c>
      <c r="AM27" s="16">
        <f>_xlfn.XLOOKUP($B27-AM$2,'SI2.7 - Battery_stock'!$J$4:$J$49,'SI2.7 - Battery_stock'!$K$4:$K$49,0)</f>
        <v>0</v>
      </c>
      <c r="AN27" s="16">
        <f>_xlfn.XLOOKUP($B27-AN$2,'SI2.7 - Battery_stock'!$J$4:$J$49,'SI2.7 - Battery_stock'!$K$4:$K$49,0)</f>
        <v>0</v>
      </c>
      <c r="AO27" s="16">
        <f>_xlfn.XLOOKUP($B27-AO$2,'SI2.7 - Battery_stock'!$J$4:$J$49,'SI2.7 - Battery_stock'!$K$4:$K$49,0)</f>
        <v>0</v>
      </c>
      <c r="AP27" s="16">
        <f>_xlfn.XLOOKUP($B27-AP$2,'SI2.7 - Battery_stock'!$J$4:$J$49,'SI2.7 - Battery_stock'!$K$4:$K$49,0)</f>
        <v>0</v>
      </c>
      <c r="AQ27" s="16">
        <f>_xlfn.XLOOKUP($B27-AQ$2,'SI2.7 - Battery_stock'!$J$4:$J$49,'SI2.7 - Battery_stock'!$K$4:$K$49,0)</f>
        <v>0</v>
      </c>
      <c r="AR27" s="16">
        <f>_xlfn.XLOOKUP($B27-AR$2,'SI2.7 - Battery_stock'!$J$4:$J$49,'SI2.7 - Battery_stock'!$K$4:$K$49,0)</f>
        <v>0</v>
      </c>
      <c r="AS27" s="16">
        <f>_xlfn.XLOOKUP($B27-AS$2,'SI2.7 - Battery_stock'!$J$4:$J$49,'SI2.7 - Battery_stock'!$K$4:$K$49,0)</f>
        <v>0</v>
      </c>
      <c r="AT27" s="16">
        <f>_xlfn.XLOOKUP($B27-AT$2,'SI2.7 - Battery_stock'!$J$4:$J$49,'SI2.7 - Battery_stock'!$K$4:$K$49,0)</f>
        <v>0</v>
      </c>
      <c r="AU27" s="16">
        <f>_xlfn.XLOOKUP($B27-AU$2,'SI2.7 - Battery_stock'!$J$4:$J$49,'SI2.7 - Battery_stock'!$K$4:$K$49,0)</f>
        <v>0</v>
      </c>
      <c r="AV27" s="16">
        <f>_xlfn.XLOOKUP($B27-AV$2,'SI2.7 - Battery_stock'!$J$4:$J$49,'SI2.7 - Battery_stock'!$K$4:$K$49,0)</f>
        <v>0</v>
      </c>
    </row>
    <row r="28" spans="2:48">
      <c r="B28" s="9">
        <f>'SI2.7 - Battery_stock'!B29</f>
        <v>2030</v>
      </c>
      <c r="C28" s="16">
        <f>_xlfn.XLOOKUP($B28-C$2,'SI2.7 - Battery_stock'!$J$4:$J$49,'SI2.7 - Battery_stock'!$K$4:$K$49,0)</f>
        <v>1.9791788430478796E-5</v>
      </c>
      <c r="D28" s="16">
        <f>_xlfn.XLOOKUP($B28-D$2,'SI2.7 - Battery_stock'!$J$4:$J$49,'SI2.7 - Battery_stock'!$K$4:$K$49,0)</f>
        <v>5.1607888530424972E-5</v>
      </c>
      <c r="E28" s="16">
        <f>_xlfn.XLOOKUP($B28-E$2,'SI2.7 - Battery_stock'!$J$4:$J$49,'SI2.7 - Battery_stock'!$K$4:$K$49,0)</f>
        <v>1.2808424593790946E-4</v>
      </c>
      <c r="F28" s="16">
        <f>_xlfn.XLOOKUP($B28-F$2,'SI2.7 - Battery_stock'!$J$4:$J$49,'SI2.7 - Battery_stock'!$K$4:$K$49,0)</f>
        <v>3.0273933569047173E-4</v>
      </c>
      <c r="G28" s="16">
        <f>_xlfn.XLOOKUP($B28-G$2,'SI2.7 - Battery_stock'!$J$4:$J$49,'SI2.7 - Battery_stock'!$K$4:$K$49,0)</f>
        <v>6.818492265509013E-4</v>
      </c>
      <c r="H28" s="16">
        <f>_xlfn.XLOOKUP($B28-H$2,'SI2.7 - Battery_stock'!$J$4:$J$49,'SI2.7 - Battery_stock'!$K$4:$K$49,0)</f>
        <v>1.4642512460747437E-3</v>
      </c>
      <c r="I28" s="16">
        <f>_xlfn.XLOOKUP($B28-I$2,'SI2.7 - Battery_stock'!$J$4:$J$49,'SI2.7 - Battery_stock'!$K$4:$K$49,0)</f>
        <v>3.0000000000000027E-3</v>
      </c>
      <c r="J28" s="16">
        <f>_xlfn.XLOOKUP($B28-J$2,'SI2.7 - Battery_stock'!$J$4:$J$49,'SI2.7 - Battery_stock'!$K$4:$K$49,0)</f>
        <v>5.8679450472032268E-3</v>
      </c>
      <c r="K28" s="16">
        <f>_xlfn.XLOOKUP($B28-K$2,'SI2.7 - Battery_stock'!$J$4:$J$49,'SI2.7 - Battery_stock'!$K$4:$K$49,0)</f>
        <v>1.0964824785626437E-2</v>
      </c>
      <c r="L28" s="16">
        <f>_xlfn.XLOOKUP($B28-L$2,'SI2.7 - Battery_stock'!$J$4:$J$49,'SI2.7 - Battery_stock'!$K$4:$K$49,0)</f>
        <v>1.9587187087777513E-2</v>
      </c>
      <c r="M28" s="16">
        <f>_xlfn.XLOOKUP($B28-M$2,'SI2.7 - Battery_stock'!$J$4:$J$49,'SI2.7 - Battery_stock'!$K$4:$K$49,0)</f>
        <v>3.3474520651110007E-2</v>
      </c>
      <c r="N28" s="16">
        <f>_xlfn.XLOOKUP($B28-N$2,'SI2.7 - Battery_stock'!$J$4:$J$49,'SI2.7 - Battery_stock'!$K$4:$K$49,0)</f>
        <v>5.4772255750516585E-2</v>
      </c>
      <c r="O28" s="16">
        <f>_xlfn.XLOOKUP($B28-O$2,'SI2.7 - Battery_stock'!$J$4:$J$49,'SI2.7 - Battery_stock'!$K$4:$K$49,0)</f>
        <v>8.5873566956985892E-2</v>
      </c>
      <c r="P28" s="16">
        <f>_xlfn.XLOOKUP($B28-P$2,'SI2.7 - Battery_stock'!$J$4:$J$49,'SI2.7 - Battery_stock'!$K$4:$K$49,0)</f>
        <v>0.12911549380067699</v>
      </c>
      <c r="Q28" s="16">
        <f>_xlfn.XLOOKUP($B28-Q$2,'SI2.7 - Battery_stock'!$J$4:$J$49,'SI2.7 - Battery_stock'!$K$4:$K$49,0)</f>
        <v>0.18633990163113034</v>
      </c>
      <c r="R28" s="16">
        <f>_xlfn.XLOOKUP($B28-R$2,'SI2.7 - Battery_stock'!$J$4:$J$49,'SI2.7 - Battery_stock'!$K$4:$K$49,0)</f>
        <v>0.25837776899454301</v>
      </c>
      <c r="S28" s="16">
        <f>_xlfn.XLOOKUP($B28-S$2,'SI2.7 - Battery_stock'!$J$4:$J$49,'SI2.7 - Battery_stock'!$K$4:$K$49,0)</f>
        <v>0.34456235469533381</v>
      </c>
      <c r="T28" s="16">
        <f>_xlfn.XLOOKUP($B28-T$2,'SI2.7 - Battery_stock'!$J$4:$J$49,'SI2.7 - Battery_stock'!$K$4:$K$49,0)</f>
        <v>0.44240412357986791</v>
      </c>
      <c r="U28" s="16">
        <f>_xlfn.XLOOKUP($B28-U$2,'SI2.7 - Battery_stock'!$J$4:$J$49,'SI2.7 - Battery_stock'!$K$4:$K$49,0)</f>
        <v>0.54755135443059455</v>
      </c>
      <c r="V28" s="16">
        <f>_xlfn.XLOOKUP($B28-V$2,'SI2.7 - Battery_stock'!$J$4:$J$49,'SI2.7 - Battery_stock'!$K$4:$K$49,0)</f>
        <v>0.65410927351243875</v>
      </c>
      <c r="W28" s="16">
        <f>_xlfn.XLOOKUP($B28-W$2,'SI2.7 - Battery_stock'!$J$4:$J$49,'SI2.7 - Battery_stock'!$K$4:$K$49,0)</f>
        <v>0.75530749508057482</v>
      </c>
      <c r="X28" s="16">
        <f>_xlfn.XLOOKUP($B28-X$2,'SI2.7 - Battery_stock'!$J$4:$J$49,'SI2.7 - Battery_stock'!$K$4:$K$49,0)</f>
        <v>0.8444155050925114</v>
      </c>
      <c r="Y28" s="16">
        <f>_xlfn.XLOOKUP($B28-Y$2,'SI2.7 - Battery_stock'!$J$4:$J$49,'SI2.7 - Battery_stock'!$K$4:$K$49,0)</f>
        <v>0.91574129349650168</v>
      </c>
      <c r="Z28" s="16">
        <f>_xlfn.XLOOKUP($B28-Z$2,'SI2.7 - Battery_stock'!$J$4:$J$49,'SI2.7 - Battery_stock'!$K$4:$K$49,0)</f>
        <v>0.96554054295599878</v>
      </c>
      <c r="AA28" s="16">
        <f>_xlfn.XLOOKUP($B28-AA$2,'SI2.7 - Battery_stock'!$J$4:$J$49,'SI2.7 - Battery_stock'!$K$4:$K$49,0)</f>
        <v>0.99275475702691973</v>
      </c>
      <c r="AB28" s="16">
        <f>_xlfn.XLOOKUP($B28-AB$2,'SI2.7 - Battery_stock'!$J$4:$J$49,'SI2.7 - Battery_stock'!$K$4:$K$49,0)</f>
        <v>1</v>
      </c>
      <c r="AC28" s="16">
        <f>_xlfn.XLOOKUP($B28-AC$2,'SI2.7 - Battery_stock'!$J$4:$J$49,'SI2.7 - Battery_stock'!$K$4:$K$49,0)</f>
        <v>0</v>
      </c>
      <c r="AD28" s="16">
        <f>_xlfn.XLOOKUP($B28-AD$2,'SI2.7 - Battery_stock'!$J$4:$J$49,'SI2.7 - Battery_stock'!$K$4:$K$49,0)</f>
        <v>0</v>
      </c>
      <c r="AE28" s="16">
        <f>_xlfn.XLOOKUP($B28-AE$2,'SI2.7 - Battery_stock'!$J$4:$J$49,'SI2.7 - Battery_stock'!$K$4:$K$49,0)</f>
        <v>0</v>
      </c>
      <c r="AF28" s="16">
        <f>_xlfn.XLOOKUP($B28-AF$2,'SI2.7 - Battery_stock'!$J$4:$J$49,'SI2.7 - Battery_stock'!$K$4:$K$49,0)</f>
        <v>0</v>
      </c>
      <c r="AG28" s="16">
        <f>_xlfn.XLOOKUP($B28-AG$2,'SI2.7 - Battery_stock'!$J$4:$J$49,'SI2.7 - Battery_stock'!$K$4:$K$49,0)</f>
        <v>0</v>
      </c>
      <c r="AH28" s="16">
        <f>_xlfn.XLOOKUP($B28-AH$2,'SI2.7 - Battery_stock'!$J$4:$J$49,'SI2.7 - Battery_stock'!$K$4:$K$49,0)</f>
        <v>0</v>
      </c>
      <c r="AI28" s="16">
        <f>_xlfn.XLOOKUP($B28-AI$2,'SI2.7 - Battery_stock'!$J$4:$J$49,'SI2.7 - Battery_stock'!$K$4:$K$49,0)</f>
        <v>0</v>
      </c>
      <c r="AJ28" s="16">
        <f>_xlfn.XLOOKUP($B28-AJ$2,'SI2.7 - Battery_stock'!$J$4:$J$49,'SI2.7 - Battery_stock'!$K$4:$K$49,0)</f>
        <v>0</v>
      </c>
      <c r="AK28" s="16">
        <f>_xlfn.XLOOKUP($B28-AK$2,'SI2.7 - Battery_stock'!$J$4:$J$49,'SI2.7 - Battery_stock'!$K$4:$K$49,0)</f>
        <v>0</v>
      </c>
      <c r="AL28" s="16">
        <f>_xlfn.XLOOKUP($B28-AL$2,'SI2.7 - Battery_stock'!$J$4:$J$49,'SI2.7 - Battery_stock'!$K$4:$K$49,0)</f>
        <v>0</v>
      </c>
      <c r="AM28" s="16">
        <f>_xlfn.XLOOKUP($B28-AM$2,'SI2.7 - Battery_stock'!$J$4:$J$49,'SI2.7 - Battery_stock'!$K$4:$K$49,0)</f>
        <v>0</v>
      </c>
      <c r="AN28" s="16">
        <f>_xlfn.XLOOKUP($B28-AN$2,'SI2.7 - Battery_stock'!$J$4:$J$49,'SI2.7 - Battery_stock'!$K$4:$K$49,0)</f>
        <v>0</v>
      </c>
      <c r="AO28" s="16">
        <f>_xlfn.XLOOKUP($B28-AO$2,'SI2.7 - Battery_stock'!$J$4:$J$49,'SI2.7 - Battery_stock'!$K$4:$K$49,0)</f>
        <v>0</v>
      </c>
      <c r="AP28" s="16">
        <f>_xlfn.XLOOKUP($B28-AP$2,'SI2.7 - Battery_stock'!$J$4:$J$49,'SI2.7 - Battery_stock'!$K$4:$K$49,0)</f>
        <v>0</v>
      </c>
      <c r="AQ28" s="16">
        <f>_xlfn.XLOOKUP($B28-AQ$2,'SI2.7 - Battery_stock'!$J$4:$J$49,'SI2.7 - Battery_stock'!$K$4:$K$49,0)</f>
        <v>0</v>
      </c>
      <c r="AR28" s="16">
        <f>_xlfn.XLOOKUP($B28-AR$2,'SI2.7 - Battery_stock'!$J$4:$J$49,'SI2.7 - Battery_stock'!$K$4:$K$49,0)</f>
        <v>0</v>
      </c>
      <c r="AS28" s="16">
        <f>_xlfn.XLOOKUP($B28-AS$2,'SI2.7 - Battery_stock'!$J$4:$J$49,'SI2.7 - Battery_stock'!$K$4:$K$49,0)</f>
        <v>0</v>
      </c>
      <c r="AT28" s="16">
        <f>_xlfn.XLOOKUP($B28-AT$2,'SI2.7 - Battery_stock'!$J$4:$J$49,'SI2.7 - Battery_stock'!$K$4:$K$49,0)</f>
        <v>0</v>
      </c>
      <c r="AU28" s="16">
        <f>_xlfn.XLOOKUP($B28-AU$2,'SI2.7 - Battery_stock'!$J$4:$J$49,'SI2.7 - Battery_stock'!$K$4:$K$49,0)</f>
        <v>0</v>
      </c>
      <c r="AV28" s="16">
        <f>_xlfn.XLOOKUP($B28-AV$2,'SI2.7 - Battery_stock'!$J$4:$J$49,'SI2.7 - Battery_stock'!$K$4:$K$49,0)</f>
        <v>0</v>
      </c>
    </row>
    <row r="29" spans="2:48">
      <c r="B29" s="9">
        <f>'SI2.7 - Battery_stock'!B30</f>
        <v>2031</v>
      </c>
      <c r="C29" s="16">
        <f>_xlfn.XLOOKUP($B29-C$2,'SI2.7 - Battery_stock'!$J$4:$J$49,'SI2.7 - Battery_stock'!$K$4:$K$49,0)</f>
        <v>7.2204617330706711E-6</v>
      </c>
      <c r="D29" s="16">
        <f>_xlfn.XLOOKUP($B29-D$2,'SI2.7 - Battery_stock'!$J$4:$J$49,'SI2.7 - Battery_stock'!$K$4:$K$49,0)</f>
        <v>1.9791788430478796E-5</v>
      </c>
      <c r="E29" s="16">
        <f>_xlfn.XLOOKUP($B29-E$2,'SI2.7 - Battery_stock'!$J$4:$J$49,'SI2.7 - Battery_stock'!$K$4:$K$49,0)</f>
        <v>5.1607888530424972E-5</v>
      </c>
      <c r="F29" s="16">
        <f>_xlfn.XLOOKUP($B29-F$2,'SI2.7 - Battery_stock'!$J$4:$J$49,'SI2.7 - Battery_stock'!$K$4:$K$49,0)</f>
        <v>1.2808424593790946E-4</v>
      </c>
      <c r="G29" s="16">
        <f>_xlfn.XLOOKUP($B29-G$2,'SI2.7 - Battery_stock'!$J$4:$J$49,'SI2.7 - Battery_stock'!$K$4:$K$49,0)</f>
        <v>3.0273933569047173E-4</v>
      </c>
      <c r="H29" s="16">
        <f>_xlfn.XLOOKUP($B29-H$2,'SI2.7 - Battery_stock'!$J$4:$J$49,'SI2.7 - Battery_stock'!$K$4:$K$49,0)</f>
        <v>6.818492265509013E-4</v>
      </c>
      <c r="I29" s="16">
        <f>_xlfn.XLOOKUP($B29-I$2,'SI2.7 - Battery_stock'!$J$4:$J$49,'SI2.7 - Battery_stock'!$K$4:$K$49,0)</f>
        <v>1.4642512460747437E-3</v>
      </c>
      <c r="J29" s="16">
        <f>_xlfn.XLOOKUP($B29-J$2,'SI2.7 - Battery_stock'!$J$4:$J$49,'SI2.7 - Battery_stock'!$K$4:$K$49,0)</f>
        <v>3.0000000000000027E-3</v>
      </c>
      <c r="K29" s="16">
        <f>_xlfn.XLOOKUP($B29-K$2,'SI2.7 - Battery_stock'!$J$4:$J$49,'SI2.7 - Battery_stock'!$K$4:$K$49,0)</f>
        <v>5.8679450472032268E-3</v>
      </c>
      <c r="L29" s="16">
        <f>_xlfn.XLOOKUP($B29-L$2,'SI2.7 - Battery_stock'!$J$4:$J$49,'SI2.7 - Battery_stock'!$K$4:$K$49,0)</f>
        <v>1.0964824785626437E-2</v>
      </c>
      <c r="M29" s="16">
        <f>_xlfn.XLOOKUP($B29-M$2,'SI2.7 - Battery_stock'!$J$4:$J$49,'SI2.7 - Battery_stock'!$K$4:$K$49,0)</f>
        <v>1.9587187087777513E-2</v>
      </c>
      <c r="N29" s="16">
        <f>_xlfn.XLOOKUP($B29-N$2,'SI2.7 - Battery_stock'!$J$4:$J$49,'SI2.7 - Battery_stock'!$K$4:$K$49,0)</f>
        <v>3.3474520651110007E-2</v>
      </c>
      <c r="O29" s="16">
        <f>_xlfn.XLOOKUP($B29-O$2,'SI2.7 - Battery_stock'!$J$4:$J$49,'SI2.7 - Battery_stock'!$K$4:$K$49,0)</f>
        <v>5.4772255750516585E-2</v>
      </c>
      <c r="P29" s="16">
        <f>_xlfn.XLOOKUP($B29-P$2,'SI2.7 - Battery_stock'!$J$4:$J$49,'SI2.7 - Battery_stock'!$K$4:$K$49,0)</f>
        <v>8.5873566956985892E-2</v>
      </c>
      <c r="Q29" s="16">
        <f>_xlfn.XLOOKUP($B29-Q$2,'SI2.7 - Battery_stock'!$J$4:$J$49,'SI2.7 - Battery_stock'!$K$4:$K$49,0)</f>
        <v>0.12911549380067699</v>
      </c>
      <c r="R29" s="16">
        <f>_xlfn.XLOOKUP($B29-R$2,'SI2.7 - Battery_stock'!$J$4:$J$49,'SI2.7 - Battery_stock'!$K$4:$K$49,0)</f>
        <v>0.18633990163113034</v>
      </c>
      <c r="S29" s="16">
        <f>_xlfn.XLOOKUP($B29-S$2,'SI2.7 - Battery_stock'!$J$4:$J$49,'SI2.7 - Battery_stock'!$K$4:$K$49,0)</f>
        <v>0.25837776899454301</v>
      </c>
      <c r="T29" s="16">
        <f>_xlfn.XLOOKUP($B29-T$2,'SI2.7 - Battery_stock'!$J$4:$J$49,'SI2.7 - Battery_stock'!$K$4:$K$49,0)</f>
        <v>0.34456235469533381</v>
      </c>
      <c r="U29" s="16">
        <f>_xlfn.XLOOKUP($B29-U$2,'SI2.7 - Battery_stock'!$J$4:$J$49,'SI2.7 - Battery_stock'!$K$4:$K$49,0)</f>
        <v>0.44240412357986791</v>
      </c>
      <c r="V29" s="16">
        <f>_xlfn.XLOOKUP($B29-V$2,'SI2.7 - Battery_stock'!$J$4:$J$49,'SI2.7 - Battery_stock'!$K$4:$K$49,0)</f>
        <v>0.54755135443059455</v>
      </c>
      <c r="W29" s="16">
        <f>_xlfn.XLOOKUP($B29-W$2,'SI2.7 - Battery_stock'!$J$4:$J$49,'SI2.7 - Battery_stock'!$K$4:$K$49,0)</f>
        <v>0.65410927351243875</v>
      </c>
      <c r="X29" s="16">
        <f>_xlfn.XLOOKUP($B29-X$2,'SI2.7 - Battery_stock'!$J$4:$J$49,'SI2.7 - Battery_stock'!$K$4:$K$49,0)</f>
        <v>0.75530749508057482</v>
      </c>
      <c r="Y29" s="16">
        <f>_xlfn.XLOOKUP($B29-Y$2,'SI2.7 - Battery_stock'!$J$4:$J$49,'SI2.7 - Battery_stock'!$K$4:$K$49,0)</f>
        <v>0.8444155050925114</v>
      </c>
      <c r="Z29" s="16">
        <f>_xlfn.XLOOKUP($B29-Z$2,'SI2.7 - Battery_stock'!$J$4:$J$49,'SI2.7 - Battery_stock'!$K$4:$K$49,0)</f>
        <v>0.91574129349650168</v>
      </c>
      <c r="AA29" s="16">
        <f>_xlfn.XLOOKUP($B29-AA$2,'SI2.7 - Battery_stock'!$J$4:$J$49,'SI2.7 - Battery_stock'!$K$4:$K$49,0)</f>
        <v>0.96554054295599878</v>
      </c>
      <c r="AB29" s="16">
        <f>_xlfn.XLOOKUP($B29-AB$2,'SI2.7 - Battery_stock'!$J$4:$J$49,'SI2.7 - Battery_stock'!$K$4:$K$49,0)</f>
        <v>0.99275475702691973</v>
      </c>
      <c r="AC29" s="16">
        <f>_xlfn.XLOOKUP($B29-AC$2,'SI2.7 - Battery_stock'!$J$4:$J$49,'SI2.7 - Battery_stock'!$K$4:$K$49,0)</f>
        <v>1</v>
      </c>
      <c r="AD29" s="16">
        <f>_xlfn.XLOOKUP($B29-AD$2,'SI2.7 - Battery_stock'!$J$4:$J$49,'SI2.7 - Battery_stock'!$K$4:$K$49,0)</f>
        <v>0</v>
      </c>
      <c r="AE29" s="16">
        <f>_xlfn.XLOOKUP($B29-AE$2,'SI2.7 - Battery_stock'!$J$4:$J$49,'SI2.7 - Battery_stock'!$K$4:$K$49,0)</f>
        <v>0</v>
      </c>
      <c r="AF29" s="16">
        <f>_xlfn.XLOOKUP($B29-AF$2,'SI2.7 - Battery_stock'!$J$4:$J$49,'SI2.7 - Battery_stock'!$K$4:$K$49,0)</f>
        <v>0</v>
      </c>
      <c r="AG29" s="16">
        <f>_xlfn.XLOOKUP($B29-AG$2,'SI2.7 - Battery_stock'!$J$4:$J$49,'SI2.7 - Battery_stock'!$K$4:$K$49,0)</f>
        <v>0</v>
      </c>
      <c r="AH29" s="16">
        <f>_xlfn.XLOOKUP($B29-AH$2,'SI2.7 - Battery_stock'!$J$4:$J$49,'SI2.7 - Battery_stock'!$K$4:$K$49,0)</f>
        <v>0</v>
      </c>
      <c r="AI29" s="16">
        <f>_xlfn.XLOOKUP($B29-AI$2,'SI2.7 - Battery_stock'!$J$4:$J$49,'SI2.7 - Battery_stock'!$K$4:$K$49,0)</f>
        <v>0</v>
      </c>
      <c r="AJ29" s="16">
        <f>_xlfn.XLOOKUP($B29-AJ$2,'SI2.7 - Battery_stock'!$J$4:$J$49,'SI2.7 - Battery_stock'!$K$4:$K$49,0)</f>
        <v>0</v>
      </c>
      <c r="AK29" s="16">
        <f>_xlfn.XLOOKUP($B29-AK$2,'SI2.7 - Battery_stock'!$J$4:$J$49,'SI2.7 - Battery_stock'!$K$4:$K$49,0)</f>
        <v>0</v>
      </c>
      <c r="AL29" s="16">
        <f>_xlfn.XLOOKUP($B29-AL$2,'SI2.7 - Battery_stock'!$J$4:$J$49,'SI2.7 - Battery_stock'!$K$4:$K$49,0)</f>
        <v>0</v>
      </c>
      <c r="AM29" s="16">
        <f>_xlfn.XLOOKUP($B29-AM$2,'SI2.7 - Battery_stock'!$J$4:$J$49,'SI2.7 - Battery_stock'!$K$4:$K$49,0)</f>
        <v>0</v>
      </c>
      <c r="AN29" s="16">
        <f>_xlfn.XLOOKUP($B29-AN$2,'SI2.7 - Battery_stock'!$J$4:$J$49,'SI2.7 - Battery_stock'!$K$4:$K$49,0)</f>
        <v>0</v>
      </c>
      <c r="AO29" s="16">
        <f>_xlfn.XLOOKUP($B29-AO$2,'SI2.7 - Battery_stock'!$J$4:$J$49,'SI2.7 - Battery_stock'!$K$4:$K$49,0)</f>
        <v>0</v>
      </c>
      <c r="AP29" s="16">
        <f>_xlfn.XLOOKUP($B29-AP$2,'SI2.7 - Battery_stock'!$J$4:$J$49,'SI2.7 - Battery_stock'!$K$4:$K$49,0)</f>
        <v>0</v>
      </c>
      <c r="AQ29" s="16">
        <f>_xlfn.XLOOKUP($B29-AQ$2,'SI2.7 - Battery_stock'!$J$4:$J$49,'SI2.7 - Battery_stock'!$K$4:$K$49,0)</f>
        <v>0</v>
      </c>
      <c r="AR29" s="16">
        <f>_xlfn.XLOOKUP($B29-AR$2,'SI2.7 - Battery_stock'!$J$4:$J$49,'SI2.7 - Battery_stock'!$K$4:$K$49,0)</f>
        <v>0</v>
      </c>
      <c r="AS29" s="16">
        <f>_xlfn.XLOOKUP($B29-AS$2,'SI2.7 - Battery_stock'!$J$4:$J$49,'SI2.7 - Battery_stock'!$K$4:$K$49,0)</f>
        <v>0</v>
      </c>
      <c r="AT29" s="16">
        <f>_xlfn.XLOOKUP($B29-AT$2,'SI2.7 - Battery_stock'!$J$4:$J$49,'SI2.7 - Battery_stock'!$K$4:$K$49,0)</f>
        <v>0</v>
      </c>
      <c r="AU29" s="16">
        <f>_xlfn.XLOOKUP($B29-AU$2,'SI2.7 - Battery_stock'!$J$4:$J$49,'SI2.7 - Battery_stock'!$K$4:$K$49,0)</f>
        <v>0</v>
      </c>
      <c r="AV29" s="16">
        <f>_xlfn.XLOOKUP($B29-AV$2,'SI2.7 - Battery_stock'!$J$4:$J$49,'SI2.7 - Battery_stock'!$K$4:$K$49,0)</f>
        <v>0</v>
      </c>
    </row>
    <row r="30" spans="2:48">
      <c r="B30" s="9">
        <f>'SI2.7 - Battery_stock'!B31</f>
        <v>2032</v>
      </c>
      <c r="C30" s="16">
        <f>_xlfn.XLOOKUP($B30-C$2,'SI2.7 - Battery_stock'!$J$4:$J$49,'SI2.7 - Battery_stock'!$K$4:$K$49,0)</f>
        <v>2.5045236462517551E-6</v>
      </c>
      <c r="D30" s="16">
        <f>_xlfn.XLOOKUP($B30-D$2,'SI2.7 - Battery_stock'!$J$4:$J$49,'SI2.7 - Battery_stock'!$K$4:$K$49,0)</f>
        <v>7.2204617330706711E-6</v>
      </c>
      <c r="E30" s="16">
        <f>_xlfn.XLOOKUP($B30-E$2,'SI2.7 - Battery_stock'!$J$4:$J$49,'SI2.7 - Battery_stock'!$K$4:$K$49,0)</f>
        <v>1.9791788430478796E-5</v>
      </c>
      <c r="F30" s="16">
        <f>_xlfn.XLOOKUP($B30-F$2,'SI2.7 - Battery_stock'!$J$4:$J$49,'SI2.7 - Battery_stock'!$K$4:$K$49,0)</f>
        <v>5.1607888530424972E-5</v>
      </c>
      <c r="G30" s="16">
        <f>_xlfn.XLOOKUP($B30-G$2,'SI2.7 - Battery_stock'!$J$4:$J$49,'SI2.7 - Battery_stock'!$K$4:$K$49,0)</f>
        <v>1.2808424593790946E-4</v>
      </c>
      <c r="H30" s="16">
        <f>_xlfn.XLOOKUP($B30-H$2,'SI2.7 - Battery_stock'!$J$4:$J$49,'SI2.7 - Battery_stock'!$K$4:$K$49,0)</f>
        <v>3.0273933569047173E-4</v>
      </c>
      <c r="I30" s="16">
        <f>_xlfn.XLOOKUP($B30-I$2,'SI2.7 - Battery_stock'!$J$4:$J$49,'SI2.7 - Battery_stock'!$K$4:$K$49,0)</f>
        <v>6.818492265509013E-4</v>
      </c>
      <c r="J30" s="16">
        <f>_xlfn.XLOOKUP($B30-J$2,'SI2.7 - Battery_stock'!$J$4:$J$49,'SI2.7 - Battery_stock'!$K$4:$K$49,0)</f>
        <v>1.4642512460747437E-3</v>
      </c>
      <c r="K30" s="16">
        <f>_xlfn.XLOOKUP($B30-K$2,'SI2.7 - Battery_stock'!$J$4:$J$49,'SI2.7 - Battery_stock'!$K$4:$K$49,0)</f>
        <v>3.0000000000000027E-3</v>
      </c>
      <c r="L30" s="16">
        <f>_xlfn.XLOOKUP($B30-L$2,'SI2.7 - Battery_stock'!$J$4:$J$49,'SI2.7 - Battery_stock'!$K$4:$K$49,0)</f>
        <v>5.8679450472032268E-3</v>
      </c>
      <c r="M30" s="16">
        <f>_xlfn.XLOOKUP($B30-M$2,'SI2.7 - Battery_stock'!$J$4:$J$49,'SI2.7 - Battery_stock'!$K$4:$K$49,0)</f>
        <v>1.0964824785626437E-2</v>
      </c>
      <c r="N30" s="16">
        <f>_xlfn.XLOOKUP($B30-N$2,'SI2.7 - Battery_stock'!$J$4:$J$49,'SI2.7 - Battery_stock'!$K$4:$K$49,0)</f>
        <v>1.9587187087777513E-2</v>
      </c>
      <c r="O30" s="16">
        <f>_xlfn.XLOOKUP($B30-O$2,'SI2.7 - Battery_stock'!$J$4:$J$49,'SI2.7 - Battery_stock'!$K$4:$K$49,0)</f>
        <v>3.3474520651110007E-2</v>
      </c>
      <c r="P30" s="16">
        <f>_xlfn.XLOOKUP($B30-P$2,'SI2.7 - Battery_stock'!$J$4:$J$49,'SI2.7 - Battery_stock'!$K$4:$K$49,0)</f>
        <v>5.4772255750516585E-2</v>
      </c>
      <c r="Q30" s="16">
        <f>_xlfn.XLOOKUP($B30-Q$2,'SI2.7 - Battery_stock'!$J$4:$J$49,'SI2.7 - Battery_stock'!$K$4:$K$49,0)</f>
        <v>8.5873566956985892E-2</v>
      </c>
      <c r="R30" s="16">
        <f>_xlfn.XLOOKUP($B30-R$2,'SI2.7 - Battery_stock'!$J$4:$J$49,'SI2.7 - Battery_stock'!$K$4:$K$49,0)</f>
        <v>0.12911549380067699</v>
      </c>
      <c r="S30" s="16">
        <f>_xlfn.XLOOKUP($B30-S$2,'SI2.7 - Battery_stock'!$J$4:$J$49,'SI2.7 - Battery_stock'!$K$4:$K$49,0)</f>
        <v>0.18633990163113034</v>
      </c>
      <c r="T30" s="16">
        <f>_xlfn.XLOOKUP($B30-T$2,'SI2.7 - Battery_stock'!$J$4:$J$49,'SI2.7 - Battery_stock'!$K$4:$K$49,0)</f>
        <v>0.25837776899454301</v>
      </c>
      <c r="U30" s="16">
        <f>_xlfn.XLOOKUP($B30-U$2,'SI2.7 - Battery_stock'!$J$4:$J$49,'SI2.7 - Battery_stock'!$K$4:$K$49,0)</f>
        <v>0.34456235469533381</v>
      </c>
      <c r="V30" s="16">
        <f>_xlfn.XLOOKUP($B30-V$2,'SI2.7 - Battery_stock'!$J$4:$J$49,'SI2.7 - Battery_stock'!$K$4:$K$49,0)</f>
        <v>0.44240412357986791</v>
      </c>
      <c r="W30" s="16">
        <f>_xlfn.XLOOKUP($B30-W$2,'SI2.7 - Battery_stock'!$J$4:$J$49,'SI2.7 - Battery_stock'!$K$4:$K$49,0)</f>
        <v>0.54755135443059455</v>
      </c>
      <c r="X30" s="16">
        <f>_xlfn.XLOOKUP($B30-X$2,'SI2.7 - Battery_stock'!$J$4:$J$49,'SI2.7 - Battery_stock'!$K$4:$K$49,0)</f>
        <v>0.65410927351243875</v>
      </c>
      <c r="Y30" s="16">
        <f>_xlfn.XLOOKUP($B30-Y$2,'SI2.7 - Battery_stock'!$J$4:$J$49,'SI2.7 - Battery_stock'!$K$4:$K$49,0)</f>
        <v>0.75530749508057482</v>
      </c>
      <c r="Z30" s="16">
        <f>_xlfn.XLOOKUP($B30-Z$2,'SI2.7 - Battery_stock'!$J$4:$J$49,'SI2.7 - Battery_stock'!$K$4:$K$49,0)</f>
        <v>0.8444155050925114</v>
      </c>
      <c r="AA30" s="16">
        <f>_xlfn.XLOOKUP($B30-AA$2,'SI2.7 - Battery_stock'!$J$4:$J$49,'SI2.7 - Battery_stock'!$K$4:$K$49,0)</f>
        <v>0.91574129349650168</v>
      </c>
      <c r="AB30" s="16">
        <f>_xlfn.XLOOKUP($B30-AB$2,'SI2.7 - Battery_stock'!$J$4:$J$49,'SI2.7 - Battery_stock'!$K$4:$K$49,0)</f>
        <v>0.96554054295599878</v>
      </c>
      <c r="AC30" s="16">
        <f>_xlfn.XLOOKUP($B30-AC$2,'SI2.7 - Battery_stock'!$J$4:$J$49,'SI2.7 - Battery_stock'!$K$4:$K$49,0)</f>
        <v>0.99275475702691973</v>
      </c>
      <c r="AD30" s="16">
        <f>_xlfn.XLOOKUP($B30-AD$2,'SI2.7 - Battery_stock'!$J$4:$J$49,'SI2.7 - Battery_stock'!$K$4:$K$49,0)</f>
        <v>1</v>
      </c>
      <c r="AE30" s="16">
        <f>_xlfn.XLOOKUP($B30-AE$2,'SI2.7 - Battery_stock'!$J$4:$J$49,'SI2.7 - Battery_stock'!$K$4:$K$49,0)</f>
        <v>0</v>
      </c>
      <c r="AF30" s="16">
        <f>_xlfn.XLOOKUP($B30-AF$2,'SI2.7 - Battery_stock'!$J$4:$J$49,'SI2.7 - Battery_stock'!$K$4:$K$49,0)</f>
        <v>0</v>
      </c>
      <c r="AG30" s="16">
        <f>_xlfn.XLOOKUP($B30-AG$2,'SI2.7 - Battery_stock'!$J$4:$J$49,'SI2.7 - Battery_stock'!$K$4:$K$49,0)</f>
        <v>0</v>
      </c>
      <c r="AH30" s="16">
        <f>_xlfn.XLOOKUP($B30-AH$2,'SI2.7 - Battery_stock'!$J$4:$J$49,'SI2.7 - Battery_stock'!$K$4:$K$49,0)</f>
        <v>0</v>
      </c>
      <c r="AI30" s="16">
        <f>_xlfn.XLOOKUP($B30-AI$2,'SI2.7 - Battery_stock'!$J$4:$J$49,'SI2.7 - Battery_stock'!$K$4:$K$49,0)</f>
        <v>0</v>
      </c>
      <c r="AJ30" s="16">
        <f>_xlfn.XLOOKUP($B30-AJ$2,'SI2.7 - Battery_stock'!$J$4:$J$49,'SI2.7 - Battery_stock'!$K$4:$K$49,0)</f>
        <v>0</v>
      </c>
      <c r="AK30" s="16">
        <f>_xlfn.XLOOKUP($B30-AK$2,'SI2.7 - Battery_stock'!$J$4:$J$49,'SI2.7 - Battery_stock'!$K$4:$K$49,0)</f>
        <v>0</v>
      </c>
      <c r="AL30" s="16">
        <f>_xlfn.XLOOKUP($B30-AL$2,'SI2.7 - Battery_stock'!$J$4:$J$49,'SI2.7 - Battery_stock'!$K$4:$K$49,0)</f>
        <v>0</v>
      </c>
      <c r="AM30" s="16">
        <f>_xlfn.XLOOKUP($B30-AM$2,'SI2.7 - Battery_stock'!$J$4:$J$49,'SI2.7 - Battery_stock'!$K$4:$K$49,0)</f>
        <v>0</v>
      </c>
      <c r="AN30" s="16">
        <f>_xlfn.XLOOKUP($B30-AN$2,'SI2.7 - Battery_stock'!$J$4:$J$49,'SI2.7 - Battery_stock'!$K$4:$K$49,0)</f>
        <v>0</v>
      </c>
      <c r="AO30" s="16">
        <f>_xlfn.XLOOKUP($B30-AO$2,'SI2.7 - Battery_stock'!$J$4:$J$49,'SI2.7 - Battery_stock'!$K$4:$K$49,0)</f>
        <v>0</v>
      </c>
      <c r="AP30" s="16">
        <f>_xlfn.XLOOKUP($B30-AP$2,'SI2.7 - Battery_stock'!$J$4:$J$49,'SI2.7 - Battery_stock'!$K$4:$K$49,0)</f>
        <v>0</v>
      </c>
      <c r="AQ30" s="16">
        <f>_xlfn.XLOOKUP($B30-AQ$2,'SI2.7 - Battery_stock'!$J$4:$J$49,'SI2.7 - Battery_stock'!$K$4:$K$49,0)</f>
        <v>0</v>
      </c>
      <c r="AR30" s="16">
        <f>_xlfn.XLOOKUP($B30-AR$2,'SI2.7 - Battery_stock'!$J$4:$J$49,'SI2.7 - Battery_stock'!$K$4:$K$49,0)</f>
        <v>0</v>
      </c>
      <c r="AS30" s="16">
        <f>_xlfn.XLOOKUP($B30-AS$2,'SI2.7 - Battery_stock'!$J$4:$J$49,'SI2.7 - Battery_stock'!$K$4:$K$49,0)</f>
        <v>0</v>
      </c>
      <c r="AT30" s="16">
        <f>_xlfn.XLOOKUP($B30-AT$2,'SI2.7 - Battery_stock'!$J$4:$J$49,'SI2.7 - Battery_stock'!$K$4:$K$49,0)</f>
        <v>0</v>
      </c>
      <c r="AU30" s="16">
        <f>_xlfn.XLOOKUP($B30-AU$2,'SI2.7 - Battery_stock'!$J$4:$J$49,'SI2.7 - Battery_stock'!$K$4:$K$49,0)</f>
        <v>0</v>
      </c>
      <c r="AV30" s="16">
        <f>_xlfn.XLOOKUP($B30-AV$2,'SI2.7 - Battery_stock'!$J$4:$J$49,'SI2.7 - Battery_stock'!$K$4:$K$49,0)</f>
        <v>0</v>
      </c>
    </row>
    <row r="31" spans="2:48">
      <c r="B31" s="9">
        <f>'SI2.7 - Battery_stock'!B32</f>
        <v>2033</v>
      </c>
      <c r="C31" s="16">
        <f>_xlfn.XLOOKUP($B31-C$2,'SI2.7 - Battery_stock'!$J$4:$J$49,'SI2.7 - Battery_stock'!$K$4:$K$49,0)</f>
        <v>8.2554582492289086E-7</v>
      </c>
      <c r="D31" s="16">
        <f>_xlfn.XLOOKUP($B31-D$2,'SI2.7 - Battery_stock'!$J$4:$J$49,'SI2.7 - Battery_stock'!$K$4:$K$49,0)</f>
        <v>2.5045236462517551E-6</v>
      </c>
      <c r="E31" s="16">
        <f>_xlfn.XLOOKUP($B31-E$2,'SI2.7 - Battery_stock'!$J$4:$J$49,'SI2.7 - Battery_stock'!$K$4:$K$49,0)</f>
        <v>7.2204617330706711E-6</v>
      </c>
      <c r="F31" s="16">
        <f>_xlfn.XLOOKUP($B31-F$2,'SI2.7 - Battery_stock'!$J$4:$J$49,'SI2.7 - Battery_stock'!$K$4:$K$49,0)</f>
        <v>1.9791788430478796E-5</v>
      </c>
      <c r="G31" s="16">
        <f>_xlfn.XLOOKUP($B31-G$2,'SI2.7 - Battery_stock'!$J$4:$J$49,'SI2.7 - Battery_stock'!$K$4:$K$49,0)</f>
        <v>5.1607888530424972E-5</v>
      </c>
      <c r="H31" s="16">
        <f>_xlfn.XLOOKUP($B31-H$2,'SI2.7 - Battery_stock'!$J$4:$J$49,'SI2.7 - Battery_stock'!$K$4:$K$49,0)</f>
        <v>1.2808424593790946E-4</v>
      </c>
      <c r="I31" s="16">
        <f>_xlfn.XLOOKUP($B31-I$2,'SI2.7 - Battery_stock'!$J$4:$J$49,'SI2.7 - Battery_stock'!$K$4:$K$49,0)</f>
        <v>3.0273933569047173E-4</v>
      </c>
      <c r="J31" s="16">
        <f>_xlfn.XLOOKUP($B31-J$2,'SI2.7 - Battery_stock'!$J$4:$J$49,'SI2.7 - Battery_stock'!$K$4:$K$49,0)</f>
        <v>6.818492265509013E-4</v>
      </c>
      <c r="K31" s="16">
        <f>_xlfn.XLOOKUP($B31-K$2,'SI2.7 - Battery_stock'!$J$4:$J$49,'SI2.7 - Battery_stock'!$K$4:$K$49,0)</f>
        <v>1.4642512460747437E-3</v>
      </c>
      <c r="L31" s="16">
        <f>_xlfn.XLOOKUP($B31-L$2,'SI2.7 - Battery_stock'!$J$4:$J$49,'SI2.7 - Battery_stock'!$K$4:$K$49,0)</f>
        <v>3.0000000000000027E-3</v>
      </c>
      <c r="M31" s="16">
        <f>_xlfn.XLOOKUP($B31-M$2,'SI2.7 - Battery_stock'!$J$4:$J$49,'SI2.7 - Battery_stock'!$K$4:$K$49,0)</f>
        <v>5.8679450472032268E-3</v>
      </c>
      <c r="N31" s="16">
        <f>_xlfn.XLOOKUP($B31-N$2,'SI2.7 - Battery_stock'!$J$4:$J$49,'SI2.7 - Battery_stock'!$K$4:$K$49,0)</f>
        <v>1.0964824785626437E-2</v>
      </c>
      <c r="O31" s="16">
        <f>_xlfn.XLOOKUP($B31-O$2,'SI2.7 - Battery_stock'!$J$4:$J$49,'SI2.7 - Battery_stock'!$K$4:$K$49,0)</f>
        <v>1.9587187087777513E-2</v>
      </c>
      <c r="P31" s="16">
        <f>_xlfn.XLOOKUP($B31-P$2,'SI2.7 - Battery_stock'!$J$4:$J$49,'SI2.7 - Battery_stock'!$K$4:$K$49,0)</f>
        <v>3.3474520651110007E-2</v>
      </c>
      <c r="Q31" s="16">
        <f>_xlfn.XLOOKUP($B31-Q$2,'SI2.7 - Battery_stock'!$J$4:$J$49,'SI2.7 - Battery_stock'!$K$4:$K$49,0)</f>
        <v>5.4772255750516585E-2</v>
      </c>
      <c r="R31" s="16">
        <f>_xlfn.XLOOKUP($B31-R$2,'SI2.7 - Battery_stock'!$J$4:$J$49,'SI2.7 - Battery_stock'!$K$4:$K$49,0)</f>
        <v>8.5873566956985892E-2</v>
      </c>
      <c r="S31" s="16">
        <f>_xlfn.XLOOKUP($B31-S$2,'SI2.7 - Battery_stock'!$J$4:$J$49,'SI2.7 - Battery_stock'!$K$4:$K$49,0)</f>
        <v>0.12911549380067699</v>
      </c>
      <c r="T31" s="16">
        <f>_xlfn.XLOOKUP($B31-T$2,'SI2.7 - Battery_stock'!$J$4:$J$49,'SI2.7 - Battery_stock'!$K$4:$K$49,0)</f>
        <v>0.18633990163113034</v>
      </c>
      <c r="U31" s="16">
        <f>_xlfn.XLOOKUP($B31-U$2,'SI2.7 - Battery_stock'!$J$4:$J$49,'SI2.7 - Battery_stock'!$K$4:$K$49,0)</f>
        <v>0.25837776899454301</v>
      </c>
      <c r="V31" s="16">
        <f>_xlfn.XLOOKUP($B31-V$2,'SI2.7 - Battery_stock'!$J$4:$J$49,'SI2.7 - Battery_stock'!$K$4:$K$49,0)</f>
        <v>0.34456235469533381</v>
      </c>
      <c r="W31" s="16">
        <f>_xlfn.XLOOKUP($B31-W$2,'SI2.7 - Battery_stock'!$J$4:$J$49,'SI2.7 - Battery_stock'!$K$4:$K$49,0)</f>
        <v>0.44240412357986791</v>
      </c>
      <c r="X31" s="16">
        <f>_xlfn.XLOOKUP($B31-X$2,'SI2.7 - Battery_stock'!$J$4:$J$49,'SI2.7 - Battery_stock'!$K$4:$K$49,0)</f>
        <v>0.54755135443059455</v>
      </c>
      <c r="Y31" s="16">
        <f>_xlfn.XLOOKUP($B31-Y$2,'SI2.7 - Battery_stock'!$J$4:$J$49,'SI2.7 - Battery_stock'!$K$4:$K$49,0)</f>
        <v>0.65410927351243875</v>
      </c>
      <c r="Z31" s="16">
        <f>_xlfn.XLOOKUP($B31-Z$2,'SI2.7 - Battery_stock'!$J$4:$J$49,'SI2.7 - Battery_stock'!$K$4:$K$49,0)</f>
        <v>0.75530749508057482</v>
      </c>
      <c r="AA31" s="16">
        <f>_xlfn.XLOOKUP($B31-AA$2,'SI2.7 - Battery_stock'!$J$4:$J$49,'SI2.7 - Battery_stock'!$K$4:$K$49,0)</f>
        <v>0.8444155050925114</v>
      </c>
      <c r="AB31" s="16">
        <f>_xlfn.XLOOKUP($B31-AB$2,'SI2.7 - Battery_stock'!$J$4:$J$49,'SI2.7 - Battery_stock'!$K$4:$K$49,0)</f>
        <v>0.91574129349650168</v>
      </c>
      <c r="AC31" s="16">
        <f>_xlfn.XLOOKUP($B31-AC$2,'SI2.7 - Battery_stock'!$J$4:$J$49,'SI2.7 - Battery_stock'!$K$4:$K$49,0)</f>
        <v>0.96554054295599878</v>
      </c>
      <c r="AD31" s="16">
        <f>_xlfn.XLOOKUP($B31-AD$2,'SI2.7 - Battery_stock'!$J$4:$J$49,'SI2.7 - Battery_stock'!$K$4:$K$49,0)</f>
        <v>0.99275475702691973</v>
      </c>
      <c r="AE31" s="16">
        <f>_xlfn.XLOOKUP($B31-AE$2,'SI2.7 - Battery_stock'!$J$4:$J$49,'SI2.7 - Battery_stock'!$K$4:$K$49,0)</f>
        <v>1</v>
      </c>
      <c r="AF31" s="16">
        <f>_xlfn.XLOOKUP($B31-AF$2,'SI2.7 - Battery_stock'!$J$4:$J$49,'SI2.7 - Battery_stock'!$K$4:$K$49,0)</f>
        <v>0</v>
      </c>
      <c r="AG31" s="16">
        <f>_xlfn.XLOOKUP($B31-AG$2,'SI2.7 - Battery_stock'!$J$4:$J$49,'SI2.7 - Battery_stock'!$K$4:$K$49,0)</f>
        <v>0</v>
      </c>
      <c r="AH31" s="16">
        <f>_xlfn.XLOOKUP($B31-AH$2,'SI2.7 - Battery_stock'!$J$4:$J$49,'SI2.7 - Battery_stock'!$K$4:$K$49,0)</f>
        <v>0</v>
      </c>
      <c r="AI31" s="16">
        <f>_xlfn.XLOOKUP($B31-AI$2,'SI2.7 - Battery_stock'!$J$4:$J$49,'SI2.7 - Battery_stock'!$K$4:$K$49,0)</f>
        <v>0</v>
      </c>
      <c r="AJ31" s="16">
        <f>_xlfn.XLOOKUP($B31-AJ$2,'SI2.7 - Battery_stock'!$J$4:$J$49,'SI2.7 - Battery_stock'!$K$4:$K$49,0)</f>
        <v>0</v>
      </c>
      <c r="AK31" s="16">
        <f>_xlfn.XLOOKUP($B31-AK$2,'SI2.7 - Battery_stock'!$J$4:$J$49,'SI2.7 - Battery_stock'!$K$4:$K$49,0)</f>
        <v>0</v>
      </c>
      <c r="AL31" s="16">
        <f>_xlfn.XLOOKUP($B31-AL$2,'SI2.7 - Battery_stock'!$J$4:$J$49,'SI2.7 - Battery_stock'!$K$4:$K$49,0)</f>
        <v>0</v>
      </c>
      <c r="AM31" s="16">
        <f>_xlfn.XLOOKUP($B31-AM$2,'SI2.7 - Battery_stock'!$J$4:$J$49,'SI2.7 - Battery_stock'!$K$4:$K$49,0)</f>
        <v>0</v>
      </c>
      <c r="AN31" s="16">
        <f>_xlfn.XLOOKUP($B31-AN$2,'SI2.7 - Battery_stock'!$J$4:$J$49,'SI2.7 - Battery_stock'!$K$4:$K$49,0)</f>
        <v>0</v>
      </c>
      <c r="AO31" s="16">
        <f>_xlfn.XLOOKUP($B31-AO$2,'SI2.7 - Battery_stock'!$J$4:$J$49,'SI2.7 - Battery_stock'!$K$4:$K$49,0)</f>
        <v>0</v>
      </c>
      <c r="AP31" s="16">
        <f>_xlfn.XLOOKUP($B31-AP$2,'SI2.7 - Battery_stock'!$J$4:$J$49,'SI2.7 - Battery_stock'!$K$4:$K$49,0)</f>
        <v>0</v>
      </c>
      <c r="AQ31" s="16">
        <f>_xlfn.XLOOKUP($B31-AQ$2,'SI2.7 - Battery_stock'!$J$4:$J$49,'SI2.7 - Battery_stock'!$K$4:$K$49,0)</f>
        <v>0</v>
      </c>
      <c r="AR31" s="16">
        <f>_xlfn.XLOOKUP($B31-AR$2,'SI2.7 - Battery_stock'!$J$4:$J$49,'SI2.7 - Battery_stock'!$K$4:$K$49,0)</f>
        <v>0</v>
      </c>
      <c r="AS31" s="16">
        <f>_xlfn.XLOOKUP($B31-AS$2,'SI2.7 - Battery_stock'!$J$4:$J$49,'SI2.7 - Battery_stock'!$K$4:$K$49,0)</f>
        <v>0</v>
      </c>
      <c r="AT31" s="16">
        <f>_xlfn.XLOOKUP($B31-AT$2,'SI2.7 - Battery_stock'!$J$4:$J$49,'SI2.7 - Battery_stock'!$K$4:$K$49,0)</f>
        <v>0</v>
      </c>
      <c r="AU31" s="16">
        <f>_xlfn.XLOOKUP($B31-AU$2,'SI2.7 - Battery_stock'!$J$4:$J$49,'SI2.7 - Battery_stock'!$K$4:$K$49,0)</f>
        <v>0</v>
      </c>
      <c r="AV31" s="16">
        <f>_xlfn.XLOOKUP($B31-AV$2,'SI2.7 - Battery_stock'!$J$4:$J$49,'SI2.7 - Battery_stock'!$K$4:$K$49,0)</f>
        <v>0</v>
      </c>
    </row>
    <row r="32" spans="2:48">
      <c r="B32" s="9">
        <f>'SI2.7 - Battery_stock'!B33</f>
        <v>2034</v>
      </c>
      <c r="C32" s="16">
        <f>_xlfn.XLOOKUP($B32-C$2,'SI2.7 - Battery_stock'!$J$4:$J$49,'SI2.7 - Battery_stock'!$K$4:$K$49,0)</f>
        <v>2.5846084295011451E-7</v>
      </c>
      <c r="D32" s="16">
        <f>_xlfn.XLOOKUP($B32-D$2,'SI2.7 - Battery_stock'!$J$4:$J$49,'SI2.7 - Battery_stock'!$K$4:$K$49,0)</f>
        <v>8.2554582492289086E-7</v>
      </c>
      <c r="E32" s="16">
        <f>_xlfn.XLOOKUP($B32-E$2,'SI2.7 - Battery_stock'!$J$4:$J$49,'SI2.7 - Battery_stock'!$K$4:$K$49,0)</f>
        <v>2.5045236462517551E-6</v>
      </c>
      <c r="F32" s="16">
        <f>_xlfn.XLOOKUP($B32-F$2,'SI2.7 - Battery_stock'!$J$4:$J$49,'SI2.7 - Battery_stock'!$K$4:$K$49,0)</f>
        <v>7.2204617330706711E-6</v>
      </c>
      <c r="G32" s="16">
        <f>_xlfn.XLOOKUP($B32-G$2,'SI2.7 - Battery_stock'!$J$4:$J$49,'SI2.7 - Battery_stock'!$K$4:$K$49,0)</f>
        <v>1.9791788430478796E-5</v>
      </c>
      <c r="H32" s="16">
        <f>_xlfn.XLOOKUP($B32-H$2,'SI2.7 - Battery_stock'!$J$4:$J$49,'SI2.7 - Battery_stock'!$K$4:$K$49,0)</f>
        <v>5.1607888530424972E-5</v>
      </c>
      <c r="I32" s="16">
        <f>_xlfn.XLOOKUP($B32-I$2,'SI2.7 - Battery_stock'!$J$4:$J$49,'SI2.7 - Battery_stock'!$K$4:$K$49,0)</f>
        <v>1.2808424593790946E-4</v>
      </c>
      <c r="J32" s="16">
        <f>_xlfn.XLOOKUP($B32-J$2,'SI2.7 - Battery_stock'!$J$4:$J$49,'SI2.7 - Battery_stock'!$K$4:$K$49,0)</f>
        <v>3.0273933569047173E-4</v>
      </c>
      <c r="K32" s="16">
        <f>_xlfn.XLOOKUP($B32-K$2,'SI2.7 - Battery_stock'!$J$4:$J$49,'SI2.7 - Battery_stock'!$K$4:$K$49,0)</f>
        <v>6.818492265509013E-4</v>
      </c>
      <c r="L32" s="16">
        <f>_xlfn.XLOOKUP($B32-L$2,'SI2.7 - Battery_stock'!$J$4:$J$49,'SI2.7 - Battery_stock'!$K$4:$K$49,0)</f>
        <v>1.4642512460747437E-3</v>
      </c>
      <c r="M32" s="16">
        <f>_xlfn.XLOOKUP($B32-M$2,'SI2.7 - Battery_stock'!$J$4:$J$49,'SI2.7 - Battery_stock'!$K$4:$K$49,0)</f>
        <v>3.0000000000000027E-3</v>
      </c>
      <c r="N32" s="16">
        <f>_xlfn.XLOOKUP($B32-N$2,'SI2.7 - Battery_stock'!$J$4:$J$49,'SI2.7 - Battery_stock'!$K$4:$K$49,0)</f>
        <v>5.8679450472032268E-3</v>
      </c>
      <c r="O32" s="16">
        <f>_xlfn.XLOOKUP($B32-O$2,'SI2.7 - Battery_stock'!$J$4:$J$49,'SI2.7 - Battery_stock'!$K$4:$K$49,0)</f>
        <v>1.0964824785626437E-2</v>
      </c>
      <c r="P32" s="16">
        <f>_xlfn.XLOOKUP($B32-P$2,'SI2.7 - Battery_stock'!$J$4:$J$49,'SI2.7 - Battery_stock'!$K$4:$K$49,0)</f>
        <v>1.9587187087777513E-2</v>
      </c>
      <c r="Q32" s="16">
        <f>_xlfn.XLOOKUP($B32-Q$2,'SI2.7 - Battery_stock'!$J$4:$J$49,'SI2.7 - Battery_stock'!$K$4:$K$49,0)</f>
        <v>3.3474520651110007E-2</v>
      </c>
      <c r="R32" s="16">
        <f>_xlfn.XLOOKUP($B32-R$2,'SI2.7 - Battery_stock'!$J$4:$J$49,'SI2.7 - Battery_stock'!$K$4:$K$49,0)</f>
        <v>5.4772255750516585E-2</v>
      </c>
      <c r="S32" s="16">
        <f>_xlfn.XLOOKUP($B32-S$2,'SI2.7 - Battery_stock'!$J$4:$J$49,'SI2.7 - Battery_stock'!$K$4:$K$49,0)</f>
        <v>8.5873566956985892E-2</v>
      </c>
      <c r="T32" s="16">
        <f>_xlfn.XLOOKUP($B32-T$2,'SI2.7 - Battery_stock'!$J$4:$J$49,'SI2.7 - Battery_stock'!$K$4:$K$49,0)</f>
        <v>0.12911549380067699</v>
      </c>
      <c r="U32" s="16">
        <f>_xlfn.XLOOKUP($B32-U$2,'SI2.7 - Battery_stock'!$J$4:$J$49,'SI2.7 - Battery_stock'!$K$4:$K$49,0)</f>
        <v>0.18633990163113034</v>
      </c>
      <c r="V32" s="16">
        <f>_xlfn.XLOOKUP($B32-V$2,'SI2.7 - Battery_stock'!$J$4:$J$49,'SI2.7 - Battery_stock'!$K$4:$K$49,0)</f>
        <v>0.25837776899454301</v>
      </c>
      <c r="W32" s="16">
        <f>_xlfn.XLOOKUP($B32-W$2,'SI2.7 - Battery_stock'!$J$4:$J$49,'SI2.7 - Battery_stock'!$K$4:$K$49,0)</f>
        <v>0.34456235469533381</v>
      </c>
      <c r="X32" s="16">
        <f>_xlfn.XLOOKUP($B32-X$2,'SI2.7 - Battery_stock'!$J$4:$J$49,'SI2.7 - Battery_stock'!$K$4:$K$49,0)</f>
        <v>0.44240412357986791</v>
      </c>
      <c r="Y32" s="16">
        <f>_xlfn.XLOOKUP($B32-Y$2,'SI2.7 - Battery_stock'!$J$4:$J$49,'SI2.7 - Battery_stock'!$K$4:$K$49,0)</f>
        <v>0.54755135443059455</v>
      </c>
      <c r="Z32" s="16">
        <f>_xlfn.XLOOKUP($B32-Z$2,'SI2.7 - Battery_stock'!$J$4:$J$49,'SI2.7 - Battery_stock'!$K$4:$K$49,0)</f>
        <v>0.65410927351243875</v>
      </c>
      <c r="AA32" s="16">
        <f>_xlfn.XLOOKUP($B32-AA$2,'SI2.7 - Battery_stock'!$J$4:$J$49,'SI2.7 - Battery_stock'!$K$4:$K$49,0)</f>
        <v>0.75530749508057482</v>
      </c>
      <c r="AB32" s="16">
        <f>_xlfn.XLOOKUP($B32-AB$2,'SI2.7 - Battery_stock'!$J$4:$J$49,'SI2.7 - Battery_stock'!$K$4:$K$49,0)</f>
        <v>0.8444155050925114</v>
      </c>
      <c r="AC32" s="16">
        <f>_xlfn.XLOOKUP($B32-AC$2,'SI2.7 - Battery_stock'!$J$4:$J$49,'SI2.7 - Battery_stock'!$K$4:$K$49,0)</f>
        <v>0.91574129349650168</v>
      </c>
      <c r="AD32" s="16">
        <f>_xlfn.XLOOKUP($B32-AD$2,'SI2.7 - Battery_stock'!$J$4:$J$49,'SI2.7 - Battery_stock'!$K$4:$K$49,0)</f>
        <v>0.96554054295599878</v>
      </c>
      <c r="AE32" s="16">
        <f>_xlfn.XLOOKUP($B32-AE$2,'SI2.7 - Battery_stock'!$J$4:$J$49,'SI2.7 - Battery_stock'!$K$4:$K$49,0)</f>
        <v>0.99275475702691973</v>
      </c>
      <c r="AF32" s="16">
        <f>_xlfn.XLOOKUP($B32-AF$2,'SI2.7 - Battery_stock'!$J$4:$J$49,'SI2.7 - Battery_stock'!$K$4:$K$49,0)</f>
        <v>1</v>
      </c>
      <c r="AG32" s="16">
        <f>_xlfn.XLOOKUP($B32-AG$2,'SI2.7 - Battery_stock'!$J$4:$J$49,'SI2.7 - Battery_stock'!$K$4:$K$49,0)</f>
        <v>0</v>
      </c>
      <c r="AH32" s="16">
        <f>_xlfn.XLOOKUP($B32-AH$2,'SI2.7 - Battery_stock'!$J$4:$J$49,'SI2.7 - Battery_stock'!$K$4:$K$49,0)</f>
        <v>0</v>
      </c>
      <c r="AI32" s="16">
        <f>_xlfn.XLOOKUP($B32-AI$2,'SI2.7 - Battery_stock'!$J$4:$J$49,'SI2.7 - Battery_stock'!$K$4:$K$49,0)</f>
        <v>0</v>
      </c>
      <c r="AJ32" s="16">
        <f>_xlfn.XLOOKUP($B32-AJ$2,'SI2.7 - Battery_stock'!$J$4:$J$49,'SI2.7 - Battery_stock'!$K$4:$K$49,0)</f>
        <v>0</v>
      </c>
      <c r="AK32" s="16">
        <f>_xlfn.XLOOKUP($B32-AK$2,'SI2.7 - Battery_stock'!$J$4:$J$49,'SI2.7 - Battery_stock'!$K$4:$K$49,0)</f>
        <v>0</v>
      </c>
      <c r="AL32" s="16">
        <f>_xlfn.XLOOKUP($B32-AL$2,'SI2.7 - Battery_stock'!$J$4:$J$49,'SI2.7 - Battery_stock'!$K$4:$K$49,0)</f>
        <v>0</v>
      </c>
      <c r="AM32" s="16">
        <f>_xlfn.XLOOKUP($B32-AM$2,'SI2.7 - Battery_stock'!$J$4:$J$49,'SI2.7 - Battery_stock'!$K$4:$K$49,0)</f>
        <v>0</v>
      </c>
      <c r="AN32" s="16">
        <f>_xlfn.XLOOKUP($B32-AN$2,'SI2.7 - Battery_stock'!$J$4:$J$49,'SI2.7 - Battery_stock'!$K$4:$K$49,0)</f>
        <v>0</v>
      </c>
      <c r="AO32" s="16">
        <f>_xlfn.XLOOKUP($B32-AO$2,'SI2.7 - Battery_stock'!$J$4:$J$49,'SI2.7 - Battery_stock'!$K$4:$K$49,0)</f>
        <v>0</v>
      </c>
      <c r="AP32" s="16">
        <f>_xlfn.XLOOKUP($B32-AP$2,'SI2.7 - Battery_stock'!$J$4:$J$49,'SI2.7 - Battery_stock'!$K$4:$K$49,0)</f>
        <v>0</v>
      </c>
      <c r="AQ32" s="16">
        <f>_xlfn.XLOOKUP($B32-AQ$2,'SI2.7 - Battery_stock'!$J$4:$J$49,'SI2.7 - Battery_stock'!$K$4:$K$49,0)</f>
        <v>0</v>
      </c>
      <c r="AR32" s="16">
        <f>_xlfn.XLOOKUP($B32-AR$2,'SI2.7 - Battery_stock'!$J$4:$J$49,'SI2.7 - Battery_stock'!$K$4:$K$49,0)</f>
        <v>0</v>
      </c>
      <c r="AS32" s="16">
        <f>_xlfn.XLOOKUP($B32-AS$2,'SI2.7 - Battery_stock'!$J$4:$J$49,'SI2.7 - Battery_stock'!$K$4:$K$49,0)</f>
        <v>0</v>
      </c>
      <c r="AT32" s="16">
        <f>_xlfn.XLOOKUP($B32-AT$2,'SI2.7 - Battery_stock'!$J$4:$J$49,'SI2.7 - Battery_stock'!$K$4:$K$49,0)</f>
        <v>0</v>
      </c>
      <c r="AU32" s="16">
        <f>_xlfn.XLOOKUP($B32-AU$2,'SI2.7 - Battery_stock'!$J$4:$J$49,'SI2.7 - Battery_stock'!$K$4:$K$49,0)</f>
        <v>0</v>
      </c>
      <c r="AV32" s="16">
        <f>_xlfn.XLOOKUP($B32-AV$2,'SI2.7 - Battery_stock'!$J$4:$J$49,'SI2.7 - Battery_stock'!$K$4:$K$49,0)</f>
        <v>0</v>
      </c>
    </row>
    <row r="33" spans="2:48">
      <c r="B33" s="9">
        <f>'SI2.7 - Battery_stock'!B34</f>
        <v>2035</v>
      </c>
      <c r="C33" s="16">
        <f>_xlfn.XLOOKUP($B33-C$2,'SI2.7 - Battery_stock'!$J$4:$J$49,'SI2.7 - Battery_stock'!$K$4:$K$49,0)</f>
        <v>7.6819789529558591E-8</v>
      </c>
      <c r="D33" s="16">
        <f>_xlfn.XLOOKUP($B33-D$2,'SI2.7 - Battery_stock'!$J$4:$J$49,'SI2.7 - Battery_stock'!$K$4:$K$49,0)</f>
        <v>2.5846084295011451E-7</v>
      </c>
      <c r="E33" s="16">
        <f>_xlfn.XLOOKUP($B33-E$2,'SI2.7 - Battery_stock'!$J$4:$J$49,'SI2.7 - Battery_stock'!$K$4:$K$49,0)</f>
        <v>8.2554582492289086E-7</v>
      </c>
      <c r="F33" s="16">
        <f>_xlfn.XLOOKUP($B33-F$2,'SI2.7 - Battery_stock'!$J$4:$J$49,'SI2.7 - Battery_stock'!$K$4:$K$49,0)</f>
        <v>2.5045236462517551E-6</v>
      </c>
      <c r="G33" s="16">
        <f>_xlfn.XLOOKUP($B33-G$2,'SI2.7 - Battery_stock'!$J$4:$J$49,'SI2.7 - Battery_stock'!$K$4:$K$49,0)</f>
        <v>7.2204617330706711E-6</v>
      </c>
      <c r="H33" s="16">
        <f>_xlfn.XLOOKUP($B33-H$2,'SI2.7 - Battery_stock'!$J$4:$J$49,'SI2.7 - Battery_stock'!$K$4:$K$49,0)</f>
        <v>1.9791788430478796E-5</v>
      </c>
      <c r="I33" s="16">
        <f>_xlfn.XLOOKUP($B33-I$2,'SI2.7 - Battery_stock'!$J$4:$J$49,'SI2.7 - Battery_stock'!$K$4:$K$49,0)</f>
        <v>5.1607888530424972E-5</v>
      </c>
      <c r="J33" s="16">
        <f>_xlfn.XLOOKUP($B33-J$2,'SI2.7 - Battery_stock'!$J$4:$J$49,'SI2.7 - Battery_stock'!$K$4:$K$49,0)</f>
        <v>1.2808424593790946E-4</v>
      </c>
      <c r="K33" s="16">
        <f>_xlfn.XLOOKUP($B33-K$2,'SI2.7 - Battery_stock'!$J$4:$J$49,'SI2.7 - Battery_stock'!$K$4:$K$49,0)</f>
        <v>3.0273933569047173E-4</v>
      </c>
      <c r="L33" s="16">
        <f>_xlfn.XLOOKUP($B33-L$2,'SI2.7 - Battery_stock'!$J$4:$J$49,'SI2.7 - Battery_stock'!$K$4:$K$49,0)</f>
        <v>6.818492265509013E-4</v>
      </c>
      <c r="M33" s="16">
        <f>_xlfn.XLOOKUP($B33-M$2,'SI2.7 - Battery_stock'!$J$4:$J$49,'SI2.7 - Battery_stock'!$K$4:$K$49,0)</f>
        <v>1.4642512460747437E-3</v>
      </c>
      <c r="N33" s="16">
        <f>_xlfn.XLOOKUP($B33-N$2,'SI2.7 - Battery_stock'!$J$4:$J$49,'SI2.7 - Battery_stock'!$K$4:$K$49,0)</f>
        <v>3.0000000000000027E-3</v>
      </c>
      <c r="O33" s="16">
        <f>_xlfn.XLOOKUP($B33-O$2,'SI2.7 - Battery_stock'!$J$4:$J$49,'SI2.7 - Battery_stock'!$K$4:$K$49,0)</f>
        <v>5.8679450472032268E-3</v>
      </c>
      <c r="P33" s="16">
        <f>_xlfn.XLOOKUP($B33-P$2,'SI2.7 - Battery_stock'!$J$4:$J$49,'SI2.7 - Battery_stock'!$K$4:$K$49,0)</f>
        <v>1.0964824785626437E-2</v>
      </c>
      <c r="Q33" s="16">
        <f>_xlfn.XLOOKUP($B33-Q$2,'SI2.7 - Battery_stock'!$J$4:$J$49,'SI2.7 - Battery_stock'!$K$4:$K$49,0)</f>
        <v>1.9587187087777513E-2</v>
      </c>
      <c r="R33" s="16">
        <f>_xlfn.XLOOKUP($B33-R$2,'SI2.7 - Battery_stock'!$J$4:$J$49,'SI2.7 - Battery_stock'!$K$4:$K$49,0)</f>
        <v>3.3474520651110007E-2</v>
      </c>
      <c r="S33" s="16">
        <f>_xlfn.XLOOKUP($B33-S$2,'SI2.7 - Battery_stock'!$J$4:$J$49,'SI2.7 - Battery_stock'!$K$4:$K$49,0)</f>
        <v>5.4772255750516585E-2</v>
      </c>
      <c r="T33" s="16">
        <f>_xlfn.XLOOKUP($B33-T$2,'SI2.7 - Battery_stock'!$J$4:$J$49,'SI2.7 - Battery_stock'!$K$4:$K$49,0)</f>
        <v>8.5873566956985892E-2</v>
      </c>
      <c r="U33" s="16">
        <f>_xlfn.XLOOKUP($B33-U$2,'SI2.7 - Battery_stock'!$J$4:$J$49,'SI2.7 - Battery_stock'!$K$4:$K$49,0)</f>
        <v>0.12911549380067699</v>
      </c>
      <c r="V33" s="16">
        <f>_xlfn.XLOOKUP($B33-V$2,'SI2.7 - Battery_stock'!$J$4:$J$49,'SI2.7 - Battery_stock'!$K$4:$K$49,0)</f>
        <v>0.18633990163113034</v>
      </c>
      <c r="W33" s="16">
        <f>_xlfn.XLOOKUP($B33-W$2,'SI2.7 - Battery_stock'!$J$4:$J$49,'SI2.7 - Battery_stock'!$K$4:$K$49,0)</f>
        <v>0.25837776899454301</v>
      </c>
      <c r="X33" s="16">
        <f>_xlfn.XLOOKUP($B33-X$2,'SI2.7 - Battery_stock'!$J$4:$J$49,'SI2.7 - Battery_stock'!$K$4:$K$49,0)</f>
        <v>0.34456235469533381</v>
      </c>
      <c r="Y33" s="16">
        <f>_xlfn.XLOOKUP($B33-Y$2,'SI2.7 - Battery_stock'!$J$4:$J$49,'SI2.7 - Battery_stock'!$K$4:$K$49,0)</f>
        <v>0.44240412357986791</v>
      </c>
      <c r="Z33" s="16">
        <f>_xlfn.XLOOKUP($B33-Z$2,'SI2.7 - Battery_stock'!$J$4:$J$49,'SI2.7 - Battery_stock'!$K$4:$K$49,0)</f>
        <v>0.54755135443059455</v>
      </c>
      <c r="AA33" s="16">
        <f>_xlfn.XLOOKUP($B33-AA$2,'SI2.7 - Battery_stock'!$J$4:$J$49,'SI2.7 - Battery_stock'!$K$4:$K$49,0)</f>
        <v>0.65410927351243875</v>
      </c>
      <c r="AB33" s="16">
        <f>_xlfn.XLOOKUP($B33-AB$2,'SI2.7 - Battery_stock'!$J$4:$J$49,'SI2.7 - Battery_stock'!$K$4:$K$49,0)</f>
        <v>0.75530749508057482</v>
      </c>
      <c r="AC33" s="16">
        <f>_xlfn.XLOOKUP($B33-AC$2,'SI2.7 - Battery_stock'!$J$4:$J$49,'SI2.7 - Battery_stock'!$K$4:$K$49,0)</f>
        <v>0.8444155050925114</v>
      </c>
      <c r="AD33" s="16">
        <f>_xlfn.XLOOKUP($B33-AD$2,'SI2.7 - Battery_stock'!$J$4:$J$49,'SI2.7 - Battery_stock'!$K$4:$K$49,0)</f>
        <v>0.91574129349650168</v>
      </c>
      <c r="AE33" s="16">
        <f>_xlfn.XLOOKUP($B33-AE$2,'SI2.7 - Battery_stock'!$J$4:$J$49,'SI2.7 - Battery_stock'!$K$4:$K$49,0)</f>
        <v>0.96554054295599878</v>
      </c>
      <c r="AF33" s="16">
        <f>_xlfn.XLOOKUP($B33-AF$2,'SI2.7 - Battery_stock'!$J$4:$J$49,'SI2.7 - Battery_stock'!$K$4:$K$49,0)</f>
        <v>0.99275475702691973</v>
      </c>
      <c r="AG33" s="16">
        <f>_xlfn.XLOOKUP($B33-AG$2,'SI2.7 - Battery_stock'!$J$4:$J$49,'SI2.7 - Battery_stock'!$K$4:$K$49,0)</f>
        <v>1</v>
      </c>
      <c r="AH33" s="16">
        <f>_xlfn.XLOOKUP($B33-AH$2,'SI2.7 - Battery_stock'!$J$4:$J$49,'SI2.7 - Battery_stock'!$K$4:$K$49,0)</f>
        <v>0</v>
      </c>
      <c r="AI33" s="16">
        <f>_xlfn.XLOOKUP($B33-AI$2,'SI2.7 - Battery_stock'!$J$4:$J$49,'SI2.7 - Battery_stock'!$K$4:$K$49,0)</f>
        <v>0</v>
      </c>
      <c r="AJ33" s="16">
        <f>_xlfn.XLOOKUP($B33-AJ$2,'SI2.7 - Battery_stock'!$J$4:$J$49,'SI2.7 - Battery_stock'!$K$4:$K$49,0)</f>
        <v>0</v>
      </c>
      <c r="AK33" s="16">
        <f>_xlfn.XLOOKUP($B33-AK$2,'SI2.7 - Battery_stock'!$J$4:$J$49,'SI2.7 - Battery_stock'!$K$4:$K$49,0)</f>
        <v>0</v>
      </c>
      <c r="AL33" s="16">
        <f>_xlfn.XLOOKUP($B33-AL$2,'SI2.7 - Battery_stock'!$J$4:$J$49,'SI2.7 - Battery_stock'!$K$4:$K$49,0)</f>
        <v>0</v>
      </c>
      <c r="AM33" s="16">
        <f>_xlfn.XLOOKUP($B33-AM$2,'SI2.7 - Battery_stock'!$J$4:$J$49,'SI2.7 - Battery_stock'!$K$4:$K$49,0)</f>
        <v>0</v>
      </c>
      <c r="AN33" s="16">
        <f>_xlfn.XLOOKUP($B33-AN$2,'SI2.7 - Battery_stock'!$J$4:$J$49,'SI2.7 - Battery_stock'!$K$4:$K$49,0)</f>
        <v>0</v>
      </c>
      <c r="AO33" s="16">
        <f>_xlfn.XLOOKUP($B33-AO$2,'SI2.7 - Battery_stock'!$J$4:$J$49,'SI2.7 - Battery_stock'!$K$4:$K$49,0)</f>
        <v>0</v>
      </c>
      <c r="AP33" s="16">
        <f>_xlfn.XLOOKUP($B33-AP$2,'SI2.7 - Battery_stock'!$J$4:$J$49,'SI2.7 - Battery_stock'!$K$4:$K$49,0)</f>
        <v>0</v>
      </c>
      <c r="AQ33" s="16">
        <f>_xlfn.XLOOKUP($B33-AQ$2,'SI2.7 - Battery_stock'!$J$4:$J$49,'SI2.7 - Battery_stock'!$K$4:$K$49,0)</f>
        <v>0</v>
      </c>
      <c r="AR33" s="16">
        <f>_xlfn.XLOOKUP($B33-AR$2,'SI2.7 - Battery_stock'!$J$4:$J$49,'SI2.7 - Battery_stock'!$K$4:$K$49,0)</f>
        <v>0</v>
      </c>
      <c r="AS33" s="16">
        <f>_xlfn.XLOOKUP($B33-AS$2,'SI2.7 - Battery_stock'!$J$4:$J$49,'SI2.7 - Battery_stock'!$K$4:$K$49,0)</f>
        <v>0</v>
      </c>
      <c r="AT33" s="16">
        <f>_xlfn.XLOOKUP($B33-AT$2,'SI2.7 - Battery_stock'!$J$4:$J$49,'SI2.7 - Battery_stock'!$K$4:$K$49,0)</f>
        <v>0</v>
      </c>
      <c r="AU33" s="16">
        <f>_xlfn.XLOOKUP($B33-AU$2,'SI2.7 - Battery_stock'!$J$4:$J$49,'SI2.7 - Battery_stock'!$K$4:$K$49,0)</f>
        <v>0</v>
      </c>
      <c r="AV33" s="16">
        <f>_xlfn.XLOOKUP($B33-AV$2,'SI2.7 - Battery_stock'!$J$4:$J$49,'SI2.7 - Battery_stock'!$K$4:$K$49,0)</f>
        <v>0</v>
      </c>
    </row>
    <row r="34" spans="2:48">
      <c r="B34" s="9">
        <f>'SI2.7 - Battery_stock'!B35</f>
        <v>2036</v>
      </c>
      <c r="C34" s="16">
        <f>_xlfn.XLOOKUP($B34-C$2,'SI2.7 - Battery_stock'!$J$4:$J$49,'SI2.7 - Battery_stock'!$K$4:$K$49,0)</f>
        <v>2.1665504834622595E-8</v>
      </c>
      <c r="D34" s="16">
        <f>_xlfn.XLOOKUP($B34-D$2,'SI2.7 - Battery_stock'!$J$4:$J$49,'SI2.7 - Battery_stock'!$K$4:$K$49,0)</f>
        <v>7.6819789529558591E-8</v>
      </c>
      <c r="E34" s="16">
        <f>_xlfn.XLOOKUP($B34-E$2,'SI2.7 - Battery_stock'!$J$4:$J$49,'SI2.7 - Battery_stock'!$K$4:$K$49,0)</f>
        <v>2.5846084295011451E-7</v>
      </c>
      <c r="F34" s="16">
        <f>_xlfn.XLOOKUP($B34-F$2,'SI2.7 - Battery_stock'!$J$4:$J$49,'SI2.7 - Battery_stock'!$K$4:$K$49,0)</f>
        <v>8.2554582492289086E-7</v>
      </c>
      <c r="G34" s="16">
        <f>_xlfn.XLOOKUP($B34-G$2,'SI2.7 - Battery_stock'!$J$4:$J$49,'SI2.7 - Battery_stock'!$K$4:$K$49,0)</f>
        <v>2.5045236462517551E-6</v>
      </c>
      <c r="H34" s="16">
        <f>_xlfn.XLOOKUP($B34-H$2,'SI2.7 - Battery_stock'!$J$4:$J$49,'SI2.7 - Battery_stock'!$K$4:$K$49,0)</f>
        <v>7.2204617330706711E-6</v>
      </c>
      <c r="I34" s="16">
        <f>_xlfn.XLOOKUP($B34-I$2,'SI2.7 - Battery_stock'!$J$4:$J$49,'SI2.7 - Battery_stock'!$K$4:$K$49,0)</f>
        <v>1.9791788430478796E-5</v>
      </c>
      <c r="J34" s="16">
        <f>_xlfn.XLOOKUP($B34-J$2,'SI2.7 - Battery_stock'!$J$4:$J$49,'SI2.7 - Battery_stock'!$K$4:$K$49,0)</f>
        <v>5.1607888530424972E-5</v>
      </c>
      <c r="K34" s="16">
        <f>_xlfn.XLOOKUP($B34-K$2,'SI2.7 - Battery_stock'!$J$4:$J$49,'SI2.7 - Battery_stock'!$K$4:$K$49,0)</f>
        <v>1.2808424593790946E-4</v>
      </c>
      <c r="L34" s="16">
        <f>_xlfn.XLOOKUP($B34-L$2,'SI2.7 - Battery_stock'!$J$4:$J$49,'SI2.7 - Battery_stock'!$K$4:$K$49,0)</f>
        <v>3.0273933569047173E-4</v>
      </c>
      <c r="M34" s="16">
        <f>_xlfn.XLOOKUP($B34-M$2,'SI2.7 - Battery_stock'!$J$4:$J$49,'SI2.7 - Battery_stock'!$K$4:$K$49,0)</f>
        <v>6.818492265509013E-4</v>
      </c>
      <c r="N34" s="16">
        <f>_xlfn.XLOOKUP($B34-N$2,'SI2.7 - Battery_stock'!$J$4:$J$49,'SI2.7 - Battery_stock'!$K$4:$K$49,0)</f>
        <v>1.4642512460747437E-3</v>
      </c>
      <c r="O34" s="16">
        <f>_xlfn.XLOOKUP($B34-O$2,'SI2.7 - Battery_stock'!$J$4:$J$49,'SI2.7 - Battery_stock'!$K$4:$K$49,0)</f>
        <v>3.0000000000000027E-3</v>
      </c>
      <c r="P34" s="16">
        <f>_xlfn.XLOOKUP($B34-P$2,'SI2.7 - Battery_stock'!$J$4:$J$49,'SI2.7 - Battery_stock'!$K$4:$K$49,0)</f>
        <v>5.8679450472032268E-3</v>
      </c>
      <c r="Q34" s="16">
        <f>_xlfn.XLOOKUP($B34-Q$2,'SI2.7 - Battery_stock'!$J$4:$J$49,'SI2.7 - Battery_stock'!$K$4:$K$49,0)</f>
        <v>1.0964824785626437E-2</v>
      </c>
      <c r="R34" s="16">
        <f>_xlfn.XLOOKUP($B34-R$2,'SI2.7 - Battery_stock'!$J$4:$J$49,'SI2.7 - Battery_stock'!$K$4:$K$49,0)</f>
        <v>1.9587187087777513E-2</v>
      </c>
      <c r="S34" s="16">
        <f>_xlfn.XLOOKUP($B34-S$2,'SI2.7 - Battery_stock'!$J$4:$J$49,'SI2.7 - Battery_stock'!$K$4:$K$49,0)</f>
        <v>3.3474520651110007E-2</v>
      </c>
      <c r="T34" s="16">
        <f>_xlfn.XLOOKUP($B34-T$2,'SI2.7 - Battery_stock'!$J$4:$J$49,'SI2.7 - Battery_stock'!$K$4:$K$49,0)</f>
        <v>5.4772255750516585E-2</v>
      </c>
      <c r="U34" s="16">
        <f>_xlfn.XLOOKUP($B34-U$2,'SI2.7 - Battery_stock'!$J$4:$J$49,'SI2.7 - Battery_stock'!$K$4:$K$49,0)</f>
        <v>8.5873566956985892E-2</v>
      </c>
      <c r="V34" s="16">
        <f>_xlfn.XLOOKUP($B34-V$2,'SI2.7 - Battery_stock'!$J$4:$J$49,'SI2.7 - Battery_stock'!$K$4:$K$49,0)</f>
        <v>0.12911549380067699</v>
      </c>
      <c r="W34" s="16">
        <f>_xlfn.XLOOKUP($B34-W$2,'SI2.7 - Battery_stock'!$J$4:$J$49,'SI2.7 - Battery_stock'!$K$4:$K$49,0)</f>
        <v>0.18633990163113034</v>
      </c>
      <c r="X34" s="16">
        <f>_xlfn.XLOOKUP($B34-X$2,'SI2.7 - Battery_stock'!$J$4:$J$49,'SI2.7 - Battery_stock'!$K$4:$K$49,0)</f>
        <v>0.25837776899454301</v>
      </c>
      <c r="Y34" s="16">
        <f>_xlfn.XLOOKUP($B34-Y$2,'SI2.7 - Battery_stock'!$J$4:$J$49,'SI2.7 - Battery_stock'!$K$4:$K$49,0)</f>
        <v>0.34456235469533381</v>
      </c>
      <c r="Z34" s="16">
        <f>_xlfn.XLOOKUP($B34-Z$2,'SI2.7 - Battery_stock'!$J$4:$J$49,'SI2.7 - Battery_stock'!$K$4:$K$49,0)</f>
        <v>0.44240412357986791</v>
      </c>
      <c r="AA34" s="16">
        <f>_xlfn.XLOOKUP($B34-AA$2,'SI2.7 - Battery_stock'!$J$4:$J$49,'SI2.7 - Battery_stock'!$K$4:$K$49,0)</f>
        <v>0.54755135443059455</v>
      </c>
      <c r="AB34" s="16">
        <f>_xlfn.XLOOKUP($B34-AB$2,'SI2.7 - Battery_stock'!$J$4:$J$49,'SI2.7 - Battery_stock'!$K$4:$K$49,0)</f>
        <v>0.65410927351243875</v>
      </c>
      <c r="AC34" s="16">
        <f>_xlfn.XLOOKUP($B34-AC$2,'SI2.7 - Battery_stock'!$J$4:$J$49,'SI2.7 - Battery_stock'!$K$4:$K$49,0)</f>
        <v>0.75530749508057482</v>
      </c>
      <c r="AD34" s="16">
        <f>_xlfn.XLOOKUP($B34-AD$2,'SI2.7 - Battery_stock'!$J$4:$J$49,'SI2.7 - Battery_stock'!$K$4:$K$49,0)</f>
        <v>0.8444155050925114</v>
      </c>
      <c r="AE34" s="16">
        <f>_xlfn.XLOOKUP($B34-AE$2,'SI2.7 - Battery_stock'!$J$4:$J$49,'SI2.7 - Battery_stock'!$K$4:$K$49,0)</f>
        <v>0.91574129349650168</v>
      </c>
      <c r="AF34" s="16">
        <f>_xlfn.XLOOKUP($B34-AF$2,'SI2.7 - Battery_stock'!$J$4:$J$49,'SI2.7 - Battery_stock'!$K$4:$K$49,0)</f>
        <v>0.96554054295599878</v>
      </c>
      <c r="AG34" s="16">
        <f>_xlfn.XLOOKUP($B34-AG$2,'SI2.7 - Battery_stock'!$J$4:$J$49,'SI2.7 - Battery_stock'!$K$4:$K$49,0)</f>
        <v>0.99275475702691973</v>
      </c>
      <c r="AH34" s="16">
        <f>_xlfn.XLOOKUP($B34-AH$2,'SI2.7 - Battery_stock'!$J$4:$J$49,'SI2.7 - Battery_stock'!$K$4:$K$49,0)</f>
        <v>1</v>
      </c>
      <c r="AI34" s="16">
        <f>_xlfn.XLOOKUP($B34-AI$2,'SI2.7 - Battery_stock'!$J$4:$J$49,'SI2.7 - Battery_stock'!$K$4:$K$49,0)</f>
        <v>0</v>
      </c>
      <c r="AJ34" s="16">
        <f>_xlfn.XLOOKUP($B34-AJ$2,'SI2.7 - Battery_stock'!$J$4:$J$49,'SI2.7 - Battery_stock'!$K$4:$K$49,0)</f>
        <v>0</v>
      </c>
      <c r="AK34" s="16">
        <f>_xlfn.XLOOKUP($B34-AK$2,'SI2.7 - Battery_stock'!$J$4:$J$49,'SI2.7 - Battery_stock'!$K$4:$K$49,0)</f>
        <v>0</v>
      </c>
      <c r="AL34" s="16">
        <f>_xlfn.XLOOKUP($B34-AL$2,'SI2.7 - Battery_stock'!$J$4:$J$49,'SI2.7 - Battery_stock'!$K$4:$K$49,0)</f>
        <v>0</v>
      </c>
      <c r="AM34" s="16">
        <f>_xlfn.XLOOKUP($B34-AM$2,'SI2.7 - Battery_stock'!$J$4:$J$49,'SI2.7 - Battery_stock'!$K$4:$K$49,0)</f>
        <v>0</v>
      </c>
      <c r="AN34" s="16">
        <f>_xlfn.XLOOKUP($B34-AN$2,'SI2.7 - Battery_stock'!$J$4:$J$49,'SI2.7 - Battery_stock'!$K$4:$K$49,0)</f>
        <v>0</v>
      </c>
      <c r="AO34" s="16">
        <f>_xlfn.XLOOKUP($B34-AO$2,'SI2.7 - Battery_stock'!$J$4:$J$49,'SI2.7 - Battery_stock'!$K$4:$K$49,0)</f>
        <v>0</v>
      </c>
      <c r="AP34" s="16">
        <f>_xlfn.XLOOKUP($B34-AP$2,'SI2.7 - Battery_stock'!$J$4:$J$49,'SI2.7 - Battery_stock'!$K$4:$K$49,0)</f>
        <v>0</v>
      </c>
      <c r="AQ34" s="16">
        <f>_xlfn.XLOOKUP($B34-AQ$2,'SI2.7 - Battery_stock'!$J$4:$J$49,'SI2.7 - Battery_stock'!$K$4:$K$49,0)</f>
        <v>0</v>
      </c>
      <c r="AR34" s="16">
        <f>_xlfn.XLOOKUP($B34-AR$2,'SI2.7 - Battery_stock'!$J$4:$J$49,'SI2.7 - Battery_stock'!$K$4:$K$49,0)</f>
        <v>0</v>
      </c>
      <c r="AS34" s="16">
        <f>_xlfn.XLOOKUP($B34-AS$2,'SI2.7 - Battery_stock'!$J$4:$J$49,'SI2.7 - Battery_stock'!$K$4:$K$49,0)</f>
        <v>0</v>
      </c>
      <c r="AT34" s="16">
        <f>_xlfn.XLOOKUP($B34-AT$2,'SI2.7 - Battery_stock'!$J$4:$J$49,'SI2.7 - Battery_stock'!$K$4:$K$49,0)</f>
        <v>0</v>
      </c>
      <c r="AU34" s="16">
        <f>_xlfn.XLOOKUP($B34-AU$2,'SI2.7 - Battery_stock'!$J$4:$J$49,'SI2.7 - Battery_stock'!$K$4:$K$49,0)</f>
        <v>0</v>
      </c>
      <c r="AV34" s="16">
        <f>_xlfn.XLOOKUP($B34-AV$2,'SI2.7 - Battery_stock'!$J$4:$J$49,'SI2.7 - Battery_stock'!$K$4:$K$49,0)</f>
        <v>0</v>
      </c>
    </row>
    <row r="35" spans="2:48">
      <c r="B35" s="9">
        <f>'SI2.7 - Battery_stock'!B36</f>
        <v>2037</v>
      </c>
      <c r="C35" s="16">
        <f>_xlfn.XLOOKUP($B35-C$2,'SI2.7 - Battery_stock'!$J$4:$J$49,'SI2.7 - Battery_stock'!$K$4:$K$49,0)</f>
        <v>5.7953464249749231E-9</v>
      </c>
      <c r="D35" s="16">
        <f>_xlfn.XLOOKUP($B35-D$2,'SI2.7 - Battery_stock'!$J$4:$J$49,'SI2.7 - Battery_stock'!$K$4:$K$49,0)</f>
        <v>2.1665504834622595E-8</v>
      </c>
      <c r="E35" s="16">
        <f>_xlfn.XLOOKUP($B35-E$2,'SI2.7 - Battery_stock'!$J$4:$J$49,'SI2.7 - Battery_stock'!$K$4:$K$49,0)</f>
        <v>7.6819789529558591E-8</v>
      </c>
      <c r="F35" s="16">
        <f>_xlfn.XLOOKUP($B35-F$2,'SI2.7 - Battery_stock'!$J$4:$J$49,'SI2.7 - Battery_stock'!$K$4:$K$49,0)</f>
        <v>2.5846084295011451E-7</v>
      </c>
      <c r="G35" s="16">
        <f>_xlfn.XLOOKUP($B35-G$2,'SI2.7 - Battery_stock'!$J$4:$J$49,'SI2.7 - Battery_stock'!$K$4:$K$49,0)</f>
        <v>8.2554582492289086E-7</v>
      </c>
      <c r="H35" s="16">
        <f>_xlfn.XLOOKUP($B35-H$2,'SI2.7 - Battery_stock'!$J$4:$J$49,'SI2.7 - Battery_stock'!$K$4:$K$49,0)</f>
        <v>2.5045236462517551E-6</v>
      </c>
      <c r="I35" s="16">
        <f>_xlfn.XLOOKUP($B35-I$2,'SI2.7 - Battery_stock'!$J$4:$J$49,'SI2.7 - Battery_stock'!$K$4:$K$49,0)</f>
        <v>7.2204617330706711E-6</v>
      </c>
      <c r="J35" s="16">
        <f>_xlfn.XLOOKUP($B35-J$2,'SI2.7 - Battery_stock'!$J$4:$J$49,'SI2.7 - Battery_stock'!$K$4:$K$49,0)</f>
        <v>1.9791788430478796E-5</v>
      </c>
      <c r="K35" s="16">
        <f>_xlfn.XLOOKUP($B35-K$2,'SI2.7 - Battery_stock'!$J$4:$J$49,'SI2.7 - Battery_stock'!$K$4:$K$49,0)</f>
        <v>5.1607888530424972E-5</v>
      </c>
      <c r="L35" s="16">
        <f>_xlfn.XLOOKUP($B35-L$2,'SI2.7 - Battery_stock'!$J$4:$J$49,'SI2.7 - Battery_stock'!$K$4:$K$49,0)</f>
        <v>1.2808424593790946E-4</v>
      </c>
      <c r="M35" s="16">
        <f>_xlfn.XLOOKUP($B35-M$2,'SI2.7 - Battery_stock'!$J$4:$J$49,'SI2.7 - Battery_stock'!$K$4:$K$49,0)</f>
        <v>3.0273933569047173E-4</v>
      </c>
      <c r="N35" s="16">
        <f>_xlfn.XLOOKUP($B35-N$2,'SI2.7 - Battery_stock'!$J$4:$J$49,'SI2.7 - Battery_stock'!$K$4:$K$49,0)</f>
        <v>6.818492265509013E-4</v>
      </c>
      <c r="O35" s="16">
        <f>_xlfn.XLOOKUP($B35-O$2,'SI2.7 - Battery_stock'!$J$4:$J$49,'SI2.7 - Battery_stock'!$K$4:$K$49,0)</f>
        <v>1.4642512460747437E-3</v>
      </c>
      <c r="P35" s="16">
        <f>_xlfn.XLOOKUP($B35-P$2,'SI2.7 - Battery_stock'!$J$4:$J$49,'SI2.7 - Battery_stock'!$K$4:$K$49,0)</f>
        <v>3.0000000000000027E-3</v>
      </c>
      <c r="Q35" s="16">
        <f>_xlfn.XLOOKUP($B35-Q$2,'SI2.7 - Battery_stock'!$J$4:$J$49,'SI2.7 - Battery_stock'!$K$4:$K$49,0)</f>
        <v>5.8679450472032268E-3</v>
      </c>
      <c r="R35" s="16">
        <f>_xlfn.XLOOKUP($B35-R$2,'SI2.7 - Battery_stock'!$J$4:$J$49,'SI2.7 - Battery_stock'!$K$4:$K$49,0)</f>
        <v>1.0964824785626437E-2</v>
      </c>
      <c r="S35" s="16">
        <f>_xlfn.XLOOKUP($B35-S$2,'SI2.7 - Battery_stock'!$J$4:$J$49,'SI2.7 - Battery_stock'!$K$4:$K$49,0)</f>
        <v>1.9587187087777513E-2</v>
      </c>
      <c r="T35" s="16">
        <f>_xlfn.XLOOKUP($B35-T$2,'SI2.7 - Battery_stock'!$J$4:$J$49,'SI2.7 - Battery_stock'!$K$4:$K$49,0)</f>
        <v>3.3474520651110007E-2</v>
      </c>
      <c r="U35" s="16">
        <f>_xlfn.XLOOKUP($B35-U$2,'SI2.7 - Battery_stock'!$J$4:$J$49,'SI2.7 - Battery_stock'!$K$4:$K$49,0)</f>
        <v>5.4772255750516585E-2</v>
      </c>
      <c r="V35" s="16">
        <f>_xlfn.XLOOKUP($B35-V$2,'SI2.7 - Battery_stock'!$J$4:$J$49,'SI2.7 - Battery_stock'!$K$4:$K$49,0)</f>
        <v>8.5873566956985892E-2</v>
      </c>
      <c r="W35" s="16">
        <f>_xlfn.XLOOKUP($B35-W$2,'SI2.7 - Battery_stock'!$J$4:$J$49,'SI2.7 - Battery_stock'!$K$4:$K$49,0)</f>
        <v>0.12911549380067699</v>
      </c>
      <c r="X35" s="16">
        <f>_xlfn.XLOOKUP($B35-X$2,'SI2.7 - Battery_stock'!$J$4:$J$49,'SI2.7 - Battery_stock'!$K$4:$K$49,0)</f>
        <v>0.18633990163113034</v>
      </c>
      <c r="Y35" s="16">
        <f>_xlfn.XLOOKUP($B35-Y$2,'SI2.7 - Battery_stock'!$J$4:$J$49,'SI2.7 - Battery_stock'!$K$4:$K$49,0)</f>
        <v>0.25837776899454301</v>
      </c>
      <c r="Z35" s="16">
        <f>_xlfn.XLOOKUP($B35-Z$2,'SI2.7 - Battery_stock'!$J$4:$J$49,'SI2.7 - Battery_stock'!$K$4:$K$49,0)</f>
        <v>0.34456235469533381</v>
      </c>
      <c r="AA35" s="16">
        <f>_xlfn.XLOOKUP($B35-AA$2,'SI2.7 - Battery_stock'!$J$4:$J$49,'SI2.7 - Battery_stock'!$K$4:$K$49,0)</f>
        <v>0.44240412357986791</v>
      </c>
      <c r="AB35" s="16">
        <f>_xlfn.XLOOKUP($B35-AB$2,'SI2.7 - Battery_stock'!$J$4:$J$49,'SI2.7 - Battery_stock'!$K$4:$K$49,0)</f>
        <v>0.54755135443059455</v>
      </c>
      <c r="AC35" s="16">
        <f>_xlfn.XLOOKUP($B35-AC$2,'SI2.7 - Battery_stock'!$J$4:$J$49,'SI2.7 - Battery_stock'!$K$4:$K$49,0)</f>
        <v>0.65410927351243875</v>
      </c>
      <c r="AD35" s="16">
        <f>_xlfn.XLOOKUP($B35-AD$2,'SI2.7 - Battery_stock'!$J$4:$J$49,'SI2.7 - Battery_stock'!$K$4:$K$49,0)</f>
        <v>0.75530749508057482</v>
      </c>
      <c r="AE35" s="16">
        <f>_xlfn.XLOOKUP($B35-AE$2,'SI2.7 - Battery_stock'!$J$4:$J$49,'SI2.7 - Battery_stock'!$K$4:$K$49,0)</f>
        <v>0.8444155050925114</v>
      </c>
      <c r="AF35" s="16">
        <f>_xlfn.XLOOKUP($B35-AF$2,'SI2.7 - Battery_stock'!$J$4:$J$49,'SI2.7 - Battery_stock'!$K$4:$K$49,0)</f>
        <v>0.91574129349650168</v>
      </c>
      <c r="AG35" s="16">
        <f>_xlfn.XLOOKUP($B35-AG$2,'SI2.7 - Battery_stock'!$J$4:$J$49,'SI2.7 - Battery_stock'!$K$4:$K$49,0)</f>
        <v>0.96554054295599878</v>
      </c>
      <c r="AH35" s="16">
        <f>_xlfn.XLOOKUP($B35-AH$2,'SI2.7 - Battery_stock'!$J$4:$J$49,'SI2.7 - Battery_stock'!$K$4:$K$49,0)</f>
        <v>0.99275475702691973</v>
      </c>
      <c r="AI35" s="16">
        <f>_xlfn.XLOOKUP($B35-AI$2,'SI2.7 - Battery_stock'!$J$4:$J$49,'SI2.7 - Battery_stock'!$K$4:$K$49,0)</f>
        <v>1</v>
      </c>
      <c r="AJ35" s="16">
        <f>_xlfn.XLOOKUP($B35-AJ$2,'SI2.7 - Battery_stock'!$J$4:$J$49,'SI2.7 - Battery_stock'!$K$4:$K$49,0)</f>
        <v>0</v>
      </c>
      <c r="AK35" s="16">
        <f>_xlfn.XLOOKUP($B35-AK$2,'SI2.7 - Battery_stock'!$J$4:$J$49,'SI2.7 - Battery_stock'!$K$4:$K$49,0)</f>
        <v>0</v>
      </c>
      <c r="AL35" s="16">
        <f>_xlfn.XLOOKUP($B35-AL$2,'SI2.7 - Battery_stock'!$J$4:$J$49,'SI2.7 - Battery_stock'!$K$4:$K$49,0)</f>
        <v>0</v>
      </c>
      <c r="AM35" s="16">
        <f>_xlfn.XLOOKUP($B35-AM$2,'SI2.7 - Battery_stock'!$J$4:$J$49,'SI2.7 - Battery_stock'!$K$4:$K$49,0)</f>
        <v>0</v>
      </c>
      <c r="AN35" s="16">
        <f>_xlfn.XLOOKUP($B35-AN$2,'SI2.7 - Battery_stock'!$J$4:$J$49,'SI2.7 - Battery_stock'!$K$4:$K$49,0)</f>
        <v>0</v>
      </c>
      <c r="AO35" s="16">
        <f>_xlfn.XLOOKUP($B35-AO$2,'SI2.7 - Battery_stock'!$J$4:$J$49,'SI2.7 - Battery_stock'!$K$4:$K$49,0)</f>
        <v>0</v>
      </c>
      <c r="AP35" s="16">
        <f>_xlfn.XLOOKUP($B35-AP$2,'SI2.7 - Battery_stock'!$J$4:$J$49,'SI2.7 - Battery_stock'!$K$4:$K$49,0)</f>
        <v>0</v>
      </c>
      <c r="AQ35" s="16">
        <f>_xlfn.XLOOKUP($B35-AQ$2,'SI2.7 - Battery_stock'!$J$4:$J$49,'SI2.7 - Battery_stock'!$K$4:$K$49,0)</f>
        <v>0</v>
      </c>
      <c r="AR35" s="16">
        <f>_xlfn.XLOOKUP($B35-AR$2,'SI2.7 - Battery_stock'!$J$4:$J$49,'SI2.7 - Battery_stock'!$K$4:$K$49,0)</f>
        <v>0</v>
      </c>
      <c r="AS35" s="16">
        <f>_xlfn.XLOOKUP($B35-AS$2,'SI2.7 - Battery_stock'!$J$4:$J$49,'SI2.7 - Battery_stock'!$K$4:$K$49,0)</f>
        <v>0</v>
      </c>
      <c r="AT35" s="16">
        <f>_xlfn.XLOOKUP($B35-AT$2,'SI2.7 - Battery_stock'!$J$4:$J$49,'SI2.7 - Battery_stock'!$K$4:$K$49,0)</f>
        <v>0</v>
      </c>
      <c r="AU35" s="16">
        <f>_xlfn.XLOOKUP($B35-AU$2,'SI2.7 - Battery_stock'!$J$4:$J$49,'SI2.7 - Battery_stock'!$K$4:$K$49,0)</f>
        <v>0</v>
      </c>
      <c r="AV35" s="16">
        <f>_xlfn.XLOOKUP($B35-AV$2,'SI2.7 - Battery_stock'!$J$4:$J$49,'SI2.7 - Battery_stock'!$K$4:$K$49,0)</f>
        <v>0</v>
      </c>
    </row>
    <row r="36" spans="2:48">
      <c r="B36" s="9">
        <f>'SI2.7 - Battery_stock'!B37</f>
        <v>2038</v>
      </c>
      <c r="C36" s="16">
        <f>_xlfn.XLOOKUP($B36-C$2,'SI2.7 - Battery_stock'!$J$4:$J$49,'SI2.7 - Battery_stock'!$K$4:$K$49,0)</f>
        <v>1.4696270866920713E-9</v>
      </c>
      <c r="D36" s="16">
        <f>_xlfn.XLOOKUP($B36-D$2,'SI2.7 - Battery_stock'!$J$4:$J$49,'SI2.7 - Battery_stock'!$K$4:$K$49,0)</f>
        <v>5.7953464249749231E-9</v>
      </c>
      <c r="E36" s="16">
        <f>_xlfn.XLOOKUP($B36-E$2,'SI2.7 - Battery_stock'!$J$4:$J$49,'SI2.7 - Battery_stock'!$K$4:$K$49,0)</f>
        <v>2.1665504834622595E-8</v>
      </c>
      <c r="F36" s="16">
        <f>_xlfn.XLOOKUP($B36-F$2,'SI2.7 - Battery_stock'!$J$4:$J$49,'SI2.7 - Battery_stock'!$K$4:$K$49,0)</f>
        <v>7.6819789529558591E-8</v>
      </c>
      <c r="G36" s="16">
        <f>_xlfn.XLOOKUP($B36-G$2,'SI2.7 - Battery_stock'!$J$4:$J$49,'SI2.7 - Battery_stock'!$K$4:$K$49,0)</f>
        <v>2.5846084295011451E-7</v>
      </c>
      <c r="H36" s="16">
        <f>_xlfn.XLOOKUP($B36-H$2,'SI2.7 - Battery_stock'!$J$4:$J$49,'SI2.7 - Battery_stock'!$K$4:$K$49,0)</f>
        <v>8.2554582492289086E-7</v>
      </c>
      <c r="I36" s="16">
        <f>_xlfn.XLOOKUP($B36-I$2,'SI2.7 - Battery_stock'!$J$4:$J$49,'SI2.7 - Battery_stock'!$K$4:$K$49,0)</f>
        <v>2.5045236462517551E-6</v>
      </c>
      <c r="J36" s="16">
        <f>_xlfn.XLOOKUP($B36-J$2,'SI2.7 - Battery_stock'!$J$4:$J$49,'SI2.7 - Battery_stock'!$K$4:$K$49,0)</f>
        <v>7.2204617330706711E-6</v>
      </c>
      <c r="K36" s="16">
        <f>_xlfn.XLOOKUP($B36-K$2,'SI2.7 - Battery_stock'!$J$4:$J$49,'SI2.7 - Battery_stock'!$K$4:$K$49,0)</f>
        <v>1.9791788430478796E-5</v>
      </c>
      <c r="L36" s="16">
        <f>_xlfn.XLOOKUP($B36-L$2,'SI2.7 - Battery_stock'!$J$4:$J$49,'SI2.7 - Battery_stock'!$K$4:$K$49,0)</f>
        <v>5.1607888530424972E-5</v>
      </c>
      <c r="M36" s="16">
        <f>_xlfn.XLOOKUP($B36-M$2,'SI2.7 - Battery_stock'!$J$4:$J$49,'SI2.7 - Battery_stock'!$K$4:$K$49,0)</f>
        <v>1.2808424593790946E-4</v>
      </c>
      <c r="N36" s="16">
        <f>_xlfn.XLOOKUP($B36-N$2,'SI2.7 - Battery_stock'!$J$4:$J$49,'SI2.7 - Battery_stock'!$K$4:$K$49,0)</f>
        <v>3.0273933569047173E-4</v>
      </c>
      <c r="O36" s="16">
        <f>_xlfn.XLOOKUP($B36-O$2,'SI2.7 - Battery_stock'!$J$4:$J$49,'SI2.7 - Battery_stock'!$K$4:$K$49,0)</f>
        <v>6.818492265509013E-4</v>
      </c>
      <c r="P36" s="16">
        <f>_xlfn.XLOOKUP($B36-P$2,'SI2.7 - Battery_stock'!$J$4:$J$49,'SI2.7 - Battery_stock'!$K$4:$K$49,0)</f>
        <v>1.4642512460747437E-3</v>
      </c>
      <c r="Q36" s="16">
        <f>_xlfn.XLOOKUP($B36-Q$2,'SI2.7 - Battery_stock'!$J$4:$J$49,'SI2.7 - Battery_stock'!$K$4:$K$49,0)</f>
        <v>3.0000000000000027E-3</v>
      </c>
      <c r="R36" s="16">
        <f>_xlfn.XLOOKUP($B36-R$2,'SI2.7 - Battery_stock'!$J$4:$J$49,'SI2.7 - Battery_stock'!$K$4:$K$49,0)</f>
        <v>5.8679450472032268E-3</v>
      </c>
      <c r="S36" s="16">
        <f>_xlfn.XLOOKUP($B36-S$2,'SI2.7 - Battery_stock'!$J$4:$J$49,'SI2.7 - Battery_stock'!$K$4:$K$49,0)</f>
        <v>1.0964824785626437E-2</v>
      </c>
      <c r="T36" s="16">
        <f>_xlfn.XLOOKUP($B36-T$2,'SI2.7 - Battery_stock'!$J$4:$J$49,'SI2.7 - Battery_stock'!$K$4:$K$49,0)</f>
        <v>1.9587187087777513E-2</v>
      </c>
      <c r="U36" s="16">
        <f>_xlfn.XLOOKUP($B36-U$2,'SI2.7 - Battery_stock'!$J$4:$J$49,'SI2.7 - Battery_stock'!$K$4:$K$49,0)</f>
        <v>3.3474520651110007E-2</v>
      </c>
      <c r="V36" s="16">
        <f>_xlfn.XLOOKUP($B36-V$2,'SI2.7 - Battery_stock'!$J$4:$J$49,'SI2.7 - Battery_stock'!$K$4:$K$49,0)</f>
        <v>5.4772255750516585E-2</v>
      </c>
      <c r="W36" s="16">
        <f>_xlfn.XLOOKUP($B36-W$2,'SI2.7 - Battery_stock'!$J$4:$J$49,'SI2.7 - Battery_stock'!$K$4:$K$49,0)</f>
        <v>8.5873566956985892E-2</v>
      </c>
      <c r="X36" s="16">
        <f>_xlfn.XLOOKUP($B36-X$2,'SI2.7 - Battery_stock'!$J$4:$J$49,'SI2.7 - Battery_stock'!$K$4:$K$49,0)</f>
        <v>0.12911549380067699</v>
      </c>
      <c r="Y36" s="16">
        <f>_xlfn.XLOOKUP($B36-Y$2,'SI2.7 - Battery_stock'!$J$4:$J$49,'SI2.7 - Battery_stock'!$K$4:$K$49,0)</f>
        <v>0.18633990163113034</v>
      </c>
      <c r="Z36" s="16">
        <f>_xlfn.XLOOKUP($B36-Z$2,'SI2.7 - Battery_stock'!$J$4:$J$49,'SI2.7 - Battery_stock'!$K$4:$K$49,0)</f>
        <v>0.25837776899454301</v>
      </c>
      <c r="AA36" s="16">
        <f>_xlfn.XLOOKUP($B36-AA$2,'SI2.7 - Battery_stock'!$J$4:$J$49,'SI2.7 - Battery_stock'!$K$4:$K$49,0)</f>
        <v>0.34456235469533381</v>
      </c>
      <c r="AB36" s="16">
        <f>_xlfn.XLOOKUP($B36-AB$2,'SI2.7 - Battery_stock'!$J$4:$J$49,'SI2.7 - Battery_stock'!$K$4:$K$49,0)</f>
        <v>0.44240412357986791</v>
      </c>
      <c r="AC36" s="16">
        <f>_xlfn.XLOOKUP($B36-AC$2,'SI2.7 - Battery_stock'!$J$4:$J$49,'SI2.7 - Battery_stock'!$K$4:$K$49,0)</f>
        <v>0.54755135443059455</v>
      </c>
      <c r="AD36" s="16">
        <f>_xlfn.XLOOKUP($B36-AD$2,'SI2.7 - Battery_stock'!$J$4:$J$49,'SI2.7 - Battery_stock'!$K$4:$K$49,0)</f>
        <v>0.65410927351243875</v>
      </c>
      <c r="AE36" s="16">
        <f>_xlfn.XLOOKUP($B36-AE$2,'SI2.7 - Battery_stock'!$J$4:$J$49,'SI2.7 - Battery_stock'!$K$4:$K$49,0)</f>
        <v>0.75530749508057482</v>
      </c>
      <c r="AF36" s="16">
        <f>_xlfn.XLOOKUP($B36-AF$2,'SI2.7 - Battery_stock'!$J$4:$J$49,'SI2.7 - Battery_stock'!$K$4:$K$49,0)</f>
        <v>0.8444155050925114</v>
      </c>
      <c r="AG36" s="16">
        <f>_xlfn.XLOOKUP($B36-AG$2,'SI2.7 - Battery_stock'!$J$4:$J$49,'SI2.7 - Battery_stock'!$K$4:$K$49,0)</f>
        <v>0.91574129349650168</v>
      </c>
      <c r="AH36" s="16">
        <f>_xlfn.XLOOKUP($B36-AH$2,'SI2.7 - Battery_stock'!$J$4:$J$49,'SI2.7 - Battery_stock'!$K$4:$K$49,0)</f>
        <v>0.96554054295599878</v>
      </c>
      <c r="AI36" s="16">
        <f>_xlfn.XLOOKUP($B36-AI$2,'SI2.7 - Battery_stock'!$J$4:$J$49,'SI2.7 - Battery_stock'!$K$4:$K$49,0)</f>
        <v>0.99275475702691973</v>
      </c>
      <c r="AJ36" s="16">
        <f>_xlfn.XLOOKUP($B36-AJ$2,'SI2.7 - Battery_stock'!$J$4:$J$49,'SI2.7 - Battery_stock'!$K$4:$K$49,0)</f>
        <v>1</v>
      </c>
      <c r="AK36" s="16">
        <f>_xlfn.XLOOKUP($B36-AK$2,'SI2.7 - Battery_stock'!$J$4:$J$49,'SI2.7 - Battery_stock'!$K$4:$K$49,0)</f>
        <v>0</v>
      </c>
      <c r="AL36" s="16">
        <f>_xlfn.XLOOKUP($B36-AL$2,'SI2.7 - Battery_stock'!$J$4:$J$49,'SI2.7 - Battery_stock'!$K$4:$K$49,0)</f>
        <v>0</v>
      </c>
      <c r="AM36" s="16">
        <f>_xlfn.XLOOKUP($B36-AM$2,'SI2.7 - Battery_stock'!$J$4:$J$49,'SI2.7 - Battery_stock'!$K$4:$K$49,0)</f>
        <v>0</v>
      </c>
      <c r="AN36" s="16">
        <f>_xlfn.XLOOKUP($B36-AN$2,'SI2.7 - Battery_stock'!$J$4:$J$49,'SI2.7 - Battery_stock'!$K$4:$K$49,0)</f>
        <v>0</v>
      </c>
      <c r="AO36" s="16">
        <f>_xlfn.XLOOKUP($B36-AO$2,'SI2.7 - Battery_stock'!$J$4:$J$49,'SI2.7 - Battery_stock'!$K$4:$K$49,0)</f>
        <v>0</v>
      </c>
      <c r="AP36" s="16">
        <f>_xlfn.XLOOKUP($B36-AP$2,'SI2.7 - Battery_stock'!$J$4:$J$49,'SI2.7 - Battery_stock'!$K$4:$K$49,0)</f>
        <v>0</v>
      </c>
      <c r="AQ36" s="16">
        <f>_xlfn.XLOOKUP($B36-AQ$2,'SI2.7 - Battery_stock'!$J$4:$J$49,'SI2.7 - Battery_stock'!$K$4:$K$49,0)</f>
        <v>0</v>
      </c>
      <c r="AR36" s="16">
        <f>_xlfn.XLOOKUP($B36-AR$2,'SI2.7 - Battery_stock'!$J$4:$J$49,'SI2.7 - Battery_stock'!$K$4:$K$49,0)</f>
        <v>0</v>
      </c>
      <c r="AS36" s="16">
        <f>_xlfn.XLOOKUP($B36-AS$2,'SI2.7 - Battery_stock'!$J$4:$J$49,'SI2.7 - Battery_stock'!$K$4:$K$49,0)</f>
        <v>0</v>
      </c>
      <c r="AT36" s="16">
        <f>_xlfn.XLOOKUP($B36-AT$2,'SI2.7 - Battery_stock'!$J$4:$J$49,'SI2.7 - Battery_stock'!$K$4:$K$49,0)</f>
        <v>0</v>
      </c>
      <c r="AU36" s="16">
        <f>_xlfn.XLOOKUP($B36-AU$2,'SI2.7 - Battery_stock'!$J$4:$J$49,'SI2.7 - Battery_stock'!$K$4:$K$49,0)</f>
        <v>0</v>
      </c>
      <c r="AV36" s="16">
        <f>_xlfn.XLOOKUP($B36-AV$2,'SI2.7 - Battery_stock'!$J$4:$J$49,'SI2.7 - Battery_stock'!$K$4:$K$49,0)</f>
        <v>0</v>
      </c>
    </row>
    <row r="37" spans="2:48">
      <c r="B37" s="9">
        <f>'SI2.7 - Battery_stock'!B38</f>
        <v>2039</v>
      </c>
      <c r="C37" s="16">
        <f>_xlfn.XLOOKUP($B37-C$2,'SI2.7 - Battery_stock'!$J$4:$J$49,'SI2.7 - Battery_stock'!$K$4:$K$49,0)</f>
        <v>3.5314962065768896E-10</v>
      </c>
      <c r="D37" s="16">
        <f>_xlfn.XLOOKUP($B37-D$2,'SI2.7 - Battery_stock'!$J$4:$J$49,'SI2.7 - Battery_stock'!$K$4:$K$49,0)</f>
        <v>1.4696270866920713E-9</v>
      </c>
      <c r="E37" s="16">
        <f>_xlfn.XLOOKUP($B37-E$2,'SI2.7 - Battery_stock'!$J$4:$J$49,'SI2.7 - Battery_stock'!$K$4:$K$49,0)</f>
        <v>5.7953464249749231E-9</v>
      </c>
      <c r="F37" s="16">
        <f>_xlfn.XLOOKUP($B37-F$2,'SI2.7 - Battery_stock'!$J$4:$J$49,'SI2.7 - Battery_stock'!$K$4:$K$49,0)</f>
        <v>2.1665504834622595E-8</v>
      </c>
      <c r="G37" s="16">
        <f>_xlfn.XLOOKUP($B37-G$2,'SI2.7 - Battery_stock'!$J$4:$J$49,'SI2.7 - Battery_stock'!$K$4:$K$49,0)</f>
        <v>7.6819789529558591E-8</v>
      </c>
      <c r="H37" s="16">
        <f>_xlfn.XLOOKUP($B37-H$2,'SI2.7 - Battery_stock'!$J$4:$J$49,'SI2.7 - Battery_stock'!$K$4:$K$49,0)</f>
        <v>2.5846084295011451E-7</v>
      </c>
      <c r="I37" s="16">
        <f>_xlfn.XLOOKUP($B37-I$2,'SI2.7 - Battery_stock'!$J$4:$J$49,'SI2.7 - Battery_stock'!$K$4:$K$49,0)</f>
        <v>8.2554582492289086E-7</v>
      </c>
      <c r="J37" s="16">
        <f>_xlfn.XLOOKUP($B37-J$2,'SI2.7 - Battery_stock'!$J$4:$J$49,'SI2.7 - Battery_stock'!$K$4:$K$49,0)</f>
        <v>2.5045236462517551E-6</v>
      </c>
      <c r="K37" s="16">
        <f>_xlfn.XLOOKUP($B37-K$2,'SI2.7 - Battery_stock'!$J$4:$J$49,'SI2.7 - Battery_stock'!$K$4:$K$49,0)</f>
        <v>7.2204617330706711E-6</v>
      </c>
      <c r="L37" s="16">
        <f>_xlfn.XLOOKUP($B37-L$2,'SI2.7 - Battery_stock'!$J$4:$J$49,'SI2.7 - Battery_stock'!$K$4:$K$49,0)</f>
        <v>1.9791788430478796E-5</v>
      </c>
      <c r="M37" s="16">
        <f>_xlfn.XLOOKUP($B37-M$2,'SI2.7 - Battery_stock'!$J$4:$J$49,'SI2.7 - Battery_stock'!$K$4:$K$49,0)</f>
        <v>5.1607888530424972E-5</v>
      </c>
      <c r="N37" s="16">
        <f>_xlfn.XLOOKUP($B37-N$2,'SI2.7 - Battery_stock'!$J$4:$J$49,'SI2.7 - Battery_stock'!$K$4:$K$49,0)</f>
        <v>1.2808424593790946E-4</v>
      </c>
      <c r="O37" s="16">
        <f>_xlfn.XLOOKUP($B37-O$2,'SI2.7 - Battery_stock'!$J$4:$J$49,'SI2.7 - Battery_stock'!$K$4:$K$49,0)</f>
        <v>3.0273933569047173E-4</v>
      </c>
      <c r="P37" s="16">
        <f>_xlfn.XLOOKUP($B37-P$2,'SI2.7 - Battery_stock'!$J$4:$J$49,'SI2.7 - Battery_stock'!$K$4:$K$49,0)</f>
        <v>6.818492265509013E-4</v>
      </c>
      <c r="Q37" s="16">
        <f>_xlfn.XLOOKUP($B37-Q$2,'SI2.7 - Battery_stock'!$J$4:$J$49,'SI2.7 - Battery_stock'!$K$4:$K$49,0)</f>
        <v>1.4642512460747437E-3</v>
      </c>
      <c r="R37" s="16">
        <f>_xlfn.XLOOKUP($B37-R$2,'SI2.7 - Battery_stock'!$J$4:$J$49,'SI2.7 - Battery_stock'!$K$4:$K$49,0)</f>
        <v>3.0000000000000027E-3</v>
      </c>
      <c r="S37" s="16">
        <f>_xlfn.XLOOKUP($B37-S$2,'SI2.7 - Battery_stock'!$J$4:$J$49,'SI2.7 - Battery_stock'!$K$4:$K$49,0)</f>
        <v>5.8679450472032268E-3</v>
      </c>
      <c r="T37" s="16">
        <f>_xlfn.XLOOKUP($B37-T$2,'SI2.7 - Battery_stock'!$J$4:$J$49,'SI2.7 - Battery_stock'!$K$4:$K$49,0)</f>
        <v>1.0964824785626437E-2</v>
      </c>
      <c r="U37" s="16">
        <f>_xlfn.XLOOKUP($B37-U$2,'SI2.7 - Battery_stock'!$J$4:$J$49,'SI2.7 - Battery_stock'!$K$4:$K$49,0)</f>
        <v>1.9587187087777513E-2</v>
      </c>
      <c r="V37" s="16">
        <f>_xlfn.XLOOKUP($B37-V$2,'SI2.7 - Battery_stock'!$J$4:$J$49,'SI2.7 - Battery_stock'!$K$4:$K$49,0)</f>
        <v>3.3474520651110007E-2</v>
      </c>
      <c r="W37" s="16">
        <f>_xlfn.XLOOKUP($B37-W$2,'SI2.7 - Battery_stock'!$J$4:$J$49,'SI2.7 - Battery_stock'!$K$4:$K$49,0)</f>
        <v>5.4772255750516585E-2</v>
      </c>
      <c r="X37" s="16">
        <f>_xlfn.XLOOKUP($B37-X$2,'SI2.7 - Battery_stock'!$J$4:$J$49,'SI2.7 - Battery_stock'!$K$4:$K$49,0)</f>
        <v>8.5873566956985892E-2</v>
      </c>
      <c r="Y37" s="16">
        <f>_xlfn.XLOOKUP($B37-Y$2,'SI2.7 - Battery_stock'!$J$4:$J$49,'SI2.7 - Battery_stock'!$K$4:$K$49,0)</f>
        <v>0.12911549380067699</v>
      </c>
      <c r="Z37" s="16">
        <f>_xlfn.XLOOKUP($B37-Z$2,'SI2.7 - Battery_stock'!$J$4:$J$49,'SI2.7 - Battery_stock'!$K$4:$K$49,0)</f>
        <v>0.18633990163113034</v>
      </c>
      <c r="AA37" s="16">
        <f>_xlfn.XLOOKUP($B37-AA$2,'SI2.7 - Battery_stock'!$J$4:$J$49,'SI2.7 - Battery_stock'!$K$4:$K$49,0)</f>
        <v>0.25837776899454301</v>
      </c>
      <c r="AB37" s="16">
        <f>_xlfn.XLOOKUP($B37-AB$2,'SI2.7 - Battery_stock'!$J$4:$J$49,'SI2.7 - Battery_stock'!$K$4:$K$49,0)</f>
        <v>0.34456235469533381</v>
      </c>
      <c r="AC37" s="16">
        <f>_xlfn.XLOOKUP($B37-AC$2,'SI2.7 - Battery_stock'!$J$4:$J$49,'SI2.7 - Battery_stock'!$K$4:$K$49,0)</f>
        <v>0.44240412357986791</v>
      </c>
      <c r="AD37" s="16">
        <f>_xlfn.XLOOKUP($B37-AD$2,'SI2.7 - Battery_stock'!$J$4:$J$49,'SI2.7 - Battery_stock'!$K$4:$K$49,0)</f>
        <v>0.54755135443059455</v>
      </c>
      <c r="AE37" s="16">
        <f>_xlfn.XLOOKUP($B37-AE$2,'SI2.7 - Battery_stock'!$J$4:$J$49,'SI2.7 - Battery_stock'!$K$4:$K$49,0)</f>
        <v>0.65410927351243875</v>
      </c>
      <c r="AF37" s="16">
        <f>_xlfn.XLOOKUP($B37-AF$2,'SI2.7 - Battery_stock'!$J$4:$J$49,'SI2.7 - Battery_stock'!$K$4:$K$49,0)</f>
        <v>0.75530749508057482</v>
      </c>
      <c r="AG37" s="16">
        <f>_xlfn.XLOOKUP($B37-AG$2,'SI2.7 - Battery_stock'!$J$4:$J$49,'SI2.7 - Battery_stock'!$K$4:$K$49,0)</f>
        <v>0.8444155050925114</v>
      </c>
      <c r="AH37" s="16">
        <f>_xlfn.XLOOKUP($B37-AH$2,'SI2.7 - Battery_stock'!$J$4:$J$49,'SI2.7 - Battery_stock'!$K$4:$K$49,0)</f>
        <v>0.91574129349650168</v>
      </c>
      <c r="AI37" s="16">
        <f>_xlfn.XLOOKUP($B37-AI$2,'SI2.7 - Battery_stock'!$J$4:$J$49,'SI2.7 - Battery_stock'!$K$4:$K$49,0)</f>
        <v>0.96554054295599878</v>
      </c>
      <c r="AJ37" s="16">
        <f>_xlfn.XLOOKUP($B37-AJ$2,'SI2.7 - Battery_stock'!$J$4:$J$49,'SI2.7 - Battery_stock'!$K$4:$K$49,0)</f>
        <v>0.99275475702691973</v>
      </c>
      <c r="AK37" s="16">
        <f>_xlfn.XLOOKUP($B37-AK$2,'SI2.7 - Battery_stock'!$J$4:$J$49,'SI2.7 - Battery_stock'!$K$4:$K$49,0)</f>
        <v>1</v>
      </c>
      <c r="AL37" s="16">
        <f>_xlfn.XLOOKUP($B37-AL$2,'SI2.7 - Battery_stock'!$J$4:$J$49,'SI2.7 - Battery_stock'!$K$4:$K$49,0)</f>
        <v>0</v>
      </c>
      <c r="AM37" s="16">
        <f>_xlfn.XLOOKUP($B37-AM$2,'SI2.7 - Battery_stock'!$J$4:$J$49,'SI2.7 - Battery_stock'!$K$4:$K$49,0)</f>
        <v>0</v>
      </c>
      <c r="AN37" s="16">
        <f>_xlfn.XLOOKUP($B37-AN$2,'SI2.7 - Battery_stock'!$J$4:$J$49,'SI2.7 - Battery_stock'!$K$4:$K$49,0)</f>
        <v>0</v>
      </c>
      <c r="AO37" s="16">
        <f>_xlfn.XLOOKUP($B37-AO$2,'SI2.7 - Battery_stock'!$J$4:$J$49,'SI2.7 - Battery_stock'!$K$4:$K$49,0)</f>
        <v>0</v>
      </c>
      <c r="AP37" s="16">
        <f>_xlfn.XLOOKUP($B37-AP$2,'SI2.7 - Battery_stock'!$J$4:$J$49,'SI2.7 - Battery_stock'!$K$4:$K$49,0)</f>
        <v>0</v>
      </c>
      <c r="AQ37" s="16">
        <f>_xlfn.XLOOKUP($B37-AQ$2,'SI2.7 - Battery_stock'!$J$4:$J$49,'SI2.7 - Battery_stock'!$K$4:$K$49,0)</f>
        <v>0</v>
      </c>
      <c r="AR37" s="16">
        <f>_xlfn.XLOOKUP($B37-AR$2,'SI2.7 - Battery_stock'!$J$4:$J$49,'SI2.7 - Battery_stock'!$K$4:$K$49,0)</f>
        <v>0</v>
      </c>
      <c r="AS37" s="16">
        <f>_xlfn.XLOOKUP($B37-AS$2,'SI2.7 - Battery_stock'!$J$4:$J$49,'SI2.7 - Battery_stock'!$K$4:$K$49,0)</f>
        <v>0</v>
      </c>
      <c r="AT37" s="16">
        <f>_xlfn.XLOOKUP($B37-AT$2,'SI2.7 - Battery_stock'!$J$4:$J$49,'SI2.7 - Battery_stock'!$K$4:$K$49,0)</f>
        <v>0</v>
      </c>
      <c r="AU37" s="16">
        <f>_xlfn.XLOOKUP($B37-AU$2,'SI2.7 - Battery_stock'!$J$4:$J$49,'SI2.7 - Battery_stock'!$K$4:$K$49,0)</f>
        <v>0</v>
      </c>
      <c r="AV37" s="16">
        <f>_xlfn.XLOOKUP($B37-AV$2,'SI2.7 - Battery_stock'!$J$4:$J$49,'SI2.7 - Battery_stock'!$K$4:$K$49,0)</f>
        <v>0</v>
      </c>
    </row>
    <row r="38" spans="2:48">
      <c r="B38" s="9">
        <f>'SI2.7 - Battery_stock'!B39</f>
        <v>2040</v>
      </c>
      <c r="C38" s="16">
        <f>_xlfn.XLOOKUP($B38-C$2,'SI2.7 - Battery_stock'!$J$4:$J$49,'SI2.7 - Battery_stock'!$K$4:$K$49,0)</f>
        <v>8.0379480849046558E-11</v>
      </c>
      <c r="D38" s="16">
        <f>_xlfn.XLOOKUP($B38-D$2,'SI2.7 - Battery_stock'!$J$4:$J$49,'SI2.7 - Battery_stock'!$K$4:$K$49,0)</f>
        <v>3.5314962065768896E-10</v>
      </c>
      <c r="E38" s="16">
        <f>_xlfn.XLOOKUP($B38-E$2,'SI2.7 - Battery_stock'!$J$4:$J$49,'SI2.7 - Battery_stock'!$K$4:$K$49,0)</f>
        <v>1.4696270866920713E-9</v>
      </c>
      <c r="F38" s="16">
        <f>_xlfn.XLOOKUP($B38-F$2,'SI2.7 - Battery_stock'!$J$4:$J$49,'SI2.7 - Battery_stock'!$K$4:$K$49,0)</f>
        <v>5.7953464249749231E-9</v>
      </c>
      <c r="G38" s="16">
        <f>_xlfn.XLOOKUP($B38-G$2,'SI2.7 - Battery_stock'!$J$4:$J$49,'SI2.7 - Battery_stock'!$K$4:$K$49,0)</f>
        <v>2.1665504834622595E-8</v>
      </c>
      <c r="H38" s="16">
        <f>_xlfn.XLOOKUP($B38-H$2,'SI2.7 - Battery_stock'!$J$4:$J$49,'SI2.7 - Battery_stock'!$K$4:$K$49,0)</f>
        <v>7.6819789529558591E-8</v>
      </c>
      <c r="I38" s="16">
        <f>_xlfn.XLOOKUP($B38-I$2,'SI2.7 - Battery_stock'!$J$4:$J$49,'SI2.7 - Battery_stock'!$K$4:$K$49,0)</f>
        <v>2.5846084295011451E-7</v>
      </c>
      <c r="J38" s="16">
        <f>_xlfn.XLOOKUP($B38-J$2,'SI2.7 - Battery_stock'!$J$4:$J$49,'SI2.7 - Battery_stock'!$K$4:$K$49,0)</f>
        <v>8.2554582492289086E-7</v>
      </c>
      <c r="K38" s="16">
        <f>_xlfn.XLOOKUP($B38-K$2,'SI2.7 - Battery_stock'!$J$4:$J$49,'SI2.7 - Battery_stock'!$K$4:$K$49,0)</f>
        <v>2.5045236462517551E-6</v>
      </c>
      <c r="L38" s="16">
        <f>_xlfn.XLOOKUP($B38-L$2,'SI2.7 - Battery_stock'!$J$4:$J$49,'SI2.7 - Battery_stock'!$K$4:$K$49,0)</f>
        <v>7.2204617330706711E-6</v>
      </c>
      <c r="M38" s="16">
        <f>_xlfn.XLOOKUP($B38-M$2,'SI2.7 - Battery_stock'!$J$4:$J$49,'SI2.7 - Battery_stock'!$K$4:$K$49,0)</f>
        <v>1.9791788430478796E-5</v>
      </c>
      <c r="N38" s="16">
        <f>_xlfn.XLOOKUP($B38-N$2,'SI2.7 - Battery_stock'!$J$4:$J$49,'SI2.7 - Battery_stock'!$K$4:$K$49,0)</f>
        <v>5.1607888530424972E-5</v>
      </c>
      <c r="O38" s="16">
        <f>_xlfn.XLOOKUP($B38-O$2,'SI2.7 - Battery_stock'!$J$4:$J$49,'SI2.7 - Battery_stock'!$K$4:$K$49,0)</f>
        <v>1.2808424593790946E-4</v>
      </c>
      <c r="P38" s="16">
        <f>_xlfn.XLOOKUP($B38-P$2,'SI2.7 - Battery_stock'!$J$4:$J$49,'SI2.7 - Battery_stock'!$K$4:$K$49,0)</f>
        <v>3.0273933569047173E-4</v>
      </c>
      <c r="Q38" s="16">
        <f>_xlfn.XLOOKUP($B38-Q$2,'SI2.7 - Battery_stock'!$J$4:$J$49,'SI2.7 - Battery_stock'!$K$4:$K$49,0)</f>
        <v>6.818492265509013E-4</v>
      </c>
      <c r="R38" s="16">
        <f>_xlfn.XLOOKUP($B38-R$2,'SI2.7 - Battery_stock'!$J$4:$J$49,'SI2.7 - Battery_stock'!$K$4:$K$49,0)</f>
        <v>1.4642512460747437E-3</v>
      </c>
      <c r="S38" s="16">
        <f>_xlfn.XLOOKUP($B38-S$2,'SI2.7 - Battery_stock'!$J$4:$J$49,'SI2.7 - Battery_stock'!$K$4:$K$49,0)</f>
        <v>3.0000000000000027E-3</v>
      </c>
      <c r="T38" s="16">
        <f>_xlfn.XLOOKUP($B38-T$2,'SI2.7 - Battery_stock'!$J$4:$J$49,'SI2.7 - Battery_stock'!$K$4:$K$49,0)</f>
        <v>5.8679450472032268E-3</v>
      </c>
      <c r="U38" s="16">
        <f>_xlfn.XLOOKUP($B38-U$2,'SI2.7 - Battery_stock'!$J$4:$J$49,'SI2.7 - Battery_stock'!$K$4:$K$49,0)</f>
        <v>1.0964824785626437E-2</v>
      </c>
      <c r="V38" s="16">
        <f>_xlfn.XLOOKUP($B38-V$2,'SI2.7 - Battery_stock'!$J$4:$J$49,'SI2.7 - Battery_stock'!$K$4:$K$49,0)</f>
        <v>1.9587187087777513E-2</v>
      </c>
      <c r="W38" s="16">
        <f>_xlfn.XLOOKUP($B38-W$2,'SI2.7 - Battery_stock'!$J$4:$J$49,'SI2.7 - Battery_stock'!$K$4:$K$49,0)</f>
        <v>3.3474520651110007E-2</v>
      </c>
      <c r="X38" s="16">
        <f>_xlfn.XLOOKUP($B38-X$2,'SI2.7 - Battery_stock'!$J$4:$J$49,'SI2.7 - Battery_stock'!$K$4:$K$49,0)</f>
        <v>5.4772255750516585E-2</v>
      </c>
      <c r="Y38" s="16">
        <f>_xlfn.XLOOKUP($B38-Y$2,'SI2.7 - Battery_stock'!$J$4:$J$49,'SI2.7 - Battery_stock'!$K$4:$K$49,0)</f>
        <v>8.5873566956985892E-2</v>
      </c>
      <c r="Z38" s="16">
        <f>_xlfn.XLOOKUP($B38-Z$2,'SI2.7 - Battery_stock'!$J$4:$J$49,'SI2.7 - Battery_stock'!$K$4:$K$49,0)</f>
        <v>0.12911549380067699</v>
      </c>
      <c r="AA38" s="16">
        <f>_xlfn.XLOOKUP($B38-AA$2,'SI2.7 - Battery_stock'!$J$4:$J$49,'SI2.7 - Battery_stock'!$K$4:$K$49,0)</f>
        <v>0.18633990163113034</v>
      </c>
      <c r="AB38" s="16">
        <f>_xlfn.XLOOKUP($B38-AB$2,'SI2.7 - Battery_stock'!$J$4:$J$49,'SI2.7 - Battery_stock'!$K$4:$K$49,0)</f>
        <v>0.25837776899454301</v>
      </c>
      <c r="AC38" s="16">
        <f>_xlfn.XLOOKUP($B38-AC$2,'SI2.7 - Battery_stock'!$J$4:$J$49,'SI2.7 - Battery_stock'!$K$4:$K$49,0)</f>
        <v>0.34456235469533381</v>
      </c>
      <c r="AD38" s="16">
        <f>_xlfn.XLOOKUP($B38-AD$2,'SI2.7 - Battery_stock'!$J$4:$J$49,'SI2.7 - Battery_stock'!$K$4:$K$49,0)</f>
        <v>0.44240412357986791</v>
      </c>
      <c r="AE38" s="16">
        <f>_xlfn.XLOOKUP($B38-AE$2,'SI2.7 - Battery_stock'!$J$4:$J$49,'SI2.7 - Battery_stock'!$K$4:$K$49,0)</f>
        <v>0.54755135443059455</v>
      </c>
      <c r="AF38" s="16">
        <f>_xlfn.XLOOKUP($B38-AF$2,'SI2.7 - Battery_stock'!$J$4:$J$49,'SI2.7 - Battery_stock'!$K$4:$K$49,0)</f>
        <v>0.65410927351243875</v>
      </c>
      <c r="AG38" s="16">
        <f>_xlfn.XLOOKUP($B38-AG$2,'SI2.7 - Battery_stock'!$J$4:$J$49,'SI2.7 - Battery_stock'!$K$4:$K$49,0)</f>
        <v>0.75530749508057482</v>
      </c>
      <c r="AH38" s="16">
        <f>_xlfn.XLOOKUP($B38-AH$2,'SI2.7 - Battery_stock'!$J$4:$J$49,'SI2.7 - Battery_stock'!$K$4:$K$49,0)</f>
        <v>0.8444155050925114</v>
      </c>
      <c r="AI38" s="16">
        <f>_xlfn.XLOOKUP($B38-AI$2,'SI2.7 - Battery_stock'!$J$4:$J$49,'SI2.7 - Battery_stock'!$K$4:$K$49,0)</f>
        <v>0.91574129349650168</v>
      </c>
      <c r="AJ38" s="16">
        <f>_xlfn.XLOOKUP($B38-AJ$2,'SI2.7 - Battery_stock'!$J$4:$J$49,'SI2.7 - Battery_stock'!$K$4:$K$49,0)</f>
        <v>0.96554054295599878</v>
      </c>
      <c r="AK38" s="16">
        <f>_xlfn.XLOOKUP($B38-AK$2,'SI2.7 - Battery_stock'!$J$4:$J$49,'SI2.7 - Battery_stock'!$K$4:$K$49,0)</f>
        <v>0.99275475702691973</v>
      </c>
      <c r="AL38" s="16">
        <f>_xlfn.XLOOKUP($B38-AL$2,'SI2.7 - Battery_stock'!$J$4:$J$49,'SI2.7 - Battery_stock'!$K$4:$K$49,0)</f>
        <v>1</v>
      </c>
      <c r="AM38" s="16">
        <f>_xlfn.XLOOKUP($B38-AM$2,'SI2.7 - Battery_stock'!$J$4:$J$49,'SI2.7 - Battery_stock'!$K$4:$K$49,0)</f>
        <v>0</v>
      </c>
      <c r="AN38" s="16">
        <f>_xlfn.XLOOKUP($B38-AN$2,'SI2.7 - Battery_stock'!$J$4:$J$49,'SI2.7 - Battery_stock'!$K$4:$K$49,0)</f>
        <v>0</v>
      </c>
      <c r="AO38" s="16">
        <f>_xlfn.XLOOKUP($B38-AO$2,'SI2.7 - Battery_stock'!$J$4:$J$49,'SI2.7 - Battery_stock'!$K$4:$K$49,0)</f>
        <v>0</v>
      </c>
      <c r="AP38" s="16">
        <f>_xlfn.XLOOKUP($B38-AP$2,'SI2.7 - Battery_stock'!$J$4:$J$49,'SI2.7 - Battery_stock'!$K$4:$K$49,0)</f>
        <v>0</v>
      </c>
      <c r="AQ38" s="16">
        <f>_xlfn.XLOOKUP($B38-AQ$2,'SI2.7 - Battery_stock'!$J$4:$J$49,'SI2.7 - Battery_stock'!$K$4:$K$49,0)</f>
        <v>0</v>
      </c>
      <c r="AR38" s="16">
        <f>_xlfn.XLOOKUP($B38-AR$2,'SI2.7 - Battery_stock'!$J$4:$J$49,'SI2.7 - Battery_stock'!$K$4:$K$49,0)</f>
        <v>0</v>
      </c>
      <c r="AS38" s="16">
        <f>_xlfn.XLOOKUP($B38-AS$2,'SI2.7 - Battery_stock'!$J$4:$J$49,'SI2.7 - Battery_stock'!$K$4:$K$49,0)</f>
        <v>0</v>
      </c>
      <c r="AT38" s="16">
        <f>_xlfn.XLOOKUP($B38-AT$2,'SI2.7 - Battery_stock'!$J$4:$J$49,'SI2.7 - Battery_stock'!$K$4:$K$49,0)</f>
        <v>0</v>
      </c>
      <c r="AU38" s="16">
        <f>_xlfn.XLOOKUP($B38-AU$2,'SI2.7 - Battery_stock'!$J$4:$J$49,'SI2.7 - Battery_stock'!$K$4:$K$49,0)</f>
        <v>0</v>
      </c>
      <c r="AV38" s="16">
        <f>_xlfn.XLOOKUP($B38-AV$2,'SI2.7 - Battery_stock'!$J$4:$J$49,'SI2.7 - Battery_stock'!$K$4:$K$49,0)</f>
        <v>0</v>
      </c>
    </row>
    <row r="39" spans="2:48">
      <c r="B39" s="9">
        <f>'SI2.7 - Battery_stock'!B40</f>
        <v>2041</v>
      </c>
      <c r="C39" s="16">
        <f>_xlfn.XLOOKUP($B39-C$2,'SI2.7 - Battery_stock'!$J$4:$J$49,'SI2.7 - Battery_stock'!$K$4:$K$49,0)</f>
        <v>1.7321366563294305E-11</v>
      </c>
      <c r="D39" s="16">
        <f>_xlfn.XLOOKUP($B39-D$2,'SI2.7 - Battery_stock'!$J$4:$J$49,'SI2.7 - Battery_stock'!$K$4:$K$49,0)</f>
        <v>8.0379480849046558E-11</v>
      </c>
      <c r="E39" s="16">
        <f>_xlfn.XLOOKUP($B39-E$2,'SI2.7 - Battery_stock'!$J$4:$J$49,'SI2.7 - Battery_stock'!$K$4:$K$49,0)</f>
        <v>3.5314962065768896E-10</v>
      </c>
      <c r="F39" s="16">
        <f>_xlfn.XLOOKUP($B39-F$2,'SI2.7 - Battery_stock'!$J$4:$J$49,'SI2.7 - Battery_stock'!$K$4:$K$49,0)</f>
        <v>1.4696270866920713E-9</v>
      </c>
      <c r="G39" s="16">
        <f>_xlfn.XLOOKUP($B39-G$2,'SI2.7 - Battery_stock'!$J$4:$J$49,'SI2.7 - Battery_stock'!$K$4:$K$49,0)</f>
        <v>5.7953464249749231E-9</v>
      </c>
      <c r="H39" s="16">
        <f>_xlfn.XLOOKUP($B39-H$2,'SI2.7 - Battery_stock'!$J$4:$J$49,'SI2.7 - Battery_stock'!$K$4:$K$49,0)</f>
        <v>2.1665504834622595E-8</v>
      </c>
      <c r="I39" s="16">
        <f>_xlfn.XLOOKUP($B39-I$2,'SI2.7 - Battery_stock'!$J$4:$J$49,'SI2.7 - Battery_stock'!$K$4:$K$49,0)</f>
        <v>7.6819789529558591E-8</v>
      </c>
      <c r="J39" s="16">
        <f>_xlfn.XLOOKUP($B39-J$2,'SI2.7 - Battery_stock'!$J$4:$J$49,'SI2.7 - Battery_stock'!$K$4:$K$49,0)</f>
        <v>2.5846084295011451E-7</v>
      </c>
      <c r="K39" s="16">
        <f>_xlfn.XLOOKUP($B39-K$2,'SI2.7 - Battery_stock'!$J$4:$J$49,'SI2.7 - Battery_stock'!$K$4:$K$49,0)</f>
        <v>8.2554582492289086E-7</v>
      </c>
      <c r="L39" s="16">
        <f>_xlfn.XLOOKUP($B39-L$2,'SI2.7 - Battery_stock'!$J$4:$J$49,'SI2.7 - Battery_stock'!$K$4:$K$49,0)</f>
        <v>2.5045236462517551E-6</v>
      </c>
      <c r="M39" s="16">
        <f>_xlfn.XLOOKUP($B39-M$2,'SI2.7 - Battery_stock'!$J$4:$J$49,'SI2.7 - Battery_stock'!$K$4:$K$49,0)</f>
        <v>7.2204617330706711E-6</v>
      </c>
      <c r="N39" s="16">
        <f>_xlfn.XLOOKUP($B39-N$2,'SI2.7 - Battery_stock'!$J$4:$J$49,'SI2.7 - Battery_stock'!$K$4:$K$49,0)</f>
        <v>1.9791788430478796E-5</v>
      </c>
      <c r="O39" s="16">
        <f>_xlfn.XLOOKUP($B39-O$2,'SI2.7 - Battery_stock'!$J$4:$J$49,'SI2.7 - Battery_stock'!$K$4:$K$49,0)</f>
        <v>5.1607888530424972E-5</v>
      </c>
      <c r="P39" s="16">
        <f>_xlfn.XLOOKUP($B39-P$2,'SI2.7 - Battery_stock'!$J$4:$J$49,'SI2.7 - Battery_stock'!$K$4:$K$49,0)</f>
        <v>1.2808424593790946E-4</v>
      </c>
      <c r="Q39" s="16">
        <f>_xlfn.XLOOKUP($B39-Q$2,'SI2.7 - Battery_stock'!$J$4:$J$49,'SI2.7 - Battery_stock'!$K$4:$K$49,0)</f>
        <v>3.0273933569047173E-4</v>
      </c>
      <c r="R39" s="16">
        <f>_xlfn.XLOOKUP($B39-R$2,'SI2.7 - Battery_stock'!$J$4:$J$49,'SI2.7 - Battery_stock'!$K$4:$K$49,0)</f>
        <v>6.818492265509013E-4</v>
      </c>
      <c r="S39" s="16">
        <f>_xlfn.XLOOKUP($B39-S$2,'SI2.7 - Battery_stock'!$J$4:$J$49,'SI2.7 - Battery_stock'!$K$4:$K$49,0)</f>
        <v>1.4642512460747437E-3</v>
      </c>
      <c r="T39" s="16">
        <f>_xlfn.XLOOKUP($B39-T$2,'SI2.7 - Battery_stock'!$J$4:$J$49,'SI2.7 - Battery_stock'!$K$4:$K$49,0)</f>
        <v>3.0000000000000027E-3</v>
      </c>
      <c r="U39" s="16">
        <f>_xlfn.XLOOKUP($B39-U$2,'SI2.7 - Battery_stock'!$J$4:$J$49,'SI2.7 - Battery_stock'!$K$4:$K$49,0)</f>
        <v>5.8679450472032268E-3</v>
      </c>
      <c r="V39" s="16">
        <f>_xlfn.XLOOKUP($B39-V$2,'SI2.7 - Battery_stock'!$J$4:$J$49,'SI2.7 - Battery_stock'!$K$4:$K$49,0)</f>
        <v>1.0964824785626437E-2</v>
      </c>
      <c r="W39" s="16">
        <f>_xlfn.XLOOKUP($B39-W$2,'SI2.7 - Battery_stock'!$J$4:$J$49,'SI2.7 - Battery_stock'!$K$4:$K$49,0)</f>
        <v>1.9587187087777513E-2</v>
      </c>
      <c r="X39" s="16">
        <f>_xlfn.XLOOKUP($B39-X$2,'SI2.7 - Battery_stock'!$J$4:$J$49,'SI2.7 - Battery_stock'!$K$4:$K$49,0)</f>
        <v>3.3474520651110007E-2</v>
      </c>
      <c r="Y39" s="16">
        <f>_xlfn.XLOOKUP($B39-Y$2,'SI2.7 - Battery_stock'!$J$4:$J$49,'SI2.7 - Battery_stock'!$K$4:$K$49,0)</f>
        <v>5.4772255750516585E-2</v>
      </c>
      <c r="Z39" s="16">
        <f>_xlfn.XLOOKUP($B39-Z$2,'SI2.7 - Battery_stock'!$J$4:$J$49,'SI2.7 - Battery_stock'!$K$4:$K$49,0)</f>
        <v>8.5873566956985892E-2</v>
      </c>
      <c r="AA39" s="16">
        <f>_xlfn.XLOOKUP($B39-AA$2,'SI2.7 - Battery_stock'!$J$4:$J$49,'SI2.7 - Battery_stock'!$K$4:$K$49,0)</f>
        <v>0.12911549380067699</v>
      </c>
      <c r="AB39" s="16">
        <f>_xlfn.XLOOKUP($B39-AB$2,'SI2.7 - Battery_stock'!$J$4:$J$49,'SI2.7 - Battery_stock'!$K$4:$K$49,0)</f>
        <v>0.18633990163113034</v>
      </c>
      <c r="AC39" s="16">
        <f>_xlfn.XLOOKUP($B39-AC$2,'SI2.7 - Battery_stock'!$J$4:$J$49,'SI2.7 - Battery_stock'!$K$4:$K$49,0)</f>
        <v>0.25837776899454301</v>
      </c>
      <c r="AD39" s="16">
        <f>_xlfn.XLOOKUP($B39-AD$2,'SI2.7 - Battery_stock'!$J$4:$J$49,'SI2.7 - Battery_stock'!$K$4:$K$49,0)</f>
        <v>0.34456235469533381</v>
      </c>
      <c r="AE39" s="16">
        <f>_xlfn.XLOOKUP($B39-AE$2,'SI2.7 - Battery_stock'!$J$4:$J$49,'SI2.7 - Battery_stock'!$K$4:$K$49,0)</f>
        <v>0.44240412357986791</v>
      </c>
      <c r="AF39" s="16">
        <f>_xlfn.XLOOKUP($B39-AF$2,'SI2.7 - Battery_stock'!$J$4:$J$49,'SI2.7 - Battery_stock'!$K$4:$K$49,0)</f>
        <v>0.54755135443059455</v>
      </c>
      <c r="AG39" s="16">
        <f>_xlfn.XLOOKUP($B39-AG$2,'SI2.7 - Battery_stock'!$J$4:$J$49,'SI2.7 - Battery_stock'!$K$4:$K$49,0)</f>
        <v>0.65410927351243875</v>
      </c>
      <c r="AH39" s="16">
        <f>_xlfn.XLOOKUP($B39-AH$2,'SI2.7 - Battery_stock'!$J$4:$J$49,'SI2.7 - Battery_stock'!$K$4:$K$49,0)</f>
        <v>0.75530749508057482</v>
      </c>
      <c r="AI39" s="16">
        <f>_xlfn.XLOOKUP($B39-AI$2,'SI2.7 - Battery_stock'!$J$4:$J$49,'SI2.7 - Battery_stock'!$K$4:$K$49,0)</f>
        <v>0.8444155050925114</v>
      </c>
      <c r="AJ39" s="16">
        <f>_xlfn.XLOOKUP($B39-AJ$2,'SI2.7 - Battery_stock'!$J$4:$J$49,'SI2.7 - Battery_stock'!$K$4:$K$49,0)</f>
        <v>0.91574129349650168</v>
      </c>
      <c r="AK39" s="16">
        <f>_xlfn.XLOOKUP($B39-AK$2,'SI2.7 - Battery_stock'!$J$4:$J$49,'SI2.7 - Battery_stock'!$K$4:$K$49,0)</f>
        <v>0.96554054295599878</v>
      </c>
      <c r="AL39" s="16">
        <f>_xlfn.XLOOKUP($B39-AL$2,'SI2.7 - Battery_stock'!$J$4:$J$49,'SI2.7 - Battery_stock'!$K$4:$K$49,0)</f>
        <v>0.99275475702691973</v>
      </c>
      <c r="AM39" s="16">
        <f>_xlfn.XLOOKUP($B39-AM$2,'SI2.7 - Battery_stock'!$J$4:$J$49,'SI2.7 - Battery_stock'!$K$4:$K$49,0)</f>
        <v>1</v>
      </c>
      <c r="AN39" s="16">
        <f>_xlfn.XLOOKUP($B39-AN$2,'SI2.7 - Battery_stock'!$J$4:$J$49,'SI2.7 - Battery_stock'!$K$4:$K$49,0)</f>
        <v>0</v>
      </c>
      <c r="AO39" s="16">
        <f>_xlfn.XLOOKUP($B39-AO$2,'SI2.7 - Battery_stock'!$J$4:$J$49,'SI2.7 - Battery_stock'!$K$4:$K$49,0)</f>
        <v>0</v>
      </c>
      <c r="AP39" s="16">
        <f>_xlfn.XLOOKUP($B39-AP$2,'SI2.7 - Battery_stock'!$J$4:$J$49,'SI2.7 - Battery_stock'!$K$4:$K$49,0)</f>
        <v>0</v>
      </c>
      <c r="AQ39" s="16">
        <f>_xlfn.XLOOKUP($B39-AQ$2,'SI2.7 - Battery_stock'!$J$4:$J$49,'SI2.7 - Battery_stock'!$K$4:$K$49,0)</f>
        <v>0</v>
      </c>
      <c r="AR39" s="16">
        <f>_xlfn.XLOOKUP($B39-AR$2,'SI2.7 - Battery_stock'!$J$4:$J$49,'SI2.7 - Battery_stock'!$K$4:$K$49,0)</f>
        <v>0</v>
      </c>
      <c r="AS39" s="16">
        <f>_xlfn.XLOOKUP($B39-AS$2,'SI2.7 - Battery_stock'!$J$4:$J$49,'SI2.7 - Battery_stock'!$K$4:$K$49,0)</f>
        <v>0</v>
      </c>
      <c r="AT39" s="16">
        <f>_xlfn.XLOOKUP($B39-AT$2,'SI2.7 - Battery_stock'!$J$4:$J$49,'SI2.7 - Battery_stock'!$K$4:$K$49,0)</f>
        <v>0</v>
      </c>
      <c r="AU39" s="16">
        <f>_xlfn.XLOOKUP($B39-AU$2,'SI2.7 - Battery_stock'!$J$4:$J$49,'SI2.7 - Battery_stock'!$K$4:$K$49,0)</f>
        <v>0</v>
      </c>
      <c r="AV39" s="16">
        <f>_xlfn.XLOOKUP($B39-AV$2,'SI2.7 - Battery_stock'!$J$4:$J$49,'SI2.7 - Battery_stock'!$K$4:$K$49,0)</f>
        <v>0</v>
      </c>
    </row>
    <row r="40" spans="2:48">
      <c r="B40" s="9">
        <f>'SI2.7 - Battery_stock'!B41</f>
        <v>2042</v>
      </c>
      <c r="C40" s="16">
        <f>_xlfn.XLOOKUP($B40-C$2,'SI2.7 - Battery_stock'!$J$4:$J$49,'SI2.7 - Battery_stock'!$K$4:$K$49,0)</f>
        <v>3.5325076197523231E-12</v>
      </c>
      <c r="D40" s="16">
        <f>_xlfn.XLOOKUP($B40-D$2,'SI2.7 - Battery_stock'!$J$4:$J$49,'SI2.7 - Battery_stock'!$K$4:$K$49,0)</f>
        <v>1.7321366563294305E-11</v>
      </c>
      <c r="E40" s="16">
        <f>_xlfn.XLOOKUP($B40-E$2,'SI2.7 - Battery_stock'!$J$4:$J$49,'SI2.7 - Battery_stock'!$K$4:$K$49,0)</f>
        <v>8.0379480849046558E-11</v>
      </c>
      <c r="F40" s="16">
        <f>_xlfn.XLOOKUP($B40-F$2,'SI2.7 - Battery_stock'!$J$4:$J$49,'SI2.7 - Battery_stock'!$K$4:$K$49,0)</f>
        <v>3.5314962065768896E-10</v>
      </c>
      <c r="G40" s="16">
        <f>_xlfn.XLOOKUP($B40-G$2,'SI2.7 - Battery_stock'!$J$4:$J$49,'SI2.7 - Battery_stock'!$K$4:$K$49,0)</f>
        <v>1.4696270866920713E-9</v>
      </c>
      <c r="H40" s="16">
        <f>_xlfn.XLOOKUP($B40-H$2,'SI2.7 - Battery_stock'!$J$4:$J$49,'SI2.7 - Battery_stock'!$K$4:$K$49,0)</f>
        <v>5.7953464249749231E-9</v>
      </c>
      <c r="I40" s="16">
        <f>_xlfn.XLOOKUP($B40-I$2,'SI2.7 - Battery_stock'!$J$4:$J$49,'SI2.7 - Battery_stock'!$K$4:$K$49,0)</f>
        <v>2.1665504834622595E-8</v>
      </c>
      <c r="J40" s="16">
        <f>_xlfn.XLOOKUP($B40-J$2,'SI2.7 - Battery_stock'!$J$4:$J$49,'SI2.7 - Battery_stock'!$K$4:$K$49,0)</f>
        <v>7.6819789529558591E-8</v>
      </c>
      <c r="K40" s="16">
        <f>_xlfn.XLOOKUP($B40-K$2,'SI2.7 - Battery_stock'!$J$4:$J$49,'SI2.7 - Battery_stock'!$K$4:$K$49,0)</f>
        <v>2.5846084295011451E-7</v>
      </c>
      <c r="L40" s="16">
        <f>_xlfn.XLOOKUP($B40-L$2,'SI2.7 - Battery_stock'!$J$4:$J$49,'SI2.7 - Battery_stock'!$K$4:$K$49,0)</f>
        <v>8.2554582492289086E-7</v>
      </c>
      <c r="M40" s="16">
        <f>_xlfn.XLOOKUP($B40-M$2,'SI2.7 - Battery_stock'!$J$4:$J$49,'SI2.7 - Battery_stock'!$K$4:$K$49,0)</f>
        <v>2.5045236462517551E-6</v>
      </c>
      <c r="N40" s="16">
        <f>_xlfn.XLOOKUP($B40-N$2,'SI2.7 - Battery_stock'!$J$4:$J$49,'SI2.7 - Battery_stock'!$K$4:$K$49,0)</f>
        <v>7.2204617330706711E-6</v>
      </c>
      <c r="O40" s="16">
        <f>_xlfn.XLOOKUP($B40-O$2,'SI2.7 - Battery_stock'!$J$4:$J$49,'SI2.7 - Battery_stock'!$K$4:$K$49,0)</f>
        <v>1.9791788430478796E-5</v>
      </c>
      <c r="P40" s="16">
        <f>_xlfn.XLOOKUP($B40-P$2,'SI2.7 - Battery_stock'!$J$4:$J$49,'SI2.7 - Battery_stock'!$K$4:$K$49,0)</f>
        <v>5.1607888530424972E-5</v>
      </c>
      <c r="Q40" s="16">
        <f>_xlfn.XLOOKUP($B40-Q$2,'SI2.7 - Battery_stock'!$J$4:$J$49,'SI2.7 - Battery_stock'!$K$4:$K$49,0)</f>
        <v>1.2808424593790946E-4</v>
      </c>
      <c r="R40" s="16">
        <f>_xlfn.XLOOKUP($B40-R$2,'SI2.7 - Battery_stock'!$J$4:$J$49,'SI2.7 - Battery_stock'!$K$4:$K$49,0)</f>
        <v>3.0273933569047173E-4</v>
      </c>
      <c r="S40" s="16">
        <f>_xlfn.XLOOKUP($B40-S$2,'SI2.7 - Battery_stock'!$J$4:$J$49,'SI2.7 - Battery_stock'!$K$4:$K$49,0)</f>
        <v>6.818492265509013E-4</v>
      </c>
      <c r="T40" s="16">
        <f>_xlfn.XLOOKUP($B40-T$2,'SI2.7 - Battery_stock'!$J$4:$J$49,'SI2.7 - Battery_stock'!$K$4:$K$49,0)</f>
        <v>1.4642512460747437E-3</v>
      </c>
      <c r="U40" s="16">
        <f>_xlfn.XLOOKUP($B40-U$2,'SI2.7 - Battery_stock'!$J$4:$J$49,'SI2.7 - Battery_stock'!$K$4:$K$49,0)</f>
        <v>3.0000000000000027E-3</v>
      </c>
      <c r="V40" s="16">
        <f>_xlfn.XLOOKUP($B40-V$2,'SI2.7 - Battery_stock'!$J$4:$J$49,'SI2.7 - Battery_stock'!$K$4:$K$49,0)</f>
        <v>5.8679450472032268E-3</v>
      </c>
      <c r="W40" s="16">
        <f>_xlfn.XLOOKUP($B40-W$2,'SI2.7 - Battery_stock'!$J$4:$J$49,'SI2.7 - Battery_stock'!$K$4:$K$49,0)</f>
        <v>1.0964824785626437E-2</v>
      </c>
      <c r="X40" s="16">
        <f>_xlfn.XLOOKUP($B40-X$2,'SI2.7 - Battery_stock'!$J$4:$J$49,'SI2.7 - Battery_stock'!$K$4:$K$49,0)</f>
        <v>1.9587187087777513E-2</v>
      </c>
      <c r="Y40" s="16">
        <f>_xlfn.XLOOKUP($B40-Y$2,'SI2.7 - Battery_stock'!$J$4:$J$49,'SI2.7 - Battery_stock'!$K$4:$K$49,0)</f>
        <v>3.3474520651110007E-2</v>
      </c>
      <c r="Z40" s="16">
        <f>_xlfn.XLOOKUP($B40-Z$2,'SI2.7 - Battery_stock'!$J$4:$J$49,'SI2.7 - Battery_stock'!$K$4:$K$49,0)</f>
        <v>5.4772255750516585E-2</v>
      </c>
      <c r="AA40" s="16">
        <f>_xlfn.XLOOKUP($B40-AA$2,'SI2.7 - Battery_stock'!$J$4:$J$49,'SI2.7 - Battery_stock'!$K$4:$K$49,0)</f>
        <v>8.5873566956985892E-2</v>
      </c>
      <c r="AB40" s="16">
        <f>_xlfn.XLOOKUP($B40-AB$2,'SI2.7 - Battery_stock'!$J$4:$J$49,'SI2.7 - Battery_stock'!$K$4:$K$49,0)</f>
        <v>0.12911549380067699</v>
      </c>
      <c r="AC40" s="16">
        <f>_xlfn.XLOOKUP($B40-AC$2,'SI2.7 - Battery_stock'!$J$4:$J$49,'SI2.7 - Battery_stock'!$K$4:$K$49,0)</f>
        <v>0.18633990163113034</v>
      </c>
      <c r="AD40" s="16">
        <f>_xlfn.XLOOKUP($B40-AD$2,'SI2.7 - Battery_stock'!$J$4:$J$49,'SI2.7 - Battery_stock'!$K$4:$K$49,0)</f>
        <v>0.25837776899454301</v>
      </c>
      <c r="AE40" s="16">
        <f>_xlfn.XLOOKUP($B40-AE$2,'SI2.7 - Battery_stock'!$J$4:$J$49,'SI2.7 - Battery_stock'!$K$4:$K$49,0)</f>
        <v>0.34456235469533381</v>
      </c>
      <c r="AF40" s="16">
        <f>_xlfn.XLOOKUP($B40-AF$2,'SI2.7 - Battery_stock'!$J$4:$J$49,'SI2.7 - Battery_stock'!$K$4:$K$49,0)</f>
        <v>0.44240412357986791</v>
      </c>
      <c r="AG40" s="16">
        <f>_xlfn.XLOOKUP($B40-AG$2,'SI2.7 - Battery_stock'!$J$4:$J$49,'SI2.7 - Battery_stock'!$K$4:$K$49,0)</f>
        <v>0.54755135443059455</v>
      </c>
      <c r="AH40" s="16">
        <f>_xlfn.XLOOKUP($B40-AH$2,'SI2.7 - Battery_stock'!$J$4:$J$49,'SI2.7 - Battery_stock'!$K$4:$K$49,0)</f>
        <v>0.65410927351243875</v>
      </c>
      <c r="AI40" s="16">
        <f>_xlfn.XLOOKUP($B40-AI$2,'SI2.7 - Battery_stock'!$J$4:$J$49,'SI2.7 - Battery_stock'!$K$4:$K$49,0)</f>
        <v>0.75530749508057482</v>
      </c>
      <c r="AJ40" s="16">
        <f>_xlfn.XLOOKUP($B40-AJ$2,'SI2.7 - Battery_stock'!$J$4:$J$49,'SI2.7 - Battery_stock'!$K$4:$K$49,0)</f>
        <v>0.8444155050925114</v>
      </c>
      <c r="AK40" s="16">
        <f>_xlfn.XLOOKUP($B40-AK$2,'SI2.7 - Battery_stock'!$J$4:$J$49,'SI2.7 - Battery_stock'!$K$4:$K$49,0)</f>
        <v>0.91574129349650168</v>
      </c>
      <c r="AL40" s="16">
        <f>_xlfn.XLOOKUP($B40-AL$2,'SI2.7 - Battery_stock'!$J$4:$J$49,'SI2.7 - Battery_stock'!$K$4:$K$49,0)</f>
        <v>0.96554054295599878</v>
      </c>
      <c r="AM40" s="16">
        <f>_xlfn.XLOOKUP($B40-AM$2,'SI2.7 - Battery_stock'!$J$4:$J$49,'SI2.7 - Battery_stock'!$K$4:$K$49,0)</f>
        <v>0.99275475702691973</v>
      </c>
      <c r="AN40" s="16">
        <f>_xlfn.XLOOKUP($B40-AN$2,'SI2.7 - Battery_stock'!$J$4:$J$49,'SI2.7 - Battery_stock'!$K$4:$K$49,0)</f>
        <v>1</v>
      </c>
      <c r="AO40" s="16">
        <f>_xlfn.XLOOKUP($B40-AO$2,'SI2.7 - Battery_stock'!$J$4:$J$49,'SI2.7 - Battery_stock'!$K$4:$K$49,0)</f>
        <v>0</v>
      </c>
      <c r="AP40" s="16">
        <f>_xlfn.XLOOKUP($B40-AP$2,'SI2.7 - Battery_stock'!$J$4:$J$49,'SI2.7 - Battery_stock'!$K$4:$K$49,0)</f>
        <v>0</v>
      </c>
      <c r="AQ40" s="16">
        <f>_xlfn.XLOOKUP($B40-AQ$2,'SI2.7 - Battery_stock'!$J$4:$J$49,'SI2.7 - Battery_stock'!$K$4:$K$49,0)</f>
        <v>0</v>
      </c>
      <c r="AR40" s="16">
        <f>_xlfn.XLOOKUP($B40-AR$2,'SI2.7 - Battery_stock'!$J$4:$J$49,'SI2.7 - Battery_stock'!$K$4:$K$49,0)</f>
        <v>0</v>
      </c>
      <c r="AS40" s="16">
        <f>_xlfn.XLOOKUP($B40-AS$2,'SI2.7 - Battery_stock'!$J$4:$J$49,'SI2.7 - Battery_stock'!$K$4:$K$49,0)</f>
        <v>0</v>
      </c>
      <c r="AT40" s="16">
        <f>_xlfn.XLOOKUP($B40-AT$2,'SI2.7 - Battery_stock'!$J$4:$J$49,'SI2.7 - Battery_stock'!$K$4:$K$49,0)</f>
        <v>0</v>
      </c>
      <c r="AU40" s="16">
        <f>_xlfn.XLOOKUP($B40-AU$2,'SI2.7 - Battery_stock'!$J$4:$J$49,'SI2.7 - Battery_stock'!$K$4:$K$49,0)</f>
        <v>0</v>
      </c>
      <c r="AV40" s="16">
        <f>_xlfn.XLOOKUP($B40-AV$2,'SI2.7 - Battery_stock'!$J$4:$J$49,'SI2.7 - Battery_stock'!$K$4:$K$49,0)</f>
        <v>0</v>
      </c>
    </row>
    <row r="41" spans="2:48">
      <c r="B41" s="9">
        <f>'SI2.7 - Battery_stock'!B42</f>
        <v>2043</v>
      </c>
      <c r="C41" s="16">
        <f>_xlfn.XLOOKUP($B41-C$2,'SI2.7 - Battery_stock'!$J$4:$J$49,'SI2.7 - Battery_stock'!$K$4:$K$49,0)</f>
        <v>6.815659148173836E-13</v>
      </c>
      <c r="D41" s="16">
        <f>_xlfn.XLOOKUP($B41-D$2,'SI2.7 - Battery_stock'!$J$4:$J$49,'SI2.7 - Battery_stock'!$K$4:$K$49,0)</f>
        <v>3.5325076197523231E-12</v>
      </c>
      <c r="E41" s="16">
        <f>_xlfn.XLOOKUP($B41-E$2,'SI2.7 - Battery_stock'!$J$4:$J$49,'SI2.7 - Battery_stock'!$K$4:$K$49,0)</f>
        <v>1.7321366563294305E-11</v>
      </c>
      <c r="F41" s="16">
        <f>_xlfn.XLOOKUP($B41-F$2,'SI2.7 - Battery_stock'!$J$4:$J$49,'SI2.7 - Battery_stock'!$K$4:$K$49,0)</f>
        <v>8.0379480849046558E-11</v>
      </c>
      <c r="G41" s="16">
        <f>_xlfn.XLOOKUP($B41-G$2,'SI2.7 - Battery_stock'!$J$4:$J$49,'SI2.7 - Battery_stock'!$K$4:$K$49,0)</f>
        <v>3.5314962065768896E-10</v>
      </c>
      <c r="H41" s="16">
        <f>_xlfn.XLOOKUP($B41-H$2,'SI2.7 - Battery_stock'!$J$4:$J$49,'SI2.7 - Battery_stock'!$K$4:$K$49,0)</f>
        <v>1.4696270866920713E-9</v>
      </c>
      <c r="I41" s="16">
        <f>_xlfn.XLOOKUP($B41-I$2,'SI2.7 - Battery_stock'!$J$4:$J$49,'SI2.7 - Battery_stock'!$K$4:$K$49,0)</f>
        <v>5.7953464249749231E-9</v>
      </c>
      <c r="J41" s="16">
        <f>_xlfn.XLOOKUP($B41-J$2,'SI2.7 - Battery_stock'!$J$4:$J$49,'SI2.7 - Battery_stock'!$K$4:$K$49,0)</f>
        <v>2.1665504834622595E-8</v>
      </c>
      <c r="K41" s="16">
        <f>_xlfn.XLOOKUP($B41-K$2,'SI2.7 - Battery_stock'!$J$4:$J$49,'SI2.7 - Battery_stock'!$K$4:$K$49,0)</f>
        <v>7.6819789529558591E-8</v>
      </c>
      <c r="L41" s="16">
        <f>_xlfn.XLOOKUP($B41-L$2,'SI2.7 - Battery_stock'!$J$4:$J$49,'SI2.7 - Battery_stock'!$K$4:$K$49,0)</f>
        <v>2.5846084295011451E-7</v>
      </c>
      <c r="M41" s="16">
        <f>_xlfn.XLOOKUP($B41-M$2,'SI2.7 - Battery_stock'!$J$4:$J$49,'SI2.7 - Battery_stock'!$K$4:$K$49,0)</f>
        <v>8.2554582492289086E-7</v>
      </c>
      <c r="N41" s="16">
        <f>_xlfn.XLOOKUP($B41-N$2,'SI2.7 - Battery_stock'!$J$4:$J$49,'SI2.7 - Battery_stock'!$K$4:$K$49,0)</f>
        <v>2.5045236462517551E-6</v>
      </c>
      <c r="O41" s="16">
        <f>_xlfn.XLOOKUP($B41-O$2,'SI2.7 - Battery_stock'!$J$4:$J$49,'SI2.7 - Battery_stock'!$K$4:$K$49,0)</f>
        <v>7.2204617330706711E-6</v>
      </c>
      <c r="P41" s="16">
        <f>_xlfn.XLOOKUP($B41-P$2,'SI2.7 - Battery_stock'!$J$4:$J$49,'SI2.7 - Battery_stock'!$K$4:$K$49,0)</f>
        <v>1.9791788430478796E-5</v>
      </c>
      <c r="Q41" s="16">
        <f>_xlfn.XLOOKUP($B41-Q$2,'SI2.7 - Battery_stock'!$J$4:$J$49,'SI2.7 - Battery_stock'!$K$4:$K$49,0)</f>
        <v>5.1607888530424972E-5</v>
      </c>
      <c r="R41" s="16">
        <f>_xlfn.XLOOKUP($B41-R$2,'SI2.7 - Battery_stock'!$J$4:$J$49,'SI2.7 - Battery_stock'!$K$4:$K$49,0)</f>
        <v>1.2808424593790946E-4</v>
      </c>
      <c r="S41" s="16">
        <f>_xlfn.XLOOKUP($B41-S$2,'SI2.7 - Battery_stock'!$J$4:$J$49,'SI2.7 - Battery_stock'!$K$4:$K$49,0)</f>
        <v>3.0273933569047173E-4</v>
      </c>
      <c r="T41" s="16">
        <f>_xlfn.XLOOKUP($B41-T$2,'SI2.7 - Battery_stock'!$J$4:$J$49,'SI2.7 - Battery_stock'!$K$4:$K$49,0)</f>
        <v>6.818492265509013E-4</v>
      </c>
      <c r="U41" s="16">
        <f>_xlfn.XLOOKUP($B41-U$2,'SI2.7 - Battery_stock'!$J$4:$J$49,'SI2.7 - Battery_stock'!$K$4:$K$49,0)</f>
        <v>1.4642512460747437E-3</v>
      </c>
      <c r="V41" s="16">
        <f>_xlfn.XLOOKUP($B41-V$2,'SI2.7 - Battery_stock'!$J$4:$J$49,'SI2.7 - Battery_stock'!$K$4:$K$49,0)</f>
        <v>3.0000000000000027E-3</v>
      </c>
      <c r="W41" s="16">
        <f>_xlfn.XLOOKUP($B41-W$2,'SI2.7 - Battery_stock'!$J$4:$J$49,'SI2.7 - Battery_stock'!$K$4:$K$49,0)</f>
        <v>5.8679450472032268E-3</v>
      </c>
      <c r="X41" s="16">
        <f>_xlfn.XLOOKUP($B41-X$2,'SI2.7 - Battery_stock'!$J$4:$J$49,'SI2.7 - Battery_stock'!$K$4:$K$49,0)</f>
        <v>1.0964824785626437E-2</v>
      </c>
      <c r="Y41" s="16">
        <f>_xlfn.XLOOKUP($B41-Y$2,'SI2.7 - Battery_stock'!$J$4:$J$49,'SI2.7 - Battery_stock'!$K$4:$K$49,0)</f>
        <v>1.9587187087777513E-2</v>
      </c>
      <c r="Z41" s="16">
        <f>_xlfn.XLOOKUP($B41-Z$2,'SI2.7 - Battery_stock'!$J$4:$J$49,'SI2.7 - Battery_stock'!$K$4:$K$49,0)</f>
        <v>3.3474520651110007E-2</v>
      </c>
      <c r="AA41" s="16">
        <f>_xlfn.XLOOKUP($B41-AA$2,'SI2.7 - Battery_stock'!$J$4:$J$49,'SI2.7 - Battery_stock'!$K$4:$K$49,0)</f>
        <v>5.4772255750516585E-2</v>
      </c>
      <c r="AB41" s="16">
        <f>_xlfn.XLOOKUP($B41-AB$2,'SI2.7 - Battery_stock'!$J$4:$J$49,'SI2.7 - Battery_stock'!$K$4:$K$49,0)</f>
        <v>8.5873566956985892E-2</v>
      </c>
      <c r="AC41" s="16">
        <f>_xlfn.XLOOKUP($B41-AC$2,'SI2.7 - Battery_stock'!$J$4:$J$49,'SI2.7 - Battery_stock'!$K$4:$K$49,0)</f>
        <v>0.12911549380067699</v>
      </c>
      <c r="AD41" s="16">
        <f>_xlfn.XLOOKUP($B41-AD$2,'SI2.7 - Battery_stock'!$J$4:$J$49,'SI2.7 - Battery_stock'!$K$4:$K$49,0)</f>
        <v>0.18633990163113034</v>
      </c>
      <c r="AE41" s="16">
        <f>_xlfn.XLOOKUP($B41-AE$2,'SI2.7 - Battery_stock'!$J$4:$J$49,'SI2.7 - Battery_stock'!$K$4:$K$49,0)</f>
        <v>0.25837776899454301</v>
      </c>
      <c r="AF41" s="16">
        <f>_xlfn.XLOOKUP($B41-AF$2,'SI2.7 - Battery_stock'!$J$4:$J$49,'SI2.7 - Battery_stock'!$K$4:$K$49,0)</f>
        <v>0.34456235469533381</v>
      </c>
      <c r="AG41" s="16">
        <f>_xlfn.XLOOKUP($B41-AG$2,'SI2.7 - Battery_stock'!$J$4:$J$49,'SI2.7 - Battery_stock'!$K$4:$K$49,0)</f>
        <v>0.44240412357986791</v>
      </c>
      <c r="AH41" s="16">
        <f>_xlfn.XLOOKUP($B41-AH$2,'SI2.7 - Battery_stock'!$J$4:$J$49,'SI2.7 - Battery_stock'!$K$4:$K$49,0)</f>
        <v>0.54755135443059455</v>
      </c>
      <c r="AI41" s="16">
        <f>_xlfn.XLOOKUP($B41-AI$2,'SI2.7 - Battery_stock'!$J$4:$J$49,'SI2.7 - Battery_stock'!$K$4:$K$49,0)</f>
        <v>0.65410927351243875</v>
      </c>
      <c r="AJ41" s="16">
        <f>_xlfn.XLOOKUP($B41-AJ$2,'SI2.7 - Battery_stock'!$J$4:$J$49,'SI2.7 - Battery_stock'!$K$4:$K$49,0)</f>
        <v>0.75530749508057482</v>
      </c>
      <c r="AK41" s="16">
        <f>_xlfn.XLOOKUP($B41-AK$2,'SI2.7 - Battery_stock'!$J$4:$J$49,'SI2.7 - Battery_stock'!$K$4:$K$49,0)</f>
        <v>0.8444155050925114</v>
      </c>
      <c r="AL41" s="16">
        <f>_xlfn.XLOOKUP($B41-AL$2,'SI2.7 - Battery_stock'!$J$4:$J$49,'SI2.7 - Battery_stock'!$K$4:$K$49,0)</f>
        <v>0.91574129349650168</v>
      </c>
      <c r="AM41" s="16">
        <f>_xlfn.XLOOKUP($B41-AM$2,'SI2.7 - Battery_stock'!$J$4:$J$49,'SI2.7 - Battery_stock'!$K$4:$K$49,0)</f>
        <v>0.96554054295599878</v>
      </c>
      <c r="AN41" s="16">
        <f>_xlfn.XLOOKUP($B41-AN$2,'SI2.7 - Battery_stock'!$J$4:$J$49,'SI2.7 - Battery_stock'!$K$4:$K$49,0)</f>
        <v>0.99275475702691973</v>
      </c>
      <c r="AO41" s="16">
        <f>_xlfn.XLOOKUP($B41-AO$2,'SI2.7 - Battery_stock'!$J$4:$J$49,'SI2.7 - Battery_stock'!$K$4:$K$49,0)</f>
        <v>1</v>
      </c>
      <c r="AP41" s="16">
        <f>_xlfn.XLOOKUP($B41-AP$2,'SI2.7 - Battery_stock'!$J$4:$J$49,'SI2.7 - Battery_stock'!$K$4:$K$49,0)</f>
        <v>0</v>
      </c>
      <c r="AQ41" s="16">
        <f>_xlfn.XLOOKUP($B41-AQ$2,'SI2.7 - Battery_stock'!$J$4:$J$49,'SI2.7 - Battery_stock'!$K$4:$K$49,0)</f>
        <v>0</v>
      </c>
      <c r="AR41" s="16">
        <f>_xlfn.XLOOKUP($B41-AR$2,'SI2.7 - Battery_stock'!$J$4:$J$49,'SI2.7 - Battery_stock'!$K$4:$K$49,0)</f>
        <v>0</v>
      </c>
      <c r="AS41" s="16">
        <f>_xlfn.XLOOKUP($B41-AS$2,'SI2.7 - Battery_stock'!$J$4:$J$49,'SI2.7 - Battery_stock'!$K$4:$K$49,0)</f>
        <v>0</v>
      </c>
      <c r="AT41" s="16">
        <f>_xlfn.XLOOKUP($B41-AT$2,'SI2.7 - Battery_stock'!$J$4:$J$49,'SI2.7 - Battery_stock'!$K$4:$K$49,0)</f>
        <v>0</v>
      </c>
      <c r="AU41" s="16">
        <f>_xlfn.XLOOKUP($B41-AU$2,'SI2.7 - Battery_stock'!$J$4:$J$49,'SI2.7 - Battery_stock'!$K$4:$K$49,0)</f>
        <v>0</v>
      </c>
      <c r="AV41" s="16">
        <f>_xlfn.XLOOKUP($B41-AV$2,'SI2.7 - Battery_stock'!$J$4:$J$49,'SI2.7 - Battery_stock'!$K$4:$K$49,0)</f>
        <v>0</v>
      </c>
    </row>
    <row r="42" spans="2:48">
      <c r="B42" s="9">
        <f>'SI2.7 - Battery_stock'!B43</f>
        <v>2044</v>
      </c>
      <c r="C42" s="16">
        <f>_xlfn.XLOOKUP($B42-C$2,'SI2.7 - Battery_stock'!$J$4:$J$49,'SI2.7 - Battery_stock'!$K$4:$K$49,0)</f>
        <v>1.2434497875801753E-13</v>
      </c>
      <c r="D42" s="16">
        <f>_xlfn.XLOOKUP($B42-D$2,'SI2.7 - Battery_stock'!$J$4:$J$49,'SI2.7 - Battery_stock'!$K$4:$K$49,0)</f>
        <v>6.815659148173836E-13</v>
      </c>
      <c r="E42" s="16">
        <f>_xlfn.XLOOKUP($B42-E$2,'SI2.7 - Battery_stock'!$J$4:$J$49,'SI2.7 - Battery_stock'!$K$4:$K$49,0)</f>
        <v>3.5325076197523231E-12</v>
      </c>
      <c r="F42" s="16">
        <f>_xlfn.XLOOKUP($B42-F$2,'SI2.7 - Battery_stock'!$J$4:$J$49,'SI2.7 - Battery_stock'!$K$4:$K$49,0)</f>
        <v>1.7321366563294305E-11</v>
      </c>
      <c r="G42" s="16">
        <f>_xlfn.XLOOKUP($B42-G$2,'SI2.7 - Battery_stock'!$J$4:$J$49,'SI2.7 - Battery_stock'!$K$4:$K$49,0)</f>
        <v>8.0379480849046558E-11</v>
      </c>
      <c r="H42" s="16">
        <f>_xlfn.XLOOKUP($B42-H$2,'SI2.7 - Battery_stock'!$J$4:$J$49,'SI2.7 - Battery_stock'!$K$4:$K$49,0)</f>
        <v>3.5314962065768896E-10</v>
      </c>
      <c r="I42" s="16">
        <f>_xlfn.XLOOKUP($B42-I$2,'SI2.7 - Battery_stock'!$J$4:$J$49,'SI2.7 - Battery_stock'!$K$4:$K$49,0)</f>
        <v>1.4696270866920713E-9</v>
      </c>
      <c r="J42" s="16">
        <f>_xlfn.XLOOKUP($B42-J$2,'SI2.7 - Battery_stock'!$J$4:$J$49,'SI2.7 - Battery_stock'!$K$4:$K$49,0)</f>
        <v>5.7953464249749231E-9</v>
      </c>
      <c r="K42" s="16">
        <f>_xlfn.XLOOKUP($B42-K$2,'SI2.7 - Battery_stock'!$J$4:$J$49,'SI2.7 - Battery_stock'!$K$4:$K$49,0)</f>
        <v>2.1665504834622595E-8</v>
      </c>
      <c r="L42" s="16">
        <f>_xlfn.XLOOKUP($B42-L$2,'SI2.7 - Battery_stock'!$J$4:$J$49,'SI2.7 - Battery_stock'!$K$4:$K$49,0)</f>
        <v>7.6819789529558591E-8</v>
      </c>
      <c r="M42" s="16">
        <f>_xlfn.XLOOKUP($B42-M$2,'SI2.7 - Battery_stock'!$J$4:$J$49,'SI2.7 - Battery_stock'!$K$4:$K$49,0)</f>
        <v>2.5846084295011451E-7</v>
      </c>
      <c r="N42" s="16">
        <f>_xlfn.XLOOKUP($B42-N$2,'SI2.7 - Battery_stock'!$J$4:$J$49,'SI2.7 - Battery_stock'!$K$4:$K$49,0)</f>
        <v>8.2554582492289086E-7</v>
      </c>
      <c r="O42" s="16">
        <f>_xlfn.XLOOKUP($B42-O$2,'SI2.7 - Battery_stock'!$J$4:$J$49,'SI2.7 - Battery_stock'!$K$4:$K$49,0)</f>
        <v>2.5045236462517551E-6</v>
      </c>
      <c r="P42" s="16">
        <f>_xlfn.XLOOKUP($B42-P$2,'SI2.7 - Battery_stock'!$J$4:$J$49,'SI2.7 - Battery_stock'!$K$4:$K$49,0)</f>
        <v>7.2204617330706711E-6</v>
      </c>
      <c r="Q42" s="16">
        <f>_xlfn.XLOOKUP($B42-Q$2,'SI2.7 - Battery_stock'!$J$4:$J$49,'SI2.7 - Battery_stock'!$K$4:$K$49,0)</f>
        <v>1.9791788430478796E-5</v>
      </c>
      <c r="R42" s="16">
        <f>_xlfn.XLOOKUP($B42-R$2,'SI2.7 - Battery_stock'!$J$4:$J$49,'SI2.7 - Battery_stock'!$K$4:$K$49,0)</f>
        <v>5.1607888530424972E-5</v>
      </c>
      <c r="S42" s="16">
        <f>_xlfn.XLOOKUP($B42-S$2,'SI2.7 - Battery_stock'!$J$4:$J$49,'SI2.7 - Battery_stock'!$K$4:$K$49,0)</f>
        <v>1.2808424593790946E-4</v>
      </c>
      <c r="T42" s="16">
        <f>_xlfn.XLOOKUP($B42-T$2,'SI2.7 - Battery_stock'!$J$4:$J$49,'SI2.7 - Battery_stock'!$K$4:$K$49,0)</f>
        <v>3.0273933569047173E-4</v>
      </c>
      <c r="U42" s="16">
        <f>_xlfn.XLOOKUP($B42-U$2,'SI2.7 - Battery_stock'!$J$4:$J$49,'SI2.7 - Battery_stock'!$K$4:$K$49,0)</f>
        <v>6.818492265509013E-4</v>
      </c>
      <c r="V42" s="16">
        <f>_xlfn.XLOOKUP($B42-V$2,'SI2.7 - Battery_stock'!$J$4:$J$49,'SI2.7 - Battery_stock'!$K$4:$K$49,0)</f>
        <v>1.4642512460747437E-3</v>
      </c>
      <c r="W42" s="16">
        <f>_xlfn.XLOOKUP($B42-W$2,'SI2.7 - Battery_stock'!$J$4:$J$49,'SI2.7 - Battery_stock'!$K$4:$K$49,0)</f>
        <v>3.0000000000000027E-3</v>
      </c>
      <c r="X42" s="16">
        <f>_xlfn.XLOOKUP($B42-X$2,'SI2.7 - Battery_stock'!$J$4:$J$49,'SI2.7 - Battery_stock'!$K$4:$K$49,0)</f>
        <v>5.8679450472032268E-3</v>
      </c>
      <c r="Y42" s="16">
        <f>_xlfn.XLOOKUP($B42-Y$2,'SI2.7 - Battery_stock'!$J$4:$J$49,'SI2.7 - Battery_stock'!$K$4:$K$49,0)</f>
        <v>1.0964824785626437E-2</v>
      </c>
      <c r="Z42" s="16">
        <f>_xlfn.XLOOKUP($B42-Z$2,'SI2.7 - Battery_stock'!$J$4:$J$49,'SI2.7 - Battery_stock'!$K$4:$K$49,0)</f>
        <v>1.9587187087777513E-2</v>
      </c>
      <c r="AA42" s="16">
        <f>_xlfn.XLOOKUP($B42-AA$2,'SI2.7 - Battery_stock'!$J$4:$J$49,'SI2.7 - Battery_stock'!$K$4:$K$49,0)</f>
        <v>3.3474520651110007E-2</v>
      </c>
      <c r="AB42" s="16">
        <f>_xlfn.XLOOKUP($B42-AB$2,'SI2.7 - Battery_stock'!$J$4:$J$49,'SI2.7 - Battery_stock'!$K$4:$K$49,0)</f>
        <v>5.4772255750516585E-2</v>
      </c>
      <c r="AC42" s="16">
        <f>_xlfn.XLOOKUP($B42-AC$2,'SI2.7 - Battery_stock'!$J$4:$J$49,'SI2.7 - Battery_stock'!$K$4:$K$49,0)</f>
        <v>8.5873566956985892E-2</v>
      </c>
      <c r="AD42" s="16">
        <f>_xlfn.XLOOKUP($B42-AD$2,'SI2.7 - Battery_stock'!$J$4:$J$49,'SI2.7 - Battery_stock'!$K$4:$K$49,0)</f>
        <v>0.12911549380067699</v>
      </c>
      <c r="AE42" s="16">
        <f>_xlfn.XLOOKUP($B42-AE$2,'SI2.7 - Battery_stock'!$J$4:$J$49,'SI2.7 - Battery_stock'!$K$4:$K$49,0)</f>
        <v>0.18633990163113034</v>
      </c>
      <c r="AF42" s="16">
        <f>_xlfn.XLOOKUP($B42-AF$2,'SI2.7 - Battery_stock'!$J$4:$J$49,'SI2.7 - Battery_stock'!$K$4:$K$49,0)</f>
        <v>0.25837776899454301</v>
      </c>
      <c r="AG42" s="16">
        <f>_xlfn.XLOOKUP($B42-AG$2,'SI2.7 - Battery_stock'!$J$4:$J$49,'SI2.7 - Battery_stock'!$K$4:$K$49,0)</f>
        <v>0.34456235469533381</v>
      </c>
      <c r="AH42" s="16">
        <f>_xlfn.XLOOKUP($B42-AH$2,'SI2.7 - Battery_stock'!$J$4:$J$49,'SI2.7 - Battery_stock'!$K$4:$K$49,0)</f>
        <v>0.44240412357986791</v>
      </c>
      <c r="AI42" s="16">
        <f>_xlfn.XLOOKUP($B42-AI$2,'SI2.7 - Battery_stock'!$J$4:$J$49,'SI2.7 - Battery_stock'!$K$4:$K$49,0)</f>
        <v>0.54755135443059455</v>
      </c>
      <c r="AJ42" s="16">
        <f>_xlfn.XLOOKUP($B42-AJ$2,'SI2.7 - Battery_stock'!$J$4:$J$49,'SI2.7 - Battery_stock'!$K$4:$K$49,0)</f>
        <v>0.65410927351243875</v>
      </c>
      <c r="AK42" s="16">
        <f>_xlfn.XLOOKUP($B42-AK$2,'SI2.7 - Battery_stock'!$J$4:$J$49,'SI2.7 - Battery_stock'!$K$4:$K$49,0)</f>
        <v>0.75530749508057482</v>
      </c>
      <c r="AL42" s="16">
        <f>_xlfn.XLOOKUP($B42-AL$2,'SI2.7 - Battery_stock'!$J$4:$J$49,'SI2.7 - Battery_stock'!$K$4:$K$49,0)</f>
        <v>0.8444155050925114</v>
      </c>
      <c r="AM42" s="16">
        <f>_xlfn.XLOOKUP($B42-AM$2,'SI2.7 - Battery_stock'!$J$4:$J$49,'SI2.7 - Battery_stock'!$K$4:$K$49,0)</f>
        <v>0.91574129349650168</v>
      </c>
      <c r="AN42" s="16">
        <f>_xlfn.XLOOKUP($B42-AN$2,'SI2.7 - Battery_stock'!$J$4:$J$49,'SI2.7 - Battery_stock'!$K$4:$K$49,0)</f>
        <v>0.96554054295599878</v>
      </c>
      <c r="AO42" s="16">
        <f>_xlfn.XLOOKUP($B42-AO$2,'SI2.7 - Battery_stock'!$J$4:$J$49,'SI2.7 - Battery_stock'!$K$4:$K$49,0)</f>
        <v>0.99275475702691973</v>
      </c>
      <c r="AP42" s="16">
        <f>_xlfn.XLOOKUP($B42-AP$2,'SI2.7 - Battery_stock'!$J$4:$J$49,'SI2.7 - Battery_stock'!$K$4:$K$49,0)</f>
        <v>1</v>
      </c>
      <c r="AQ42" s="16">
        <f>_xlfn.XLOOKUP($B42-AQ$2,'SI2.7 - Battery_stock'!$J$4:$J$49,'SI2.7 - Battery_stock'!$K$4:$K$49,0)</f>
        <v>0</v>
      </c>
      <c r="AR42" s="16">
        <f>_xlfn.XLOOKUP($B42-AR$2,'SI2.7 - Battery_stock'!$J$4:$J$49,'SI2.7 - Battery_stock'!$K$4:$K$49,0)</f>
        <v>0</v>
      </c>
      <c r="AS42" s="16">
        <f>_xlfn.XLOOKUP($B42-AS$2,'SI2.7 - Battery_stock'!$J$4:$J$49,'SI2.7 - Battery_stock'!$K$4:$K$49,0)</f>
        <v>0</v>
      </c>
      <c r="AT42" s="16">
        <f>_xlfn.XLOOKUP($B42-AT$2,'SI2.7 - Battery_stock'!$J$4:$J$49,'SI2.7 - Battery_stock'!$K$4:$K$49,0)</f>
        <v>0</v>
      </c>
      <c r="AU42" s="16">
        <f>_xlfn.XLOOKUP($B42-AU$2,'SI2.7 - Battery_stock'!$J$4:$J$49,'SI2.7 - Battery_stock'!$K$4:$K$49,0)</f>
        <v>0</v>
      </c>
      <c r="AV42" s="16">
        <f>_xlfn.XLOOKUP($B42-AV$2,'SI2.7 - Battery_stock'!$J$4:$J$49,'SI2.7 - Battery_stock'!$K$4:$K$49,0)</f>
        <v>0</v>
      </c>
    </row>
    <row r="43" spans="2:48">
      <c r="B43" s="9">
        <f>'SI2.7 - Battery_stock'!B44</f>
        <v>2045</v>
      </c>
      <c r="C43" s="16">
        <f>_xlfn.XLOOKUP($B43-C$2,'SI2.7 - Battery_stock'!$J$4:$J$49,'SI2.7 - Battery_stock'!$K$4:$K$49,0)</f>
        <v>2.1427304375265521E-14</v>
      </c>
      <c r="D43" s="16">
        <f>_xlfn.XLOOKUP($B43-D$2,'SI2.7 - Battery_stock'!$J$4:$J$49,'SI2.7 - Battery_stock'!$K$4:$K$49,0)</f>
        <v>1.2434497875801753E-13</v>
      </c>
      <c r="E43" s="16">
        <f>_xlfn.XLOOKUP($B43-E$2,'SI2.7 - Battery_stock'!$J$4:$J$49,'SI2.7 - Battery_stock'!$K$4:$K$49,0)</f>
        <v>6.815659148173836E-13</v>
      </c>
      <c r="F43" s="16">
        <f>_xlfn.XLOOKUP($B43-F$2,'SI2.7 - Battery_stock'!$J$4:$J$49,'SI2.7 - Battery_stock'!$K$4:$K$49,0)</f>
        <v>3.5325076197523231E-12</v>
      </c>
      <c r="G43" s="16">
        <f>_xlfn.XLOOKUP($B43-G$2,'SI2.7 - Battery_stock'!$J$4:$J$49,'SI2.7 - Battery_stock'!$K$4:$K$49,0)</f>
        <v>1.7321366563294305E-11</v>
      </c>
      <c r="H43" s="16">
        <f>_xlfn.XLOOKUP($B43-H$2,'SI2.7 - Battery_stock'!$J$4:$J$49,'SI2.7 - Battery_stock'!$K$4:$K$49,0)</f>
        <v>8.0379480849046558E-11</v>
      </c>
      <c r="I43" s="16">
        <f>_xlfn.XLOOKUP($B43-I$2,'SI2.7 - Battery_stock'!$J$4:$J$49,'SI2.7 - Battery_stock'!$K$4:$K$49,0)</f>
        <v>3.5314962065768896E-10</v>
      </c>
      <c r="J43" s="16">
        <f>_xlfn.XLOOKUP($B43-J$2,'SI2.7 - Battery_stock'!$J$4:$J$49,'SI2.7 - Battery_stock'!$K$4:$K$49,0)</f>
        <v>1.4696270866920713E-9</v>
      </c>
      <c r="K43" s="16">
        <f>_xlfn.XLOOKUP($B43-K$2,'SI2.7 - Battery_stock'!$J$4:$J$49,'SI2.7 - Battery_stock'!$K$4:$K$49,0)</f>
        <v>5.7953464249749231E-9</v>
      </c>
      <c r="L43" s="16">
        <f>_xlfn.XLOOKUP($B43-L$2,'SI2.7 - Battery_stock'!$J$4:$J$49,'SI2.7 - Battery_stock'!$K$4:$K$49,0)</f>
        <v>2.1665504834622595E-8</v>
      </c>
      <c r="M43" s="16">
        <f>_xlfn.XLOOKUP($B43-M$2,'SI2.7 - Battery_stock'!$J$4:$J$49,'SI2.7 - Battery_stock'!$K$4:$K$49,0)</f>
        <v>7.6819789529558591E-8</v>
      </c>
      <c r="N43" s="16">
        <f>_xlfn.XLOOKUP($B43-N$2,'SI2.7 - Battery_stock'!$J$4:$J$49,'SI2.7 - Battery_stock'!$K$4:$K$49,0)</f>
        <v>2.5846084295011451E-7</v>
      </c>
      <c r="O43" s="16">
        <f>_xlfn.XLOOKUP($B43-O$2,'SI2.7 - Battery_stock'!$J$4:$J$49,'SI2.7 - Battery_stock'!$K$4:$K$49,0)</f>
        <v>8.2554582492289086E-7</v>
      </c>
      <c r="P43" s="16">
        <f>_xlfn.XLOOKUP($B43-P$2,'SI2.7 - Battery_stock'!$J$4:$J$49,'SI2.7 - Battery_stock'!$K$4:$K$49,0)</f>
        <v>2.5045236462517551E-6</v>
      </c>
      <c r="Q43" s="16">
        <f>_xlfn.XLOOKUP($B43-Q$2,'SI2.7 - Battery_stock'!$J$4:$J$49,'SI2.7 - Battery_stock'!$K$4:$K$49,0)</f>
        <v>7.2204617330706711E-6</v>
      </c>
      <c r="R43" s="16">
        <f>_xlfn.XLOOKUP($B43-R$2,'SI2.7 - Battery_stock'!$J$4:$J$49,'SI2.7 - Battery_stock'!$K$4:$K$49,0)</f>
        <v>1.9791788430478796E-5</v>
      </c>
      <c r="S43" s="16">
        <f>_xlfn.XLOOKUP($B43-S$2,'SI2.7 - Battery_stock'!$J$4:$J$49,'SI2.7 - Battery_stock'!$K$4:$K$49,0)</f>
        <v>5.1607888530424972E-5</v>
      </c>
      <c r="T43" s="16">
        <f>_xlfn.XLOOKUP($B43-T$2,'SI2.7 - Battery_stock'!$J$4:$J$49,'SI2.7 - Battery_stock'!$K$4:$K$49,0)</f>
        <v>1.2808424593790946E-4</v>
      </c>
      <c r="U43" s="16">
        <f>_xlfn.XLOOKUP($B43-U$2,'SI2.7 - Battery_stock'!$J$4:$J$49,'SI2.7 - Battery_stock'!$K$4:$K$49,0)</f>
        <v>3.0273933569047173E-4</v>
      </c>
      <c r="V43" s="16">
        <f>_xlfn.XLOOKUP($B43-V$2,'SI2.7 - Battery_stock'!$J$4:$J$49,'SI2.7 - Battery_stock'!$K$4:$K$49,0)</f>
        <v>6.818492265509013E-4</v>
      </c>
      <c r="W43" s="16">
        <f>_xlfn.XLOOKUP($B43-W$2,'SI2.7 - Battery_stock'!$J$4:$J$49,'SI2.7 - Battery_stock'!$K$4:$K$49,0)</f>
        <v>1.4642512460747437E-3</v>
      </c>
      <c r="X43" s="16">
        <f>_xlfn.XLOOKUP($B43-X$2,'SI2.7 - Battery_stock'!$J$4:$J$49,'SI2.7 - Battery_stock'!$K$4:$K$49,0)</f>
        <v>3.0000000000000027E-3</v>
      </c>
      <c r="Y43" s="16">
        <f>_xlfn.XLOOKUP($B43-Y$2,'SI2.7 - Battery_stock'!$J$4:$J$49,'SI2.7 - Battery_stock'!$K$4:$K$49,0)</f>
        <v>5.8679450472032268E-3</v>
      </c>
      <c r="Z43" s="16">
        <f>_xlfn.XLOOKUP($B43-Z$2,'SI2.7 - Battery_stock'!$J$4:$J$49,'SI2.7 - Battery_stock'!$K$4:$K$49,0)</f>
        <v>1.0964824785626437E-2</v>
      </c>
      <c r="AA43" s="16">
        <f>_xlfn.XLOOKUP($B43-AA$2,'SI2.7 - Battery_stock'!$J$4:$J$49,'SI2.7 - Battery_stock'!$K$4:$K$49,0)</f>
        <v>1.9587187087777513E-2</v>
      </c>
      <c r="AB43" s="16">
        <f>_xlfn.XLOOKUP($B43-AB$2,'SI2.7 - Battery_stock'!$J$4:$J$49,'SI2.7 - Battery_stock'!$K$4:$K$49,0)</f>
        <v>3.3474520651110007E-2</v>
      </c>
      <c r="AC43" s="16">
        <f>_xlfn.XLOOKUP($B43-AC$2,'SI2.7 - Battery_stock'!$J$4:$J$49,'SI2.7 - Battery_stock'!$K$4:$K$49,0)</f>
        <v>5.4772255750516585E-2</v>
      </c>
      <c r="AD43" s="16">
        <f>_xlfn.XLOOKUP($B43-AD$2,'SI2.7 - Battery_stock'!$J$4:$J$49,'SI2.7 - Battery_stock'!$K$4:$K$49,0)</f>
        <v>8.5873566956985892E-2</v>
      </c>
      <c r="AE43" s="16">
        <f>_xlfn.XLOOKUP($B43-AE$2,'SI2.7 - Battery_stock'!$J$4:$J$49,'SI2.7 - Battery_stock'!$K$4:$K$49,0)</f>
        <v>0.12911549380067699</v>
      </c>
      <c r="AF43" s="16">
        <f>_xlfn.XLOOKUP($B43-AF$2,'SI2.7 - Battery_stock'!$J$4:$J$49,'SI2.7 - Battery_stock'!$K$4:$K$49,0)</f>
        <v>0.18633990163113034</v>
      </c>
      <c r="AG43" s="16">
        <f>_xlfn.XLOOKUP($B43-AG$2,'SI2.7 - Battery_stock'!$J$4:$J$49,'SI2.7 - Battery_stock'!$K$4:$K$49,0)</f>
        <v>0.25837776899454301</v>
      </c>
      <c r="AH43" s="16">
        <f>_xlfn.XLOOKUP($B43-AH$2,'SI2.7 - Battery_stock'!$J$4:$J$49,'SI2.7 - Battery_stock'!$K$4:$K$49,0)</f>
        <v>0.34456235469533381</v>
      </c>
      <c r="AI43" s="16">
        <f>_xlfn.XLOOKUP($B43-AI$2,'SI2.7 - Battery_stock'!$J$4:$J$49,'SI2.7 - Battery_stock'!$K$4:$K$49,0)</f>
        <v>0.44240412357986791</v>
      </c>
      <c r="AJ43" s="16">
        <f>_xlfn.XLOOKUP($B43-AJ$2,'SI2.7 - Battery_stock'!$J$4:$J$49,'SI2.7 - Battery_stock'!$K$4:$K$49,0)</f>
        <v>0.54755135443059455</v>
      </c>
      <c r="AK43" s="16">
        <f>_xlfn.XLOOKUP($B43-AK$2,'SI2.7 - Battery_stock'!$J$4:$J$49,'SI2.7 - Battery_stock'!$K$4:$K$49,0)</f>
        <v>0.65410927351243875</v>
      </c>
      <c r="AL43" s="16">
        <f>_xlfn.XLOOKUP($B43-AL$2,'SI2.7 - Battery_stock'!$J$4:$J$49,'SI2.7 - Battery_stock'!$K$4:$K$49,0)</f>
        <v>0.75530749508057482</v>
      </c>
      <c r="AM43" s="16">
        <f>_xlfn.XLOOKUP($B43-AM$2,'SI2.7 - Battery_stock'!$J$4:$J$49,'SI2.7 - Battery_stock'!$K$4:$K$49,0)</f>
        <v>0.8444155050925114</v>
      </c>
      <c r="AN43" s="16">
        <f>_xlfn.XLOOKUP($B43-AN$2,'SI2.7 - Battery_stock'!$J$4:$J$49,'SI2.7 - Battery_stock'!$K$4:$K$49,0)</f>
        <v>0.91574129349650168</v>
      </c>
      <c r="AO43" s="16">
        <f>_xlfn.XLOOKUP($B43-AO$2,'SI2.7 - Battery_stock'!$J$4:$J$49,'SI2.7 - Battery_stock'!$K$4:$K$49,0)</f>
        <v>0.96554054295599878</v>
      </c>
      <c r="AP43" s="16">
        <f>_xlfn.XLOOKUP($B43-AP$2,'SI2.7 - Battery_stock'!$J$4:$J$49,'SI2.7 - Battery_stock'!$K$4:$K$49,0)</f>
        <v>0.99275475702691973</v>
      </c>
      <c r="AQ43" s="16">
        <f>_xlfn.XLOOKUP($B43-AQ$2,'SI2.7 - Battery_stock'!$J$4:$J$49,'SI2.7 - Battery_stock'!$K$4:$K$49,0)</f>
        <v>1</v>
      </c>
      <c r="AR43" s="16">
        <f>_xlfn.XLOOKUP($B43-AR$2,'SI2.7 - Battery_stock'!$J$4:$J$49,'SI2.7 - Battery_stock'!$K$4:$K$49,0)</f>
        <v>0</v>
      </c>
      <c r="AS43" s="16">
        <f>_xlfn.XLOOKUP($B43-AS$2,'SI2.7 - Battery_stock'!$J$4:$J$49,'SI2.7 - Battery_stock'!$K$4:$K$49,0)</f>
        <v>0</v>
      </c>
      <c r="AT43" s="16">
        <f>_xlfn.XLOOKUP($B43-AT$2,'SI2.7 - Battery_stock'!$J$4:$J$49,'SI2.7 - Battery_stock'!$K$4:$K$49,0)</f>
        <v>0</v>
      </c>
      <c r="AU43" s="16">
        <f>_xlfn.XLOOKUP($B43-AU$2,'SI2.7 - Battery_stock'!$J$4:$J$49,'SI2.7 - Battery_stock'!$K$4:$K$49,0)</f>
        <v>0</v>
      </c>
      <c r="AV43" s="16">
        <f>_xlfn.XLOOKUP($B43-AV$2,'SI2.7 - Battery_stock'!$J$4:$J$49,'SI2.7 - Battery_stock'!$K$4:$K$49,0)</f>
        <v>0</v>
      </c>
    </row>
    <row r="44" spans="2:48">
      <c r="B44" s="9">
        <f>'SI2.7 - Battery_stock'!B45</f>
        <v>2046</v>
      </c>
      <c r="C44" s="16">
        <f>_xlfn.XLOOKUP($B44-C$2,'SI2.7 - Battery_stock'!$J$4:$J$49,'SI2.7 - Battery_stock'!$K$4:$K$49,0)</f>
        <v>3.4416913763379853E-15</v>
      </c>
      <c r="D44" s="16">
        <f>_xlfn.XLOOKUP($B44-D$2,'SI2.7 - Battery_stock'!$J$4:$J$49,'SI2.7 - Battery_stock'!$K$4:$K$49,0)</f>
        <v>2.1427304375265521E-14</v>
      </c>
      <c r="E44" s="16">
        <f>_xlfn.XLOOKUP($B44-E$2,'SI2.7 - Battery_stock'!$J$4:$J$49,'SI2.7 - Battery_stock'!$K$4:$K$49,0)</f>
        <v>1.2434497875801753E-13</v>
      </c>
      <c r="F44" s="16">
        <f>_xlfn.XLOOKUP($B44-F$2,'SI2.7 - Battery_stock'!$J$4:$J$49,'SI2.7 - Battery_stock'!$K$4:$K$49,0)</f>
        <v>6.815659148173836E-13</v>
      </c>
      <c r="G44" s="16">
        <f>_xlfn.XLOOKUP($B44-G$2,'SI2.7 - Battery_stock'!$J$4:$J$49,'SI2.7 - Battery_stock'!$K$4:$K$49,0)</f>
        <v>3.5325076197523231E-12</v>
      </c>
      <c r="H44" s="16">
        <f>_xlfn.XLOOKUP($B44-H$2,'SI2.7 - Battery_stock'!$J$4:$J$49,'SI2.7 - Battery_stock'!$K$4:$K$49,0)</f>
        <v>1.7321366563294305E-11</v>
      </c>
      <c r="I44" s="16">
        <f>_xlfn.XLOOKUP($B44-I$2,'SI2.7 - Battery_stock'!$J$4:$J$49,'SI2.7 - Battery_stock'!$K$4:$K$49,0)</f>
        <v>8.0379480849046558E-11</v>
      </c>
      <c r="J44" s="16">
        <f>_xlfn.XLOOKUP($B44-J$2,'SI2.7 - Battery_stock'!$J$4:$J$49,'SI2.7 - Battery_stock'!$K$4:$K$49,0)</f>
        <v>3.5314962065768896E-10</v>
      </c>
      <c r="K44" s="16">
        <f>_xlfn.XLOOKUP($B44-K$2,'SI2.7 - Battery_stock'!$J$4:$J$49,'SI2.7 - Battery_stock'!$K$4:$K$49,0)</f>
        <v>1.4696270866920713E-9</v>
      </c>
      <c r="L44" s="16">
        <f>_xlfn.XLOOKUP($B44-L$2,'SI2.7 - Battery_stock'!$J$4:$J$49,'SI2.7 - Battery_stock'!$K$4:$K$49,0)</f>
        <v>5.7953464249749231E-9</v>
      </c>
      <c r="M44" s="16">
        <f>_xlfn.XLOOKUP($B44-M$2,'SI2.7 - Battery_stock'!$J$4:$J$49,'SI2.7 - Battery_stock'!$K$4:$K$49,0)</f>
        <v>2.1665504834622595E-8</v>
      </c>
      <c r="N44" s="16">
        <f>_xlfn.XLOOKUP($B44-N$2,'SI2.7 - Battery_stock'!$J$4:$J$49,'SI2.7 - Battery_stock'!$K$4:$K$49,0)</f>
        <v>7.6819789529558591E-8</v>
      </c>
      <c r="O44" s="16">
        <f>_xlfn.XLOOKUP($B44-O$2,'SI2.7 - Battery_stock'!$J$4:$J$49,'SI2.7 - Battery_stock'!$K$4:$K$49,0)</f>
        <v>2.5846084295011451E-7</v>
      </c>
      <c r="P44" s="16">
        <f>_xlfn.XLOOKUP($B44-P$2,'SI2.7 - Battery_stock'!$J$4:$J$49,'SI2.7 - Battery_stock'!$K$4:$K$49,0)</f>
        <v>8.2554582492289086E-7</v>
      </c>
      <c r="Q44" s="16">
        <f>_xlfn.XLOOKUP($B44-Q$2,'SI2.7 - Battery_stock'!$J$4:$J$49,'SI2.7 - Battery_stock'!$K$4:$K$49,0)</f>
        <v>2.5045236462517551E-6</v>
      </c>
      <c r="R44" s="16">
        <f>_xlfn.XLOOKUP($B44-R$2,'SI2.7 - Battery_stock'!$J$4:$J$49,'SI2.7 - Battery_stock'!$K$4:$K$49,0)</f>
        <v>7.2204617330706711E-6</v>
      </c>
      <c r="S44" s="16">
        <f>_xlfn.XLOOKUP($B44-S$2,'SI2.7 - Battery_stock'!$J$4:$J$49,'SI2.7 - Battery_stock'!$K$4:$K$49,0)</f>
        <v>1.9791788430478796E-5</v>
      </c>
      <c r="T44" s="16">
        <f>_xlfn.XLOOKUP($B44-T$2,'SI2.7 - Battery_stock'!$J$4:$J$49,'SI2.7 - Battery_stock'!$K$4:$K$49,0)</f>
        <v>5.1607888530424972E-5</v>
      </c>
      <c r="U44" s="16">
        <f>_xlfn.XLOOKUP($B44-U$2,'SI2.7 - Battery_stock'!$J$4:$J$49,'SI2.7 - Battery_stock'!$K$4:$K$49,0)</f>
        <v>1.2808424593790946E-4</v>
      </c>
      <c r="V44" s="16">
        <f>_xlfn.XLOOKUP($B44-V$2,'SI2.7 - Battery_stock'!$J$4:$J$49,'SI2.7 - Battery_stock'!$K$4:$K$49,0)</f>
        <v>3.0273933569047173E-4</v>
      </c>
      <c r="W44" s="16">
        <f>_xlfn.XLOOKUP($B44-W$2,'SI2.7 - Battery_stock'!$J$4:$J$49,'SI2.7 - Battery_stock'!$K$4:$K$49,0)</f>
        <v>6.818492265509013E-4</v>
      </c>
      <c r="X44" s="16">
        <f>_xlfn.XLOOKUP($B44-X$2,'SI2.7 - Battery_stock'!$J$4:$J$49,'SI2.7 - Battery_stock'!$K$4:$K$49,0)</f>
        <v>1.4642512460747437E-3</v>
      </c>
      <c r="Y44" s="16">
        <f>_xlfn.XLOOKUP($B44-Y$2,'SI2.7 - Battery_stock'!$J$4:$J$49,'SI2.7 - Battery_stock'!$K$4:$K$49,0)</f>
        <v>3.0000000000000027E-3</v>
      </c>
      <c r="Z44" s="16">
        <f>_xlfn.XLOOKUP($B44-Z$2,'SI2.7 - Battery_stock'!$J$4:$J$49,'SI2.7 - Battery_stock'!$K$4:$K$49,0)</f>
        <v>5.8679450472032268E-3</v>
      </c>
      <c r="AA44" s="16">
        <f>_xlfn.XLOOKUP($B44-AA$2,'SI2.7 - Battery_stock'!$J$4:$J$49,'SI2.7 - Battery_stock'!$K$4:$K$49,0)</f>
        <v>1.0964824785626437E-2</v>
      </c>
      <c r="AB44" s="16">
        <f>_xlfn.XLOOKUP($B44-AB$2,'SI2.7 - Battery_stock'!$J$4:$J$49,'SI2.7 - Battery_stock'!$K$4:$K$49,0)</f>
        <v>1.9587187087777513E-2</v>
      </c>
      <c r="AC44" s="16">
        <f>_xlfn.XLOOKUP($B44-AC$2,'SI2.7 - Battery_stock'!$J$4:$J$49,'SI2.7 - Battery_stock'!$K$4:$K$49,0)</f>
        <v>3.3474520651110007E-2</v>
      </c>
      <c r="AD44" s="16">
        <f>_xlfn.XLOOKUP($B44-AD$2,'SI2.7 - Battery_stock'!$J$4:$J$49,'SI2.7 - Battery_stock'!$K$4:$K$49,0)</f>
        <v>5.4772255750516585E-2</v>
      </c>
      <c r="AE44" s="16">
        <f>_xlfn.XLOOKUP($B44-AE$2,'SI2.7 - Battery_stock'!$J$4:$J$49,'SI2.7 - Battery_stock'!$K$4:$K$49,0)</f>
        <v>8.5873566956985892E-2</v>
      </c>
      <c r="AF44" s="16">
        <f>_xlfn.XLOOKUP($B44-AF$2,'SI2.7 - Battery_stock'!$J$4:$J$49,'SI2.7 - Battery_stock'!$K$4:$K$49,0)</f>
        <v>0.12911549380067699</v>
      </c>
      <c r="AG44" s="16">
        <f>_xlfn.XLOOKUP($B44-AG$2,'SI2.7 - Battery_stock'!$J$4:$J$49,'SI2.7 - Battery_stock'!$K$4:$K$49,0)</f>
        <v>0.18633990163113034</v>
      </c>
      <c r="AH44" s="16">
        <f>_xlfn.XLOOKUP($B44-AH$2,'SI2.7 - Battery_stock'!$J$4:$J$49,'SI2.7 - Battery_stock'!$K$4:$K$49,0)</f>
        <v>0.25837776899454301</v>
      </c>
      <c r="AI44" s="16">
        <f>_xlfn.XLOOKUP($B44-AI$2,'SI2.7 - Battery_stock'!$J$4:$J$49,'SI2.7 - Battery_stock'!$K$4:$K$49,0)</f>
        <v>0.34456235469533381</v>
      </c>
      <c r="AJ44" s="16">
        <f>_xlfn.XLOOKUP($B44-AJ$2,'SI2.7 - Battery_stock'!$J$4:$J$49,'SI2.7 - Battery_stock'!$K$4:$K$49,0)</f>
        <v>0.44240412357986791</v>
      </c>
      <c r="AK44" s="16">
        <f>_xlfn.XLOOKUP($B44-AK$2,'SI2.7 - Battery_stock'!$J$4:$J$49,'SI2.7 - Battery_stock'!$K$4:$K$49,0)</f>
        <v>0.54755135443059455</v>
      </c>
      <c r="AL44" s="16">
        <f>_xlfn.XLOOKUP($B44-AL$2,'SI2.7 - Battery_stock'!$J$4:$J$49,'SI2.7 - Battery_stock'!$K$4:$K$49,0)</f>
        <v>0.65410927351243875</v>
      </c>
      <c r="AM44" s="16">
        <f>_xlfn.XLOOKUP($B44-AM$2,'SI2.7 - Battery_stock'!$J$4:$J$49,'SI2.7 - Battery_stock'!$K$4:$K$49,0)</f>
        <v>0.75530749508057482</v>
      </c>
      <c r="AN44" s="16">
        <f>_xlfn.XLOOKUP($B44-AN$2,'SI2.7 - Battery_stock'!$J$4:$J$49,'SI2.7 - Battery_stock'!$K$4:$K$49,0)</f>
        <v>0.8444155050925114</v>
      </c>
      <c r="AO44" s="16">
        <f>_xlfn.XLOOKUP($B44-AO$2,'SI2.7 - Battery_stock'!$J$4:$J$49,'SI2.7 - Battery_stock'!$K$4:$K$49,0)</f>
        <v>0.91574129349650168</v>
      </c>
      <c r="AP44" s="16">
        <f>_xlfn.XLOOKUP($B44-AP$2,'SI2.7 - Battery_stock'!$J$4:$J$49,'SI2.7 - Battery_stock'!$K$4:$K$49,0)</f>
        <v>0.96554054295599878</v>
      </c>
      <c r="AQ44" s="16">
        <f>_xlfn.XLOOKUP($B44-AQ$2,'SI2.7 - Battery_stock'!$J$4:$J$49,'SI2.7 - Battery_stock'!$K$4:$K$49,0)</f>
        <v>0.99275475702691973</v>
      </c>
      <c r="AR44" s="16">
        <f>_xlfn.XLOOKUP($B44-AR$2,'SI2.7 - Battery_stock'!$J$4:$J$49,'SI2.7 - Battery_stock'!$K$4:$K$49,0)</f>
        <v>1</v>
      </c>
      <c r="AS44" s="16">
        <f>_xlfn.XLOOKUP($B44-AS$2,'SI2.7 - Battery_stock'!$J$4:$J$49,'SI2.7 - Battery_stock'!$K$4:$K$49,0)</f>
        <v>0</v>
      </c>
      <c r="AT44" s="16">
        <f>_xlfn.XLOOKUP($B44-AT$2,'SI2.7 - Battery_stock'!$J$4:$J$49,'SI2.7 - Battery_stock'!$K$4:$K$49,0)</f>
        <v>0</v>
      </c>
      <c r="AU44" s="16">
        <f>_xlfn.XLOOKUP($B44-AU$2,'SI2.7 - Battery_stock'!$J$4:$J$49,'SI2.7 - Battery_stock'!$K$4:$K$49,0)</f>
        <v>0</v>
      </c>
      <c r="AV44" s="16">
        <f>_xlfn.XLOOKUP($B44-AV$2,'SI2.7 - Battery_stock'!$J$4:$J$49,'SI2.7 - Battery_stock'!$K$4:$K$49,0)</f>
        <v>0</v>
      </c>
    </row>
    <row r="45" spans="2:48">
      <c r="B45" s="9">
        <f>'SI2.7 - Battery_stock'!B46</f>
        <v>2047</v>
      </c>
      <c r="C45" s="16">
        <f>_xlfn.XLOOKUP($B45-C$2,'SI2.7 - Battery_stock'!$J$4:$J$49,'SI2.7 - Battery_stock'!$K$4:$K$49,0)</f>
        <v>0</v>
      </c>
      <c r="D45" s="16">
        <f>_xlfn.XLOOKUP($B45-D$2,'SI2.7 - Battery_stock'!$J$4:$J$49,'SI2.7 - Battery_stock'!$K$4:$K$49,0)</f>
        <v>3.4416913763379853E-15</v>
      </c>
      <c r="E45" s="16">
        <f>_xlfn.XLOOKUP($B45-E$2,'SI2.7 - Battery_stock'!$J$4:$J$49,'SI2.7 - Battery_stock'!$K$4:$K$49,0)</f>
        <v>2.1427304375265521E-14</v>
      </c>
      <c r="F45" s="16">
        <f>_xlfn.XLOOKUP($B45-F$2,'SI2.7 - Battery_stock'!$J$4:$J$49,'SI2.7 - Battery_stock'!$K$4:$K$49,0)</f>
        <v>1.2434497875801753E-13</v>
      </c>
      <c r="G45" s="16">
        <f>_xlfn.XLOOKUP($B45-G$2,'SI2.7 - Battery_stock'!$J$4:$J$49,'SI2.7 - Battery_stock'!$K$4:$K$49,0)</f>
        <v>6.815659148173836E-13</v>
      </c>
      <c r="H45" s="16">
        <f>_xlfn.XLOOKUP($B45-H$2,'SI2.7 - Battery_stock'!$J$4:$J$49,'SI2.7 - Battery_stock'!$K$4:$K$49,0)</f>
        <v>3.5325076197523231E-12</v>
      </c>
      <c r="I45" s="16">
        <f>_xlfn.XLOOKUP($B45-I$2,'SI2.7 - Battery_stock'!$J$4:$J$49,'SI2.7 - Battery_stock'!$K$4:$K$49,0)</f>
        <v>1.7321366563294305E-11</v>
      </c>
      <c r="J45" s="16">
        <f>_xlfn.XLOOKUP($B45-J$2,'SI2.7 - Battery_stock'!$J$4:$J$49,'SI2.7 - Battery_stock'!$K$4:$K$49,0)</f>
        <v>8.0379480849046558E-11</v>
      </c>
      <c r="K45" s="16">
        <f>_xlfn.XLOOKUP($B45-K$2,'SI2.7 - Battery_stock'!$J$4:$J$49,'SI2.7 - Battery_stock'!$K$4:$K$49,0)</f>
        <v>3.5314962065768896E-10</v>
      </c>
      <c r="L45" s="16">
        <f>_xlfn.XLOOKUP($B45-L$2,'SI2.7 - Battery_stock'!$J$4:$J$49,'SI2.7 - Battery_stock'!$K$4:$K$49,0)</f>
        <v>1.4696270866920713E-9</v>
      </c>
      <c r="M45" s="16">
        <f>_xlfn.XLOOKUP($B45-M$2,'SI2.7 - Battery_stock'!$J$4:$J$49,'SI2.7 - Battery_stock'!$K$4:$K$49,0)</f>
        <v>5.7953464249749231E-9</v>
      </c>
      <c r="N45" s="16">
        <f>_xlfn.XLOOKUP($B45-N$2,'SI2.7 - Battery_stock'!$J$4:$J$49,'SI2.7 - Battery_stock'!$K$4:$K$49,0)</f>
        <v>2.1665504834622595E-8</v>
      </c>
      <c r="O45" s="16">
        <f>_xlfn.XLOOKUP($B45-O$2,'SI2.7 - Battery_stock'!$J$4:$J$49,'SI2.7 - Battery_stock'!$K$4:$K$49,0)</f>
        <v>7.6819789529558591E-8</v>
      </c>
      <c r="P45" s="16">
        <f>_xlfn.XLOOKUP($B45-P$2,'SI2.7 - Battery_stock'!$J$4:$J$49,'SI2.7 - Battery_stock'!$K$4:$K$49,0)</f>
        <v>2.5846084295011451E-7</v>
      </c>
      <c r="Q45" s="16">
        <f>_xlfn.XLOOKUP($B45-Q$2,'SI2.7 - Battery_stock'!$J$4:$J$49,'SI2.7 - Battery_stock'!$K$4:$K$49,0)</f>
        <v>8.2554582492289086E-7</v>
      </c>
      <c r="R45" s="16">
        <f>_xlfn.XLOOKUP($B45-R$2,'SI2.7 - Battery_stock'!$J$4:$J$49,'SI2.7 - Battery_stock'!$K$4:$K$49,0)</f>
        <v>2.5045236462517551E-6</v>
      </c>
      <c r="S45" s="16">
        <f>_xlfn.XLOOKUP($B45-S$2,'SI2.7 - Battery_stock'!$J$4:$J$49,'SI2.7 - Battery_stock'!$K$4:$K$49,0)</f>
        <v>7.2204617330706711E-6</v>
      </c>
      <c r="T45" s="16">
        <f>_xlfn.XLOOKUP($B45-T$2,'SI2.7 - Battery_stock'!$J$4:$J$49,'SI2.7 - Battery_stock'!$K$4:$K$49,0)</f>
        <v>1.9791788430478796E-5</v>
      </c>
      <c r="U45" s="16">
        <f>_xlfn.XLOOKUP($B45-U$2,'SI2.7 - Battery_stock'!$J$4:$J$49,'SI2.7 - Battery_stock'!$K$4:$K$49,0)</f>
        <v>5.1607888530424972E-5</v>
      </c>
      <c r="V45" s="16">
        <f>_xlfn.XLOOKUP($B45-V$2,'SI2.7 - Battery_stock'!$J$4:$J$49,'SI2.7 - Battery_stock'!$K$4:$K$49,0)</f>
        <v>1.2808424593790946E-4</v>
      </c>
      <c r="W45" s="16">
        <f>_xlfn.XLOOKUP($B45-W$2,'SI2.7 - Battery_stock'!$J$4:$J$49,'SI2.7 - Battery_stock'!$K$4:$K$49,0)</f>
        <v>3.0273933569047173E-4</v>
      </c>
      <c r="X45" s="16">
        <f>_xlfn.XLOOKUP($B45-X$2,'SI2.7 - Battery_stock'!$J$4:$J$49,'SI2.7 - Battery_stock'!$K$4:$K$49,0)</f>
        <v>6.818492265509013E-4</v>
      </c>
      <c r="Y45" s="16">
        <f>_xlfn.XLOOKUP($B45-Y$2,'SI2.7 - Battery_stock'!$J$4:$J$49,'SI2.7 - Battery_stock'!$K$4:$K$49,0)</f>
        <v>1.4642512460747437E-3</v>
      </c>
      <c r="Z45" s="16">
        <f>_xlfn.XLOOKUP($B45-Z$2,'SI2.7 - Battery_stock'!$J$4:$J$49,'SI2.7 - Battery_stock'!$K$4:$K$49,0)</f>
        <v>3.0000000000000027E-3</v>
      </c>
      <c r="AA45" s="16">
        <f>_xlfn.XLOOKUP($B45-AA$2,'SI2.7 - Battery_stock'!$J$4:$J$49,'SI2.7 - Battery_stock'!$K$4:$K$49,0)</f>
        <v>5.8679450472032268E-3</v>
      </c>
      <c r="AB45" s="16">
        <f>_xlfn.XLOOKUP($B45-AB$2,'SI2.7 - Battery_stock'!$J$4:$J$49,'SI2.7 - Battery_stock'!$K$4:$K$49,0)</f>
        <v>1.0964824785626437E-2</v>
      </c>
      <c r="AC45" s="16">
        <f>_xlfn.XLOOKUP($B45-AC$2,'SI2.7 - Battery_stock'!$J$4:$J$49,'SI2.7 - Battery_stock'!$K$4:$K$49,0)</f>
        <v>1.9587187087777513E-2</v>
      </c>
      <c r="AD45" s="16">
        <f>_xlfn.XLOOKUP($B45-AD$2,'SI2.7 - Battery_stock'!$J$4:$J$49,'SI2.7 - Battery_stock'!$K$4:$K$49,0)</f>
        <v>3.3474520651110007E-2</v>
      </c>
      <c r="AE45" s="16">
        <f>_xlfn.XLOOKUP($B45-AE$2,'SI2.7 - Battery_stock'!$J$4:$J$49,'SI2.7 - Battery_stock'!$K$4:$K$49,0)</f>
        <v>5.4772255750516585E-2</v>
      </c>
      <c r="AF45" s="16">
        <f>_xlfn.XLOOKUP($B45-AF$2,'SI2.7 - Battery_stock'!$J$4:$J$49,'SI2.7 - Battery_stock'!$K$4:$K$49,0)</f>
        <v>8.5873566956985892E-2</v>
      </c>
      <c r="AG45" s="16">
        <f>_xlfn.XLOOKUP($B45-AG$2,'SI2.7 - Battery_stock'!$J$4:$J$49,'SI2.7 - Battery_stock'!$K$4:$K$49,0)</f>
        <v>0.12911549380067699</v>
      </c>
      <c r="AH45" s="16">
        <f>_xlfn.XLOOKUP($B45-AH$2,'SI2.7 - Battery_stock'!$J$4:$J$49,'SI2.7 - Battery_stock'!$K$4:$K$49,0)</f>
        <v>0.18633990163113034</v>
      </c>
      <c r="AI45" s="16">
        <f>_xlfn.XLOOKUP($B45-AI$2,'SI2.7 - Battery_stock'!$J$4:$J$49,'SI2.7 - Battery_stock'!$K$4:$K$49,0)</f>
        <v>0.25837776899454301</v>
      </c>
      <c r="AJ45" s="16">
        <f>_xlfn.XLOOKUP($B45-AJ$2,'SI2.7 - Battery_stock'!$J$4:$J$49,'SI2.7 - Battery_stock'!$K$4:$K$49,0)</f>
        <v>0.34456235469533381</v>
      </c>
      <c r="AK45" s="16">
        <f>_xlfn.XLOOKUP($B45-AK$2,'SI2.7 - Battery_stock'!$J$4:$J$49,'SI2.7 - Battery_stock'!$K$4:$K$49,0)</f>
        <v>0.44240412357986791</v>
      </c>
      <c r="AL45" s="16">
        <f>_xlfn.XLOOKUP($B45-AL$2,'SI2.7 - Battery_stock'!$J$4:$J$49,'SI2.7 - Battery_stock'!$K$4:$K$49,0)</f>
        <v>0.54755135443059455</v>
      </c>
      <c r="AM45" s="16">
        <f>_xlfn.XLOOKUP($B45-AM$2,'SI2.7 - Battery_stock'!$J$4:$J$49,'SI2.7 - Battery_stock'!$K$4:$K$49,0)</f>
        <v>0.65410927351243875</v>
      </c>
      <c r="AN45" s="16">
        <f>_xlfn.XLOOKUP($B45-AN$2,'SI2.7 - Battery_stock'!$J$4:$J$49,'SI2.7 - Battery_stock'!$K$4:$K$49,0)</f>
        <v>0.75530749508057482</v>
      </c>
      <c r="AO45" s="16">
        <f>_xlfn.XLOOKUP($B45-AO$2,'SI2.7 - Battery_stock'!$J$4:$J$49,'SI2.7 - Battery_stock'!$K$4:$K$49,0)</f>
        <v>0.8444155050925114</v>
      </c>
      <c r="AP45" s="16">
        <f>_xlfn.XLOOKUP($B45-AP$2,'SI2.7 - Battery_stock'!$J$4:$J$49,'SI2.7 - Battery_stock'!$K$4:$K$49,0)</f>
        <v>0.91574129349650168</v>
      </c>
      <c r="AQ45" s="16">
        <f>_xlfn.XLOOKUP($B45-AQ$2,'SI2.7 - Battery_stock'!$J$4:$J$49,'SI2.7 - Battery_stock'!$K$4:$K$49,0)</f>
        <v>0.96554054295599878</v>
      </c>
      <c r="AR45" s="16">
        <f>_xlfn.XLOOKUP($B45-AR$2,'SI2.7 - Battery_stock'!$J$4:$J$49,'SI2.7 - Battery_stock'!$K$4:$K$49,0)</f>
        <v>0.99275475702691973</v>
      </c>
      <c r="AS45" s="16">
        <f>_xlfn.XLOOKUP($B45-AS$2,'SI2.7 - Battery_stock'!$J$4:$J$49,'SI2.7 - Battery_stock'!$K$4:$K$49,0)</f>
        <v>1</v>
      </c>
      <c r="AT45" s="16">
        <f>_xlfn.XLOOKUP($B45-AT$2,'SI2.7 - Battery_stock'!$J$4:$J$49,'SI2.7 - Battery_stock'!$K$4:$K$49,0)</f>
        <v>0</v>
      </c>
      <c r="AU45" s="16">
        <f>_xlfn.XLOOKUP($B45-AU$2,'SI2.7 - Battery_stock'!$J$4:$J$49,'SI2.7 - Battery_stock'!$K$4:$K$49,0)</f>
        <v>0</v>
      </c>
      <c r="AV45" s="16">
        <f>_xlfn.XLOOKUP($B45-AV$2,'SI2.7 - Battery_stock'!$J$4:$J$49,'SI2.7 - Battery_stock'!$K$4:$K$49,0)</f>
        <v>0</v>
      </c>
    </row>
    <row r="46" spans="2:48">
      <c r="B46" s="9">
        <f>'SI2.7 - Battery_stock'!B47</f>
        <v>2048</v>
      </c>
      <c r="C46" s="16">
        <f>_xlfn.XLOOKUP($B46-C$2,'SI2.7 - Battery_stock'!$J$4:$J$49,'SI2.7 - Battery_stock'!$K$4:$K$49,0)</f>
        <v>0</v>
      </c>
      <c r="D46" s="16">
        <f>_xlfn.XLOOKUP($B46-D$2,'SI2.7 - Battery_stock'!$J$4:$J$49,'SI2.7 - Battery_stock'!$K$4:$K$49,0)</f>
        <v>0</v>
      </c>
      <c r="E46" s="16">
        <f>_xlfn.XLOOKUP($B46-E$2,'SI2.7 - Battery_stock'!$J$4:$J$49,'SI2.7 - Battery_stock'!$K$4:$K$49,0)</f>
        <v>3.4416913763379853E-15</v>
      </c>
      <c r="F46" s="16">
        <f>_xlfn.XLOOKUP($B46-F$2,'SI2.7 - Battery_stock'!$J$4:$J$49,'SI2.7 - Battery_stock'!$K$4:$K$49,0)</f>
        <v>2.1427304375265521E-14</v>
      </c>
      <c r="G46" s="16">
        <f>_xlfn.XLOOKUP($B46-G$2,'SI2.7 - Battery_stock'!$J$4:$J$49,'SI2.7 - Battery_stock'!$K$4:$K$49,0)</f>
        <v>1.2434497875801753E-13</v>
      </c>
      <c r="H46" s="16">
        <f>_xlfn.XLOOKUP($B46-H$2,'SI2.7 - Battery_stock'!$J$4:$J$49,'SI2.7 - Battery_stock'!$K$4:$K$49,0)</f>
        <v>6.815659148173836E-13</v>
      </c>
      <c r="I46" s="16">
        <f>_xlfn.XLOOKUP($B46-I$2,'SI2.7 - Battery_stock'!$J$4:$J$49,'SI2.7 - Battery_stock'!$K$4:$K$49,0)</f>
        <v>3.5325076197523231E-12</v>
      </c>
      <c r="J46" s="16">
        <f>_xlfn.XLOOKUP($B46-J$2,'SI2.7 - Battery_stock'!$J$4:$J$49,'SI2.7 - Battery_stock'!$K$4:$K$49,0)</f>
        <v>1.7321366563294305E-11</v>
      </c>
      <c r="K46" s="16">
        <f>_xlfn.XLOOKUP($B46-K$2,'SI2.7 - Battery_stock'!$J$4:$J$49,'SI2.7 - Battery_stock'!$K$4:$K$49,0)</f>
        <v>8.0379480849046558E-11</v>
      </c>
      <c r="L46" s="16">
        <f>_xlfn.XLOOKUP($B46-L$2,'SI2.7 - Battery_stock'!$J$4:$J$49,'SI2.7 - Battery_stock'!$K$4:$K$49,0)</f>
        <v>3.5314962065768896E-10</v>
      </c>
      <c r="M46" s="16">
        <f>_xlfn.XLOOKUP($B46-M$2,'SI2.7 - Battery_stock'!$J$4:$J$49,'SI2.7 - Battery_stock'!$K$4:$K$49,0)</f>
        <v>1.4696270866920713E-9</v>
      </c>
      <c r="N46" s="16">
        <f>_xlfn.XLOOKUP($B46-N$2,'SI2.7 - Battery_stock'!$J$4:$J$49,'SI2.7 - Battery_stock'!$K$4:$K$49,0)</f>
        <v>5.7953464249749231E-9</v>
      </c>
      <c r="O46" s="16">
        <f>_xlfn.XLOOKUP($B46-O$2,'SI2.7 - Battery_stock'!$J$4:$J$49,'SI2.7 - Battery_stock'!$K$4:$K$49,0)</f>
        <v>2.1665504834622595E-8</v>
      </c>
      <c r="P46" s="16">
        <f>_xlfn.XLOOKUP($B46-P$2,'SI2.7 - Battery_stock'!$J$4:$J$49,'SI2.7 - Battery_stock'!$K$4:$K$49,0)</f>
        <v>7.6819789529558591E-8</v>
      </c>
      <c r="Q46" s="16">
        <f>_xlfn.XLOOKUP($B46-Q$2,'SI2.7 - Battery_stock'!$J$4:$J$49,'SI2.7 - Battery_stock'!$K$4:$K$49,0)</f>
        <v>2.5846084295011451E-7</v>
      </c>
      <c r="R46" s="16">
        <f>_xlfn.XLOOKUP($B46-R$2,'SI2.7 - Battery_stock'!$J$4:$J$49,'SI2.7 - Battery_stock'!$K$4:$K$49,0)</f>
        <v>8.2554582492289086E-7</v>
      </c>
      <c r="S46" s="16">
        <f>_xlfn.XLOOKUP($B46-S$2,'SI2.7 - Battery_stock'!$J$4:$J$49,'SI2.7 - Battery_stock'!$K$4:$K$49,0)</f>
        <v>2.5045236462517551E-6</v>
      </c>
      <c r="T46" s="16">
        <f>_xlfn.XLOOKUP($B46-T$2,'SI2.7 - Battery_stock'!$J$4:$J$49,'SI2.7 - Battery_stock'!$K$4:$K$49,0)</f>
        <v>7.2204617330706711E-6</v>
      </c>
      <c r="U46" s="16">
        <f>_xlfn.XLOOKUP($B46-U$2,'SI2.7 - Battery_stock'!$J$4:$J$49,'SI2.7 - Battery_stock'!$K$4:$K$49,0)</f>
        <v>1.9791788430478796E-5</v>
      </c>
      <c r="V46" s="16">
        <f>_xlfn.XLOOKUP($B46-V$2,'SI2.7 - Battery_stock'!$J$4:$J$49,'SI2.7 - Battery_stock'!$K$4:$K$49,0)</f>
        <v>5.1607888530424972E-5</v>
      </c>
      <c r="W46" s="16">
        <f>_xlfn.XLOOKUP($B46-W$2,'SI2.7 - Battery_stock'!$J$4:$J$49,'SI2.7 - Battery_stock'!$K$4:$K$49,0)</f>
        <v>1.2808424593790946E-4</v>
      </c>
      <c r="X46" s="16">
        <f>_xlfn.XLOOKUP($B46-X$2,'SI2.7 - Battery_stock'!$J$4:$J$49,'SI2.7 - Battery_stock'!$K$4:$K$49,0)</f>
        <v>3.0273933569047173E-4</v>
      </c>
      <c r="Y46" s="16">
        <f>_xlfn.XLOOKUP($B46-Y$2,'SI2.7 - Battery_stock'!$J$4:$J$49,'SI2.7 - Battery_stock'!$K$4:$K$49,0)</f>
        <v>6.818492265509013E-4</v>
      </c>
      <c r="Z46" s="16">
        <f>_xlfn.XLOOKUP($B46-Z$2,'SI2.7 - Battery_stock'!$J$4:$J$49,'SI2.7 - Battery_stock'!$K$4:$K$49,0)</f>
        <v>1.4642512460747437E-3</v>
      </c>
      <c r="AA46" s="16">
        <f>_xlfn.XLOOKUP($B46-AA$2,'SI2.7 - Battery_stock'!$J$4:$J$49,'SI2.7 - Battery_stock'!$K$4:$K$49,0)</f>
        <v>3.0000000000000027E-3</v>
      </c>
      <c r="AB46" s="16">
        <f>_xlfn.XLOOKUP($B46-AB$2,'SI2.7 - Battery_stock'!$J$4:$J$49,'SI2.7 - Battery_stock'!$K$4:$K$49,0)</f>
        <v>5.8679450472032268E-3</v>
      </c>
      <c r="AC46" s="16">
        <f>_xlfn.XLOOKUP($B46-AC$2,'SI2.7 - Battery_stock'!$J$4:$J$49,'SI2.7 - Battery_stock'!$K$4:$K$49,0)</f>
        <v>1.0964824785626437E-2</v>
      </c>
      <c r="AD46" s="16">
        <f>_xlfn.XLOOKUP($B46-AD$2,'SI2.7 - Battery_stock'!$J$4:$J$49,'SI2.7 - Battery_stock'!$K$4:$K$49,0)</f>
        <v>1.9587187087777513E-2</v>
      </c>
      <c r="AE46" s="16">
        <f>_xlfn.XLOOKUP($B46-AE$2,'SI2.7 - Battery_stock'!$J$4:$J$49,'SI2.7 - Battery_stock'!$K$4:$K$49,0)</f>
        <v>3.3474520651110007E-2</v>
      </c>
      <c r="AF46" s="16">
        <f>_xlfn.XLOOKUP($B46-AF$2,'SI2.7 - Battery_stock'!$J$4:$J$49,'SI2.7 - Battery_stock'!$K$4:$K$49,0)</f>
        <v>5.4772255750516585E-2</v>
      </c>
      <c r="AG46" s="16">
        <f>_xlfn.XLOOKUP($B46-AG$2,'SI2.7 - Battery_stock'!$J$4:$J$49,'SI2.7 - Battery_stock'!$K$4:$K$49,0)</f>
        <v>8.5873566956985892E-2</v>
      </c>
      <c r="AH46" s="16">
        <f>_xlfn.XLOOKUP($B46-AH$2,'SI2.7 - Battery_stock'!$J$4:$J$49,'SI2.7 - Battery_stock'!$K$4:$K$49,0)</f>
        <v>0.12911549380067699</v>
      </c>
      <c r="AI46" s="16">
        <f>_xlfn.XLOOKUP($B46-AI$2,'SI2.7 - Battery_stock'!$J$4:$J$49,'SI2.7 - Battery_stock'!$K$4:$K$49,0)</f>
        <v>0.18633990163113034</v>
      </c>
      <c r="AJ46" s="16">
        <f>_xlfn.XLOOKUP($B46-AJ$2,'SI2.7 - Battery_stock'!$J$4:$J$49,'SI2.7 - Battery_stock'!$K$4:$K$49,0)</f>
        <v>0.25837776899454301</v>
      </c>
      <c r="AK46" s="16">
        <f>_xlfn.XLOOKUP($B46-AK$2,'SI2.7 - Battery_stock'!$J$4:$J$49,'SI2.7 - Battery_stock'!$K$4:$K$49,0)</f>
        <v>0.34456235469533381</v>
      </c>
      <c r="AL46" s="16">
        <f>_xlfn.XLOOKUP($B46-AL$2,'SI2.7 - Battery_stock'!$J$4:$J$49,'SI2.7 - Battery_stock'!$K$4:$K$49,0)</f>
        <v>0.44240412357986791</v>
      </c>
      <c r="AM46" s="16">
        <f>_xlfn.XLOOKUP($B46-AM$2,'SI2.7 - Battery_stock'!$J$4:$J$49,'SI2.7 - Battery_stock'!$K$4:$K$49,0)</f>
        <v>0.54755135443059455</v>
      </c>
      <c r="AN46" s="16">
        <f>_xlfn.XLOOKUP($B46-AN$2,'SI2.7 - Battery_stock'!$J$4:$J$49,'SI2.7 - Battery_stock'!$K$4:$K$49,0)</f>
        <v>0.65410927351243875</v>
      </c>
      <c r="AO46" s="16">
        <f>_xlfn.XLOOKUP($B46-AO$2,'SI2.7 - Battery_stock'!$J$4:$J$49,'SI2.7 - Battery_stock'!$K$4:$K$49,0)</f>
        <v>0.75530749508057482</v>
      </c>
      <c r="AP46" s="16">
        <f>_xlfn.XLOOKUP($B46-AP$2,'SI2.7 - Battery_stock'!$J$4:$J$49,'SI2.7 - Battery_stock'!$K$4:$K$49,0)</f>
        <v>0.8444155050925114</v>
      </c>
      <c r="AQ46" s="16">
        <f>_xlfn.XLOOKUP($B46-AQ$2,'SI2.7 - Battery_stock'!$J$4:$J$49,'SI2.7 - Battery_stock'!$K$4:$K$49,0)</f>
        <v>0.91574129349650168</v>
      </c>
      <c r="AR46" s="16">
        <f>_xlfn.XLOOKUP($B46-AR$2,'SI2.7 - Battery_stock'!$J$4:$J$49,'SI2.7 - Battery_stock'!$K$4:$K$49,0)</f>
        <v>0.96554054295599878</v>
      </c>
      <c r="AS46" s="16">
        <f>_xlfn.XLOOKUP($B46-AS$2,'SI2.7 - Battery_stock'!$J$4:$J$49,'SI2.7 - Battery_stock'!$K$4:$K$49,0)</f>
        <v>0.99275475702691973</v>
      </c>
      <c r="AT46" s="16">
        <f>_xlfn.XLOOKUP($B46-AT$2,'SI2.7 - Battery_stock'!$J$4:$J$49,'SI2.7 - Battery_stock'!$K$4:$K$49,0)</f>
        <v>1</v>
      </c>
      <c r="AU46" s="16">
        <f>_xlfn.XLOOKUP($B46-AU$2,'SI2.7 - Battery_stock'!$J$4:$J$49,'SI2.7 - Battery_stock'!$K$4:$K$49,0)</f>
        <v>0</v>
      </c>
      <c r="AV46" s="16">
        <f>_xlfn.XLOOKUP($B46-AV$2,'SI2.7 - Battery_stock'!$J$4:$J$49,'SI2.7 - Battery_stock'!$K$4:$K$49,0)</f>
        <v>0</v>
      </c>
    </row>
    <row r="47" spans="2:48">
      <c r="B47" s="9">
        <f>'SI2.7 - Battery_stock'!B48</f>
        <v>2049</v>
      </c>
      <c r="C47" s="16">
        <f>_xlfn.XLOOKUP($B47-C$2,'SI2.7 - Battery_stock'!$J$4:$J$49,'SI2.7 - Battery_stock'!$K$4:$K$49,0)</f>
        <v>0</v>
      </c>
      <c r="D47" s="16">
        <f>_xlfn.XLOOKUP($B47-D$2,'SI2.7 - Battery_stock'!$J$4:$J$49,'SI2.7 - Battery_stock'!$K$4:$K$49,0)</f>
        <v>0</v>
      </c>
      <c r="E47" s="16">
        <f>_xlfn.XLOOKUP($B47-E$2,'SI2.7 - Battery_stock'!$J$4:$J$49,'SI2.7 - Battery_stock'!$K$4:$K$49,0)</f>
        <v>0</v>
      </c>
      <c r="F47" s="16">
        <f>_xlfn.XLOOKUP($B47-F$2,'SI2.7 - Battery_stock'!$J$4:$J$49,'SI2.7 - Battery_stock'!$K$4:$K$49,0)</f>
        <v>3.4416913763379853E-15</v>
      </c>
      <c r="G47" s="16">
        <f>_xlfn.XLOOKUP($B47-G$2,'SI2.7 - Battery_stock'!$J$4:$J$49,'SI2.7 - Battery_stock'!$K$4:$K$49,0)</f>
        <v>2.1427304375265521E-14</v>
      </c>
      <c r="H47" s="16">
        <f>_xlfn.XLOOKUP($B47-H$2,'SI2.7 - Battery_stock'!$J$4:$J$49,'SI2.7 - Battery_stock'!$K$4:$K$49,0)</f>
        <v>1.2434497875801753E-13</v>
      </c>
      <c r="I47" s="16">
        <f>_xlfn.XLOOKUP($B47-I$2,'SI2.7 - Battery_stock'!$J$4:$J$49,'SI2.7 - Battery_stock'!$K$4:$K$49,0)</f>
        <v>6.815659148173836E-13</v>
      </c>
      <c r="J47" s="16">
        <f>_xlfn.XLOOKUP($B47-J$2,'SI2.7 - Battery_stock'!$J$4:$J$49,'SI2.7 - Battery_stock'!$K$4:$K$49,0)</f>
        <v>3.5325076197523231E-12</v>
      </c>
      <c r="K47" s="16">
        <f>_xlfn.XLOOKUP($B47-K$2,'SI2.7 - Battery_stock'!$J$4:$J$49,'SI2.7 - Battery_stock'!$K$4:$K$49,0)</f>
        <v>1.7321366563294305E-11</v>
      </c>
      <c r="L47" s="16">
        <f>_xlfn.XLOOKUP($B47-L$2,'SI2.7 - Battery_stock'!$J$4:$J$49,'SI2.7 - Battery_stock'!$K$4:$K$49,0)</f>
        <v>8.0379480849046558E-11</v>
      </c>
      <c r="M47" s="16">
        <f>_xlfn.XLOOKUP($B47-M$2,'SI2.7 - Battery_stock'!$J$4:$J$49,'SI2.7 - Battery_stock'!$K$4:$K$49,0)</f>
        <v>3.5314962065768896E-10</v>
      </c>
      <c r="N47" s="16">
        <f>_xlfn.XLOOKUP($B47-N$2,'SI2.7 - Battery_stock'!$J$4:$J$49,'SI2.7 - Battery_stock'!$K$4:$K$49,0)</f>
        <v>1.4696270866920713E-9</v>
      </c>
      <c r="O47" s="16">
        <f>_xlfn.XLOOKUP($B47-O$2,'SI2.7 - Battery_stock'!$J$4:$J$49,'SI2.7 - Battery_stock'!$K$4:$K$49,0)</f>
        <v>5.7953464249749231E-9</v>
      </c>
      <c r="P47" s="16">
        <f>_xlfn.XLOOKUP($B47-P$2,'SI2.7 - Battery_stock'!$J$4:$J$49,'SI2.7 - Battery_stock'!$K$4:$K$49,0)</f>
        <v>2.1665504834622595E-8</v>
      </c>
      <c r="Q47" s="16">
        <f>_xlfn.XLOOKUP($B47-Q$2,'SI2.7 - Battery_stock'!$J$4:$J$49,'SI2.7 - Battery_stock'!$K$4:$K$49,0)</f>
        <v>7.6819789529558591E-8</v>
      </c>
      <c r="R47" s="16">
        <f>_xlfn.XLOOKUP($B47-R$2,'SI2.7 - Battery_stock'!$J$4:$J$49,'SI2.7 - Battery_stock'!$K$4:$K$49,0)</f>
        <v>2.5846084295011451E-7</v>
      </c>
      <c r="S47" s="16">
        <f>_xlfn.XLOOKUP($B47-S$2,'SI2.7 - Battery_stock'!$J$4:$J$49,'SI2.7 - Battery_stock'!$K$4:$K$49,0)</f>
        <v>8.2554582492289086E-7</v>
      </c>
      <c r="T47" s="16">
        <f>_xlfn.XLOOKUP($B47-T$2,'SI2.7 - Battery_stock'!$J$4:$J$49,'SI2.7 - Battery_stock'!$K$4:$K$49,0)</f>
        <v>2.5045236462517551E-6</v>
      </c>
      <c r="U47" s="16">
        <f>_xlfn.XLOOKUP($B47-U$2,'SI2.7 - Battery_stock'!$J$4:$J$49,'SI2.7 - Battery_stock'!$K$4:$K$49,0)</f>
        <v>7.2204617330706711E-6</v>
      </c>
      <c r="V47" s="16">
        <f>_xlfn.XLOOKUP($B47-V$2,'SI2.7 - Battery_stock'!$J$4:$J$49,'SI2.7 - Battery_stock'!$K$4:$K$49,0)</f>
        <v>1.9791788430478796E-5</v>
      </c>
      <c r="W47" s="16">
        <f>_xlfn.XLOOKUP($B47-W$2,'SI2.7 - Battery_stock'!$J$4:$J$49,'SI2.7 - Battery_stock'!$K$4:$K$49,0)</f>
        <v>5.1607888530424972E-5</v>
      </c>
      <c r="X47" s="16">
        <f>_xlfn.XLOOKUP($B47-X$2,'SI2.7 - Battery_stock'!$J$4:$J$49,'SI2.7 - Battery_stock'!$K$4:$K$49,0)</f>
        <v>1.2808424593790946E-4</v>
      </c>
      <c r="Y47" s="16">
        <f>_xlfn.XLOOKUP($B47-Y$2,'SI2.7 - Battery_stock'!$J$4:$J$49,'SI2.7 - Battery_stock'!$K$4:$K$49,0)</f>
        <v>3.0273933569047173E-4</v>
      </c>
      <c r="Z47" s="16">
        <f>_xlfn.XLOOKUP($B47-Z$2,'SI2.7 - Battery_stock'!$J$4:$J$49,'SI2.7 - Battery_stock'!$K$4:$K$49,0)</f>
        <v>6.818492265509013E-4</v>
      </c>
      <c r="AA47" s="16">
        <f>_xlfn.XLOOKUP($B47-AA$2,'SI2.7 - Battery_stock'!$J$4:$J$49,'SI2.7 - Battery_stock'!$K$4:$K$49,0)</f>
        <v>1.4642512460747437E-3</v>
      </c>
      <c r="AB47" s="16">
        <f>_xlfn.XLOOKUP($B47-AB$2,'SI2.7 - Battery_stock'!$J$4:$J$49,'SI2.7 - Battery_stock'!$K$4:$K$49,0)</f>
        <v>3.0000000000000027E-3</v>
      </c>
      <c r="AC47" s="16">
        <f>_xlfn.XLOOKUP($B47-AC$2,'SI2.7 - Battery_stock'!$J$4:$J$49,'SI2.7 - Battery_stock'!$K$4:$K$49,0)</f>
        <v>5.8679450472032268E-3</v>
      </c>
      <c r="AD47" s="16">
        <f>_xlfn.XLOOKUP($B47-AD$2,'SI2.7 - Battery_stock'!$J$4:$J$49,'SI2.7 - Battery_stock'!$K$4:$K$49,0)</f>
        <v>1.0964824785626437E-2</v>
      </c>
      <c r="AE47" s="16">
        <f>_xlfn.XLOOKUP($B47-AE$2,'SI2.7 - Battery_stock'!$J$4:$J$49,'SI2.7 - Battery_stock'!$K$4:$K$49,0)</f>
        <v>1.9587187087777513E-2</v>
      </c>
      <c r="AF47" s="16">
        <f>_xlfn.XLOOKUP($B47-AF$2,'SI2.7 - Battery_stock'!$J$4:$J$49,'SI2.7 - Battery_stock'!$K$4:$K$49,0)</f>
        <v>3.3474520651110007E-2</v>
      </c>
      <c r="AG47" s="16">
        <f>_xlfn.XLOOKUP($B47-AG$2,'SI2.7 - Battery_stock'!$J$4:$J$49,'SI2.7 - Battery_stock'!$K$4:$K$49,0)</f>
        <v>5.4772255750516585E-2</v>
      </c>
      <c r="AH47" s="16">
        <f>_xlfn.XLOOKUP($B47-AH$2,'SI2.7 - Battery_stock'!$J$4:$J$49,'SI2.7 - Battery_stock'!$K$4:$K$49,0)</f>
        <v>8.5873566956985892E-2</v>
      </c>
      <c r="AI47" s="16">
        <f>_xlfn.XLOOKUP($B47-AI$2,'SI2.7 - Battery_stock'!$J$4:$J$49,'SI2.7 - Battery_stock'!$K$4:$K$49,0)</f>
        <v>0.12911549380067699</v>
      </c>
      <c r="AJ47" s="16">
        <f>_xlfn.XLOOKUP($B47-AJ$2,'SI2.7 - Battery_stock'!$J$4:$J$49,'SI2.7 - Battery_stock'!$K$4:$K$49,0)</f>
        <v>0.18633990163113034</v>
      </c>
      <c r="AK47" s="16">
        <f>_xlfn.XLOOKUP($B47-AK$2,'SI2.7 - Battery_stock'!$J$4:$J$49,'SI2.7 - Battery_stock'!$K$4:$K$49,0)</f>
        <v>0.25837776899454301</v>
      </c>
      <c r="AL47" s="16">
        <f>_xlfn.XLOOKUP($B47-AL$2,'SI2.7 - Battery_stock'!$J$4:$J$49,'SI2.7 - Battery_stock'!$K$4:$K$49,0)</f>
        <v>0.34456235469533381</v>
      </c>
      <c r="AM47" s="16">
        <f>_xlfn.XLOOKUP($B47-AM$2,'SI2.7 - Battery_stock'!$J$4:$J$49,'SI2.7 - Battery_stock'!$K$4:$K$49,0)</f>
        <v>0.44240412357986791</v>
      </c>
      <c r="AN47" s="16">
        <f>_xlfn.XLOOKUP($B47-AN$2,'SI2.7 - Battery_stock'!$J$4:$J$49,'SI2.7 - Battery_stock'!$K$4:$K$49,0)</f>
        <v>0.54755135443059455</v>
      </c>
      <c r="AO47" s="16">
        <f>_xlfn.XLOOKUP($B47-AO$2,'SI2.7 - Battery_stock'!$J$4:$J$49,'SI2.7 - Battery_stock'!$K$4:$K$49,0)</f>
        <v>0.65410927351243875</v>
      </c>
      <c r="AP47" s="16">
        <f>_xlfn.XLOOKUP($B47-AP$2,'SI2.7 - Battery_stock'!$J$4:$J$49,'SI2.7 - Battery_stock'!$K$4:$K$49,0)</f>
        <v>0.75530749508057482</v>
      </c>
      <c r="AQ47" s="16">
        <f>_xlfn.XLOOKUP($B47-AQ$2,'SI2.7 - Battery_stock'!$J$4:$J$49,'SI2.7 - Battery_stock'!$K$4:$K$49,0)</f>
        <v>0.8444155050925114</v>
      </c>
      <c r="AR47" s="16">
        <f>_xlfn.XLOOKUP($B47-AR$2,'SI2.7 - Battery_stock'!$J$4:$J$49,'SI2.7 - Battery_stock'!$K$4:$K$49,0)</f>
        <v>0.91574129349650168</v>
      </c>
      <c r="AS47" s="16">
        <f>_xlfn.XLOOKUP($B47-AS$2,'SI2.7 - Battery_stock'!$J$4:$J$49,'SI2.7 - Battery_stock'!$K$4:$K$49,0)</f>
        <v>0.96554054295599878</v>
      </c>
      <c r="AT47" s="16">
        <f>_xlfn.XLOOKUP($B47-AT$2,'SI2.7 - Battery_stock'!$J$4:$J$49,'SI2.7 - Battery_stock'!$K$4:$K$49,0)</f>
        <v>0.99275475702691973</v>
      </c>
      <c r="AU47" s="16">
        <f>_xlfn.XLOOKUP($B47-AU$2,'SI2.7 - Battery_stock'!$J$4:$J$49,'SI2.7 - Battery_stock'!$K$4:$K$49,0)</f>
        <v>1</v>
      </c>
      <c r="AV47" s="16">
        <f>_xlfn.XLOOKUP($B47-AV$2,'SI2.7 - Battery_stock'!$J$4:$J$49,'SI2.7 - Battery_stock'!$K$4:$K$49,0)</f>
        <v>0</v>
      </c>
    </row>
    <row r="48" spans="2:48">
      <c r="B48" s="9">
        <f>'SI2.7 - Battery_stock'!B49</f>
        <v>2050</v>
      </c>
      <c r="C48" s="16">
        <f>_xlfn.XLOOKUP($B48-C$2,'SI2.7 - Battery_stock'!$J$4:$J$49,'SI2.7 - Battery_stock'!$K$4:$K$49,0)</f>
        <v>0</v>
      </c>
      <c r="D48" s="16">
        <f>_xlfn.XLOOKUP($B48-D$2,'SI2.7 - Battery_stock'!$J$4:$J$49,'SI2.7 - Battery_stock'!$K$4:$K$49,0)</f>
        <v>0</v>
      </c>
      <c r="E48" s="16">
        <f>_xlfn.XLOOKUP($B48-E$2,'SI2.7 - Battery_stock'!$J$4:$J$49,'SI2.7 - Battery_stock'!$K$4:$K$49,0)</f>
        <v>0</v>
      </c>
      <c r="F48" s="16">
        <f>_xlfn.XLOOKUP($B48-F$2,'SI2.7 - Battery_stock'!$J$4:$J$49,'SI2.7 - Battery_stock'!$K$4:$K$49,0)</f>
        <v>0</v>
      </c>
      <c r="G48" s="16">
        <f>_xlfn.XLOOKUP($B48-G$2,'SI2.7 - Battery_stock'!$J$4:$J$49,'SI2.7 - Battery_stock'!$K$4:$K$49,0)</f>
        <v>3.4416913763379853E-15</v>
      </c>
      <c r="H48" s="16">
        <f>_xlfn.XLOOKUP($B48-H$2,'SI2.7 - Battery_stock'!$J$4:$J$49,'SI2.7 - Battery_stock'!$K$4:$K$49,0)</f>
        <v>2.1427304375265521E-14</v>
      </c>
      <c r="I48" s="16">
        <f>_xlfn.XLOOKUP($B48-I$2,'SI2.7 - Battery_stock'!$J$4:$J$49,'SI2.7 - Battery_stock'!$K$4:$K$49,0)</f>
        <v>1.2434497875801753E-13</v>
      </c>
      <c r="J48" s="16">
        <f>_xlfn.XLOOKUP($B48-J$2,'SI2.7 - Battery_stock'!$J$4:$J$49,'SI2.7 - Battery_stock'!$K$4:$K$49,0)</f>
        <v>6.815659148173836E-13</v>
      </c>
      <c r="K48" s="16">
        <f>_xlfn.XLOOKUP($B48-K$2,'SI2.7 - Battery_stock'!$J$4:$J$49,'SI2.7 - Battery_stock'!$K$4:$K$49,0)</f>
        <v>3.5325076197523231E-12</v>
      </c>
      <c r="L48" s="16">
        <f>_xlfn.XLOOKUP($B48-L$2,'SI2.7 - Battery_stock'!$J$4:$J$49,'SI2.7 - Battery_stock'!$K$4:$K$49,0)</f>
        <v>1.7321366563294305E-11</v>
      </c>
      <c r="M48" s="16">
        <f>_xlfn.XLOOKUP($B48-M$2,'SI2.7 - Battery_stock'!$J$4:$J$49,'SI2.7 - Battery_stock'!$K$4:$K$49,0)</f>
        <v>8.0379480849046558E-11</v>
      </c>
      <c r="N48" s="16">
        <f>_xlfn.XLOOKUP($B48-N$2,'SI2.7 - Battery_stock'!$J$4:$J$49,'SI2.7 - Battery_stock'!$K$4:$K$49,0)</f>
        <v>3.5314962065768896E-10</v>
      </c>
      <c r="O48" s="16">
        <f>_xlfn.XLOOKUP($B48-O$2,'SI2.7 - Battery_stock'!$J$4:$J$49,'SI2.7 - Battery_stock'!$K$4:$K$49,0)</f>
        <v>1.4696270866920713E-9</v>
      </c>
      <c r="P48" s="16">
        <f>_xlfn.XLOOKUP($B48-P$2,'SI2.7 - Battery_stock'!$J$4:$J$49,'SI2.7 - Battery_stock'!$K$4:$K$49,0)</f>
        <v>5.7953464249749231E-9</v>
      </c>
      <c r="Q48" s="16">
        <f>_xlfn.XLOOKUP($B48-Q$2,'SI2.7 - Battery_stock'!$J$4:$J$49,'SI2.7 - Battery_stock'!$K$4:$K$49,0)</f>
        <v>2.1665504834622595E-8</v>
      </c>
      <c r="R48" s="16">
        <f>_xlfn.XLOOKUP($B48-R$2,'SI2.7 - Battery_stock'!$J$4:$J$49,'SI2.7 - Battery_stock'!$K$4:$K$49,0)</f>
        <v>7.6819789529558591E-8</v>
      </c>
      <c r="S48" s="16">
        <f>_xlfn.XLOOKUP($B48-S$2,'SI2.7 - Battery_stock'!$J$4:$J$49,'SI2.7 - Battery_stock'!$K$4:$K$49,0)</f>
        <v>2.5846084295011451E-7</v>
      </c>
      <c r="T48" s="16">
        <f>_xlfn.XLOOKUP($B48-T$2,'SI2.7 - Battery_stock'!$J$4:$J$49,'SI2.7 - Battery_stock'!$K$4:$K$49,0)</f>
        <v>8.2554582492289086E-7</v>
      </c>
      <c r="U48" s="16">
        <f>_xlfn.XLOOKUP($B48-U$2,'SI2.7 - Battery_stock'!$J$4:$J$49,'SI2.7 - Battery_stock'!$K$4:$K$49,0)</f>
        <v>2.5045236462517551E-6</v>
      </c>
      <c r="V48" s="16">
        <f>_xlfn.XLOOKUP($B48-V$2,'SI2.7 - Battery_stock'!$J$4:$J$49,'SI2.7 - Battery_stock'!$K$4:$K$49,0)</f>
        <v>7.2204617330706711E-6</v>
      </c>
      <c r="W48" s="16">
        <f>_xlfn.XLOOKUP($B48-W$2,'SI2.7 - Battery_stock'!$J$4:$J$49,'SI2.7 - Battery_stock'!$K$4:$K$49,0)</f>
        <v>1.9791788430478796E-5</v>
      </c>
      <c r="X48" s="16">
        <f>_xlfn.XLOOKUP($B48-X$2,'SI2.7 - Battery_stock'!$J$4:$J$49,'SI2.7 - Battery_stock'!$K$4:$K$49,0)</f>
        <v>5.1607888530424972E-5</v>
      </c>
      <c r="Y48" s="16">
        <f>_xlfn.XLOOKUP($B48-Y$2,'SI2.7 - Battery_stock'!$J$4:$J$49,'SI2.7 - Battery_stock'!$K$4:$K$49,0)</f>
        <v>1.2808424593790946E-4</v>
      </c>
      <c r="Z48" s="16">
        <f>_xlfn.XLOOKUP($B48-Z$2,'SI2.7 - Battery_stock'!$J$4:$J$49,'SI2.7 - Battery_stock'!$K$4:$K$49,0)</f>
        <v>3.0273933569047173E-4</v>
      </c>
      <c r="AA48" s="16">
        <f>_xlfn.XLOOKUP($B48-AA$2,'SI2.7 - Battery_stock'!$J$4:$J$49,'SI2.7 - Battery_stock'!$K$4:$K$49,0)</f>
        <v>6.818492265509013E-4</v>
      </c>
      <c r="AB48" s="16">
        <f>_xlfn.XLOOKUP($B48-AB$2,'SI2.7 - Battery_stock'!$J$4:$J$49,'SI2.7 - Battery_stock'!$K$4:$K$49,0)</f>
        <v>1.4642512460747437E-3</v>
      </c>
      <c r="AC48" s="16">
        <f>_xlfn.XLOOKUP($B48-AC$2,'SI2.7 - Battery_stock'!$J$4:$J$49,'SI2.7 - Battery_stock'!$K$4:$K$49,0)</f>
        <v>3.0000000000000027E-3</v>
      </c>
      <c r="AD48" s="16">
        <f>_xlfn.XLOOKUP($B48-AD$2,'SI2.7 - Battery_stock'!$J$4:$J$49,'SI2.7 - Battery_stock'!$K$4:$K$49,0)</f>
        <v>5.8679450472032268E-3</v>
      </c>
      <c r="AE48" s="16">
        <f>_xlfn.XLOOKUP($B48-AE$2,'SI2.7 - Battery_stock'!$J$4:$J$49,'SI2.7 - Battery_stock'!$K$4:$K$49,0)</f>
        <v>1.0964824785626437E-2</v>
      </c>
      <c r="AF48" s="16">
        <f>_xlfn.XLOOKUP($B48-AF$2,'SI2.7 - Battery_stock'!$J$4:$J$49,'SI2.7 - Battery_stock'!$K$4:$K$49,0)</f>
        <v>1.9587187087777513E-2</v>
      </c>
      <c r="AG48" s="16">
        <f>_xlfn.XLOOKUP($B48-AG$2,'SI2.7 - Battery_stock'!$J$4:$J$49,'SI2.7 - Battery_stock'!$K$4:$K$49,0)</f>
        <v>3.3474520651110007E-2</v>
      </c>
      <c r="AH48" s="16">
        <f>_xlfn.XLOOKUP($B48-AH$2,'SI2.7 - Battery_stock'!$J$4:$J$49,'SI2.7 - Battery_stock'!$K$4:$K$49,0)</f>
        <v>5.4772255750516585E-2</v>
      </c>
      <c r="AI48" s="16">
        <f>_xlfn.XLOOKUP($B48-AI$2,'SI2.7 - Battery_stock'!$J$4:$J$49,'SI2.7 - Battery_stock'!$K$4:$K$49,0)</f>
        <v>8.5873566956985892E-2</v>
      </c>
      <c r="AJ48" s="16">
        <f>_xlfn.XLOOKUP($B48-AJ$2,'SI2.7 - Battery_stock'!$J$4:$J$49,'SI2.7 - Battery_stock'!$K$4:$K$49,0)</f>
        <v>0.12911549380067699</v>
      </c>
      <c r="AK48" s="16">
        <f>_xlfn.XLOOKUP($B48-AK$2,'SI2.7 - Battery_stock'!$J$4:$J$49,'SI2.7 - Battery_stock'!$K$4:$K$49,0)</f>
        <v>0.18633990163113034</v>
      </c>
      <c r="AL48" s="16">
        <f>_xlfn.XLOOKUP($B48-AL$2,'SI2.7 - Battery_stock'!$J$4:$J$49,'SI2.7 - Battery_stock'!$K$4:$K$49,0)</f>
        <v>0.25837776899454301</v>
      </c>
      <c r="AM48" s="16">
        <f>_xlfn.XLOOKUP($B48-AM$2,'SI2.7 - Battery_stock'!$J$4:$J$49,'SI2.7 - Battery_stock'!$K$4:$K$49,0)</f>
        <v>0.34456235469533381</v>
      </c>
      <c r="AN48" s="16">
        <f>_xlfn.XLOOKUP($B48-AN$2,'SI2.7 - Battery_stock'!$J$4:$J$49,'SI2.7 - Battery_stock'!$K$4:$K$49,0)</f>
        <v>0.44240412357986791</v>
      </c>
      <c r="AO48" s="16">
        <f>_xlfn.XLOOKUP($B48-AO$2,'SI2.7 - Battery_stock'!$J$4:$J$49,'SI2.7 - Battery_stock'!$K$4:$K$49,0)</f>
        <v>0.54755135443059455</v>
      </c>
      <c r="AP48" s="16">
        <f>_xlfn.XLOOKUP($B48-AP$2,'SI2.7 - Battery_stock'!$J$4:$J$49,'SI2.7 - Battery_stock'!$K$4:$K$49,0)</f>
        <v>0.65410927351243875</v>
      </c>
      <c r="AQ48" s="16">
        <f>_xlfn.XLOOKUP($B48-AQ$2,'SI2.7 - Battery_stock'!$J$4:$J$49,'SI2.7 - Battery_stock'!$K$4:$K$49,0)</f>
        <v>0.75530749508057482</v>
      </c>
      <c r="AR48" s="16">
        <f>_xlfn.XLOOKUP($B48-AR$2,'SI2.7 - Battery_stock'!$J$4:$J$49,'SI2.7 - Battery_stock'!$K$4:$K$49,0)</f>
        <v>0.8444155050925114</v>
      </c>
      <c r="AS48" s="16">
        <f>_xlfn.XLOOKUP($B48-AS$2,'SI2.7 - Battery_stock'!$J$4:$J$49,'SI2.7 - Battery_stock'!$K$4:$K$49,0)</f>
        <v>0.91574129349650168</v>
      </c>
      <c r="AT48" s="16">
        <f>_xlfn.XLOOKUP($B48-AT$2,'SI2.7 - Battery_stock'!$J$4:$J$49,'SI2.7 - Battery_stock'!$K$4:$K$49,0)</f>
        <v>0.96554054295599878</v>
      </c>
      <c r="AU48" s="16">
        <f>_xlfn.XLOOKUP($B48-AU$2,'SI2.7 - Battery_stock'!$J$4:$J$49,'SI2.7 - Battery_stock'!$K$4:$K$49,0)</f>
        <v>0.99275475702691973</v>
      </c>
      <c r="AV48" s="16">
        <f>_xlfn.XLOOKUP($B48-AV$2,'SI2.7 - Battery_stock'!$J$4:$J$49,'SI2.7 - Battery_stock'!$K$4:$K$49,0)</f>
        <v>1</v>
      </c>
    </row>
  </sheetData>
  <conditionalFormatting sqref="C3:AV48">
    <cfRule type="colorScale" priority="3">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headerFooter>
    <oddFooter>&amp;L_x000D_&amp;1#&amp;"Calibri"&amp;10&amp;K000000 Classified as Internal | Intern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6274411A86274489C6A825FA5D7F2C2" ma:contentTypeVersion="11" ma:contentTypeDescription="Create a new document." ma:contentTypeScope="" ma:versionID="936cc54af2084f7c200bfa2cc9cd0fb8">
  <xsd:schema xmlns:xsd="http://www.w3.org/2001/XMLSchema" xmlns:xs="http://www.w3.org/2001/XMLSchema" xmlns:p="http://schemas.microsoft.com/office/2006/metadata/properties" xmlns:ns2="6c7a0b06-0162-4ac4-8511-809f030a8b75" xmlns:ns3="e39e132b-b7bd-4fcf-8c2e-afd2b0702172" targetNamespace="http://schemas.microsoft.com/office/2006/metadata/properties" ma:root="true" ma:fieldsID="0e40e9f1fd43d036a2b7c70b9678dc37" ns2:_="" ns3:_="">
    <xsd:import namespace="6c7a0b06-0162-4ac4-8511-809f030a8b75"/>
    <xsd:import namespace="e39e132b-b7bd-4fcf-8c2e-afd2b070217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7a0b06-0162-4ac4-8511-809f030a8b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631252e-6fa5-4b2b-9987-d0b6e83c6b6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9e132b-b7bd-4fcf-8c2e-afd2b070217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65c709d-7722-4b47-942b-66fb0d7978f1}" ma:internalName="TaxCatchAll" ma:showField="CatchAllData" ma:web="e39e132b-b7bd-4fcf-8c2e-afd2b07021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39e132b-b7bd-4fcf-8c2e-afd2b0702172" xsi:nil="true"/>
    <lcf76f155ced4ddcb4097134ff3c332f xmlns="6c7a0b06-0162-4ac4-8511-809f030a8b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32C5EE3-4E5B-45A9-B031-51E73B9DC1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7a0b06-0162-4ac4-8511-809f030a8b75"/>
    <ds:schemaRef ds:uri="e39e132b-b7bd-4fcf-8c2e-afd2b07021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90BA8A-0F88-41D3-BBAB-9F2E4D0E867D}">
  <ds:schemaRefs>
    <ds:schemaRef ds:uri="http://schemas.microsoft.com/sharepoint/v3/contenttype/forms"/>
  </ds:schemaRefs>
</ds:datastoreItem>
</file>

<file path=customXml/itemProps3.xml><?xml version="1.0" encoding="utf-8"?>
<ds:datastoreItem xmlns:ds="http://schemas.openxmlformats.org/officeDocument/2006/customXml" ds:itemID="{F98EF690-1D7A-4D98-911B-9B41914DAFA4}">
  <ds:schemaRefs>
    <ds:schemaRef ds:uri="http://purl.org/dc/dcmitype/"/>
    <ds:schemaRef ds:uri="e39e132b-b7bd-4fcf-8c2e-afd2b0702172"/>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6c7a0b06-0162-4ac4-8511-809f030a8b75"/>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Title_page</vt:lpstr>
      <vt:lpstr>SI2.1 - Step A</vt:lpstr>
      <vt:lpstr>SI2.2 - Step B</vt:lpstr>
      <vt:lpstr>SI2.3 - Step C</vt:lpstr>
      <vt:lpstr>SI2.4 - Nickel_supply</vt:lpstr>
      <vt:lpstr>SI2.5 - Nickel_demand_model</vt:lpstr>
      <vt:lpstr>SI2.6 - Battery_chemisty_shares</vt:lpstr>
      <vt:lpstr>SI2.7 - Battery_stock</vt:lpstr>
      <vt:lpstr>Survival_curve_matrix</vt:lpstr>
      <vt:lpstr>SI2.8 - Battery_inflow_NDC</vt:lpstr>
      <vt:lpstr>SI2.9 - Battery_inflow_2.0</vt:lpstr>
      <vt:lpstr>SI2.10 - Battery_inflow_1.5</vt:lpstr>
      <vt:lpstr>SI2.11 - Nickel_inflow</vt:lpstr>
      <vt:lpstr>SI2.12 - Nickel_outflow_NDC</vt:lpstr>
      <vt:lpstr>SI2.13 - Nickel_outlfow_2.0</vt:lpstr>
      <vt:lpstr>SI2.4 - Nickel_outflow_1.5</vt:lpstr>
      <vt:lpstr>SI 2.15 - Scaling_of_LCIs</vt:lpstr>
      <vt:lpstr>References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Tomer Fishman</dc:creator>
  <cp:keywords/>
  <dc:description/>
  <cp:lastModifiedBy>Klimt, J.B.J. (Jonas)</cp:lastModifiedBy>
  <cp:revision/>
  <dcterms:created xsi:type="dcterms:W3CDTF">2019-10-16T11:01:07Z</dcterms:created>
  <dcterms:modified xsi:type="dcterms:W3CDTF">2025-11-26T17:52:45Z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465f887-04a9-4c17-8b62-103eddccf68b_Enabled">
    <vt:lpwstr>true</vt:lpwstr>
  </property>
  <property fmtid="{D5CDD505-2E9C-101B-9397-08002B2CF9AE}" pid="3" name="MSIP_Label_d465f887-04a9-4c17-8b62-103eddccf68b_SetDate">
    <vt:lpwstr>2025-10-16T13:13:01Z</vt:lpwstr>
  </property>
  <property fmtid="{D5CDD505-2E9C-101B-9397-08002B2CF9AE}" pid="4" name="MSIP_Label_d465f887-04a9-4c17-8b62-103eddccf68b_Method">
    <vt:lpwstr>Standard</vt:lpwstr>
  </property>
  <property fmtid="{D5CDD505-2E9C-101B-9397-08002B2CF9AE}" pid="5" name="MSIP_Label_d465f887-04a9-4c17-8b62-103eddccf68b_Name">
    <vt:lpwstr>Internal - Intern</vt:lpwstr>
  </property>
  <property fmtid="{D5CDD505-2E9C-101B-9397-08002B2CF9AE}" pid="6" name="MSIP_Label_d465f887-04a9-4c17-8b62-103eddccf68b_SiteId">
    <vt:lpwstr>ca2a7f76-dbd7-4ec0-9108-6b3d524fb7c8</vt:lpwstr>
  </property>
  <property fmtid="{D5CDD505-2E9C-101B-9397-08002B2CF9AE}" pid="7" name="MSIP_Label_d465f887-04a9-4c17-8b62-103eddccf68b_ActionId">
    <vt:lpwstr>c1d3785d-153d-4940-8007-65e240f6b034</vt:lpwstr>
  </property>
  <property fmtid="{D5CDD505-2E9C-101B-9397-08002B2CF9AE}" pid="8" name="MSIP_Label_d465f887-04a9-4c17-8b62-103eddccf68b_ContentBits">
    <vt:lpwstr>2</vt:lpwstr>
  </property>
  <property fmtid="{D5CDD505-2E9C-101B-9397-08002B2CF9AE}" pid="9" name="MSIP_Label_d465f887-04a9-4c17-8b62-103eddccf68b_Tag">
    <vt:lpwstr>10, 3, 0, 1</vt:lpwstr>
  </property>
  <property fmtid="{D5CDD505-2E9C-101B-9397-08002B2CF9AE}" pid="10" name="ContentTypeId">
    <vt:lpwstr>0x01010026274411A86274489C6A825FA5D7F2C2</vt:lpwstr>
  </property>
  <property fmtid="{D5CDD505-2E9C-101B-9397-08002B2CF9AE}" pid="11" name="MediaServiceImageTags">
    <vt:lpwstr/>
  </property>
</Properties>
</file>