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xr:revisionPtr revIDLastSave="0" documentId="13_ncr:1_{F87C54A3-8535-45DF-BC73-1B5EAD262A6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FTs" sheetId="9" r:id="rId1"/>
    <sheet name="TNF-a" sheetId="12" r:id="rId2"/>
    <sheet name="IL-1B" sheetId="13" r:id="rId3"/>
    <sheet name="IL-6" sheetId="14" r:id="rId4"/>
    <sheet name="MPO" sheetId="2" r:id="rId5"/>
    <sheet name="NO" sheetId="3" r:id="rId6"/>
    <sheet name="GSH" sheetId="4" r:id="rId7"/>
    <sheet name="Catalase" sheetId="6" r:id="rId8"/>
    <sheet name="SOD" sheetId="7" r:id="rId9"/>
    <sheet name="GST" sheetId="5" r:id="rId10"/>
    <sheet name="LPO" sheetId="8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7" i="9" l="1"/>
  <c r="M8" i="9"/>
  <c r="L7" i="9"/>
  <c r="L8" i="9"/>
  <c r="M15" i="9"/>
  <c r="M16" i="9"/>
  <c r="L15" i="9"/>
  <c r="L16" i="9"/>
  <c r="F31" i="9"/>
  <c r="F32" i="9"/>
  <c r="E31" i="9"/>
  <c r="E32" i="9"/>
  <c r="F23" i="9"/>
  <c r="F24" i="9"/>
  <c r="E23" i="9"/>
  <c r="E24" i="9"/>
  <c r="F15" i="9"/>
  <c r="F16" i="9"/>
  <c r="E15" i="9"/>
  <c r="E16" i="9"/>
  <c r="F7" i="9"/>
  <c r="F8" i="9"/>
  <c r="E7" i="9"/>
  <c r="E8" i="9"/>
  <c r="M14" i="9"/>
  <c r="L14" i="9"/>
  <c r="M13" i="9"/>
  <c r="L13" i="9"/>
  <c r="M12" i="9"/>
  <c r="L12" i="9"/>
  <c r="M11" i="9"/>
  <c r="L11" i="9"/>
  <c r="M6" i="9"/>
  <c r="L6" i="9"/>
  <c r="M5" i="9"/>
  <c r="L5" i="9"/>
  <c r="M4" i="9"/>
  <c r="L4" i="9"/>
  <c r="M3" i="9"/>
  <c r="L3" i="9"/>
  <c r="F30" i="9"/>
  <c r="E30" i="9"/>
  <c r="F29" i="9"/>
  <c r="E29" i="9"/>
  <c r="F28" i="9"/>
  <c r="E28" i="9"/>
  <c r="F27" i="9"/>
  <c r="E27" i="9"/>
  <c r="F22" i="9"/>
  <c r="E22" i="9"/>
  <c r="F21" i="9"/>
  <c r="E21" i="9"/>
  <c r="F20" i="9"/>
  <c r="E20" i="9"/>
  <c r="F19" i="9"/>
  <c r="E19" i="9"/>
  <c r="F14" i="9"/>
  <c r="E14" i="9"/>
  <c r="F13" i="9"/>
  <c r="E13" i="9"/>
  <c r="F12" i="9"/>
  <c r="E12" i="9"/>
  <c r="F11" i="9"/>
  <c r="E11" i="9"/>
  <c r="F6" i="9"/>
  <c r="E6" i="9"/>
  <c r="F5" i="9"/>
  <c r="E5" i="9"/>
  <c r="F4" i="9"/>
  <c r="E4" i="9"/>
  <c r="F3" i="9"/>
  <c r="E3" i="9"/>
  <c r="I5" i="14"/>
  <c r="F5" i="14"/>
  <c r="E5" i="14"/>
  <c r="G5" i="14" s="1"/>
  <c r="H5" i="14" s="1"/>
  <c r="I4" i="14"/>
  <c r="F4" i="14"/>
  <c r="E4" i="14"/>
  <c r="G4" i="14" s="1"/>
  <c r="H4" i="14" s="1"/>
  <c r="I3" i="14"/>
  <c r="H3" i="14"/>
  <c r="G3" i="14"/>
  <c r="F3" i="14"/>
  <c r="E3" i="14"/>
  <c r="I2" i="14"/>
  <c r="F2" i="14"/>
  <c r="E2" i="14"/>
  <c r="G2" i="14" s="1"/>
  <c r="H2" i="14" s="1"/>
  <c r="I5" i="13"/>
  <c r="F5" i="13"/>
  <c r="E5" i="13"/>
  <c r="G5" i="13" s="1"/>
  <c r="I4" i="13"/>
  <c r="F4" i="13"/>
  <c r="E4" i="13"/>
  <c r="G4" i="13" s="1"/>
  <c r="H4" i="13" s="1"/>
  <c r="I3" i="13"/>
  <c r="F3" i="13"/>
  <c r="E3" i="13"/>
  <c r="G3" i="13" s="1"/>
  <c r="H3" i="13" s="1"/>
  <c r="I2" i="13"/>
  <c r="F2" i="13"/>
  <c r="E2" i="13"/>
  <c r="G2" i="13" s="1"/>
  <c r="I5" i="12"/>
  <c r="F5" i="12"/>
  <c r="E5" i="12"/>
  <c r="G5" i="12" s="1"/>
  <c r="I4" i="12"/>
  <c r="F4" i="12"/>
  <c r="E4" i="12"/>
  <c r="G4" i="12" s="1"/>
  <c r="I3" i="12"/>
  <c r="F3" i="12"/>
  <c r="E3" i="12"/>
  <c r="G3" i="12" s="1"/>
  <c r="I2" i="12"/>
  <c r="F2" i="12"/>
  <c r="E2" i="12"/>
  <c r="G2" i="12" s="1"/>
  <c r="H5" i="12" l="1"/>
  <c r="H4" i="12"/>
  <c r="H2" i="13"/>
  <c r="H5" i="13"/>
  <c r="H3" i="12"/>
  <c r="H2" i="12"/>
  <c r="D6" i="4" l="1"/>
  <c r="G6" i="4" s="1"/>
  <c r="D5" i="4"/>
  <c r="G5" i="4" s="1"/>
  <c r="D4" i="4"/>
  <c r="G4" i="4" s="1"/>
  <c r="H4" i="4" s="1"/>
  <c r="G3" i="4"/>
  <c r="H6" i="4" l="1"/>
  <c r="H3" i="4"/>
  <c r="L4" i="4"/>
  <c r="K4" i="4"/>
  <c r="H5" i="4"/>
  <c r="N4" i="4" l="1"/>
  <c r="L6" i="4"/>
  <c r="K6" i="4"/>
  <c r="K3" i="4"/>
  <c r="M4" i="4" s="1"/>
  <c r="L3" i="4"/>
  <c r="N3" i="4" s="1"/>
  <c r="L5" i="4"/>
  <c r="K5" i="4"/>
  <c r="M6" i="4" l="1"/>
  <c r="M5" i="4"/>
  <c r="N6" i="4"/>
  <c r="N5" i="4"/>
  <c r="D5" i="8" l="1"/>
  <c r="G5" i="8" s="1"/>
  <c r="D4" i="8"/>
  <c r="G4" i="8" s="1"/>
  <c r="D3" i="8"/>
  <c r="G3" i="8" s="1"/>
  <c r="D2" i="8"/>
  <c r="G2" i="8" s="1"/>
  <c r="F5" i="7"/>
  <c r="E5" i="7"/>
  <c r="F4" i="7"/>
  <c r="E4" i="7"/>
  <c r="F3" i="7"/>
  <c r="E3" i="7"/>
  <c r="F2" i="7"/>
  <c r="E2" i="7"/>
  <c r="E5" i="6"/>
  <c r="F5" i="6" s="1"/>
  <c r="E4" i="6"/>
  <c r="F4" i="6" s="1"/>
  <c r="E3" i="6"/>
  <c r="F3" i="6" s="1"/>
  <c r="E2" i="6"/>
  <c r="F2" i="6" s="1"/>
  <c r="E5" i="5"/>
  <c r="F5" i="5" s="1"/>
  <c r="E4" i="5"/>
  <c r="F4" i="5" s="1"/>
  <c r="E3" i="5"/>
  <c r="F3" i="5" s="1"/>
  <c r="E2" i="5"/>
  <c r="F2" i="5" s="1"/>
  <c r="F12" i="3"/>
  <c r="E12" i="3"/>
  <c r="G12" i="3" s="1"/>
  <c r="F11" i="3"/>
  <c r="E11" i="3"/>
  <c r="G11" i="3" s="1"/>
  <c r="F10" i="3"/>
  <c r="E10" i="3"/>
  <c r="F9" i="3"/>
  <c r="E9" i="3"/>
  <c r="G9" i="3" s="1"/>
  <c r="F5" i="3"/>
  <c r="E5" i="3"/>
  <c r="F4" i="3"/>
  <c r="E4" i="3"/>
  <c r="F3" i="3"/>
  <c r="E3" i="3"/>
  <c r="F2" i="3"/>
  <c r="E2" i="3"/>
  <c r="F5" i="2"/>
  <c r="E5" i="2"/>
  <c r="G5" i="2" s="1"/>
  <c r="F4" i="2"/>
  <c r="E4" i="2"/>
  <c r="G4" i="2" s="1"/>
  <c r="F3" i="2"/>
  <c r="E3" i="2"/>
  <c r="G3" i="2" s="1"/>
  <c r="F2" i="2"/>
  <c r="E2" i="2"/>
  <c r="G2" i="2" s="1"/>
  <c r="H2" i="8" l="1"/>
  <c r="G2" i="7"/>
  <c r="H2" i="7" s="1"/>
  <c r="G3" i="7"/>
  <c r="H3" i="7" s="1"/>
  <c r="G4" i="7"/>
  <c r="H4" i="7" s="1"/>
  <c r="G5" i="7"/>
  <c r="H5" i="7" s="1"/>
  <c r="G10" i="3"/>
  <c r="I12" i="3" s="1"/>
  <c r="J12" i="3" s="1"/>
  <c r="I11" i="3"/>
  <c r="J11" i="3" s="1"/>
  <c r="I9" i="3"/>
  <c r="J9" i="3" s="1"/>
  <c r="G2" i="3"/>
  <c r="H2" i="3" s="1"/>
  <c r="I2" i="3"/>
  <c r="G3" i="3"/>
  <c r="H3" i="3" s="1"/>
  <c r="I3" i="3"/>
  <c r="J3" i="3" s="1"/>
  <c r="G4" i="3"/>
  <c r="H4" i="3" s="1"/>
  <c r="I4" i="3"/>
  <c r="J4" i="3" s="1"/>
  <c r="G5" i="3"/>
  <c r="H5" i="3" s="1"/>
  <c r="I5" i="3"/>
  <c r="J5" i="3" s="1"/>
  <c r="H10" i="3"/>
  <c r="I3" i="2"/>
  <c r="J3" i="2" s="1"/>
  <c r="H3" i="2"/>
  <c r="H3" i="8"/>
  <c r="H5" i="8"/>
  <c r="H4" i="8"/>
  <c r="I4" i="8"/>
  <c r="J2" i="6"/>
  <c r="I2" i="6"/>
  <c r="J3" i="6"/>
  <c r="I3" i="6"/>
  <c r="K3" i="6" s="1"/>
  <c r="I4" i="6"/>
  <c r="K4" i="6" s="1"/>
  <c r="J4" i="6"/>
  <c r="L4" i="6" s="1"/>
  <c r="J5" i="6"/>
  <c r="L5" i="6" s="1"/>
  <c r="I5" i="6"/>
  <c r="K5" i="6" s="1"/>
  <c r="G2" i="5"/>
  <c r="J2" i="5" s="1"/>
  <c r="K2" i="5" s="1"/>
  <c r="N2" i="5" s="1"/>
  <c r="G3" i="5"/>
  <c r="J3" i="5" s="1"/>
  <c r="G4" i="5"/>
  <c r="G5" i="5"/>
  <c r="H12" i="3"/>
  <c r="H9" i="3"/>
  <c r="H11" i="3"/>
  <c r="I5" i="2"/>
  <c r="J5" i="2" s="1"/>
  <c r="H5" i="2"/>
  <c r="I2" i="2"/>
  <c r="J2" i="2" s="1"/>
  <c r="H2" i="2"/>
  <c r="I4" i="2"/>
  <c r="J4" i="2" s="1"/>
  <c r="H4" i="2"/>
  <c r="L2" i="8" l="1"/>
  <c r="K2" i="8"/>
  <c r="L3" i="6"/>
  <c r="L2" i="6"/>
  <c r="I10" i="3"/>
  <c r="J10" i="3" s="1"/>
  <c r="J2" i="3"/>
  <c r="L5" i="8"/>
  <c r="K5" i="8"/>
  <c r="L3" i="8"/>
  <c r="K3" i="8"/>
  <c r="K4" i="8"/>
  <c r="L4" i="8"/>
  <c r="N4" i="8" s="1"/>
  <c r="M3" i="5"/>
  <c r="K3" i="5"/>
  <c r="N3" i="5" s="1"/>
  <c r="L4" i="5"/>
  <c r="J5" i="5"/>
  <c r="L5" i="5"/>
  <c r="N3" i="8" l="1"/>
  <c r="M4" i="8"/>
  <c r="N2" i="8"/>
  <c r="M3" i="8"/>
  <c r="M2" i="8"/>
  <c r="M5" i="8"/>
  <c r="N5" i="8"/>
  <c r="M5" i="5"/>
  <c r="K5" i="5"/>
  <c r="N5" i="5" s="1"/>
  <c r="M4" i="5"/>
  <c r="K4" i="5"/>
  <c r="N4" i="5" s="1"/>
</calcChain>
</file>

<file path=xl/sharedStrings.xml><?xml version="1.0" encoding="utf-8"?>
<sst xmlns="http://schemas.openxmlformats.org/spreadsheetml/2006/main" count="228" uniqueCount="64">
  <si>
    <t>Liver</t>
  </si>
  <si>
    <t>SD2</t>
  </si>
  <si>
    <t>%MPO</t>
  </si>
  <si>
    <t>% SD</t>
  </si>
  <si>
    <t>Normal control</t>
  </si>
  <si>
    <t>AVG</t>
  </si>
  <si>
    <t>SD1</t>
  </si>
  <si>
    <t>NO</t>
  </si>
  <si>
    <t>%NO</t>
  </si>
  <si>
    <t>%SD</t>
  </si>
  <si>
    <t>Plasma</t>
  </si>
  <si>
    <t>Absorbance</t>
  </si>
  <si>
    <t>Absorbance of control</t>
  </si>
  <si>
    <t>extinction coefficient</t>
  </si>
  <si>
    <t>real absorbance</t>
  </si>
  <si>
    <t>Conc (mM)</t>
  </si>
  <si>
    <t>Conc (µM)</t>
  </si>
  <si>
    <t>Avg</t>
  </si>
  <si>
    <t>SD</t>
  </si>
  <si>
    <t>T TEST</t>
  </si>
  <si>
    <t>% conc</t>
  </si>
  <si>
    <t>Real absorbance</t>
  </si>
  <si>
    <t>Enzymes active unit/min</t>
  </si>
  <si>
    <t>% concentration</t>
  </si>
  <si>
    <t>Experimental Group</t>
  </si>
  <si>
    <t>Absorbance of Supernatant</t>
  </si>
  <si>
    <t>Absorbance of the control (DTNB)</t>
  </si>
  <si>
    <t>Real Absorbance</t>
  </si>
  <si>
    <t>Intercept</t>
  </si>
  <si>
    <t>Slope</t>
  </si>
  <si>
    <t>Conc (um)</t>
  </si>
  <si>
    <t>Paracetamol-induced</t>
  </si>
  <si>
    <t xml:space="preserve">Positive </t>
  </si>
  <si>
    <t>Poncirin</t>
  </si>
  <si>
    <t>Value 1</t>
  </si>
  <si>
    <t>Value 2</t>
  </si>
  <si>
    <t>Value 3</t>
  </si>
  <si>
    <t>AVG1</t>
  </si>
  <si>
    <t>AVG2</t>
  </si>
  <si>
    <t>Value1</t>
  </si>
  <si>
    <t>Value2</t>
  </si>
  <si>
    <t>Value3</t>
  </si>
  <si>
    <t>Absorbance of supernatant</t>
  </si>
  <si>
    <t>Absorbance of control (H2O2)</t>
  </si>
  <si>
    <t>Normal</t>
  </si>
  <si>
    <t xml:space="preserve">positive </t>
  </si>
  <si>
    <t>CONC</t>
  </si>
  <si>
    <t>S.D</t>
  </si>
  <si>
    <t xml:space="preserve">Concnetration </t>
  </si>
  <si>
    <t>%</t>
  </si>
  <si>
    <t>STD Curve</t>
  </si>
  <si>
    <t>Poncirin5</t>
  </si>
  <si>
    <t>Poncirin30</t>
  </si>
  <si>
    <t>ALT</t>
  </si>
  <si>
    <t>Paracetanol</t>
  </si>
  <si>
    <t>AST</t>
  </si>
  <si>
    <t>ALP</t>
  </si>
  <si>
    <t>Total protein</t>
  </si>
  <si>
    <t xml:space="preserve"> </t>
  </si>
  <si>
    <t>Poncirin15</t>
  </si>
  <si>
    <t>Total bilirubin</t>
  </si>
  <si>
    <t>Serum bilirubin</t>
  </si>
  <si>
    <t>Ponicrin</t>
  </si>
  <si>
    <t>%%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</si>
</sst>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2"/>
      <color theme="1"/>
      <name val="Times New Roman"/>
      <family val="1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sz val="12"/>
      <color theme="1"/>
      <name val="Times New Roman"/>
      <family val="1"/>
    </font>
    <font>
      <sz val="10"/>
      <name val="Arial"/>
      <family val="2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4" fillId="3" borderId="0" xfId="0" applyFont="1" applyFill="1"/>
    <xf numFmtId="0" fontId="2" fillId="4" borderId="0" xfId="0" applyFont="1" applyFill="1"/>
    <xf numFmtId="0" fontId="2" fillId="0" borderId="0" xfId="0" applyFont="1"/>
    <xf numFmtId="0" fontId="5" fillId="0" borderId="0" xfId="0" applyFont="1"/>
    <xf numFmtId="0" fontId="0" fillId="4" borderId="0" xfId="0" applyFill="1"/>
    <xf numFmtId="164" fontId="0" fillId="4" borderId="0" xfId="0" applyNumberFormat="1" applyFill="1"/>
    <xf numFmtId="0" fontId="1" fillId="0" borderId="0" xfId="0" applyFont="1" applyAlignment="1">
      <alignment horizontal="center"/>
    </xf>
    <xf numFmtId="0" fontId="5" fillId="0" borderId="0" xfId="0" applyFont="1" applyFill="1"/>
    <xf numFmtId="0" fontId="0" fillId="0" borderId="0" xfId="0" applyFill="1"/>
    <xf numFmtId="0" fontId="7" fillId="0" borderId="0" xfId="0" applyFont="1" applyFill="1"/>
    <xf numFmtId="0" fontId="7" fillId="0" borderId="1" xfId="0" applyFont="1" applyFill="1" applyBorder="1"/>
    <xf numFmtId="0" fontId="8" fillId="0" borderId="0" xfId="0" applyFont="1" applyFill="1"/>
    <xf numFmtId="0" fontId="9" fillId="2" borderId="0" xfId="0" applyFont="1" applyFill="1"/>
    <xf numFmtId="0" fontId="7" fillId="0" borderId="0" xfId="0" applyFont="1"/>
    <xf numFmtId="0" fontId="9" fillId="0" borderId="0" xfId="0" applyFont="1" applyFill="1"/>
    <xf numFmtId="0" fontId="7" fillId="2" borderId="0" xfId="0" applyFont="1" applyFill="1"/>
    <xf numFmtId="0" fontId="6" fillId="2" borderId="0" xfId="0" applyFont="1" applyFill="1" applyAlignment="1">
      <alignment horizontal="center"/>
    </xf>
    <xf numFmtId="0" fontId="0" fillId="2" borderId="0" xfId="0" applyFill="1"/>
    <xf numFmtId="0" fontId="1" fillId="2" borderId="0" xfId="0" applyFont="1" applyFill="1" applyAlignment="1">
      <alignment horizontal="center"/>
    </xf>
    <xf numFmtId="0" fontId="6" fillId="2" borderId="0" xfId="0" applyFont="1" applyFill="1"/>
    <xf numFmtId="0" fontId="10" fillId="2" borderId="0" xfId="0" applyFont="1" applyFill="1"/>
    <xf numFmtId="0" fontId="11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/>
    <xf numFmtId="0" fontId="8" fillId="4" borderId="0" xfId="0" applyFont="1" applyFill="1"/>
    <xf numFmtId="0" fontId="8" fillId="4" borderId="0" xfId="0" applyFont="1" applyFill="1" applyAlignment="1">
      <alignment horizontal="center"/>
    </xf>
    <xf numFmtId="2" fontId="8" fillId="4" borderId="0" xfId="0" applyNumberFormat="1" applyFont="1" applyFill="1"/>
    <xf numFmtId="0" fontId="7" fillId="4" borderId="0" xfId="0" applyFont="1" applyFill="1"/>
    <xf numFmtId="0" fontId="0" fillId="2" borderId="0" xfId="0" applyFill="1" applyAlignment="1">
      <alignment horizontal="left"/>
    </xf>
    <xf numFmtId="0" fontId="2" fillId="0" borderId="0" xfId="0" applyFont="1" applyFill="1"/>
    <xf numFmtId="0" fontId="3" fillId="0" borderId="0" xfId="0" applyFont="1" applyFill="1"/>
    <xf numFmtId="0" fontId="1" fillId="2" borderId="0" xfId="0" applyFont="1" applyFill="1"/>
    <xf numFmtId="0" fontId="12" fillId="4" borderId="0" xfId="0" applyFont="1" applyFill="1"/>
    <xf numFmtId="0" fontId="12" fillId="0" borderId="0" xfId="0" applyFont="1" applyFill="1"/>
    <xf numFmtId="0" fontId="7" fillId="4" borderId="0" xfId="0" applyFont="1" applyFill="1" applyAlignment="1">
      <alignment horizontal="center"/>
    </xf>
    <xf numFmtId="164" fontId="7" fillId="4" borderId="0" xfId="0" applyNumberFormat="1" applyFont="1" applyFill="1"/>
    <xf numFmtId="0" fontId="8" fillId="2" borderId="0" xfId="0" applyFont="1" applyFill="1"/>
    <xf numFmtId="0" fontId="8" fillId="2" borderId="0" xfId="0" applyFont="1" applyFill="1" applyAlignment="1">
      <alignment horizontal="center"/>
    </xf>
    <xf numFmtId="0" fontId="0" fillId="4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BCABE-5B2E-4BAE-9F4E-90E7E5533CDD}">
  <dimension ref="A1:O32"/>
  <sheetViews>
    <sheetView tabSelected="1" workbookViewId="0">
      <selection activeCell="H24" sqref="H24"/>
    </sheetView>
  </sheetViews>
  <sheetFormatPr defaultRowHeight="15" x14ac:dyDescent="0.25"/>
  <cols>
    <col min="1" max="1" width="20.85546875" customWidth="1"/>
    <col min="2" max="2" width="11.85546875" customWidth="1"/>
    <col min="3" max="3" width="12" customWidth="1"/>
    <col min="4" max="4" width="11.7109375" customWidth="1"/>
    <col min="5" max="5" width="12" customWidth="1"/>
    <col min="6" max="6" width="12.85546875" customWidth="1"/>
    <col min="7" max="7" width="13.85546875" customWidth="1"/>
    <col min="8" max="8" width="21.5703125" customWidth="1"/>
    <col min="9" max="9" width="13" customWidth="1"/>
    <col min="12" max="12" width="15.140625" customWidth="1"/>
    <col min="13" max="13" width="13.5703125" customWidth="1"/>
  </cols>
  <sheetData>
    <row r="1" spans="1:15" ht="15.75" x14ac:dyDescent="0.25">
      <c r="A1" s="2" t="s">
        <v>53</v>
      </c>
      <c r="B1" s="5"/>
      <c r="C1" s="5"/>
      <c r="D1" s="5"/>
      <c r="E1" s="5"/>
      <c r="F1" s="5"/>
      <c r="G1" s="5"/>
      <c r="H1" s="2" t="s">
        <v>60</v>
      </c>
      <c r="I1" s="5"/>
      <c r="J1" s="5"/>
      <c r="K1" s="5"/>
      <c r="L1" s="5"/>
      <c r="M1" s="5"/>
    </row>
    <row r="2" spans="1:15" ht="15.75" x14ac:dyDescent="0.25">
      <c r="A2" s="2"/>
      <c r="B2" s="1" t="s">
        <v>39</v>
      </c>
      <c r="C2" s="1" t="s">
        <v>40</v>
      </c>
      <c r="D2" s="1" t="s">
        <v>41</v>
      </c>
      <c r="E2" s="1" t="s">
        <v>5</v>
      </c>
      <c r="F2" s="1" t="s">
        <v>18</v>
      </c>
      <c r="G2" s="31"/>
      <c r="H2" s="2"/>
      <c r="I2" s="1" t="s">
        <v>39</v>
      </c>
      <c r="J2" s="1" t="s">
        <v>40</v>
      </c>
      <c r="K2" s="1" t="s">
        <v>41</v>
      </c>
      <c r="L2" s="1" t="s">
        <v>5</v>
      </c>
      <c r="M2" s="1" t="s">
        <v>18</v>
      </c>
    </row>
    <row r="3" spans="1:15" ht="15.75" x14ac:dyDescent="0.25">
      <c r="A3" s="2" t="s">
        <v>44</v>
      </c>
      <c r="B3" s="34">
        <v>28</v>
      </c>
      <c r="C3" s="34">
        <v>29</v>
      </c>
      <c r="D3" s="34">
        <v>33</v>
      </c>
      <c r="E3" s="4">
        <f>AVERAGE(B3:D3)</f>
        <v>30</v>
      </c>
      <c r="F3" s="4">
        <f>_xlfn.STDEV.S(B3:D3)</f>
        <v>2.6457513110645907</v>
      </c>
      <c r="G3" s="31"/>
      <c r="H3" s="2" t="s">
        <v>44</v>
      </c>
      <c r="I3" s="34">
        <v>0.21</v>
      </c>
      <c r="J3" s="34">
        <v>0.18</v>
      </c>
      <c r="K3" s="34">
        <v>0.17499999999999999</v>
      </c>
      <c r="L3" s="5">
        <f>AVERAGE(I3:K3)</f>
        <v>0.18833333333333332</v>
      </c>
      <c r="M3" s="5">
        <f>_xlfn.STDEV.S(I3:K3)</f>
        <v>1.8929694486000914E-2</v>
      </c>
    </row>
    <row r="4" spans="1:15" ht="15.75" x14ac:dyDescent="0.25">
      <c r="A4" s="2" t="s">
        <v>54</v>
      </c>
      <c r="B4" s="34">
        <v>90</v>
      </c>
      <c r="C4" s="34">
        <v>95</v>
      </c>
      <c r="D4" s="34">
        <v>88</v>
      </c>
      <c r="E4" s="4">
        <f t="shared" ref="E4:E8" si="0">AVERAGE(B4:D4)</f>
        <v>91</v>
      </c>
      <c r="F4" s="4">
        <f t="shared" ref="F4:F8" si="1">_xlfn.STDEV.S(B4:D4)</f>
        <v>3.6055512754639891</v>
      </c>
      <c r="G4" s="31"/>
      <c r="H4" s="2" t="s">
        <v>54</v>
      </c>
      <c r="I4" s="34">
        <v>1.3</v>
      </c>
      <c r="J4" s="34">
        <v>1.02</v>
      </c>
      <c r="K4" s="34">
        <v>0.96</v>
      </c>
      <c r="L4" s="5">
        <f t="shared" ref="L4:L8" si="2">AVERAGE(I4:K4)</f>
        <v>1.0933333333333335</v>
      </c>
      <c r="M4" s="5">
        <f t="shared" ref="M4:M8" si="3">_xlfn.STDEV.S(I4:K4)</f>
        <v>0.18147543451754852</v>
      </c>
    </row>
    <row r="5" spans="1:15" ht="15.75" x14ac:dyDescent="0.25">
      <c r="A5" s="2" t="s">
        <v>45</v>
      </c>
      <c r="B5" s="34">
        <v>40</v>
      </c>
      <c r="C5" s="34">
        <v>45</v>
      </c>
      <c r="D5" s="34">
        <v>38</v>
      </c>
      <c r="E5" s="4">
        <f t="shared" si="0"/>
        <v>41</v>
      </c>
      <c r="F5" s="4">
        <f t="shared" si="1"/>
        <v>3.6055512754639891</v>
      </c>
      <c r="G5" s="31"/>
      <c r="H5" s="2" t="s">
        <v>45</v>
      </c>
      <c r="I5" s="34">
        <v>0.25</v>
      </c>
      <c r="J5" s="34">
        <v>0.27</v>
      </c>
      <c r="K5" s="34">
        <v>0.26</v>
      </c>
      <c r="L5" s="5">
        <f t="shared" si="2"/>
        <v>0.26</v>
      </c>
      <c r="M5" s="5">
        <f t="shared" si="3"/>
        <v>1.0000000000000009E-2</v>
      </c>
    </row>
    <row r="6" spans="1:15" ht="15.75" x14ac:dyDescent="0.25">
      <c r="A6" s="2" t="s">
        <v>51</v>
      </c>
      <c r="B6" s="34">
        <v>54</v>
      </c>
      <c r="C6" s="34">
        <v>58</v>
      </c>
      <c r="D6" s="34">
        <v>63</v>
      </c>
      <c r="E6" s="4">
        <f t="shared" si="0"/>
        <v>58.333333333333336</v>
      </c>
      <c r="F6" s="4">
        <f t="shared" si="1"/>
        <v>4.5092497528228943</v>
      </c>
      <c r="G6" s="31"/>
      <c r="H6" s="2" t="s">
        <v>33</v>
      </c>
      <c r="I6" s="34">
        <v>0.52</v>
      </c>
      <c r="J6" s="34">
        <v>0.59</v>
      </c>
      <c r="K6" s="34">
        <v>0.64</v>
      </c>
      <c r="L6" s="5">
        <f t="shared" si="2"/>
        <v>0.58333333333333337</v>
      </c>
      <c r="M6" s="5">
        <f t="shared" si="3"/>
        <v>6.0277137733417079E-2</v>
      </c>
    </row>
    <row r="7" spans="1:15" ht="15.75" x14ac:dyDescent="0.25">
      <c r="A7" s="33" t="s">
        <v>59</v>
      </c>
      <c r="B7" s="34">
        <v>45</v>
      </c>
      <c r="C7" s="34">
        <v>43</v>
      </c>
      <c r="D7" s="34">
        <v>42</v>
      </c>
      <c r="E7" s="4">
        <f t="shared" si="0"/>
        <v>43.333333333333336</v>
      </c>
      <c r="F7" s="4">
        <f t="shared" si="1"/>
        <v>1.5275252316519465</v>
      </c>
      <c r="H7" s="20" t="s">
        <v>59</v>
      </c>
      <c r="I7" s="34">
        <v>0.27</v>
      </c>
      <c r="J7" s="34">
        <v>0.31</v>
      </c>
      <c r="K7" s="34">
        <v>0.26</v>
      </c>
      <c r="L7" s="5">
        <f t="shared" si="2"/>
        <v>0.28000000000000003</v>
      </c>
      <c r="M7" s="5">
        <f t="shared" si="3"/>
        <v>2.6457513110645901E-2</v>
      </c>
    </row>
    <row r="8" spans="1:15" ht="15.75" x14ac:dyDescent="0.25">
      <c r="A8" s="33" t="s">
        <v>52</v>
      </c>
      <c r="B8" s="34">
        <v>40</v>
      </c>
      <c r="C8" s="34">
        <v>35</v>
      </c>
      <c r="D8" s="34">
        <v>32</v>
      </c>
      <c r="E8" s="4">
        <f t="shared" si="0"/>
        <v>35.666666666666664</v>
      </c>
      <c r="F8" s="4">
        <f t="shared" si="1"/>
        <v>4.0414518843273806</v>
      </c>
      <c r="H8" s="20" t="s">
        <v>52</v>
      </c>
      <c r="I8" s="34">
        <v>0.23</v>
      </c>
      <c r="J8" s="34">
        <v>0.25</v>
      </c>
      <c r="K8" s="34">
        <v>0.26</v>
      </c>
      <c r="L8" s="5">
        <f t="shared" si="2"/>
        <v>0.24666666666666667</v>
      </c>
      <c r="M8" s="5">
        <f t="shared" si="3"/>
        <v>1.5275252316519465E-2</v>
      </c>
    </row>
    <row r="9" spans="1:15" ht="15.75" x14ac:dyDescent="0.25">
      <c r="A9" s="32"/>
      <c r="B9" s="5"/>
      <c r="C9" s="5"/>
      <c r="D9" s="5"/>
      <c r="E9" s="5"/>
      <c r="F9" s="5"/>
      <c r="H9" s="32"/>
      <c r="I9" s="5"/>
      <c r="J9" s="5"/>
      <c r="K9" s="5"/>
      <c r="L9" s="5"/>
      <c r="M9" s="5"/>
      <c r="O9" t="s">
        <v>58</v>
      </c>
    </row>
    <row r="10" spans="1:15" ht="15.75" x14ac:dyDescent="0.25">
      <c r="A10" s="2" t="s">
        <v>55</v>
      </c>
      <c r="B10" s="1" t="s">
        <v>39</v>
      </c>
      <c r="C10" s="1" t="s">
        <v>40</v>
      </c>
      <c r="D10" s="1" t="s">
        <v>41</v>
      </c>
      <c r="E10" s="1" t="s">
        <v>5</v>
      </c>
      <c r="F10" s="1" t="s">
        <v>18</v>
      </c>
      <c r="H10" s="2" t="s">
        <v>61</v>
      </c>
      <c r="I10" s="1" t="s">
        <v>39</v>
      </c>
      <c r="J10" s="1" t="s">
        <v>40</v>
      </c>
      <c r="K10" s="1" t="s">
        <v>41</v>
      </c>
      <c r="L10" s="1" t="s">
        <v>5</v>
      </c>
      <c r="M10" s="1" t="s">
        <v>18</v>
      </c>
    </row>
    <row r="11" spans="1:15" ht="15.75" x14ac:dyDescent="0.25">
      <c r="A11" s="2" t="s">
        <v>44</v>
      </c>
      <c r="B11" s="34">
        <v>30</v>
      </c>
      <c r="C11" s="34">
        <v>35</v>
      </c>
      <c r="D11" s="34">
        <v>33</v>
      </c>
      <c r="E11" s="4">
        <f>AVERAGE(B11:D11)</f>
        <v>32.666666666666664</v>
      </c>
      <c r="F11" s="4">
        <f>_xlfn.STDEV.S(B11:D11)</f>
        <v>2.5166114784235831</v>
      </c>
      <c r="H11" s="2" t="s">
        <v>44</v>
      </c>
      <c r="I11" s="34">
        <v>0.13</v>
      </c>
      <c r="J11" s="34">
        <v>0.1</v>
      </c>
      <c r="K11" s="34">
        <v>0.13</v>
      </c>
      <c r="L11" s="5">
        <f>AVERAGE(I11:K11)</f>
        <v>0.12</v>
      </c>
      <c r="M11" s="5">
        <f>_xlfn.STDEV.S(I11:K11)</f>
        <v>1.7320508075688922E-2</v>
      </c>
    </row>
    <row r="12" spans="1:15" ht="15.75" x14ac:dyDescent="0.25">
      <c r="A12" s="2" t="s">
        <v>54</v>
      </c>
      <c r="B12" s="34">
        <v>100</v>
      </c>
      <c r="C12" s="34">
        <v>110</v>
      </c>
      <c r="D12" s="34">
        <v>105</v>
      </c>
      <c r="E12" s="4">
        <f t="shared" ref="E12:E16" si="4">AVERAGE(B12:D12)</f>
        <v>105</v>
      </c>
      <c r="F12" s="4">
        <f t="shared" ref="F12:F16" si="5">_xlfn.STDEV.S(B12:D12)</f>
        <v>5</v>
      </c>
      <c r="H12" s="2" t="s">
        <v>54</v>
      </c>
      <c r="I12" s="34">
        <v>0.95</v>
      </c>
      <c r="J12" s="34">
        <v>0.93</v>
      </c>
      <c r="K12" s="34">
        <v>0.89</v>
      </c>
      <c r="L12" s="5">
        <f t="shared" ref="L12:L16" si="6">AVERAGE(I12:K12)</f>
        <v>0.92333333333333334</v>
      </c>
      <c r="M12" s="5">
        <f t="shared" ref="M12:M16" si="7">_xlfn.STDEV.S(I12:K12)</f>
        <v>3.0550504633038912E-2</v>
      </c>
    </row>
    <row r="13" spans="1:15" ht="15.75" x14ac:dyDescent="0.25">
      <c r="A13" s="2" t="s">
        <v>45</v>
      </c>
      <c r="B13" s="34">
        <v>40</v>
      </c>
      <c r="C13" s="34">
        <v>45</v>
      </c>
      <c r="D13" s="34">
        <v>38</v>
      </c>
      <c r="E13" s="4">
        <f t="shared" si="4"/>
        <v>41</v>
      </c>
      <c r="F13" s="4">
        <f t="shared" si="5"/>
        <v>3.6055512754639891</v>
      </c>
      <c r="H13" s="2" t="s">
        <v>45</v>
      </c>
      <c r="I13" s="34">
        <v>0.31</v>
      </c>
      <c r="J13" s="34">
        <v>0.3</v>
      </c>
      <c r="K13" s="34">
        <v>0.3</v>
      </c>
      <c r="L13" s="5">
        <f t="shared" si="6"/>
        <v>0.30333333333333329</v>
      </c>
      <c r="M13" s="5">
        <f t="shared" si="7"/>
        <v>5.7735026918962623E-3</v>
      </c>
    </row>
    <row r="14" spans="1:15" ht="15.75" x14ac:dyDescent="0.25">
      <c r="A14" s="2" t="s">
        <v>33</v>
      </c>
      <c r="B14" s="34">
        <v>68</v>
      </c>
      <c r="C14" s="34">
        <v>70.3</v>
      </c>
      <c r="D14" s="34">
        <v>67.8</v>
      </c>
      <c r="E14" s="4">
        <f t="shared" si="4"/>
        <v>68.7</v>
      </c>
      <c r="F14" s="4">
        <f t="shared" si="5"/>
        <v>1.3892443989449796</v>
      </c>
      <c r="H14" s="2" t="s">
        <v>33</v>
      </c>
      <c r="I14" s="34">
        <v>0.78</v>
      </c>
      <c r="J14" s="34">
        <v>0.75</v>
      </c>
      <c r="K14" s="34">
        <v>0.79</v>
      </c>
      <c r="L14" s="5">
        <f t="shared" si="6"/>
        <v>0.77333333333333343</v>
      </c>
      <c r="M14" s="5">
        <f t="shared" si="7"/>
        <v>2.0816659994661344E-2</v>
      </c>
    </row>
    <row r="15" spans="1:15" ht="15.75" x14ac:dyDescent="0.25">
      <c r="A15" s="33" t="s">
        <v>59</v>
      </c>
      <c r="B15" s="34">
        <v>50.5</v>
      </c>
      <c r="C15" s="34">
        <v>55.8</v>
      </c>
      <c r="D15" s="34">
        <v>54</v>
      </c>
      <c r="E15" s="4">
        <f t="shared" si="4"/>
        <v>53.433333333333337</v>
      </c>
      <c r="F15" s="4">
        <f t="shared" si="5"/>
        <v>2.695057204092953</v>
      </c>
      <c r="H15" s="33" t="s">
        <v>59</v>
      </c>
      <c r="I15" s="34">
        <v>0.45</v>
      </c>
      <c r="J15" s="34">
        <v>0.4</v>
      </c>
      <c r="K15" s="34">
        <v>0.37</v>
      </c>
      <c r="L15" s="5">
        <f t="shared" si="6"/>
        <v>0.40666666666666673</v>
      </c>
      <c r="M15" s="5">
        <f t="shared" si="7"/>
        <v>4.0414518843273808E-2</v>
      </c>
    </row>
    <row r="16" spans="1:15" ht="15.75" x14ac:dyDescent="0.25">
      <c r="A16" s="33" t="s">
        <v>52</v>
      </c>
      <c r="B16" s="34">
        <v>44</v>
      </c>
      <c r="C16" s="34">
        <v>39.4</v>
      </c>
      <c r="D16" s="34">
        <v>43.2</v>
      </c>
      <c r="E16" s="4">
        <f t="shared" si="4"/>
        <v>42.2</v>
      </c>
      <c r="F16" s="4">
        <f t="shared" si="5"/>
        <v>2.4576411454889029</v>
      </c>
      <c r="H16" s="33" t="s">
        <v>52</v>
      </c>
      <c r="I16" s="34">
        <v>0.21</v>
      </c>
      <c r="J16" s="34">
        <v>0.19</v>
      </c>
      <c r="K16" s="34">
        <v>0.189</v>
      </c>
      <c r="L16" s="5">
        <f t="shared" si="6"/>
        <v>0.19633333333333333</v>
      </c>
      <c r="M16" s="5">
        <f t="shared" si="7"/>
        <v>1.1846237095944569E-2</v>
      </c>
    </row>
    <row r="17" spans="1:13" ht="15.75" x14ac:dyDescent="0.25">
      <c r="B17" s="5"/>
      <c r="C17" s="5"/>
      <c r="D17" s="5"/>
      <c r="E17" s="5"/>
      <c r="F17" s="5"/>
      <c r="H17" s="32"/>
      <c r="I17" s="31"/>
      <c r="J17" s="31"/>
      <c r="K17" s="31"/>
      <c r="L17" s="31"/>
      <c r="M17" s="31"/>
    </row>
    <row r="18" spans="1:13" ht="15.75" x14ac:dyDescent="0.25">
      <c r="A18" s="2" t="s">
        <v>56</v>
      </c>
      <c r="B18" s="1" t="s">
        <v>39</v>
      </c>
      <c r="C18" s="1" t="s">
        <v>40</v>
      </c>
      <c r="D18" s="1" t="s">
        <v>41</v>
      </c>
      <c r="E18" s="1" t="s">
        <v>5</v>
      </c>
      <c r="F18" s="1" t="s">
        <v>18</v>
      </c>
      <c r="H18" s="32"/>
      <c r="I18" s="31"/>
      <c r="J18" s="31"/>
      <c r="K18" s="31"/>
      <c r="L18" s="31"/>
      <c r="M18" s="31"/>
    </row>
    <row r="19" spans="1:13" ht="15.75" x14ac:dyDescent="0.25">
      <c r="A19" s="2" t="s">
        <v>44</v>
      </c>
      <c r="B19" s="34">
        <v>22.4</v>
      </c>
      <c r="C19" s="34">
        <v>24.7</v>
      </c>
      <c r="D19" s="34">
        <v>19.399999999999999</v>
      </c>
      <c r="E19" s="4">
        <f>AVERAGE(B19:D19)</f>
        <v>22.166666666666668</v>
      </c>
      <c r="F19" s="4">
        <f>_xlfn.STDEV.S(B19:D19)</f>
        <v>2.6576932353703531</v>
      </c>
      <c r="H19" s="32"/>
      <c r="I19" s="35"/>
      <c r="J19" s="35"/>
      <c r="K19" s="35"/>
      <c r="L19" s="31"/>
      <c r="M19" s="31"/>
    </row>
    <row r="20" spans="1:13" ht="15.75" x14ac:dyDescent="0.25">
      <c r="A20" s="2" t="s">
        <v>54</v>
      </c>
      <c r="B20" s="34">
        <v>98.5</v>
      </c>
      <c r="C20" s="34">
        <v>93.7</v>
      </c>
      <c r="D20" s="34">
        <v>97</v>
      </c>
      <c r="E20" s="4">
        <f t="shared" ref="E20:E21" si="8">AVERAGE(B20:D20)</f>
        <v>96.399999999999991</v>
      </c>
      <c r="F20" s="4">
        <f t="shared" ref="F20:F24" si="9">_xlfn.STDEV.S(B20:D20)</f>
        <v>2.4556058315617335</v>
      </c>
      <c r="H20" s="32"/>
      <c r="I20" s="35"/>
      <c r="J20" s="35"/>
      <c r="K20" s="35"/>
      <c r="L20" s="31"/>
      <c r="M20" s="31"/>
    </row>
    <row r="21" spans="1:13" ht="15.75" x14ac:dyDescent="0.25">
      <c r="A21" s="2" t="s">
        <v>45</v>
      </c>
      <c r="B21" s="34">
        <v>38.6</v>
      </c>
      <c r="C21" s="34">
        <v>39</v>
      </c>
      <c r="D21" s="34">
        <v>37.67</v>
      </c>
      <c r="E21" s="4">
        <f t="shared" si="8"/>
        <v>38.423333333333332</v>
      </c>
      <c r="F21" s="4">
        <f t="shared" si="9"/>
        <v>0.68237330936469975</v>
      </c>
      <c r="H21" s="32"/>
      <c r="I21" s="35"/>
      <c r="J21" s="35"/>
      <c r="K21" s="35"/>
      <c r="L21" s="31"/>
      <c r="M21" s="31"/>
    </row>
    <row r="22" spans="1:13" ht="15.75" x14ac:dyDescent="0.25">
      <c r="A22" s="2" t="s">
        <v>33</v>
      </c>
      <c r="B22" s="34">
        <v>60.6</v>
      </c>
      <c r="C22" s="34">
        <v>64.3</v>
      </c>
      <c r="D22" s="34">
        <v>67.3</v>
      </c>
      <c r="E22" s="4">
        <f>AVERAGE(B22:D22)</f>
        <v>64.066666666666663</v>
      </c>
      <c r="F22" s="4">
        <f t="shared" si="9"/>
        <v>3.3560889936551619</v>
      </c>
      <c r="H22" s="32"/>
      <c r="I22" s="35"/>
      <c r="J22" s="35"/>
      <c r="K22" s="35"/>
      <c r="L22" s="31"/>
      <c r="M22" s="31"/>
    </row>
    <row r="23" spans="1:13" ht="15.75" x14ac:dyDescent="0.25">
      <c r="A23" s="2" t="s">
        <v>59</v>
      </c>
      <c r="B23" s="34">
        <v>43</v>
      </c>
      <c r="C23" s="34">
        <v>41</v>
      </c>
      <c r="D23" s="34">
        <v>43</v>
      </c>
      <c r="E23" s="4">
        <f t="shared" ref="E23:E24" si="10">AVERAGE(B23:D23)</f>
        <v>42.333333333333336</v>
      </c>
      <c r="F23" s="4">
        <f t="shared" si="9"/>
        <v>1.1547005383792517</v>
      </c>
      <c r="H23" s="11"/>
      <c r="I23" s="35"/>
      <c r="J23" s="35"/>
      <c r="K23" s="35"/>
      <c r="L23" s="31"/>
      <c r="M23" s="31"/>
    </row>
    <row r="24" spans="1:13" ht="15.75" x14ac:dyDescent="0.25">
      <c r="A24" s="2" t="s">
        <v>52</v>
      </c>
      <c r="B24" s="34">
        <v>25</v>
      </c>
      <c r="C24" s="34">
        <v>27</v>
      </c>
      <c r="D24" s="34">
        <v>29</v>
      </c>
      <c r="E24" s="4">
        <f t="shared" si="10"/>
        <v>27</v>
      </c>
      <c r="F24" s="4">
        <f t="shared" si="9"/>
        <v>2</v>
      </c>
      <c r="H24" s="11"/>
      <c r="I24" s="35"/>
      <c r="J24" s="35"/>
      <c r="K24" s="35"/>
      <c r="L24" s="31"/>
      <c r="M24" s="31"/>
    </row>
    <row r="25" spans="1:13" ht="15.75" x14ac:dyDescent="0.25">
      <c r="B25" s="5"/>
      <c r="C25" s="5"/>
      <c r="D25" s="5"/>
      <c r="E25" s="5"/>
      <c r="F25" s="5"/>
      <c r="H25" s="32"/>
      <c r="I25" s="31"/>
      <c r="J25" s="31"/>
      <c r="K25" s="31"/>
      <c r="L25" s="31"/>
      <c r="M25" s="31"/>
    </row>
    <row r="26" spans="1:13" ht="15.75" x14ac:dyDescent="0.25">
      <c r="A26" s="2" t="s">
        <v>57</v>
      </c>
      <c r="B26" s="1" t="s">
        <v>39</v>
      </c>
      <c r="C26" s="1" t="s">
        <v>40</v>
      </c>
      <c r="D26" s="1" t="s">
        <v>41</v>
      </c>
      <c r="E26" s="1" t="s">
        <v>5</v>
      </c>
      <c r="F26" s="1" t="s">
        <v>18</v>
      </c>
      <c r="H26" s="32"/>
      <c r="I26" s="31"/>
      <c r="J26" s="31"/>
      <c r="K26" s="31"/>
      <c r="L26" s="31"/>
      <c r="M26" s="31"/>
    </row>
    <row r="27" spans="1:13" ht="15.75" x14ac:dyDescent="0.25">
      <c r="A27" s="2" t="s">
        <v>44</v>
      </c>
      <c r="B27" s="34">
        <v>6.2</v>
      </c>
      <c r="C27" s="34">
        <v>6.7</v>
      </c>
      <c r="D27" s="34">
        <v>5.8</v>
      </c>
      <c r="E27" s="4">
        <f>AVERAGE(B27:D27)</f>
        <v>6.2333333333333334</v>
      </c>
      <c r="F27" s="4">
        <f>_xlfn.STDEV.S(B27:D27)</f>
        <v>0.45092497528228959</v>
      </c>
      <c r="H27" s="32"/>
      <c r="I27" s="35"/>
      <c r="J27" s="35"/>
      <c r="K27" s="35"/>
      <c r="L27" s="31"/>
      <c r="M27" s="31"/>
    </row>
    <row r="28" spans="1:13" ht="15.75" x14ac:dyDescent="0.25">
      <c r="A28" s="2" t="s">
        <v>54</v>
      </c>
      <c r="B28" s="34">
        <v>3.1</v>
      </c>
      <c r="C28" s="34">
        <v>2.9</v>
      </c>
      <c r="D28" s="34">
        <v>2.58</v>
      </c>
      <c r="E28" s="4">
        <f t="shared" ref="E28:E32" si="11">AVERAGE(B28:D28)</f>
        <v>2.86</v>
      </c>
      <c r="F28" s="4">
        <f t="shared" ref="F28:F32" si="12">_xlfn.STDEV.S(B28:D28)</f>
        <v>0.26229754097208002</v>
      </c>
      <c r="H28" s="32"/>
      <c r="I28" s="35"/>
      <c r="J28" s="35"/>
      <c r="K28" s="35"/>
      <c r="L28" s="31"/>
      <c r="M28" s="31"/>
    </row>
    <row r="29" spans="1:13" ht="15.75" x14ac:dyDescent="0.25">
      <c r="A29" s="2" t="s">
        <v>45</v>
      </c>
      <c r="B29" s="34">
        <v>5.8</v>
      </c>
      <c r="C29" s="34">
        <v>5.9</v>
      </c>
      <c r="D29" s="34">
        <v>5.5</v>
      </c>
      <c r="E29" s="4">
        <f t="shared" si="11"/>
        <v>5.7333333333333334</v>
      </c>
      <c r="F29" s="4">
        <f t="shared" si="12"/>
        <v>0.20816659994661338</v>
      </c>
      <c r="H29" s="32"/>
      <c r="I29" s="35"/>
      <c r="J29" s="35"/>
      <c r="K29" s="35"/>
      <c r="L29" s="31"/>
      <c r="M29" s="31"/>
    </row>
    <row r="30" spans="1:13" ht="15.75" x14ac:dyDescent="0.25">
      <c r="A30" s="2" t="s">
        <v>33</v>
      </c>
      <c r="B30" s="34">
        <v>4.3</v>
      </c>
      <c r="C30" s="34">
        <v>4.5</v>
      </c>
      <c r="D30" s="34">
        <v>3.9</v>
      </c>
      <c r="E30" s="4">
        <f t="shared" si="11"/>
        <v>4.2333333333333334</v>
      </c>
      <c r="F30" s="4">
        <f t="shared" si="12"/>
        <v>0.30550504633038938</v>
      </c>
      <c r="H30" s="32"/>
      <c r="I30" s="35"/>
      <c r="J30" s="35"/>
      <c r="K30" s="35"/>
      <c r="L30" s="31"/>
      <c r="M30" s="31"/>
    </row>
    <row r="31" spans="1:13" ht="15.75" x14ac:dyDescent="0.25">
      <c r="A31" s="2" t="s">
        <v>59</v>
      </c>
      <c r="B31" s="34">
        <v>5</v>
      </c>
      <c r="C31" s="34">
        <v>4.8899999999999997</v>
      </c>
      <c r="D31" s="34">
        <v>4.9000000000000004</v>
      </c>
      <c r="E31" s="4">
        <f t="shared" si="11"/>
        <v>4.9300000000000006</v>
      </c>
      <c r="F31" s="4">
        <f t="shared" si="12"/>
        <v>6.0827625302982212E-2</v>
      </c>
      <c r="H31" s="11"/>
      <c r="I31" s="35"/>
      <c r="J31" s="35"/>
      <c r="K31" s="35"/>
      <c r="L31" s="31"/>
      <c r="M31" s="31"/>
    </row>
    <row r="32" spans="1:13" ht="15.75" x14ac:dyDescent="0.25">
      <c r="A32" s="2" t="s">
        <v>52</v>
      </c>
      <c r="B32" s="34">
        <v>5.8</v>
      </c>
      <c r="C32" s="34">
        <v>5.56</v>
      </c>
      <c r="D32" s="34">
        <v>5.8</v>
      </c>
      <c r="E32" s="4">
        <f t="shared" si="11"/>
        <v>5.72</v>
      </c>
      <c r="F32" s="4">
        <f t="shared" si="12"/>
        <v>0.1385640646055103</v>
      </c>
      <c r="H32" s="11"/>
      <c r="I32" s="35"/>
      <c r="J32" s="35"/>
      <c r="K32" s="35"/>
      <c r="L32" s="31"/>
      <c r="M32" s="31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999C48-B5F5-47F8-9558-6EC44F532EBC}">
  <dimension ref="A1:I8"/>
  <sheetViews>
    <sheetView workbookViewId="0">
      <selection activeCell="E14" sqref="E14"/>
    </sheetView>
  </sheetViews>
  <sheetFormatPr defaultRowHeight="15" x14ac:dyDescent="0.25"/>
  <cols>
    <col min="1" max="1" width="24.5703125" customWidth="1"/>
    <col min="2" max="2" width="17.7109375" customWidth="1"/>
    <col min="3" max="3" width="12.85546875" customWidth="1"/>
    <col min="4" max="4" width="11.7109375" customWidth="1"/>
    <col min="9" max="9" width="13.42578125" customWidth="1"/>
  </cols>
  <sheetData>
    <row r="1" spans="1:9" ht="15.75" x14ac:dyDescent="0.25">
      <c r="A1" s="2" t="s">
        <v>0</v>
      </c>
      <c r="B1" s="2" t="s">
        <v>39</v>
      </c>
      <c r="C1" s="2" t="s">
        <v>40</v>
      </c>
      <c r="D1" s="2" t="s">
        <v>41</v>
      </c>
      <c r="E1" s="2" t="s">
        <v>5</v>
      </c>
      <c r="F1" s="2" t="s">
        <v>18</v>
      </c>
      <c r="G1" s="2" t="s">
        <v>46</v>
      </c>
      <c r="H1" s="2" t="s">
        <v>63</v>
      </c>
      <c r="I1" s="2" t="s">
        <v>63</v>
      </c>
    </row>
    <row r="2" spans="1:9" ht="15.75" x14ac:dyDescent="0.25">
      <c r="A2" s="1" t="s">
        <v>44</v>
      </c>
      <c r="B2" s="34">
        <v>0.14000000000000001</v>
      </c>
      <c r="C2" s="34">
        <v>9.9000000000000005E-2</v>
      </c>
      <c r="D2" s="34">
        <v>8.1000000000000003E-2</v>
      </c>
      <c r="E2" s="4">
        <f>AVERAGE(B2:D2)</f>
        <v>0.10666666666666667</v>
      </c>
      <c r="F2" s="4">
        <f>_xlfn.STDEV.S(B2:D2)</f>
        <v>3.0237945256470933E-2</v>
      </c>
      <c r="G2" s="4">
        <f>(E2-0.0116)/0.0019</f>
        <v>50.035087719298247</v>
      </c>
      <c r="H2" s="4">
        <f>G2/G3*100</f>
        <v>20.081678636811713</v>
      </c>
      <c r="I2" s="4">
        <f>_xlfn.STDEV.S(B2:D2)</f>
        <v>3.0237945256470933E-2</v>
      </c>
    </row>
    <row r="3" spans="1:9" ht="15.75" x14ac:dyDescent="0.25">
      <c r="A3" s="1" t="s">
        <v>31</v>
      </c>
      <c r="B3" s="34">
        <v>0.46700000000000003</v>
      </c>
      <c r="C3" s="34">
        <v>0.51</v>
      </c>
      <c r="D3" s="34">
        <v>0.47799999999999998</v>
      </c>
      <c r="E3" s="4">
        <f t="shared" ref="E3:E5" si="0">AVERAGE(B3:D3)</f>
        <v>0.48500000000000004</v>
      </c>
      <c r="F3" s="4">
        <f t="shared" ref="F3:F5" si="1">_xlfn.STDEV.S(B3:D3)</f>
        <v>2.2338307903688674E-2</v>
      </c>
      <c r="G3" s="4">
        <f t="shared" ref="G3:G5" si="2">(E3-0.0116)/0.0019</f>
        <v>249.15789473684214</v>
      </c>
      <c r="H3" s="4">
        <f>G3/G3*100</f>
        <v>100</v>
      </c>
      <c r="I3" s="4">
        <f t="shared" ref="I3:I5" si="3">_xlfn.STDEV.S(B3:D3)</f>
        <v>2.2338307903688674E-2</v>
      </c>
    </row>
    <row r="4" spans="1:9" ht="15.75" x14ac:dyDescent="0.25">
      <c r="A4" s="1" t="s">
        <v>45</v>
      </c>
      <c r="B4" s="34">
        <v>0.184</v>
      </c>
      <c r="C4" s="34">
        <v>0.19500000000000001</v>
      </c>
      <c r="D4" s="34">
        <v>0.21299999999999999</v>
      </c>
      <c r="E4" s="4">
        <f t="shared" si="0"/>
        <v>0.19733333333333333</v>
      </c>
      <c r="F4" s="4">
        <f t="shared" si="1"/>
        <v>1.4640127503998497E-2</v>
      </c>
      <c r="G4" s="4">
        <f t="shared" si="2"/>
        <v>97.754385964912288</v>
      </c>
      <c r="H4" s="4">
        <f>E4/E3*100</f>
        <v>40.687285223367695</v>
      </c>
      <c r="I4" s="4">
        <f t="shared" si="3"/>
        <v>1.4640127503998497E-2</v>
      </c>
    </row>
    <row r="5" spans="1:9" ht="15.75" x14ac:dyDescent="0.25">
      <c r="A5" s="1" t="s">
        <v>62</v>
      </c>
      <c r="B5" s="34">
        <v>0.19900000000000001</v>
      </c>
      <c r="C5" s="34">
        <v>0.22</v>
      </c>
      <c r="D5" s="34">
        <v>0.21</v>
      </c>
      <c r="E5" s="4">
        <f t="shared" si="0"/>
        <v>0.20966666666666667</v>
      </c>
      <c r="F5" s="4">
        <f t="shared" si="1"/>
        <v>1.0503967504392482E-2</v>
      </c>
      <c r="G5" s="4">
        <f t="shared" si="2"/>
        <v>104.24561403508773</v>
      </c>
      <c r="H5" s="4">
        <f>E5/E3*100</f>
        <v>43.230240549828174</v>
      </c>
      <c r="I5" s="4">
        <f t="shared" si="3"/>
        <v>1.0503967504392482E-2</v>
      </c>
    </row>
    <row r="6" spans="1:9" ht="15.75" x14ac:dyDescent="0.25">
      <c r="A6" s="5"/>
      <c r="B6" s="5"/>
      <c r="C6" s="5"/>
      <c r="D6" s="5"/>
      <c r="E6" s="5"/>
      <c r="F6" s="5"/>
      <c r="G6" s="5"/>
      <c r="H6" s="5"/>
      <c r="I6" s="5"/>
    </row>
    <row r="7" spans="1:9" ht="15.75" x14ac:dyDescent="0.25">
      <c r="A7" s="5"/>
      <c r="B7" s="5"/>
      <c r="C7" s="5"/>
      <c r="D7" s="5"/>
      <c r="E7" s="5"/>
      <c r="F7" s="5"/>
      <c r="G7" s="5"/>
      <c r="H7" s="5"/>
      <c r="I7" s="5"/>
    </row>
    <row r="8" spans="1:9" ht="15.75" x14ac:dyDescent="0.25">
      <c r="A8" s="5"/>
      <c r="B8" s="5"/>
      <c r="C8" s="5"/>
      <c r="D8" s="5"/>
      <c r="E8" s="5"/>
      <c r="F8" s="5"/>
      <c r="G8" s="5"/>
      <c r="H8" s="5"/>
      <c r="I8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7565A-0A5B-4A0E-8307-8179E72B6C48}">
  <dimension ref="A1:I5"/>
  <sheetViews>
    <sheetView workbookViewId="0">
      <selection activeCell="B1" sqref="B1:I1"/>
    </sheetView>
  </sheetViews>
  <sheetFormatPr defaultRowHeight="15" x14ac:dyDescent="0.25"/>
  <cols>
    <col min="1" max="1" width="24.140625" customWidth="1"/>
    <col min="7" max="7" width="13.5703125" customWidth="1"/>
    <col min="8" max="8" width="12.85546875" customWidth="1"/>
    <col min="9" max="9" width="13.42578125" customWidth="1"/>
  </cols>
  <sheetData>
    <row r="1" spans="1:9" x14ac:dyDescent="0.25">
      <c r="A1" s="20" t="s">
        <v>0</v>
      </c>
      <c r="B1" s="20" t="s">
        <v>39</v>
      </c>
      <c r="C1" s="20" t="s">
        <v>40</v>
      </c>
      <c r="D1" s="20" t="s">
        <v>41</v>
      </c>
      <c r="E1" s="20" t="s">
        <v>5</v>
      </c>
      <c r="F1" s="20" t="s">
        <v>47</v>
      </c>
      <c r="G1" s="20" t="s">
        <v>48</v>
      </c>
      <c r="H1" s="20" t="s">
        <v>49</v>
      </c>
      <c r="I1" s="20" t="s">
        <v>47</v>
      </c>
    </row>
    <row r="2" spans="1:9" x14ac:dyDescent="0.25">
      <c r="A2" s="20" t="s">
        <v>44</v>
      </c>
      <c r="B2" s="7">
        <v>9.1999999999999998E-2</v>
      </c>
      <c r="C2" s="7">
        <v>9.6000000000000002E-2</v>
      </c>
      <c r="D2" s="7">
        <v>0.13</v>
      </c>
      <c r="E2" s="7">
        <f>AVERAGE(B2:D2)</f>
        <v>0.106</v>
      </c>
      <c r="F2" s="7">
        <f>_xlfn.STDEV.S(B2:D2)</f>
        <v>2.0880613017821074E-2</v>
      </c>
      <c r="G2" s="7">
        <f>(E2-0.0116)/0.0019</f>
        <v>49.684210526315788</v>
      </c>
      <c r="H2" s="7">
        <f>G2/G3*100</f>
        <v>11.581874693276625</v>
      </c>
      <c r="I2" s="7">
        <f>_xlfn.STDEV.S(B2:D2)</f>
        <v>2.0880613017821074E-2</v>
      </c>
    </row>
    <row r="3" spans="1:9" x14ac:dyDescent="0.25">
      <c r="A3" s="20" t="s">
        <v>31</v>
      </c>
      <c r="B3" s="7">
        <v>0.8</v>
      </c>
      <c r="C3" s="7">
        <v>0.78</v>
      </c>
      <c r="D3" s="7">
        <v>0.9</v>
      </c>
      <c r="E3" s="7">
        <f t="shared" ref="E3:E5" si="0">AVERAGE(B3:D3)</f>
        <v>0.82666666666666666</v>
      </c>
      <c r="F3" s="7">
        <f t="shared" ref="F3:F5" si="1">_xlfn.STDEV.S(B3:D3)</f>
        <v>6.4291005073286361E-2</v>
      </c>
      <c r="G3" s="7">
        <f t="shared" ref="G3:G5" si="2">(E3-0.0116)/0.0019</f>
        <v>428.98245614035085</v>
      </c>
      <c r="H3" s="7">
        <f>G3/G3*100</f>
        <v>100</v>
      </c>
      <c r="I3" s="7">
        <f t="shared" ref="I3:I5" si="3">_xlfn.STDEV.S(B3:D3)</f>
        <v>6.4291005073286361E-2</v>
      </c>
    </row>
    <row r="4" spans="1:9" x14ac:dyDescent="0.25">
      <c r="A4" s="20" t="s">
        <v>45</v>
      </c>
      <c r="B4" s="7">
        <v>0.28000000000000003</v>
      </c>
      <c r="C4" s="7">
        <v>0.28999999999999998</v>
      </c>
      <c r="D4" s="7">
        <v>0.26100000000000001</v>
      </c>
      <c r="E4" s="7">
        <f t="shared" si="0"/>
        <v>0.27700000000000002</v>
      </c>
      <c r="F4" s="7">
        <f t="shared" si="1"/>
        <v>1.4730919862656225E-2</v>
      </c>
      <c r="G4" s="7">
        <f t="shared" si="2"/>
        <v>139.68421052631581</v>
      </c>
      <c r="H4" s="7">
        <f>G4/G3*100</f>
        <v>32.561753639784072</v>
      </c>
      <c r="I4" s="7">
        <f t="shared" si="3"/>
        <v>1.4730919862656225E-2</v>
      </c>
    </row>
    <row r="5" spans="1:9" x14ac:dyDescent="0.25">
      <c r="A5" s="20" t="s">
        <v>33</v>
      </c>
      <c r="B5" s="7">
        <v>0.25</v>
      </c>
      <c r="C5" s="7">
        <v>0.21</v>
      </c>
      <c r="D5" s="7">
        <v>0.245</v>
      </c>
      <c r="E5" s="7">
        <f t="shared" si="0"/>
        <v>0.23499999999999999</v>
      </c>
      <c r="F5" s="7">
        <f t="shared" si="1"/>
        <v>2.179449471770337E-2</v>
      </c>
      <c r="G5" s="7">
        <f t="shared" si="2"/>
        <v>117.57894736842104</v>
      </c>
      <c r="H5" s="7">
        <f>G5/G3*100</f>
        <v>27.408800916080484</v>
      </c>
      <c r="I5" s="7">
        <f t="shared" si="3"/>
        <v>2.179449471770337E-2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11A80-9E0F-42D0-A0E8-24126A43DCB0}">
  <dimension ref="A1:I5"/>
  <sheetViews>
    <sheetView workbookViewId="0">
      <selection activeCell="H21" sqref="H21"/>
    </sheetView>
  </sheetViews>
  <sheetFormatPr defaultRowHeight="15" x14ac:dyDescent="0.25"/>
  <cols>
    <col min="1" max="1" width="23.5703125" customWidth="1"/>
    <col min="6" max="6" width="11.140625" customWidth="1"/>
    <col min="7" max="7" width="16.42578125" customWidth="1"/>
    <col min="8" max="8" width="16.140625" customWidth="1"/>
    <col min="9" max="9" width="17.85546875" customWidth="1"/>
  </cols>
  <sheetData>
    <row r="1" spans="1:9" x14ac:dyDescent="0.25">
      <c r="A1" s="20" t="s">
        <v>0</v>
      </c>
      <c r="B1" s="20" t="s">
        <v>39</v>
      </c>
      <c r="C1" s="20" t="s">
        <v>40</v>
      </c>
      <c r="D1" s="20" t="s">
        <v>41</v>
      </c>
      <c r="E1" s="20" t="s">
        <v>5</v>
      </c>
      <c r="F1" s="20" t="s">
        <v>46</v>
      </c>
      <c r="G1" s="30" t="s">
        <v>50</v>
      </c>
      <c r="H1" s="20" t="s">
        <v>49</v>
      </c>
      <c r="I1" s="20" t="s">
        <v>47</v>
      </c>
    </row>
    <row r="2" spans="1:9" x14ac:dyDescent="0.25">
      <c r="A2" s="20" t="s">
        <v>44</v>
      </c>
      <c r="B2" s="7">
        <v>0.08</v>
      </c>
      <c r="C2" s="7">
        <v>0.15</v>
      </c>
      <c r="D2" s="7">
        <v>8.2000000000000003E-2</v>
      </c>
      <c r="E2" s="7">
        <f>AVERAGE(B2:D2)</f>
        <v>0.104</v>
      </c>
      <c r="F2" s="7">
        <f>_xlfn.STDEV.S(B2:D2)</f>
        <v>3.9849717690342581E-2</v>
      </c>
      <c r="G2" s="7">
        <f>(E2-0.0116)/0.0019</f>
        <v>48.631578947368418</v>
      </c>
      <c r="H2" s="7">
        <f>G2/G3*100</f>
        <v>18.294614572333682</v>
      </c>
      <c r="I2" s="7">
        <f>_xlfn.STDEV.S(B2:D2)</f>
        <v>3.9849717690342581E-2</v>
      </c>
    </row>
    <row r="3" spans="1:9" x14ac:dyDescent="0.25">
      <c r="A3" s="20" t="s">
        <v>31</v>
      </c>
      <c r="B3" s="7">
        <v>0.5</v>
      </c>
      <c r="C3" s="7">
        <v>0.6</v>
      </c>
      <c r="D3" s="7">
        <v>0.45</v>
      </c>
      <c r="E3" s="7">
        <f t="shared" ref="E3:E5" si="0">AVERAGE(B3:D3)</f>
        <v>0.51666666666666672</v>
      </c>
      <c r="F3" s="7">
        <f t="shared" ref="F3:F5" si="1">_xlfn.STDEV.S(B3:D3)</f>
        <v>7.6376261582597124E-2</v>
      </c>
      <c r="G3" s="7">
        <f t="shared" ref="G3:G5" si="2">(E3-0.0116)/0.0019</f>
        <v>265.82456140350882</v>
      </c>
      <c r="H3" s="7">
        <f>G3/G3*100</f>
        <v>100</v>
      </c>
      <c r="I3" s="7">
        <f t="shared" ref="I3:I5" si="3">_xlfn.STDEV.S(B3:D3)</f>
        <v>7.6376261582597124E-2</v>
      </c>
    </row>
    <row r="4" spans="1:9" x14ac:dyDescent="0.25">
      <c r="A4" s="20" t="s">
        <v>45</v>
      </c>
      <c r="B4" s="7">
        <v>0.15</v>
      </c>
      <c r="C4" s="7">
        <v>0.10100000000000001</v>
      </c>
      <c r="D4" s="7">
        <v>0.13200000000000001</v>
      </c>
      <c r="E4" s="7">
        <f t="shared" si="0"/>
        <v>0.12766666666666668</v>
      </c>
      <c r="F4" s="7">
        <f t="shared" si="1"/>
        <v>2.4785748593361696E-2</v>
      </c>
      <c r="G4" s="7">
        <f t="shared" si="2"/>
        <v>61.087719298245624</v>
      </c>
      <c r="H4" s="7">
        <f>G4/G3*100</f>
        <v>22.980464625131994</v>
      </c>
      <c r="I4" s="7">
        <f t="shared" si="3"/>
        <v>2.4785748593361696E-2</v>
      </c>
    </row>
    <row r="5" spans="1:9" x14ac:dyDescent="0.25">
      <c r="A5" s="20" t="s">
        <v>33</v>
      </c>
      <c r="B5" s="7">
        <v>0.16600000000000001</v>
      </c>
      <c r="C5" s="7">
        <v>0.17199999999999999</v>
      </c>
      <c r="D5" s="7">
        <v>0.154</v>
      </c>
      <c r="E5" s="7">
        <f t="shared" si="0"/>
        <v>0.16400000000000001</v>
      </c>
      <c r="F5" s="7">
        <f t="shared" si="1"/>
        <v>9.1651513899116757E-3</v>
      </c>
      <c r="G5" s="7">
        <f t="shared" si="2"/>
        <v>80.21052631578948</v>
      </c>
      <c r="H5" s="7">
        <f>G5/G3*100</f>
        <v>30.174234424498415</v>
      </c>
      <c r="I5" s="7">
        <f t="shared" si="3"/>
        <v>9.1651513899116757E-3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709C1B-E3DC-4289-8C1B-B4C718B1B57B}">
  <dimension ref="A1:K5"/>
  <sheetViews>
    <sheetView workbookViewId="0">
      <selection activeCell="B21" sqref="B21"/>
    </sheetView>
  </sheetViews>
  <sheetFormatPr defaultRowHeight="15" x14ac:dyDescent="0.25"/>
  <cols>
    <col min="1" max="1" width="28" customWidth="1"/>
    <col min="2" max="2" width="12.42578125" customWidth="1"/>
    <col min="3" max="3" width="14" customWidth="1"/>
    <col min="5" max="5" width="13.28515625" customWidth="1"/>
    <col min="6" max="6" width="15.42578125" customWidth="1"/>
    <col min="7" max="7" width="13.28515625" customWidth="1"/>
    <col min="8" max="8" width="14.85546875" customWidth="1"/>
    <col min="9" max="9" width="14.140625" customWidth="1"/>
    <col min="10" max="10" width="13.85546875" customWidth="1"/>
    <col min="11" max="11" width="15.28515625" customWidth="1"/>
  </cols>
  <sheetData>
    <row r="1" spans="1:11" ht="15.75" x14ac:dyDescent="0.25">
      <c r="A1" s="1" t="s">
        <v>0</v>
      </c>
      <c r="B1" s="2" t="s">
        <v>34</v>
      </c>
      <c r="C1" s="2" t="s">
        <v>35</v>
      </c>
      <c r="D1" s="2" t="s">
        <v>36</v>
      </c>
      <c r="E1" s="2" t="s">
        <v>37</v>
      </c>
      <c r="F1" s="2" t="s">
        <v>6</v>
      </c>
      <c r="G1" s="2" t="s">
        <v>38</v>
      </c>
      <c r="H1" s="2" t="s">
        <v>1</v>
      </c>
      <c r="I1" s="2" t="s">
        <v>2</v>
      </c>
      <c r="J1" s="2" t="s">
        <v>3</v>
      </c>
      <c r="K1" s="3"/>
    </row>
    <row r="2" spans="1:11" ht="15.75" x14ac:dyDescent="0.25">
      <c r="A2" s="1" t="s">
        <v>4</v>
      </c>
      <c r="B2" s="4">
        <v>0.31</v>
      </c>
      <c r="C2" s="4">
        <v>0.4</v>
      </c>
      <c r="D2" s="4">
        <v>0.43</v>
      </c>
      <c r="E2" s="4">
        <f>AVERAGE(B2:D2)</f>
        <v>0.37999999999999995</v>
      </c>
      <c r="F2" s="4">
        <f>STDEVA(B2:D2)</f>
        <v>6.244997998398432E-2</v>
      </c>
      <c r="G2" s="4">
        <f>(E2-0.0501)/0.051</f>
        <v>6.4686274509803923</v>
      </c>
      <c r="H2" s="4">
        <f>G2*F2/E2</f>
        <v>1.0630675127304661</v>
      </c>
      <c r="I2" s="4">
        <f>G2/G3*100</f>
        <v>19.56044824791984</v>
      </c>
      <c r="J2" s="4">
        <f t="shared" ref="J2:J5" si="0">I2*F2/E2</f>
        <v>3.2146042146325144</v>
      </c>
      <c r="K2" s="6"/>
    </row>
    <row r="3" spans="1:11" ht="15.75" x14ac:dyDescent="0.25">
      <c r="A3" s="1" t="s">
        <v>31</v>
      </c>
      <c r="B3" s="4">
        <v>1.67</v>
      </c>
      <c r="C3" s="4">
        <v>1.76</v>
      </c>
      <c r="D3" s="4">
        <v>1.78</v>
      </c>
      <c r="E3" s="4">
        <f t="shared" ref="E3:E5" si="1">AVERAGE(B3:D3)</f>
        <v>1.7366666666666666</v>
      </c>
      <c r="F3" s="4">
        <f t="shared" ref="F3:F5" si="2">STDEVA(B3:D3)</f>
        <v>5.8594652770823208E-2</v>
      </c>
      <c r="G3" s="4">
        <f t="shared" ref="G3:G5" si="3">(E3-0.0501)/0.051</f>
        <v>33.069934640522874</v>
      </c>
      <c r="H3" s="4">
        <f t="shared" ref="H3:H5" si="4">G3*F3/E3</f>
        <v>1.1157704438091687</v>
      </c>
      <c r="I3" s="4">
        <f>G3/G3*100</f>
        <v>100</v>
      </c>
      <c r="J3" s="4">
        <f t="shared" si="0"/>
        <v>3.3739723284543115</v>
      </c>
      <c r="K3" s="10"/>
    </row>
    <row r="4" spans="1:11" ht="15.75" x14ac:dyDescent="0.25">
      <c r="A4" s="1" t="s">
        <v>32</v>
      </c>
      <c r="B4" s="4">
        <v>0.68799999999999994</v>
      </c>
      <c r="C4" s="4">
        <v>0.74</v>
      </c>
      <c r="D4" s="4">
        <v>0.72</v>
      </c>
      <c r="E4" s="4">
        <f t="shared" si="1"/>
        <v>0.71599999999999986</v>
      </c>
      <c r="F4" s="4">
        <f t="shared" si="2"/>
        <v>2.6229754097208024E-2</v>
      </c>
      <c r="G4" s="4">
        <f t="shared" si="3"/>
        <v>13.056862745098037</v>
      </c>
      <c r="H4" s="4">
        <f t="shared" si="4"/>
        <v>0.4783216467666454</v>
      </c>
      <c r="I4" s="4">
        <f>G4/G3*100</f>
        <v>39.482578018459591</v>
      </c>
      <c r="J4" s="4">
        <f t="shared" si="0"/>
        <v>1.4463942912681929</v>
      </c>
      <c r="K4" s="6"/>
    </row>
    <row r="5" spans="1:11" ht="15.75" x14ac:dyDescent="0.25">
      <c r="A5" s="1" t="s">
        <v>33</v>
      </c>
      <c r="B5" s="4">
        <v>0.81</v>
      </c>
      <c r="C5" s="4">
        <v>0.72</v>
      </c>
      <c r="D5" s="4">
        <v>0.87</v>
      </c>
      <c r="E5" s="4">
        <f t="shared" si="1"/>
        <v>0.79999999999999993</v>
      </c>
      <c r="F5" s="4">
        <f t="shared" si="2"/>
        <v>7.5498344352707511E-2</v>
      </c>
      <c r="G5" s="4">
        <f t="shared" si="3"/>
        <v>14.70392156862745</v>
      </c>
      <c r="H5" s="4">
        <f t="shared" si="4"/>
        <v>1.3876521674042981</v>
      </c>
      <c r="I5" s="4">
        <f>G5/G3*100</f>
        <v>44.46311046109453</v>
      </c>
      <c r="J5" s="4">
        <f t="shared" si="0"/>
        <v>4.1961140307302331</v>
      </c>
      <c r="K5" s="6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33BF6-EA5F-491D-A707-FB6B7EBBE6BD}">
  <dimension ref="A1:R13"/>
  <sheetViews>
    <sheetView workbookViewId="0">
      <selection activeCell="C24" sqref="C24"/>
    </sheetView>
  </sheetViews>
  <sheetFormatPr defaultRowHeight="15" x14ac:dyDescent="0.25"/>
  <cols>
    <col min="1" max="1" width="28.7109375" style="16" customWidth="1"/>
    <col min="2" max="3" width="9.140625" style="16"/>
    <col min="4" max="4" width="12.28515625" style="16" customWidth="1"/>
    <col min="5" max="5" width="15.28515625" style="16" customWidth="1"/>
    <col min="6" max="6" width="13.28515625" style="16" customWidth="1"/>
    <col min="7" max="7" width="11.7109375" style="16" customWidth="1"/>
    <col min="8" max="16384" width="9.140625" style="16"/>
  </cols>
  <sheetData>
    <row r="1" spans="1:18" ht="15.75" x14ac:dyDescent="0.25">
      <c r="A1" s="15" t="s">
        <v>0</v>
      </c>
      <c r="B1" s="18" t="s">
        <v>39</v>
      </c>
      <c r="C1" s="18" t="s">
        <v>40</v>
      </c>
      <c r="D1" s="18" t="s">
        <v>41</v>
      </c>
      <c r="E1" s="18" t="s">
        <v>5</v>
      </c>
      <c r="F1" s="18" t="s">
        <v>6</v>
      </c>
      <c r="G1" s="18" t="s">
        <v>7</v>
      </c>
      <c r="H1" s="18" t="s">
        <v>1</v>
      </c>
      <c r="I1" s="18" t="s">
        <v>8</v>
      </c>
      <c r="J1" s="18" t="s">
        <v>9</v>
      </c>
      <c r="K1" s="12"/>
    </row>
    <row r="2" spans="1:18" ht="15.75" x14ac:dyDescent="0.25">
      <c r="A2" s="15" t="s">
        <v>4</v>
      </c>
      <c r="B2" s="29">
        <v>0.16</v>
      </c>
      <c r="C2" s="29">
        <v>0.159</v>
      </c>
      <c r="D2" s="29">
        <v>0.14000000000000001</v>
      </c>
      <c r="E2" s="29">
        <f>AVERAGE(B2:D2)</f>
        <v>0.153</v>
      </c>
      <c r="F2" s="29">
        <f>_xlfn.STDEV.S(B2:D2)</f>
        <v>1.1269427669584638E-2</v>
      </c>
      <c r="G2" s="29">
        <f>(E2-0.0017)/0.0083</f>
        <v>18.2289156626506</v>
      </c>
      <c r="H2" s="29">
        <f>G2*F2/E2</f>
        <v>1.3426761212758134</v>
      </c>
      <c r="I2" s="29">
        <f>E2/E3*100</f>
        <v>20.491071428571427</v>
      </c>
      <c r="J2" s="29">
        <f>I2*F2/E2</f>
        <v>1.5092983486050853</v>
      </c>
      <c r="K2" s="12"/>
    </row>
    <row r="3" spans="1:18" ht="15.75" x14ac:dyDescent="0.25">
      <c r="A3" s="15" t="s">
        <v>31</v>
      </c>
      <c r="B3" s="29">
        <v>0.82</v>
      </c>
      <c r="C3" s="29">
        <v>0.74</v>
      </c>
      <c r="D3" s="29">
        <v>0.68</v>
      </c>
      <c r="E3" s="29">
        <f>AVERAGE(B3:D3)</f>
        <v>0.7466666666666667</v>
      </c>
      <c r="F3" s="29">
        <f t="shared" ref="F3:F5" si="0">_xlfn.STDEV.S(B3:D3)</f>
        <v>7.0237691685684875E-2</v>
      </c>
      <c r="G3" s="29">
        <f>(E3-0.0017)/0.0083</f>
        <v>89.755020080321287</v>
      </c>
      <c r="H3" s="29">
        <f>G3*F3/E3</f>
        <v>8.443105483451868</v>
      </c>
      <c r="I3" s="29">
        <f>E3/E3*100</f>
        <v>100</v>
      </c>
      <c r="J3" s="29">
        <f t="shared" ref="J3:J5" si="1">I3*F3/E3</f>
        <v>9.4068337079042248</v>
      </c>
      <c r="K3" s="12"/>
    </row>
    <row r="4" spans="1:18" ht="15.75" x14ac:dyDescent="0.25">
      <c r="A4" s="15" t="s">
        <v>32</v>
      </c>
      <c r="B4" s="29">
        <v>0.248</v>
      </c>
      <c r="C4" s="29">
        <v>0.309</v>
      </c>
      <c r="D4" s="29">
        <v>0.25800000000000001</v>
      </c>
      <c r="E4" s="29">
        <f t="shared" ref="E4:E5" si="2">AVERAGE(B4:D4)</f>
        <v>0.27166666666666667</v>
      </c>
      <c r="F4" s="29">
        <f t="shared" si="0"/>
        <v>3.2715949219506581E-2</v>
      </c>
      <c r="G4" s="29">
        <f t="shared" ref="G4:G5" si="3">(E4-0.0017)/0.0083</f>
        <v>32.526104417670687</v>
      </c>
      <c r="H4" s="29">
        <f t="shared" ref="H4:H5" si="4">G4*F4/E4</f>
        <v>3.9170148973136794</v>
      </c>
      <c r="I4" s="29">
        <f>E4/E3*100</f>
        <v>36.383928571428569</v>
      </c>
      <c r="J4" s="29">
        <f t="shared" si="1"/>
        <v>4.3816003418982028</v>
      </c>
      <c r="K4" s="12"/>
    </row>
    <row r="5" spans="1:18" ht="15.75" x14ac:dyDescent="0.25">
      <c r="A5" s="15" t="s">
        <v>33</v>
      </c>
      <c r="B5" s="29">
        <v>0.34</v>
      </c>
      <c r="C5" s="29">
        <v>0.31</v>
      </c>
      <c r="D5" s="29">
        <v>0.33</v>
      </c>
      <c r="E5" s="29">
        <f t="shared" si="2"/>
        <v>0.32666666666666666</v>
      </c>
      <c r="F5" s="29">
        <f t="shared" si="0"/>
        <v>1.527525231651948E-2</v>
      </c>
      <c r="G5" s="29">
        <f t="shared" si="3"/>
        <v>39.152610441767067</v>
      </c>
      <c r="H5" s="29">
        <f t="shared" si="4"/>
        <v>1.8308142959644507</v>
      </c>
      <c r="I5" s="29">
        <f>E5/E3*100</f>
        <v>43.749999999999993</v>
      </c>
      <c r="J5" s="29">
        <f t="shared" si="1"/>
        <v>2.0457927209624303</v>
      </c>
      <c r="K5" s="14"/>
    </row>
    <row r="6" spans="1:18" ht="15.75" x14ac:dyDescent="0.25">
      <c r="A6" s="17"/>
      <c r="B6" s="12"/>
      <c r="C6" s="12"/>
      <c r="D6" s="12"/>
      <c r="E6" s="12"/>
      <c r="F6" s="12"/>
      <c r="G6" s="12"/>
      <c r="H6" s="12"/>
      <c r="I6" s="12"/>
      <c r="J6" s="12"/>
      <c r="K6" s="14"/>
    </row>
    <row r="7" spans="1:18" x14ac:dyDescent="0.25">
      <c r="A7" s="12"/>
      <c r="B7" s="12"/>
      <c r="C7" s="12"/>
      <c r="D7" s="12"/>
      <c r="E7" s="12"/>
      <c r="F7" s="12"/>
      <c r="G7" s="12"/>
      <c r="H7" s="12"/>
      <c r="I7" s="12"/>
      <c r="J7" s="12"/>
      <c r="K7" s="12"/>
    </row>
    <row r="8" spans="1:18" ht="15.75" x14ac:dyDescent="0.25">
      <c r="A8" s="15" t="s">
        <v>10</v>
      </c>
      <c r="C8" s="12"/>
      <c r="D8" s="12"/>
      <c r="E8" s="13"/>
      <c r="F8" s="12"/>
      <c r="G8" s="12"/>
      <c r="H8" s="12"/>
      <c r="I8" s="12"/>
      <c r="J8" s="12"/>
      <c r="K8" s="12"/>
      <c r="L8" s="12"/>
    </row>
    <row r="9" spans="1:18" ht="15.75" x14ac:dyDescent="0.25">
      <c r="A9" s="15" t="s">
        <v>4</v>
      </c>
      <c r="B9" s="29">
        <v>0.184</v>
      </c>
      <c r="C9" s="29">
        <v>0.19800000000000001</v>
      </c>
      <c r="D9" s="29">
        <v>0.2</v>
      </c>
      <c r="E9" s="25">
        <f>AVERAGE(B9:D9)</f>
        <v>0.19400000000000003</v>
      </c>
      <c r="F9" s="29">
        <f>_xlfn.STDEV.S(B9:D9)</f>
        <v>8.7177978870813556E-3</v>
      </c>
      <c r="G9" s="29">
        <f>(E9-0.0017)/0.0083</f>
        <v>23.168674698795183</v>
      </c>
      <c r="H9" s="29">
        <f>G9*F9/E9</f>
        <v>1.0411331099774839</v>
      </c>
      <c r="I9" s="29">
        <f>E9/E10*100</f>
        <v>21.476014760147606</v>
      </c>
      <c r="J9" s="29">
        <f>I9*F9/E9</f>
        <v>0.96506987679867406</v>
      </c>
      <c r="K9" s="12"/>
      <c r="L9" s="12"/>
      <c r="P9" s="12"/>
      <c r="Q9" s="12"/>
      <c r="R9" s="12"/>
    </row>
    <row r="10" spans="1:18" ht="15.75" x14ac:dyDescent="0.25">
      <c r="A10" s="15" t="s">
        <v>31</v>
      </c>
      <c r="B10" s="29">
        <v>0.9</v>
      </c>
      <c r="C10" s="29">
        <v>0.94</v>
      </c>
      <c r="D10" s="29">
        <v>0.87</v>
      </c>
      <c r="E10" s="25">
        <f t="shared" ref="E10:E12" si="5">AVERAGE(B10:D10)</f>
        <v>0.90333333333333332</v>
      </c>
      <c r="F10" s="29">
        <f t="shared" ref="F10:F12" si="6">_xlfn.STDEV.S(B10:D10)</f>
        <v>3.5118845842842437E-2</v>
      </c>
      <c r="G10" s="29">
        <f t="shared" ref="G10:G12" si="7">(E10-0.0017)/0.0083</f>
        <v>108.6305220883534</v>
      </c>
      <c r="H10" s="29">
        <f t="shared" ref="H10:H12" si="8">G10*F10/E10</f>
        <v>4.2232234971015208</v>
      </c>
      <c r="I10" s="29">
        <f>G10/G10*100</f>
        <v>100</v>
      </c>
      <c r="J10" s="29">
        <f t="shared" ref="J10:J12" si="9">I10*F10/E10</f>
        <v>3.8876951117537755</v>
      </c>
      <c r="K10" s="12"/>
      <c r="L10" s="12"/>
    </row>
    <row r="11" spans="1:18" ht="15.75" x14ac:dyDescent="0.25">
      <c r="A11" s="15" t="s">
        <v>32</v>
      </c>
      <c r="B11" s="29">
        <v>0.28899999999999998</v>
      </c>
      <c r="C11" s="29">
        <v>0.35</v>
      </c>
      <c r="D11" s="29">
        <v>0.308</v>
      </c>
      <c r="E11" s="25">
        <f t="shared" si="5"/>
        <v>0.31566666666666671</v>
      </c>
      <c r="F11" s="29">
        <f t="shared" si="6"/>
        <v>3.1214312956291915E-2</v>
      </c>
      <c r="G11" s="29">
        <f t="shared" si="7"/>
        <v>37.827309236947798</v>
      </c>
      <c r="H11" s="29">
        <f t="shared" si="8"/>
        <v>3.7405072929773611</v>
      </c>
      <c r="I11" s="29">
        <f>E11/E10*100</f>
        <v>34.944649446494466</v>
      </c>
      <c r="J11" s="29">
        <f t="shared" si="9"/>
        <v>3.455458998851503</v>
      </c>
      <c r="K11" s="14"/>
      <c r="L11" s="12"/>
    </row>
    <row r="12" spans="1:18" ht="15.75" x14ac:dyDescent="0.25">
      <c r="A12" s="15" t="s">
        <v>33</v>
      </c>
      <c r="B12" s="29">
        <v>0.37</v>
      </c>
      <c r="C12" s="29">
        <v>0.31</v>
      </c>
      <c r="D12" s="29">
        <v>0.34</v>
      </c>
      <c r="E12" s="25">
        <f t="shared" si="5"/>
        <v>0.34</v>
      </c>
      <c r="F12" s="29">
        <f t="shared" si="6"/>
        <v>0.03</v>
      </c>
      <c r="G12" s="29">
        <f t="shared" si="7"/>
        <v>40.759036144578317</v>
      </c>
      <c r="H12" s="29">
        <f t="shared" si="8"/>
        <v>3.5963855421686746</v>
      </c>
      <c r="I12" s="29">
        <f>G12/G10*100</f>
        <v>37.520795593182747</v>
      </c>
      <c r="J12" s="29">
        <f t="shared" si="9"/>
        <v>3.3106584346925949</v>
      </c>
      <c r="K12" s="14"/>
      <c r="L12" s="12"/>
    </row>
    <row r="13" spans="1:18" x14ac:dyDescent="0.25">
      <c r="K13" s="1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5D7BB6-7198-44AE-976A-1C96301AC492}">
  <dimension ref="A1:N6"/>
  <sheetViews>
    <sheetView zoomScale="90" zoomScaleNormal="90" workbookViewId="0">
      <selection activeCell="J18" sqref="J18"/>
    </sheetView>
  </sheetViews>
  <sheetFormatPr defaultRowHeight="15" x14ac:dyDescent="0.25"/>
  <cols>
    <col min="1" max="1" width="21.140625" style="11" customWidth="1"/>
    <col min="2" max="2" width="28" style="11" customWidth="1"/>
    <col min="3" max="3" width="35.28515625" style="11" customWidth="1"/>
    <col min="4" max="4" width="22" style="11" customWidth="1"/>
    <col min="5" max="5" width="23" style="11" customWidth="1"/>
    <col min="6" max="6" width="22.140625" style="11" customWidth="1"/>
    <col min="7" max="7" width="22.42578125" style="11" customWidth="1"/>
    <col min="8" max="8" width="14.42578125" style="11" customWidth="1"/>
    <col min="9" max="9" width="17.140625" style="11" customWidth="1"/>
    <col min="10" max="10" width="15.85546875" style="11" customWidth="1"/>
    <col min="11" max="12" width="14.28515625" style="11" customWidth="1"/>
    <col min="13" max="13" width="12.85546875" style="11" customWidth="1"/>
    <col min="14" max="16384" width="9.140625" style="11"/>
  </cols>
  <sheetData>
    <row r="1" spans="1:14" ht="15.75" x14ac:dyDescent="0.25">
      <c r="A1" s="22" t="s">
        <v>24</v>
      </c>
      <c r="B1" s="19" t="s">
        <v>25</v>
      </c>
      <c r="C1" s="19" t="s">
        <v>26</v>
      </c>
      <c r="D1" s="19" t="s">
        <v>27</v>
      </c>
      <c r="E1" s="19" t="s">
        <v>28</v>
      </c>
      <c r="F1" s="19" t="s">
        <v>29</v>
      </c>
      <c r="G1" s="19" t="s">
        <v>15</v>
      </c>
      <c r="H1" s="19" t="s">
        <v>30</v>
      </c>
      <c r="I1" s="21" t="s">
        <v>30</v>
      </c>
      <c r="J1" s="21" t="s">
        <v>30</v>
      </c>
      <c r="K1" s="21" t="s">
        <v>17</v>
      </c>
      <c r="L1" s="19" t="s">
        <v>18</v>
      </c>
      <c r="M1" s="21" t="s">
        <v>20</v>
      </c>
      <c r="N1" s="21" t="s">
        <v>9</v>
      </c>
    </row>
    <row r="2" spans="1:14" ht="15.75" x14ac:dyDescent="0.25">
      <c r="A2" s="23" t="s">
        <v>0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15.75" x14ac:dyDescent="0.25">
      <c r="A3" s="15" t="s">
        <v>4</v>
      </c>
      <c r="B3" s="7">
        <v>2.25</v>
      </c>
      <c r="C3" s="40">
        <v>0.83</v>
      </c>
      <c r="D3" s="40">
        <v>1.347</v>
      </c>
      <c r="E3" s="40">
        <v>2.9999999999999997E-4</v>
      </c>
      <c r="F3" s="40">
        <v>29</v>
      </c>
      <c r="G3" s="7">
        <f>(D3-E3)/F3</f>
        <v>4.6437931034482759E-2</v>
      </c>
      <c r="H3" s="8">
        <f t="shared" ref="H3:H6" si="0">G3*1000</f>
        <v>46.437931034482759</v>
      </c>
      <c r="I3" s="8">
        <v>40</v>
      </c>
      <c r="J3" s="8">
        <v>39.5</v>
      </c>
      <c r="K3" s="8">
        <f>AVERAGE(H3:J3)</f>
        <v>41.979310344827589</v>
      </c>
      <c r="L3" s="7">
        <f>STDEVA(H3:J3)</f>
        <v>3.8693634929618432</v>
      </c>
      <c r="M3" s="7">
        <v>100</v>
      </c>
      <c r="N3" s="7">
        <f>G3*L3/K3</f>
        <v>4.280328417916637E-3</v>
      </c>
    </row>
    <row r="4" spans="1:14" ht="15.75" x14ac:dyDescent="0.25">
      <c r="A4" s="15" t="s">
        <v>31</v>
      </c>
      <c r="B4" s="7">
        <v>1.3</v>
      </c>
      <c r="C4" s="40">
        <v>0.83</v>
      </c>
      <c r="D4" s="40">
        <f t="shared" ref="D4:D5" si="1">B4-C4</f>
        <v>0.47000000000000008</v>
      </c>
      <c r="E4" s="40">
        <v>2.9999999999999997E-4</v>
      </c>
      <c r="F4" s="40">
        <v>29</v>
      </c>
      <c r="G4" s="7">
        <f>(D4-E4)/F4</f>
        <v>1.6196551724137934E-2</v>
      </c>
      <c r="H4" s="8">
        <f>G4*1000</f>
        <v>16.196551724137933</v>
      </c>
      <c r="I4" s="8">
        <v>15.35</v>
      </c>
      <c r="J4" s="8">
        <v>16.7</v>
      </c>
      <c r="K4" s="8">
        <f t="shared" ref="K4:K5" si="2">AVERAGE(H4:J4)</f>
        <v>16.082183908045977</v>
      </c>
      <c r="L4" s="7">
        <f t="shared" ref="L4:L6" si="3">STDEVA(H4:J4)</f>
        <v>0.68222796631201821</v>
      </c>
      <c r="M4" s="7">
        <f>K4/K3*100</f>
        <v>38.309785882481791</v>
      </c>
      <c r="N4" s="7">
        <f>G4*L4/K4</f>
        <v>6.8707960356664051E-4</v>
      </c>
    </row>
    <row r="5" spans="1:14" ht="15.75" x14ac:dyDescent="0.25">
      <c r="A5" s="15" t="s">
        <v>32</v>
      </c>
      <c r="B5" s="7">
        <v>1.76</v>
      </c>
      <c r="C5" s="40">
        <v>0.83</v>
      </c>
      <c r="D5" s="40">
        <f t="shared" si="1"/>
        <v>0.93</v>
      </c>
      <c r="E5" s="40">
        <v>2.9999999999999997E-4</v>
      </c>
      <c r="F5" s="40">
        <v>29</v>
      </c>
      <c r="G5" s="7">
        <f t="shared" ref="G5" si="4">(D5-E5)/F5</f>
        <v>3.2058620689655176E-2</v>
      </c>
      <c r="H5" s="8">
        <f t="shared" si="0"/>
        <v>32.058620689655179</v>
      </c>
      <c r="I5" s="8">
        <v>30.5</v>
      </c>
      <c r="J5" s="8">
        <v>32.200000000000003</v>
      </c>
      <c r="K5" s="8">
        <f t="shared" si="2"/>
        <v>31.586206896551726</v>
      </c>
      <c r="L5" s="7">
        <f t="shared" si="3"/>
        <v>0.94333509101262392</v>
      </c>
      <c r="M5" s="7">
        <f>K5/K3*100</f>
        <v>75.242319697716439</v>
      </c>
      <c r="N5" s="7">
        <f t="shared" ref="N5:N6" si="5">G5*L5/K5</f>
        <v>9.5744392370571661E-4</v>
      </c>
    </row>
    <row r="6" spans="1:14" ht="15.75" x14ac:dyDescent="0.25">
      <c r="A6" s="15" t="s">
        <v>33</v>
      </c>
      <c r="B6" s="7">
        <v>1.8</v>
      </c>
      <c r="C6" s="40">
        <v>0.83</v>
      </c>
      <c r="D6" s="40">
        <f>B6-C6</f>
        <v>0.97000000000000008</v>
      </c>
      <c r="E6" s="40">
        <v>2.9999999999999997E-4</v>
      </c>
      <c r="F6" s="40">
        <v>29</v>
      </c>
      <c r="G6" s="7">
        <f>(D6-E6)/F6</f>
        <v>3.3437931034482761E-2</v>
      </c>
      <c r="H6" s="8">
        <f t="shared" si="0"/>
        <v>33.437931034482759</v>
      </c>
      <c r="I6" s="8">
        <v>35</v>
      </c>
      <c r="J6" s="8">
        <v>31</v>
      </c>
      <c r="K6" s="8">
        <f>AVERAGE(H6:J6)</f>
        <v>33.145977011494253</v>
      </c>
      <c r="L6" s="7">
        <f t="shared" si="3"/>
        <v>2.0159186153350488</v>
      </c>
      <c r="M6" s="7">
        <f>K6/K3*100</f>
        <v>78.957888396035258</v>
      </c>
      <c r="N6" s="7">
        <f t="shared" si="5"/>
        <v>2.0336750854357908E-3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C94F5E-0A1F-476A-B397-09508A5FEA10}">
  <dimension ref="A1:M5"/>
  <sheetViews>
    <sheetView workbookViewId="0">
      <selection activeCell="C22" sqref="C22"/>
    </sheetView>
  </sheetViews>
  <sheetFormatPr defaultRowHeight="15" x14ac:dyDescent="0.25"/>
  <cols>
    <col min="1" max="1" width="22.140625" customWidth="1"/>
    <col min="2" max="2" width="30" customWidth="1"/>
    <col min="3" max="3" width="42.5703125" customWidth="1"/>
    <col min="4" max="4" width="23.42578125" customWidth="1"/>
    <col min="5" max="5" width="18.140625" customWidth="1"/>
    <col min="6" max="6" width="28.42578125" customWidth="1"/>
    <col min="7" max="7" width="22.5703125" customWidth="1"/>
    <col min="8" max="8" width="24" customWidth="1"/>
    <col min="9" max="9" width="18.42578125" customWidth="1"/>
  </cols>
  <sheetData>
    <row r="1" spans="1:13" x14ac:dyDescent="0.25">
      <c r="A1" s="18" t="s">
        <v>0</v>
      </c>
      <c r="B1" s="38" t="s">
        <v>42</v>
      </c>
      <c r="C1" s="39" t="s">
        <v>43</v>
      </c>
      <c r="D1" s="39" t="s">
        <v>13</v>
      </c>
      <c r="E1" s="39" t="s">
        <v>21</v>
      </c>
      <c r="F1" s="39" t="s">
        <v>22</v>
      </c>
      <c r="G1" s="39" t="s">
        <v>22</v>
      </c>
      <c r="H1" s="39" t="s">
        <v>22</v>
      </c>
      <c r="I1" s="39" t="s">
        <v>17</v>
      </c>
      <c r="J1" s="39" t="s">
        <v>18</v>
      </c>
      <c r="K1" s="39" t="s">
        <v>20</v>
      </c>
      <c r="L1" s="39" t="s">
        <v>9</v>
      </c>
      <c r="M1" s="9"/>
    </row>
    <row r="2" spans="1:13" ht="15.75" x14ac:dyDescent="0.25">
      <c r="A2" s="15" t="s">
        <v>4</v>
      </c>
      <c r="B2" s="29">
        <v>1.83</v>
      </c>
      <c r="C2" s="29">
        <v>0.56999999999999995</v>
      </c>
      <c r="D2" s="29">
        <v>0.05</v>
      </c>
      <c r="E2" s="29">
        <f>B2-C2</f>
        <v>1.2600000000000002</v>
      </c>
      <c r="F2" s="29">
        <f>E2/D2</f>
        <v>25.200000000000003</v>
      </c>
      <c r="G2" s="29">
        <v>24</v>
      </c>
      <c r="H2" s="29">
        <v>26.5</v>
      </c>
      <c r="I2" s="29">
        <f t="shared" ref="I2:I5" si="0">AVERAGE(F2:H2)</f>
        <v>25.233333333333334</v>
      </c>
      <c r="J2" s="29">
        <f t="shared" ref="J2:J5" si="1">_xlfn.STDEV.P(F2:H2)</f>
        <v>1.0208928554075705</v>
      </c>
      <c r="K2" s="26">
        <v>100</v>
      </c>
      <c r="L2" s="26">
        <f t="shared" ref="L2:L5" si="2">F2*J2/I2</f>
        <v>1.0195442518997666</v>
      </c>
      <c r="M2" s="11"/>
    </row>
    <row r="3" spans="1:13" ht="15.75" x14ac:dyDescent="0.25">
      <c r="A3" s="15" t="s">
        <v>31</v>
      </c>
      <c r="B3" s="29">
        <v>1.1200000000000001</v>
      </c>
      <c r="C3" s="29">
        <v>0.56999999999999995</v>
      </c>
      <c r="D3" s="29">
        <v>0.05</v>
      </c>
      <c r="E3" s="29">
        <f>B3-C3</f>
        <v>0.55000000000000016</v>
      </c>
      <c r="F3" s="29">
        <f>E3/D3</f>
        <v>11.000000000000002</v>
      </c>
      <c r="G3" s="29">
        <v>10</v>
      </c>
      <c r="H3" s="29">
        <v>10.5</v>
      </c>
      <c r="I3" s="29">
        <f t="shared" si="0"/>
        <v>10.5</v>
      </c>
      <c r="J3" s="29">
        <f t="shared" si="1"/>
        <v>0.40824829046386374</v>
      </c>
      <c r="K3" s="26">
        <f>I3/I2*100</f>
        <v>41.611624834874505</v>
      </c>
      <c r="L3" s="26">
        <f t="shared" si="2"/>
        <v>0.4276886852478573</v>
      </c>
      <c r="M3" s="11"/>
    </row>
    <row r="4" spans="1:13" ht="15.75" x14ac:dyDescent="0.25">
      <c r="A4" s="15" t="s">
        <v>32</v>
      </c>
      <c r="B4" s="29">
        <v>1.599</v>
      </c>
      <c r="C4" s="29">
        <v>0.56999999999999995</v>
      </c>
      <c r="D4" s="29">
        <v>0.05</v>
      </c>
      <c r="E4" s="29">
        <f t="shared" ref="E4:E5" si="3">B4-C4</f>
        <v>1.0289999999999999</v>
      </c>
      <c r="F4" s="29">
        <f t="shared" ref="F4:F5" si="4">E4/D4</f>
        <v>20.58</v>
      </c>
      <c r="G4" s="29">
        <v>20</v>
      </c>
      <c r="H4" s="29">
        <v>20.5</v>
      </c>
      <c r="I4" s="29">
        <f t="shared" si="0"/>
        <v>20.36</v>
      </c>
      <c r="J4" s="29">
        <f t="shared" si="1"/>
        <v>0.2566450207322683</v>
      </c>
      <c r="K4" s="26">
        <f>I4/I2*100</f>
        <v>80.686922060766179</v>
      </c>
      <c r="L4" s="26">
        <f t="shared" si="2"/>
        <v>0.25941819875589789</v>
      </c>
      <c r="M4" s="11"/>
    </row>
    <row r="5" spans="1:13" ht="15.75" x14ac:dyDescent="0.25">
      <c r="A5" s="15" t="s">
        <v>33</v>
      </c>
      <c r="B5" s="29">
        <v>1.48</v>
      </c>
      <c r="C5" s="29">
        <v>0.56999999999999995</v>
      </c>
      <c r="D5" s="29">
        <v>0.05</v>
      </c>
      <c r="E5" s="29">
        <f t="shared" si="3"/>
        <v>0.91</v>
      </c>
      <c r="F5" s="29">
        <f t="shared" si="4"/>
        <v>18.2</v>
      </c>
      <c r="G5" s="29">
        <v>19</v>
      </c>
      <c r="H5" s="29">
        <v>19.100000000000001</v>
      </c>
      <c r="I5" s="29">
        <f t="shared" si="0"/>
        <v>18.766666666666669</v>
      </c>
      <c r="J5" s="29">
        <f t="shared" si="1"/>
        <v>0.40276819911981976</v>
      </c>
      <c r="K5" s="26">
        <f>I5/I2*100</f>
        <v>74.372523117569358</v>
      </c>
      <c r="L5" s="26">
        <f t="shared" si="2"/>
        <v>0.39060645953716083</v>
      </c>
      <c r="M5" s="11"/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9C63D-48B8-4F0F-85C8-F0A85376C8ED}">
  <dimension ref="A1:I9"/>
  <sheetViews>
    <sheetView workbookViewId="0">
      <selection activeCell="G23" sqref="G23"/>
    </sheetView>
  </sheetViews>
  <sheetFormatPr defaultRowHeight="15" x14ac:dyDescent="0.25"/>
  <cols>
    <col min="1" max="1" width="26.7109375" customWidth="1"/>
    <col min="7" max="7" width="17.42578125" customWidth="1"/>
    <col min="8" max="8" width="16.140625" customWidth="1"/>
  </cols>
  <sheetData>
    <row r="1" spans="1:9" x14ac:dyDescent="0.25">
      <c r="A1" s="20" t="s">
        <v>0</v>
      </c>
      <c r="B1" s="20" t="s">
        <v>39</v>
      </c>
      <c r="C1" s="20" t="s">
        <v>40</v>
      </c>
      <c r="D1" s="20" t="s">
        <v>41</v>
      </c>
      <c r="E1" s="20" t="s">
        <v>5</v>
      </c>
      <c r="F1" s="20" t="s">
        <v>18</v>
      </c>
      <c r="G1" s="20" t="s">
        <v>23</v>
      </c>
      <c r="H1" s="20" t="s">
        <v>9</v>
      </c>
      <c r="I1" s="11"/>
    </row>
    <row r="2" spans="1:9" ht="15.75" x14ac:dyDescent="0.25">
      <c r="A2" s="15" t="s">
        <v>4</v>
      </c>
      <c r="B2" s="24">
        <v>0.29899999999999999</v>
      </c>
      <c r="C2" s="24">
        <v>0.3</v>
      </c>
      <c r="D2" s="24">
        <v>0.3</v>
      </c>
      <c r="E2" s="25">
        <f>AVERAGE(B2:D2)</f>
        <v>0.29966666666666669</v>
      </c>
      <c r="F2" s="25">
        <f>_xlfn.STDEV.S(B2:D2)</f>
        <v>5.7735026918962634E-4</v>
      </c>
      <c r="G2" s="25">
        <f>E2/E2*100</f>
        <v>100</v>
      </c>
      <c r="H2" s="25">
        <f t="shared" ref="H2:H5" si="0">G2*F2/E2</f>
        <v>0.19266416101989756</v>
      </c>
      <c r="I2" s="11"/>
    </row>
    <row r="3" spans="1:9" ht="15.75" x14ac:dyDescent="0.25">
      <c r="A3" s="15" t="s">
        <v>31</v>
      </c>
      <c r="B3" s="24">
        <v>0.13</v>
      </c>
      <c r="C3" s="24">
        <v>0.12</v>
      </c>
      <c r="D3" s="24">
        <v>0.1</v>
      </c>
      <c r="E3" s="25">
        <f>AVERAGE(B3:D3)</f>
        <v>0.11666666666666665</v>
      </c>
      <c r="F3" s="25">
        <f>_xlfn.STDEV.S(B3:D3)</f>
        <v>1.5275252316519647E-2</v>
      </c>
      <c r="G3" s="25">
        <f>E3/E2*100</f>
        <v>38.93214682981089</v>
      </c>
      <c r="H3" s="25">
        <f t="shared" si="0"/>
        <v>5.0974145661355879</v>
      </c>
      <c r="I3" s="11"/>
    </row>
    <row r="4" spans="1:9" ht="15.75" x14ac:dyDescent="0.25">
      <c r="A4" s="15" t="s">
        <v>32</v>
      </c>
      <c r="B4" s="24">
        <v>0.26</v>
      </c>
      <c r="C4" s="24">
        <v>0.25</v>
      </c>
      <c r="D4" s="24">
        <v>0.25900000000000001</v>
      </c>
      <c r="E4" s="25">
        <f t="shared" ref="E4:E5" si="1">AVERAGE(B4:D4)</f>
        <v>0.25633333333333336</v>
      </c>
      <c r="F4" s="25">
        <f t="shared" ref="F4:F5" si="2">_xlfn.STDEV.S(B4:D4)</f>
        <v>5.5075705472861069E-3</v>
      </c>
      <c r="G4" s="25">
        <f>E4/E2*100</f>
        <v>85.539488320355943</v>
      </c>
      <c r="H4" s="25">
        <f t="shared" si="0"/>
        <v>1.8378989590498684</v>
      </c>
      <c r="I4" s="11"/>
    </row>
    <row r="5" spans="1:9" ht="15.75" x14ac:dyDescent="0.25">
      <c r="A5" s="15" t="s">
        <v>33</v>
      </c>
      <c r="B5" s="24">
        <v>0.23</v>
      </c>
      <c r="C5" s="24">
        <v>0.21</v>
      </c>
      <c r="D5" s="24">
        <v>0.24</v>
      </c>
      <c r="E5" s="25">
        <f t="shared" si="1"/>
        <v>0.22666666666666666</v>
      </c>
      <c r="F5" s="25">
        <f t="shared" si="2"/>
        <v>1.5275252316519468E-2</v>
      </c>
      <c r="G5" s="25">
        <f>E5/E2*100</f>
        <v>75.639599555061167</v>
      </c>
      <c r="H5" s="25">
        <f t="shared" si="0"/>
        <v>5.0974145661355283</v>
      </c>
      <c r="I5" s="11"/>
    </row>
    <row r="6" spans="1:9" x14ac:dyDescent="0.25">
      <c r="B6" s="11"/>
      <c r="C6" s="11"/>
      <c r="D6" s="11"/>
      <c r="E6" s="11"/>
      <c r="F6" s="11"/>
      <c r="G6" s="11"/>
      <c r="H6" s="11"/>
      <c r="I6" s="11"/>
    </row>
    <row r="7" spans="1:9" x14ac:dyDescent="0.25">
      <c r="B7" s="11"/>
      <c r="C7" s="11"/>
      <c r="D7" s="11"/>
      <c r="E7" s="11"/>
      <c r="F7" s="11"/>
      <c r="G7" s="11"/>
      <c r="H7" s="11"/>
      <c r="I7" s="11"/>
    </row>
    <row r="8" spans="1:9" x14ac:dyDescent="0.25">
      <c r="B8" s="11"/>
      <c r="C8" s="11"/>
      <c r="D8" s="11"/>
      <c r="E8" s="11"/>
      <c r="F8" s="11"/>
      <c r="G8" s="11"/>
      <c r="H8" s="11"/>
      <c r="I8" s="11"/>
    </row>
    <row r="9" spans="1:9" x14ac:dyDescent="0.25">
      <c r="B9" s="11"/>
      <c r="C9" s="11"/>
      <c r="D9" s="11"/>
      <c r="E9" s="11"/>
      <c r="F9" s="11"/>
      <c r="G9" s="11"/>
      <c r="H9" s="11"/>
      <c r="I9" s="1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2699E-E4FD-4C47-B823-A450BCD7E3D5}">
  <dimension ref="A1:N5"/>
  <sheetViews>
    <sheetView workbookViewId="0">
      <selection activeCell="E24" sqref="E24"/>
    </sheetView>
  </sheetViews>
  <sheetFormatPr defaultRowHeight="15" x14ac:dyDescent="0.25"/>
  <cols>
    <col min="1" max="1" width="18.85546875" style="16" customWidth="1"/>
    <col min="2" max="2" width="18.7109375" style="16" customWidth="1"/>
    <col min="3" max="3" width="27.42578125" style="16" customWidth="1"/>
    <col min="4" max="4" width="22.5703125" style="16" customWidth="1"/>
    <col min="5" max="5" width="18.5703125" style="16" customWidth="1"/>
    <col min="6" max="6" width="17.28515625" style="16" customWidth="1"/>
    <col min="7" max="7" width="15.85546875" style="16" customWidth="1"/>
    <col min="8" max="8" width="16.140625" style="16" customWidth="1"/>
    <col min="9" max="9" width="16.7109375" style="16" customWidth="1"/>
    <col min="10" max="10" width="12.140625" style="16" customWidth="1"/>
    <col min="11" max="11" width="13.28515625" style="16" customWidth="1"/>
    <col min="12" max="12" width="12.42578125" style="16" customWidth="1"/>
    <col min="13" max="13" width="12.5703125" style="16" customWidth="1"/>
    <col min="14" max="16384" width="9.140625" style="16"/>
  </cols>
  <sheetData>
    <row r="1" spans="1:14" x14ac:dyDescent="0.25">
      <c r="A1" s="18" t="s">
        <v>0</v>
      </c>
      <c r="B1" s="26" t="s">
        <v>11</v>
      </c>
      <c r="C1" s="27" t="s">
        <v>12</v>
      </c>
      <c r="D1" s="27" t="s">
        <v>13</v>
      </c>
      <c r="E1" s="26" t="s">
        <v>14</v>
      </c>
      <c r="F1" s="27" t="s">
        <v>15</v>
      </c>
      <c r="G1" s="27" t="s">
        <v>16</v>
      </c>
      <c r="H1" s="26" t="s">
        <v>16</v>
      </c>
      <c r="I1" s="26" t="s">
        <v>16</v>
      </c>
      <c r="J1" s="26" t="s">
        <v>17</v>
      </c>
      <c r="K1" s="26" t="s">
        <v>18</v>
      </c>
      <c r="L1" s="26" t="s">
        <v>19</v>
      </c>
      <c r="M1" s="26" t="s">
        <v>20</v>
      </c>
      <c r="N1" s="26" t="s">
        <v>9</v>
      </c>
    </row>
    <row r="2" spans="1:14" ht="15.75" x14ac:dyDescent="0.25">
      <c r="A2" s="15" t="s">
        <v>4</v>
      </c>
      <c r="B2" s="26">
        <v>1.45</v>
      </c>
      <c r="C2" s="26">
        <v>0.28100000000000003</v>
      </c>
      <c r="D2" s="26">
        <v>9.6</v>
      </c>
      <c r="E2" s="26">
        <f>B2-C2</f>
        <v>1.169</v>
      </c>
      <c r="F2" s="26">
        <f>E2/D2</f>
        <v>0.12177083333333334</v>
      </c>
      <c r="G2" s="28">
        <f t="shared" ref="G2:G5" si="0">F2*1000</f>
        <v>121.77083333333334</v>
      </c>
      <c r="H2" s="28">
        <v>121.67</v>
      </c>
      <c r="I2" s="28">
        <v>121.7</v>
      </c>
      <c r="J2" s="28">
        <f>AVERAGE(G2:I2)</f>
        <v>121.71361111111111</v>
      </c>
      <c r="K2" s="26">
        <f>_xlfn.STDEV.P(H2:J2)</f>
        <v>1.8218401436227983E-2</v>
      </c>
      <c r="L2" s="26"/>
      <c r="M2" s="26">
        <v>100</v>
      </c>
      <c r="N2" s="29">
        <f>F2*K2/J2</f>
        <v>1.8226966603311608E-5</v>
      </c>
    </row>
    <row r="3" spans="1:14" ht="15.75" x14ac:dyDescent="0.25">
      <c r="A3" s="15" t="s">
        <v>31</v>
      </c>
      <c r="B3" s="26">
        <v>0.52</v>
      </c>
      <c r="C3" s="26">
        <v>0.28100000000000003</v>
      </c>
      <c r="D3" s="26">
        <v>9.6</v>
      </c>
      <c r="E3" s="26">
        <f>B3-C3</f>
        <v>0.23899999999999999</v>
      </c>
      <c r="F3" s="26">
        <f>E3/D3</f>
        <v>2.4895833333333332E-2</v>
      </c>
      <c r="G3" s="28">
        <f t="shared" si="0"/>
        <v>24.895833333333332</v>
      </c>
      <c r="H3" s="28">
        <v>24.8</v>
      </c>
      <c r="I3" s="28">
        <v>24.7</v>
      </c>
      <c r="J3" s="28">
        <f>AVERAGE(G3:I3)</f>
        <v>24.798611111111111</v>
      </c>
      <c r="K3" s="26">
        <f t="shared" ref="K3:K5" si="1">_xlfn.STDEV.P(H3:J3)</f>
        <v>4.6816521593360048E-2</v>
      </c>
      <c r="L3" s="26"/>
      <c r="M3" s="26">
        <f>J3/J2*100</f>
        <v>20.374558674849201</v>
      </c>
      <c r="N3" s="29">
        <f t="shared" ref="N3:N5" si="2">F3*K3/J3</f>
        <v>4.7000064383140791E-5</v>
      </c>
    </row>
    <row r="4" spans="1:14" ht="15.75" x14ac:dyDescent="0.25">
      <c r="A4" s="15" t="s">
        <v>32</v>
      </c>
      <c r="B4" s="26">
        <v>1.1000000000000001</v>
      </c>
      <c r="C4" s="26">
        <v>0.28100000000000003</v>
      </c>
      <c r="D4" s="26">
        <v>9.6</v>
      </c>
      <c r="E4" s="26">
        <f>B4-C4</f>
        <v>0.81900000000000006</v>
      </c>
      <c r="F4" s="26">
        <f t="shared" ref="F4:F5" si="3">E4/D4</f>
        <v>8.5312500000000013E-2</v>
      </c>
      <c r="G4" s="28">
        <f t="shared" si="0"/>
        <v>85.312500000000014</v>
      </c>
      <c r="H4" s="28">
        <v>78</v>
      </c>
      <c r="I4" s="28">
        <v>77</v>
      </c>
      <c r="J4" s="28">
        <v>79</v>
      </c>
      <c r="K4" s="26">
        <f t="shared" si="1"/>
        <v>0.81649658092772603</v>
      </c>
      <c r="L4" s="26">
        <f>TTEST(G4:I4,G3:I3,2,2)</f>
        <v>2.9805083765672807E-5</v>
      </c>
      <c r="M4" s="26">
        <f>J4/J2*100</f>
        <v>64.906463031387446</v>
      </c>
      <c r="N4" s="29">
        <f t="shared" si="2"/>
        <v>8.8173879190375478E-4</v>
      </c>
    </row>
    <row r="5" spans="1:14" ht="15.75" x14ac:dyDescent="0.25">
      <c r="A5" s="15" t="s">
        <v>33</v>
      </c>
      <c r="B5" s="26">
        <v>1.1499999999999999</v>
      </c>
      <c r="C5" s="26">
        <v>0.28100000000000003</v>
      </c>
      <c r="D5" s="26">
        <v>9.6</v>
      </c>
      <c r="E5" s="26">
        <f t="shared" ref="E5" si="4">B5-C5</f>
        <v>0.86899999999999988</v>
      </c>
      <c r="F5" s="26">
        <f t="shared" si="3"/>
        <v>9.0520833333333328E-2</v>
      </c>
      <c r="G5" s="28">
        <f t="shared" si="0"/>
        <v>90.520833333333329</v>
      </c>
      <c r="H5" s="28">
        <v>91</v>
      </c>
      <c r="I5" s="28">
        <v>92</v>
      </c>
      <c r="J5" s="28">
        <f>AVERAGE(G5:I5)</f>
        <v>91.1736111111111</v>
      </c>
      <c r="K5" s="26">
        <f t="shared" si="1"/>
        <v>0.4362796521065947</v>
      </c>
      <c r="L5" s="26">
        <f>_xlfn.T.TEST(G5:I5,G3:I3,2,2)</f>
        <v>1.151829548070615E-8</v>
      </c>
      <c r="M5" s="26">
        <f>J5/J2*100</f>
        <v>74.90831163318262</v>
      </c>
      <c r="N5" s="29">
        <f t="shared" si="2"/>
        <v>4.3315601075553825E-4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AA19D8-5972-4E42-9EBD-95B91BDDBF4F}">
  <dimension ref="A1:N5"/>
  <sheetViews>
    <sheetView workbookViewId="0">
      <selection sqref="A1:N1"/>
    </sheetView>
  </sheetViews>
  <sheetFormatPr defaultRowHeight="15" x14ac:dyDescent="0.25"/>
  <cols>
    <col min="1" max="1" width="22.85546875" customWidth="1"/>
    <col min="2" max="2" width="33.42578125" customWidth="1"/>
    <col min="3" max="3" width="37.42578125" customWidth="1"/>
    <col min="4" max="4" width="24.85546875" customWidth="1"/>
    <col min="5" max="5" width="25.140625" customWidth="1"/>
    <col min="6" max="6" width="13.28515625" customWidth="1"/>
    <col min="7" max="7" width="19.42578125" customWidth="1"/>
    <col min="8" max="8" width="18.42578125" customWidth="1"/>
    <col min="9" max="9" width="14.7109375" customWidth="1"/>
    <col min="10" max="10" width="12.5703125" customWidth="1"/>
    <col min="12" max="13" width="11.7109375" customWidth="1"/>
  </cols>
  <sheetData>
    <row r="1" spans="1:14" ht="15.75" x14ac:dyDescent="0.25">
      <c r="A1" s="22" t="s">
        <v>24</v>
      </c>
      <c r="B1" s="19" t="s">
        <v>25</v>
      </c>
      <c r="C1" s="19" t="s">
        <v>26</v>
      </c>
      <c r="D1" s="19" t="s">
        <v>27</v>
      </c>
      <c r="E1" s="19" t="s">
        <v>28</v>
      </c>
      <c r="F1" s="19" t="s">
        <v>29</v>
      </c>
      <c r="G1" s="19" t="s">
        <v>15</v>
      </c>
      <c r="H1" s="19" t="s">
        <v>30</v>
      </c>
      <c r="I1" s="21" t="s">
        <v>30</v>
      </c>
      <c r="J1" s="21" t="s">
        <v>30</v>
      </c>
      <c r="K1" s="21" t="s">
        <v>17</v>
      </c>
      <c r="L1" s="19" t="s">
        <v>18</v>
      </c>
      <c r="M1" s="21" t="s">
        <v>20</v>
      </c>
      <c r="N1" s="21" t="s">
        <v>9</v>
      </c>
    </row>
    <row r="2" spans="1:14" ht="15.75" x14ac:dyDescent="0.25">
      <c r="A2" s="15" t="s">
        <v>4</v>
      </c>
      <c r="B2" s="29">
        <v>0.22</v>
      </c>
      <c r="C2" s="36">
        <v>0.15</v>
      </c>
      <c r="D2" s="36">
        <f>B2-C2</f>
        <v>7.0000000000000007E-2</v>
      </c>
      <c r="E2" s="36">
        <v>2.9999999999999997E-4</v>
      </c>
      <c r="F2" s="36">
        <v>32.07</v>
      </c>
      <c r="G2" s="29">
        <f t="shared" ref="G2:G5" si="0">(D2-E2)/F2</f>
        <v>2.1733707514811356E-3</v>
      </c>
      <c r="H2" s="37">
        <f>G2*1000</f>
        <v>2.1733707514811353</v>
      </c>
      <c r="I2" s="37">
        <v>2.1</v>
      </c>
      <c r="J2" s="37">
        <v>2.2999999999999998</v>
      </c>
      <c r="K2" s="37">
        <f>AVERAGE(H2:J2)</f>
        <v>2.1911235838270451</v>
      </c>
      <c r="L2" s="29">
        <f>STDEVA(H2:J2)</f>
        <v>0.10117495881998893</v>
      </c>
      <c r="M2" s="29">
        <f>K2/K3*100</f>
        <v>18.558502755410505</v>
      </c>
      <c r="N2" s="29">
        <f>G2*L2/K2</f>
        <v>1.0035522318536152E-4</v>
      </c>
    </row>
    <row r="3" spans="1:14" ht="15.75" x14ac:dyDescent="0.25">
      <c r="A3" s="15" t="s">
        <v>31</v>
      </c>
      <c r="B3" s="29">
        <v>0.53</v>
      </c>
      <c r="C3" s="36">
        <v>0.15</v>
      </c>
      <c r="D3" s="36">
        <f t="shared" ref="D3:D4" si="1">B3-C3</f>
        <v>0.38</v>
      </c>
      <c r="E3" s="36">
        <v>2.9999999999999997E-4</v>
      </c>
      <c r="F3" s="36">
        <v>32.07</v>
      </c>
      <c r="G3" s="29">
        <f t="shared" si="0"/>
        <v>1.1839725600249453E-2</v>
      </c>
      <c r="H3" s="37">
        <f t="shared" ref="H3:H4" si="2">G3*1000</f>
        <v>11.839725600249453</v>
      </c>
      <c r="I3" s="37">
        <v>11.8</v>
      </c>
      <c r="J3" s="37">
        <v>11.78</v>
      </c>
      <c r="K3" s="37">
        <f t="shared" ref="K3" si="3">AVERAGE(H3:J3)</f>
        <v>11.806575200083152</v>
      </c>
      <c r="L3" s="29">
        <f t="shared" ref="L3" si="4">STDEVA(H3:J3)</f>
        <v>3.0400851524085459E-2</v>
      </c>
      <c r="M3" s="29">
        <f>K3/K3*100</f>
        <v>100</v>
      </c>
      <c r="N3" s="29">
        <f>G3*L3/K3</f>
        <v>3.0486210773176818E-5</v>
      </c>
    </row>
    <row r="4" spans="1:14" ht="15.75" x14ac:dyDescent="0.25">
      <c r="A4" s="15" t="s">
        <v>32</v>
      </c>
      <c r="B4" s="29">
        <v>0.28999999999999998</v>
      </c>
      <c r="C4" s="36">
        <v>0.15</v>
      </c>
      <c r="D4" s="36">
        <f t="shared" si="1"/>
        <v>0.13999999999999999</v>
      </c>
      <c r="E4" s="36">
        <v>2.9999999999999997E-4</v>
      </c>
      <c r="F4" s="36">
        <v>32.07</v>
      </c>
      <c r="G4" s="29">
        <f t="shared" si="0"/>
        <v>4.3560960399126906E-3</v>
      </c>
      <c r="H4" s="37">
        <f t="shared" si="2"/>
        <v>4.3560960399126909</v>
      </c>
      <c r="I4" s="37">
        <f>G4*1000</f>
        <v>4.3560960399126909</v>
      </c>
      <c r="J4" s="37">
        <v>4.5</v>
      </c>
      <c r="K4" s="37">
        <f>AVERAGE(H4:J4)</f>
        <v>4.4040640266084603</v>
      </c>
      <c r="L4" s="29">
        <f>_xlfn.STDEV.S(H4:J4)</f>
        <v>8.3082990093861067E-2</v>
      </c>
      <c r="M4" s="29">
        <f>K4/K3*100</f>
        <v>37.301791179693183</v>
      </c>
      <c r="N4" s="29">
        <f>G4*L4/K4</f>
        <v>8.2178070515174522E-5</v>
      </c>
    </row>
    <row r="5" spans="1:14" ht="15.75" x14ac:dyDescent="0.25">
      <c r="A5" s="15" t="s">
        <v>33</v>
      </c>
      <c r="B5" s="29">
        <v>0.27</v>
      </c>
      <c r="C5" s="36">
        <v>0.15</v>
      </c>
      <c r="D5" s="36">
        <f>B5-C5</f>
        <v>0.12000000000000002</v>
      </c>
      <c r="E5" s="36">
        <v>2.9999999999999997E-4</v>
      </c>
      <c r="F5" s="36">
        <v>32.07</v>
      </c>
      <c r="G5" s="29">
        <f t="shared" si="0"/>
        <v>3.7324602432179618E-3</v>
      </c>
      <c r="H5" s="37">
        <f>G5*1000</f>
        <v>3.7324602432179619</v>
      </c>
      <c r="I5" s="37">
        <v>3.8</v>
      </c>
      <c r="J5" s="37">
        <v>3.9</v>
      </c>
      <c r="K5" s="37">
        <f>AVERAGE(H5:J5)</f>
        <v>3.810820081072654</v>
      </c>
      <c r="L5" s="29">
        <f t="shared" ref="L5" si="5">_xlfn.STDEV.S(H5:J5)</f>
        <v>8.4292337382826321E-2</v>
      </c>
      <c r="M5" s="29">
        <f>K5/K3*100</f>
        <v>32.277099976001637</v>
      </c>
      <c r="N5" s="29">
        <f>G5*L5/K5</f>
        <v>8.255907951465321E-5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LFTs</vt:lpstr>
      <vt:lpstr>TNF-a</vt:lpstr>
      <vt:lpstr>IL-1B</vt:lpstr>
      <vt:lpstr>IL-6</vt:lpstr>
      <vt:lpstr>MPO</vt:lpstr>
      <vt:lpstr>NO</vt:lpstr>
      <vt:lpstr>GSH</vt:lpstr>
      <vt:lpstr>Catalase</vt:lpstr>
      <vt:lpstr>SOD</vt:lpstr>
      <vt:lpstr>GST</vt:lpstr>
      <vt:lpstr>LPO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HP</cp:lastModifiedBy>
  <dcterms:created xsi:type="dcterms:W3CDTF">2018-07-07T09:28:21Z</dcterms:created>
  <dcterms:modified xsi:type="dcterms:W3CDTF">2021-08-05T10:49:10Z</dcterms:modified>
</cp:coreProperties>
</file>