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sha\Documents\Warsinger Research\Space Desal\Paper Submission - Figs and SI\"/>
    </mc:Choice>
  </mc:AlternateContent>
  <xr:revisionPtr revIDLastSave="0" documentId="8_{AF2BE61C-D079-40AD-B913-C224941894B2}" xr6:coauthVersionLast="47" xr6:coauthVersionMax="47" xr10:uidLastSave="{00000000-0000-0000-0000-000000000000}"/>
  <bookViews>
    <workbookView xWindow="-98" yWindow="-98" windowWidth="22695" windowHeight="14595" xr2:uid="{268A7A78-E24E-4D91-AF3C-CE88DF2362B0}"/>
  </bookViews>
  <sheets>
    <sheet name="Ice" sheetId="3" r:id="rId1"/>
    <sheet name="Brine" sheetId="2" r:id="rId2"/>
    <sheet name="Vapor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F6" i="4"/>
  <c r="D5" i="2"/>
  <c r="D4" i="2"/>
  <c r="D3" i="2"/>
  <c r="D22" i="2"/>
  <c r="D19" i="2"/>
  <c r="D20" i="2"/>
  <c r="D25" i="2"/>
  <c r="D24" i="2"/>
  <c r="D23" i="2"/>
  <c r="D18" i="2"/>
  <c r="D16" i="2"/>
  <c r="D15" i="2"/>
  <c r="D14" i="2"/>
  <c r="D9" i="2"/>
  <c r="D8" i="2"/>
  <c r="D10" i="2"/>
  <c r="D11" i="2"/>
  <c r="D12" i="2"/>
  <c r="D7" i="2"/>
  <c r="G12" i="2"/>
  <c r="D13" i="2" l="1"/>
  <c r="E6" i="2" l="1"/>
  <c r="G24" i="2" l="1"/>
  <c r="E13" i="2"/>
  <c r="J10" i="4" l="1"/>
  <c r="I5" i="4"/>
  <c r="G5" i="2" l="1"/>
  <c r="G10" i="2"/>
  <c r="G11" i="2"/>
  <c r="E17" i="2"/>
  <c r="E13" i="4" l="1"/>
  <c r="E12" i="4"/>
  <c r="E4" i="4"/>
  <c r="E5" i="4"/>
  <c r="E3" i="4"/>
  <c r="E42" i="3" l="1"/>
  <c r="D42" i="3"/>
  <c r="F42" i="3"/>
  <c r="G39" i="3"/>
  <c r="G40" i="3"/>
  <c r="G41" i="3"/>
  <c r="G14" i="4"/>
  <c r="F14" i="4"/>
  <c r="C36" i="3"/>
  <c r="C31" i="3"/>
  <c r="C21" i="3"/>
  <c r="C20" i="3"/>
  <c r="C19" i="3"/>
  <c r="C15" i="3"/>
  <c r="C12" i="3"/>
  <c r="H42" i="3" l="1"/>
  <c r="G42" i="3"/>
  <c r="G8" i="2"/>
  <c r="G9" i="2"/>
  <c r="G7" i="2"/>
  <c r="F6" i="2"/>
  <c r="I12" i="4"/>
  <c r="I4" i="4"/>
  <c r="I11" i="4"/>
  <c r="I13" i="4"/>
  <c r="I3" i="4"/>
  <c r="J14" i="4" l="1"/>
  <c r="G13" i="2"/>
  <c r="H13" i="2"/>
  <c r="J6" i="4"/>
  <c r="I6" i="4"/>
  <c r="I14" i="4"/>
  <c r="F10" i="4"/>
  <c r="G6" i="4" l="1"/>
  <c r="G3" i="3"/>
  <c r="G4" i="3"/>
  <c r="G5" i="3"/>
  <c r="D6" i="3"/>
  <c r="E6" i="3"/>
  <c r="F6" i="3"/>
  <c r="G7" i="3"/>
  <c r="G8" i="3"/>
  <c r="G9" i="3"/>
  <c r="D10" i="3"/>
  <c r="E10" i="3"/>
  <c r="F10" i="3"/>
  <c r="G11" i="3"/>
  <c r="G12" i="3"/>
  <c r="G13" i="3"/>
  <c r="D14" i="3"/>
  <c r="E14" i="3"/>
  <c r="F14" i="3"/>
  <c r="G15" i="3"/>
  <c r="G16" i="3"/>
  <c r="G17" i="3"/>
  <c r="D18" i="3"/>
  <c r="E18" i="3"/>
  <c r="F18" i="3"/>
  <c r="G19" i="3"/>
  <c r="G20" i="3"/>
  <c r="G21" i="3"/>
  <c r="D22" i="3"/>
  <c r="E22" i="3"/>
  <c r="F22" i="3"/>
  <c r="G23" i="3"/>
  <c r="G24" i="3"/>
  <c r="G25" i="3"/>
  <c r="D26" i="3"/>
  <c r="E26" i="3"/>
  <c r="F26" i="3"/>
  <c r="G27" i="3"/>
  <c r="G28" i="3"/>
  <c r="G29" i="3"/>
  <c r="D30" i="3"/>
  <c r="E30" i="3"/>
  <c r="F30" i="3"/>
  <c r="G31" i="3"/>
  <c r="G32" i="3"/>
  <c r="G33" i="3"/>
  <c r="D34" i="3"/>
  <c r="E34" i="3"/>
  <c r="F34" i="3"/>
  <c r="G35" i="3"/>
  <c r="G36" i="3"/>
  <c r="G37" i="3"/>
  <c r="D38" i="3"/>
  <c r="E38" i="3"/>
  <c r="F38" i="3"/>
  <c r="G3" i="2"/>
  <c r="G4" i="2"/>
  <c r="D6" i="2"/>
  <c r="F13" i="2"/>
  <c r="G14" i="2"/>
  <c r="G15" i="2"/>
  <c r="G16" i="2"/>
  <c r="D17" i="2"/>
  <c r="F17" i="2"/>
  <c r="G18" i="2"/>
  <c r="G19" i="2"/>
  <c r="G20" i="2"/>
  <c r="D21" i="2"/>
  <c r="E21" i="2"/>
  <c r="F21" i="2"/>
  <c r="G22" i="2"/>
  <c r="G23" i="2"/>
  <c r="D26" i="2"/>
  <c r="E26" i="2"/>
  <c r="F26" i="2"/>
  <c r="H6" i="2" l="1"/>
  <c r="G6" i="2"/>
  <c r="G26" i="2"/>
  <c r="G38" i="3"/>
  <c r="G34" i="3"/>
  <c r="G30" i="3"/>
  <c r="H38" i="3"/>
  <c r="G22" i="3"/>
  <c r="G18" i="3"/>
  <c r="G14" i="3"/>
  <c r="H10" i="3"/>
  <c r="G10" i="3"/>
  <c r="H34" i="3"/>
  <c r="H30" i="3"/>
  <c r="H26" i="3"/>
  <c r="H18" i="3"/>
  <c r="G6" i="3"/>
  <c r="H22" i="3"/>
  <c r="H14" i="3"/>
  <c r="H6" i="3"/>
  <c r="H17" i="2"/>
  <c r="H26" i="2"/>
  <c r="H21" i="2"/>
  <c r="G26" i="3"/>
  <c r="G21" i="2"/>
  <c r="G17" i="2"/>
  <c r="G10" i="4"/>
  <c r="I10" i="4" s="1"/>
</calcChain>
</file>

<file path=xl/sharedStrings.xml><?xml version="1.0" encoding="utf-8"?>
<sst xmlns="http://schemas.openxmlformats.org/spreadsheetml/2006/main" count="108" uniqueCount="39">
  <si>
    <t>Average</t>
  </si>
  <si>
    <t>C</t>
  </si>
  <si>
    <t>B</t>
  </si>
  <si>
    <t>A</t>
  </si>
  <si>
    <t>Enceladus</t>
  </si>
  <si>
    <t>Ganymede</t>
  </si>
  <si>
    <t>Europa</t>
  </si>
  <si>
    <t>Mars</t>
  </si>
  <si>
    <t>Earth</t>
  </si>
  <si>
    <t>Total</t>
  </si>
  <si>
    <t>Pumping</t>
  </si>
  <si>
    <t>Separation</t>
  </si>
  <si>
    <t>Heat Input</t>
  </si>
  <si>
    <t xml:space="preserve">Instance </t>
  </si>
  <si>
    <t>H2O Brine</t>
  </si>
  <si>
    <t>Uranus</t>
  </si>
  <si>
    <t>Tethys</t>
  </si>
  <si>
    <t>Moon</t>
  </si>
  <si>
    <t>Mercury</t>
  </si>
  <si>
    <t>Gravitational</t>
  </si>
  <si>
    <t>Heat Addition</t>
  </si>
  <si>
    <t xml:space="preserve">Ice Temperature </t>
  </si>
  <si>
    <t>H2O ICE</t>
  </si>
  <si>
    <t>Jupiter</t>
  </si>
  <si>
    <t>Venus</t>
  </si>
  <si>
    <t xml:space="preserve">Air Temperature </t>
  </si>
  <si>
    <t>H2O Vapor</t>
  </si>
  <si>
    <t>Assumes ice thickness is ~20km thick</t>
  </si>
  <si>
    <t>Assumes brine reservoir depth is ~750m</t>
  </si>
  <si>
    <t>Ice thickness ~800km thick</t>
  </si>
  <si>
    <t>Ice thickness ~35km thick</t>
  </si>
  <si>
    <t>*Temperature in this case is not independent of composition. Values are noted to denote the equlibrium temperature of the solution use in the respective test case.</t>
  </si>
  <si>
    <t xml:space="preserve">Assumes surface water </t>
  </si>
  <si>
    <t>(uses RH)</t>
  </si>
  <si>
    <t>Pressure (kpa)</t>
  </si>
  <si>
    <t>Vapor Pressure (RH for Earth)</t>
  </si>
  <si>
    <t>St.Dev</t>
  </si>
  <si>
    <t>StDev</t>
  </si>
  <si>
    <t>Temeperature (C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</si>
</sst>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164" fontId="1" fillId="0" borderId="1" xfId="0" applyNumberFormat="1" applyFont="1" applyBorder="1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0" fontId="1" fillId="0" borderId="0" xfId="0" applyFont="1"/>
    <xf numFmtId="0" fontId="0" fillId="0" borderId="0" xfId="0" applyFill="1" applyBorder="1"/>
    <xf numFmtId="164" fontId="1" fillId="0" borderId="0" xfId="0" applyNumberFormat="1" applyFont="1"/>
    <xf numFmtId="164" fontId="0" fillId="0" borderId="0" xfId="0" applyNumberFormat="1" applyFill="1" applyBorder="1"/>
    <xf numFmtId="2" fontId="0" fillId="0" borderId="0" xfId="0" applyNumberFormat="1"/>
    <xf numFmtId="0" fontId="0" fillId="0" borderId="0" xfId="0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 xr:uid="{4B2A4390-7CB3-4266-8D22-06327F311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sha/Documents/Warsinger%20Research/Space%20Desal/heating_l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ting"/>
      <sheetName val="Vapor"/>
    </sheetNames>
    <sheetDataSet>
      <sheetData sheetId="0">
        <row r="13">
          <cell r="A13">
            <v>74.78</v>
          </cell>
        </row>
        <row r="14">
          <cell r="A14">
            <v>77.03</v>
          </cell>
        </row>
        <row r="16">
          <cell r="A16">
            <v>81.540000000000006</v>
          </cell>
        </row>
        <row r="17">
          <cell r="A17">
            <v>83.79</v>
          </cell>
        </row>
        <row r="31">
          <cell r="A31">
            <v>115.3</v>
          </cell>
        </row>
        <row r="32">
          <cell r="A32">
            <v>117.6</v>
          </cell>
        </row>
        <row r="33">
          <cell r="A33">
            <v>119.8</v>
          </cell>
        </row>
        <row r="34">
          <cell r="A34">
            <v>122.1</v>
          </cell>
        </row>
        <row r="51">
          <cell r="A51">
            <v>160.4</v>
          </cell>
        </row>
        <row r="52">
          <cell r="A52">
            <v>162.6</v>
          </cell>
        </row>
        <row r="65">
          <cell r="A65">
            <v>191.9</v>
          </cell>
        </row>
        <row r="66">
          <cell r="A66">
            <v>194.2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B892-63CC-4658-90B7-742733D04F03}">
  <dimension ref="A1:H42"/>
  <sheetViews>
    <sheetView tabSelected="1" zoomScale="68" zoomScaleNormal="45" workbookViewId="0">
      <selection activeCell="K27" sqref="K27"/>
    </sheetView>
  </sheetViews>
  <sheetFormatPr defaultRowHeight="14.25" x14ac:dyDescent="0.45"/>
  <cols>
    <col min="2" max="2" width="12.59765625" bestFit="1" customWidth="1"/>
    <col min="3" max="3" width="17.796875" bestFit="1" customWidth="1"/>
    <col min="4" max="4" width="11.6640625" bestFit="1" customWidth="1"/>
    <col min="5" max="5" width="9.19921875" bestFit="1" customWidth="1"/>
    <col min="6" max="6" width="11" bestFit="1" customWidth="1"/>
  </cols>
  <sheetData>
    <row r="1" spans="1:8" x14ac:dyDescent="0.45">
      <c r="A1" s="5" t="s">
        <v>22</v>
      </c>
    </row>
    <row r="2" spans="1:8" ht="14.65" thickBot="1" x14ac:dyDescent="0.5">
      <c r="A2" s="3"/>
      <c r="B2" s="3" t="s">
        <v>13</v>
      </c>
      <c r="C2" s="3" t="s">
        <v>21</v>
      </c>
      <c r="D2" s="3" t="s">
        <v>20</v>
      </c>
      <c r="E2" s="3" t="s">
        <v>11</v>
      </c>
      <c r="F2" s="3" t="s">
        <v>19</v>
      </c>
      <c r="G2" s="3" t="s">
        <v>9</v>
      </c>
      <c r="H2" s="6" t="s">
        <v>36</v>
      </c>
    </row>
    <row r="3" spans="1:8" x14ac:dyDescent="0.45">
      <c r="A3" t="s">
        <v>18</v>
      </c>
      <c r="B3" t="s">
        <v>3</v>
      </c>
      <c r="C3">
        <v>122.1</v>
      </c>
      <c r="D3" s="4">
        <v>126.125</v>
      </c>
      <c r="E3">
        <v>0</v>
      </c>
      <c r="F3">
        <v>0</v>
      </c>
      <c r="G3" s="4">
        <f t="shared" ref="G3:G41" si="0">SUM(D3:F3)</f>
        <v>126.125</v>
      </c>
    </row>
    <row r="4" spans="1:8" x14ac:dyDescent="0.45">
      <c r="B4" t="s">
        <v>2</v>
      </c>
      <c r="C4">
        <v>153.6</v>
      </c>
      <c r="D4" s="4">
        <v>80.622</v>
      </c>
      <c r="E4">
        <v>0</v>
      </c>
      <c r="F4">
        <v>0</v>
      </c>
      <c r="G4" s="4">
        <f t="shared" si="0"/>
        <v>80.622</v>
      </c>
    </row>
    <row r="5" spans="1:8" x14ac:dyDescent="0.45">
      <c r="B5" t="s">
        <v>1</v>
      </c>
      <c r="C5">
        <v>90.6</v>
      </c>
      <c r="D5" s="4">
        <v>186.9786</v>
      </c>
      <c r="E5">
        <v>0</v>
      </c>
      <c r="F5">
        <v>0</v>
      </c>
      <c r="G5" s="4">
        <f t="shared" si="0"/>
        <v>186.9786</v>
      </c>
    </row>
    <row r="6" spans="1:8" ht="14.65" thickBot="1" x14ac:dyDescent="0.5">
      <c r="A6" s="3"/>
      <c r="B6" s="3" t="s">
        <v>0</v>
      </c>
      <c r="C6" s="2"/>
      <c r="D6" s="2">
        <f>AVERAGE(D3:D5)</f>
        <v>131.24186666666665</v>
      </c>
      <c r="E6" s="3">
        <f>AVERAGE(E3:E5)</f>
        <v>0</v>
      </c>
      <c r="F6" s="3">
        <f>AVERAGE(F3:F5)</f>
        <v>0</v>
      </c>
      <c r="G6" s="1">
        <f t="shared" si="0"/>
        <v>131.24186666666665</v>
      </c>
      <c r="H6">
        <f>_xlfn.STDEV.S(G3:G5)</f>
        <v>53.362611763793396</v>
      </c>
    </row>
    <row r="7" spans="1:8" x14ac:dyDescent="0.45">
      <c r="A7" t="s">
        <v>8</v>
      </c>
      <c r="B7" t="s">
        <v>3</v>
      </c>
      <c r="C7">
        <v>221.2</v>
      </c>
      <c r="D7" s="4">
        <v>21.10083551</v>
      </c>
      <c r="E7">
        <v>0</v>
      </c>
      <c r="F7">
        <v>0</v>
      </c>
      <c r="G7" s="4">
        <f t="shared" si="0"/>
        <v>21.10083551</v>
      </c>
    </row>
    <row r="8" spans="1:8" x14ac:dyDescent="0.45">
      <c r="B8" t="s">
        <v>2</v>
      </c>
      <c r="C8">
        <v>266.2</v>
      </c>
      <c r="D8" s="4">
        <v>3.6718355200000001</v>
      </c>
      <c r="E8">
        <v>0</v>
      </c>
      <c r="F8">
        <v>0</v>
      </c>
      <c r="G8" s="4">
        <f t="shared" si="0"/>
        <v>3.6718355200000001</v>
      </c>
    </row>
    <row r="9" spans="1:8" x14ac:dyDescent="0.45">
      <c r="B9" t="s">
        <v>1</v>
      </c>
      <c r="C9">
        <v>187.4</v>
      </c>
      <c r="D9" s="4">
        <v>45.186657369999999</v>
      </c>
      <c r="E9">
        <v>0</v>
      </c>
      <c r="F9">
        <v>0</v>
      </c>
      <c r="G9" s="4">
        <f t="shared" si="0"/>
        <v>45.186657369999999</v>
      </c>
    </row>
    <row r="10" spans="1:8" ht="14.65" thickBot="1" x14ac:dyDescent="0.5">
      <c r="A10" s="3"/>
      <c r="B10" s="3" t="s">
        <v>0</v>
      </c>
      <c r="C10" s="2"/>
      <c r="D10" s="2">
        <f>AVERAGE(D7:D9)</f>
        <v>23.319776133333335</v>
      </c>
      <c r="E10" s="2">
        <f>AVERAGE(E7:E9)</f>
        <v>0</v>
      </c>
      <c r="F10" s="2">
        <f>AVERAGE(F7:F9)</f>
        <v>0</v>
      </c>
      <c r="G10" s="1">
        <f>AVERAGE(G7:G9)</f>
        <v>23.319776133333335</v>
      </c>
      <c r="H10">
        <f>_xlfn.STDEV.S(G7:G9)</f>
        <v>20.846171865038396</v>
      </c>
    </row>
    <row r="11" spans="1:8" x14ac:dyDescent="0.45">
      <c r="A11" t="s">
        <v>17</v>
      </c>
      <c r="B11" t="s">
        <v>3</v>
      </c>
      <c r="C11">
        <v>95.05</v>
      </c>
      <c r="D11" s="8">
        <v>177.27820353000001</v>
      </c>
      <c r="E11">
        <v>0</v>
      </c>
      <c r="F11">
        <v>0</v>
      </c>
      <c r="G11" s="4">
        <f t="shared" si="0"/>
        <v>177.27820353000001</v>
      </c>
    </row>
    <row r="12" spans="1:8" x14ac:dyDescent="0.45">
      <c r="B12" t="s">
        <v>2</v>
      </c>
      <c r="C12" s="4">
        <f>AVERAGE([1]Heating!$A$16:$A$17)</f>
        <v>82.665000000000006</v>
      </c>
      <c r="D12" s="4">
        <v>205.22372636</v>
      </c>
      <c r="E12">
        <v>0</v>
      </c>
      <c r="F12">
        <v>0</v>
      </c>
      <c r="G12" s="4">
        <f t="shared" si="0"/>
        <v>205.22372636</v>
      </c>
    </row>
    <row r="13" spans="1:8" x14ac:dyDescent="0.45">
      <c r="B13" t="s">
        <v>1</v>
      </c>
      <c r="C13">
        <v>108.6</v>
      </c>
      <c r="D13" s="4">
        <v>150.07420675</v>
      </c>
      <c r="E13">
        <v>0</v>
      </c>
      <c r="F13">
        <v>0</v>
      </c>
      <c r="G13" s="4">
        <f t="shared" si="0"/>
        <v>150.07420675</v>
      </c>
    </row>
    <row r="14" spans="1:8" ht="14.65" thickBot="1" x14ac:dyDescent="0.5">
      <c r="A14" s="3"/>
      <c r="B14" s="3" t="s">
        <v>0</v>
      </c>
      <c r="C14" s="3"/>
      <c r="D14" s="2">
        <f>AVERAGE(D11:D13)</f>
        <v>177.52537888000003</v>
      </c>
      <c r="E14" s="2">
        <f>AVERAGE(E11:E13)</f>
        <v>0</v>
      </c>
      <c r="F14" s="2">
        <f>AVERAGE(F11:F13)</f>
        <v>0</v>
      </c>
      <c r="G14" s="1">
        <f t="shared" si="0"/>
        <v>177.52537888000003</v>
      </c>
      <c r="H14">
        <f t="shared" ref="H14" si="1">_xlfn.STDEV.S(G11:G13)</f>
        <v>27.575590656297205</v>
      </c>
    </row>
    <row r="15" spans="1:8" x14ac:dyDescent="0.45">
      <c r="A15" t="s">
        <v>7</v>
      </c>
      <c r="B15" t="s">
        <v>3</v>
      </c>
      <c r="C15">
        <f>AVERAGE([1]Heating!$A$65:$A$66)</f>
        <v>193.05</v>
      </c>
      <c r="D15" s="4">
        <v>40.426238339999998</v>
      </c>
      <c r="E15">
        <v>0</v>
      </c>
      <c r="F15">
        <v>0</v>
      </c>
      <c r="G15" s="4">
        <f t="shared" si="0"/>
        <v>40.426238339999998</v>
      </c>
    </row>
    <row r="16" spans="1:8" x14ac:dyDescent="0.45">
      <c r="B16" t="s">
        <v>2</v>
      </c>
      <c r="C16">
        <v>214.4</v>
      </c>
      <c r="D16" s="4">
        <v>25.128412749999999</v>
      </c>
      <c r="E16">
        <v>0</v>
      </c>
      <c r="F16">
        <v>0</v>
      </c>
      <c r="G16" s="4">
        <f t="shared" si="0"/>
        <v>25.128412749999999</v>
      </c>
    </row>
    <row r="17" spans="1:8" x14ac:dyDescent="0.45">
      <c r="B17" t="s">
        <v>1</v>
      </c>
      <c r="C17">
        <v>237</v>
      </c>
      <c r="D17" s="4">
        <v>13.214136460000001</v>
      </c>
      <c r="E17">
        <v>0</v>
      </c>
      <c r="F17">
        <v>0</v>
      </c>
      <c r="G17" s="4">
        <f t="shared" si="0"/>
        <v>13.214136460000001</v>
      </c>
    </row>
    <row r="18" spans="1:8" ht="14.65" thickBot="1" x14ac:dyDescent="0.5">
      <c r="A18" s="3"/>
      <c r="B18" s="3" t="s">
        <v>0</v>
      </c>
      <c r="C18" s="3"/>
      <c r="D18" s="2">
        <f>AVERAGE(D15:D17)</f>
        <v>26.256262516666666</v>
      </c>
      <c r="E18" s="2">
        <f>AVERAGE(E15:E17)</f>
        <v>0</v>
      </c>
      <c r="F18" s="2">
        <f>AVERAGE(F15:F17)</f>
        <v>0</v>
      </c>
      <c r="G18" s="1">
        <f t="shared" si="0"/>
        <v>26.256262516666666</v>
      </c>
      <c r="H18">
        <f t="shared" ref="H18" si="2">_xlfn.STDEV.S(G15:G17)</f>
        <v>13.641065061204069</v>
      </c>
    </row>
    <row r="19" spans="1:8" x14ac:dyDescent="0.45">
      <c r="A19" t="s">
        <v>6</v>
      </c>
      <c r="B19" t="s">
        <v>3</v>
      </c>
      <c r="C19">
        <f>AVERAGE([1]Heating!$A$31:$A$32)</f>
        <v>116.44999999999999</v>
      </c>
      <c r="D19" s="8">
        <v>135.78988523000001</v>
      </c>
      <c r="E19">
        <v>0</v>
      </c>
      <c r="F19">
        <v>0</v>
      </c>
      <c r="G19" s="4">
        <f t="shared" si="0"/>
        <v>135.78988523000001</v>
      </c>
    </row>
    <row r="20" spans="1:8" x14ac:dyDescent="0.45">
      <c r="B20" t="s">
        <v>2</v>
      </c>
      <c r="C20">
        <f>AVERAGE([1]Heating!$A$32:$A$33)</f>
        <v>118.69999999999999</v>
      </c>
      <c r="D20" s="8">
        <v>131.88109800999999</v>
      </c>
      <c r="E20">
        <v>0</v>
      </c>
      <c r="F20">
        <v>0</v>
      </c>
      <c r="G20" s="4">
        <f t="shared" si="0"/>
        <v>131.88109800999999</v>
      </c>
    </row>
    <row r="21" spans="1:8" x14ac:dyDescent="0.45">
      <c r="B21" t="s">
        <v>1</v>
      </c>
      <c r="C21">
        <f>AVERAGE([1]Heating!$A$33:$A$34)</f>
        <v>120.94999999999999</v>
      </c>
      <c r="D21" s="8">
        <v>128.05199558000001</v>
      </c>
      <c r="E21">
        <v>0</v>
      </c>
      <c r="F21">
        <v>0</v>
      </c>
      <c r="G21" s="4">
        <f t="shared" si="0"/>
        <v>128.05199558000001</v>
      </c>
    </row>
    <row r="22" spans="1:8" ht="14.65" thickBot="1" x14ac:dyDescent="0.5">
      <c r="A22" s="3"/>
      <c r="B22" s="3" t="s">
        <v>0</v>
      </c>
      <c r="C22" s="3"/>
      <c r="D22" s="2">
        <f>AVERAGE(D19:D21)</f>
        <v>131.90765960666667</v>
      </c>
      <c r="E22" s="2">
        <f>AVERAGE(E19:E21)</f>
        <v>0</v>
      </c>
      <c r="F22" s="2">
        <f>AVERAGE(F19:F21)</f>
        <v>0</v>
      </c>
      <c r="G22" s="1">
        <f t="shared" si="0"/>
        <v>131.90765960666667</v>
      </c>
      <c r="H22">
        <f t="shared" ref="H22" si="3">_xlfn.STDEV.S(G19:G21)</f>
        <v>3.8690132072283485</v>
      </c>
    </row>
    <row r="23" spans="1:8" x14ac:dyDescent="0.45">
      <c r="A23" t="s">
        <v>5</v>
      </c>
      <c r="B23" t="s">
        <v>3</v>
      </c>
      <c r="C23">
        <v>137.80000000000001</v>
      </c>
      <c r="D23">
        <v>101.76590511000001</v>
      </c>
      <c r="E23">
        <v>0</v>
      </c>
      <c r="F23">
        <v>0</v>
      </c>
      <c r="G23" s="4">
        <f>SUM(D23:F23)</f>
        <v>101.76590511000001</v>
      </c>
    </row>
    <row r="24" spans="1:8" x14ac:dyDescent="0.45">
      <c r="B24" t="s">
        <v>2</v>
      </c>
      <c r="C24">
        <v>131.1</v>
      </c>
      <c r="D24" s="8">
        <v>111.72957486</v>
      </c>
      <c r="E24">
        <v>0</v>
      </c>
      <c r="F24">
        <v>0</v>
      </c>
      <c r="G24" s="4">
        <f>SUM(D24:F24)</f>
        <v>111.72957486</v>
      </c>
    </row>
    <row r="25" spans="1:8" x14ac:dyDescent="0.45">
      <c r="B25" t="s">
        <v>1</v>
      </c>
      <c r="C25">
        <v>135.6</v>
      </c>
      <c r="D25" s="8">
        <v>104.96913049</v>
      </c>
      <c r="E25">
        <v>0</v>
      </c>
      <c r="F25">
        <v>0</v>
      </c>
      <c r="G25" s="4">
        <f>SUM(D25:F25)</f>
        <v>104.96913049</v>
      </c>
    </row>
    <row r="26" spans="1:8" ht="14.65" thickBot="1" x14ac:dyDescent="0.5">
      <c r="A26" s="3"/>
      <c r="B26" s="3" t="s">
        <v>0</v>
      </c>
      <c r="C26" s="3"/>
      <c r="D26" s="2">
        <f>AVERAGE(D24:D25)</f>
        <v>108.34935267500001</v>
      </c>
      <c r="E26" s="2">
        <f>AVERAGE(E23:E25)</f>
        <v>0</v>
      </c>
      <c r="F26" s="2">
        <f>AVERAGE(F23:F25)</f>
        <v>0</v>
      </c>
      <c r="G26" s="1">
        <f t="shared" si="0"/>
        <v>108.34935267500001</v>
      </c>
      <c r="H26">
        <f t="shared" ref="H26" si="4">_xlfn.STDEV.S(G23:G25)</f>
        <v>5.0865668808802296</v>
      </c>
    </row>
    <row r="27" spans="1:8" x14ac:dyDescent="0.45">
      <c r="A27" t="s">
        <v>4</v>
      </c>
      <c r="B27" t="s">
        <v>3</v>
      </c>
      <c r="C27">
        <v>65.77</v>
      </c>
      <c r="D27" s="8">
        <v>249.29921809000001</v>
      </c>
      <c r="E27">
        <v>0</v>
      </c>
      <c r="F27">
        <v>0</v>
      </c>
      <c r="G27" s="4">
        <f t="shared" si="0"/>
        <v>249.29921809000001</v>
      </c>
    </row>
    <row r="28" spans="1:8" x14ac:dyDescent="0.45">
      <c r="B28" t="s">
        <v>2</v>
      </c>
      <c r="C28">
        <v>95.05</v>
      </c>
      <c r="D28" s="8">
        <v>177.27820353000001</v>
      </c>
      <c r="E28">
        <v>0</v>
      </c>
      <c r="F28">
        <v>0</v>
      </c>
      <c r="G28" s="4">
        <f t="shared" si="0"/>
        <v>177.27820353000001</v>
      </c>
    </row>
    <row r="29" spans="1:8" x14ac:dyDescent="0.45">
      <c r="B29" t="s">
        <v>1</v>
      </c>
      <c r="C29">
        <v>124.3</v>
      </c>
      <c r="D29" s="8">
        <v>122.49529332</v>
      </c>
      <c r="E29">
        <v>0</v>
      </c>
      <c r="F29">
        <v>0</v>
      </c>
      <c r="G29" s="4">
        <f t="shared" si="0"/>
        <v>122.49529332</v>
      </c>
    </row>
    <row r="30" spans="1:8" ht="14.65" thickBot="1" x14ac:dyDescent="0.5">
      <c r="A30" s="3"/>
      <c r="B30" s="3" t="s">
        <v>0</v>
      </c>
      <c r="C30" s="3"/>
      <c r="D30" s="2">
        <f>AVERAGE(D27:D29)</f>
        <v>183.02423831333331</v>
      </c>
      <c r="E30" s="2">
        <f>AVERAGE(E27:E29)</f>
        <v>0</v>
      </c>
      <c r="F30" s="2">
        <f>AVERAGE(F27:F29)</f>
        <v>0</v>
      </c>
      <c r="G30" s="1">
        <f t="shared" si="0"/>
        <v>183.02423831333331</v>
      </c>
      <c r="H30">
        <f t="shared" ref="H30" si="5">_xlfn.STDEV.S(G27:G29)</f>
        <v>63.596945847009231</v>
      </c>
    </row>
    <row r="31" spans="1:8" x14ac:dyDescent="0.45">
      <c r="A31" t="s">
        <v>16</v>
      </c>
      <c r="B31" t="s">
        <v>3</v>
      </c>
      <c r="C31">
        <f>AVERAGE([1]Heating!$A$13:$A$14)</f>
        <v>75.905000000000001</v>
      </c>
      <c r="D31" s="4">
        <v>222.03392042999999</v>
      </c>
      <c r="E31">
        <v>0</v>
      </c>
      <c r="F31">
        <v>0</v>
      </c>
      <c r="G31" s="4">
        <f t="shared" si="0"/>
        <v>222.03392042999999</v>
      </c>
    </row>
    <row r="32" spans="1:8" x14ac:dyDescent="0.45">
      <c r="B32" t="s">
        <v>2</v>
      </c>
      <c r="C32">
        <v>83.79</v>
      </c>
      <c r="D32" s="4">
        <v>202.62504915</v>
      </c>
      <c r="E32">
        <v>0</v>
      </c>
      <c r="F32">
        <v>0</v>
      </c>
      <c r="G32" s="4">
        <f t="shared" si="0"/>
        <v>202.62504915</v>
      </c>
    </row>
    <row r="33" spans="1:8" x14ac:dyDescent="0.45">
      <c r="B33" t="s">
        <v>1</v>
      </c>
      <c r="C33">
        <v>68.02</v>
      </c>
      <c r="D33" s="4">
        <v>243.01025096000001</v>
      </c>
      <c r="E33">
        <v>0</v>
      </c>
      <c r="F33">
        <v>0</v>
      </c>
      <c r="G33" s="4">
        <f t="shared" si="0"/>
        <v>243.01025096000001</v>
      </c>
    </row>
    <row r="34" spans="1:8" ht="14.65" thickBot="1" x14ac:dyDescent="0.5">
      <c r="A34" s="3"/>
      <c r="B34" s="3" t="s">
        <v>0</v>
      </c>
      <c r="C34" s="3"/>
      <c r="D34" s="2">
        <f>AVERAGE(D31:D33)</f>
        <v>222.55640684666665</v>
      </c>
      <c r="E34" s="2">
        <f>AVERAGE(E31:E33)</f>
        <v>0</v>
      </c>
      <c r="F34" s="2">
        <f>AVERAGE(F31:F33)</f>
        <v>0</v>
      </c>
      <c r="G34" s="1">
        <f t="shared" si="0"/>
        <v>222.55640684666665</v>
      </c>
      <c r="H34">
        <f t="shared" ref="H34" si="6">_xlfn.STDEV.S(G31:G33)</f>
        <v>20.197670047565087</v>
      </c>
    </row>
    <row r="35" spans="1:8" x14ac:dyDescent="0.45">
      <c r="A35" t="s">
        <v>15</v>
      </c>
      <c r="B35" t="s">
        <v>3</v>
      </c>
      <c r="C35">
        <v>101.8</v>
      </c>
      <c r="D35" s="4">
        <v>163.30391735000001</v>
      </c>
      <c r="E35">
        <v>0</v>
      </c>
      <c r="F35">
        <v>1773.9999999999998</v>
      </c>
      <c r="G35" s="4">
        <f t="shared" si="0"/>
        <v>1937.3039173499997</v>
      </c>
    </row>
    <row r="36" spans="1:8" x14ac:dyDescent="0.45">
      <c r="B36" t="s">
        <v>2</v>
      </c>
      <c r="C36">
        <f>AVERAGE([1]Heating!$A$51:$A$52)</f>
        <v>161.5</v>
      </c>
      <c r="D36" s="4">
        <v>71.204726129999997</v>
      </c>
      <c r="E36">
        <v>0</v>
      </c>
      <c r="F36">
        <v>2217.5</v>
      </c>
      <c r="G36" s="4">
        <f t="shared" si="0"/>
        <v>2288.7047261299999</v>
      </c>
    </row>
    <row r="37" spans="1:8" x14ac:dyDescent="0.45">
      <c r="B37" t="s">
        <v>1</v>
      </c>
      <c r="C37">
        <v>246</v>
      </c>
      <c r="D37" s="4">
        <v>9.6001697200000002</v>
      </c>
      <c r="E37">
        <v>0</v>
      </c>
      <c r="F37">
        <v>2660.9999999999995</v>
      </c>
      <c r="G37" s="4">
        <f t="shared" si="0"/>
        <v>2670.6001697199995</v>
      </c>
    </row>
    <row r="38" spans="1:8" ht="14.65" thickBot="1" x14ac:dyDescent="0.5">
      <c r="A38" s="3"/>
      <c r="B38" s="3" t="s">
        <v>0</v>
      </c>
      <c r="C38" s="3"/>
      <c r="D38" s="2">
        <f>AVERAGE(D35:D37)</f>
        <v>81.3696044</v>
      </c>
      <c r="E38" s="2">
        <f>AVERAGE(E35:E37)</f>
        <v>0</v>
      </c>
      <c r="F38" s="2">
        <f>AVERAGE(F35:F37)</f>
        <v>2217.5</v>
      </c>
      <c r="G38" s="1">
        <f>SUM(D38:F38)</f>
        <v>2298.8696043999998</v>
      </c>
      <c r="H38">
        <f t="shared" ref="H38" si="7">_xlfn.STDEV.S(G35:G37)</f>
        <v>366.75378934328012</v>
      </c>
    </row>
    <row r="39" spans="1:8" x14ac:dyDescent="0.45">
      <c r="A39" t="s">
        <v>23</v>
      </c>
      <c r="B39" t="s">
        <v>3</v>
      </c>
      <c r="C39">
        <v>234</v>
      </c>
      <c r="D39" s="8">
        <v>14.557899620000001</v>
      </c>
      <c r="E39">
        <v>0</v>
      </c>
      <c r="F39">
        <v>991.59999999999991</v>
      </c>
      <c r="G39" s="4">
        <f t="shared" si="0"/>
        <v>1006.1578996199999</v>
      </c>
    </row>
    <row r="40" spans="1:8" x14ac:dyDescent="0.45">
      <c r="B40" t="s">
        <v>2</v>
      </c>
      <c r="C40">
        <v>237</v>
      </c>
      <c r="D40" s="8">
        <v>13.214136460000001</v>
      </c>
      <c r="E40">
        <v>0</v>
      </c>
      <c r="F40">
        <v>1487.3999999999999</v>
      </c>
      <c r="G40" s="4">
        <f t="shared" si="0"/>
        <v>1500.6141364599998</v>
      </c>
    </row>
    <row r="41" spans="1:8" x14ac:dyDescent="0.45">
      <c r="B41" t="s">
        <v>1</v>
      </c>
      <c r="C41">
        <v>248.2</v>
      </c>
      <c r="D41" s="8">
        <v>8.8101253199999991</v>
      </c>
      <c r="E41">
        <v>0</v>
      </c>
      <c r="F41">
        <v>1983.1999999999998</v>
      </c>
      <c r="G41" s="4">
        <f t="shared" si="0"/>
        <v>1992.0101253199998</v>
      </c>
    </row>
    <row r="42" spans="1:8" ht="14.65" thickBot="1" x14ac:dyDescent="0.5">
      <c r="B42" s="3" t="s">
        <v>0</v>
      </c>
      <c r="D42">
        <f t="shared" ref="D42:E42" si="8">AVERAGE(D39:D41)</f>
        <v>12.194053799999999</v>
      </c>
      <c r="E42">
        <f t="shared" si="8"/>
        <v>0</v>
      </c>
      <c r="F42">
        <f>AVERAGE(F39:F41)</f>
        <v>1487.3999999999999</v>
      </c>
      <c r="G42" s="1">
        <f>SUM(D42:F42)</f>
        <v>1499.5940537999998</v>
      </c>
      <c r="H42">
        <f t="shared" ref="H42" si="9">_xlfn.STDEV.S(G39:G41)</f>
        <v>492.92690447558846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C9F2-7842-42D8-BE97-06C71D1C50C6}">
  <dimension ref="A1:I29"/>
  <sheetViews>
    <sheetView zoomScale="84" workbookViewId="0">
      <selection activeCell="J27" sqref="J27"/>
    </sheetView>
  </sheetViews>
  <sheetFormatPr defaultRowHeight="14.25" x14ac:dyDescent="0.45"/>
  <cols>
    <col min="2" max="2" width="12.59765625" bestFit="1" customWidth="1"/>
    <col min="3" max="3" width="14.53125" bestFit="1" customWidth="1"/>
    <col min="4" max="4" width="10.19921875" bestFit="1" customWidth="1"/>
    <col min="5" max="5" width="11.265625" customWidth="1"/>
  </cols>
  <sheetData>
    <row r="1" spans="1:9" x14ac:dyDescent="0.45">
      <c r="A1" s="5" t="s">
        <v>14</v>
      </c>
    </row>
    <row r="2" spans="1:9" ht="14.65" thickBot="1" x14ac:dyDescent="0.5">
      <c r="A2" s="3"/>
      <c r="B2" s="3" t="s">
        <v>13</v>
      </c>
      <c r="C2" s="3" t="s">
        <v>38</v>
      </c>
      <c r="D2" s="14" t="s">
        <v>12</v>
      </c>
      <c r="E2" s="3" t="s">
        <v>11</v>
      </c>
      <c r="F2" s="3" t="s">
        <v>10</v>
      </c>
      <c r="G2" s="3" t="s">
        <v>9</v>
      </c>
      <c r="H2" s="6" t="s">
        <v>36</v>
      </c>
    </row>
    <row r="3" spans="1:9" x14ac:dyDescent="0.45">
      <c r="A3" t="s">
        <v>8</v>
      </c>
      <c r="C3" s="12">
        <v>25</v>
      </c>
      <c r="D3" s="4">
        <f>4.184*C3*(1-(C3+273.15)/300)</f>
        <v>0.64503333333334367</v>
      </c>
      <c r="E3">
        <v>2.77</v>
      </c>
      <c r="F3">
        <v>0</v>
      </c>
      <c r="G3" s="4">
        <f t="shared" ref="G3:G24" si="0">SUM(D3:F3)</f>
        <v>3.4150333333333438</v>
      </c>
      <c r="I3" t="s">
        <v>32</v>
      </c>
    </row>
    <row r="4" spans="1:9" x14ac:dyDescent="0.45">
      <c r="C4" s="12">
        <v>-1.8</v>
      </c>
      <c r="D4" s="4">
        <f>-4.184*C4*(1-(C4+273.15)/300)</f>
        <v>0.71922960000000102</v>
      </c>
      <c r="E4">
        <v>2.3199999999999998</v>
      </c>
      <c r="F4">
        <v>0</v>
      </c>
      <c r="G4" s="4">
        <f t="shared" si="0"/>
        <v>3.039229600000001</v>
      </c>
    </row>
    <row r="5" spans="1:9" x14ac:dyDescent="0.45">
      <c r="C5" s="12">
        <v>35</v>
      </c>
      <c r="D5" s="4">
        <f>-4.184*C5*(1-(C5+273.15)/300)</f>
        <v>3.978286666666651</v>
      </c>
      <c r="E5">
        <v>2.61</v>
      </c>
      <c r="F5">
        <v>0</v>
      </c>
      <c r="G5" s="4">
        <f>SUM(D5:F5)</f>
        <v>6.5882866666666509</v>
      </c>
    </row>
    <row r="6" spans="1:9" ht="14.65" thickBot="1" x14ac:dyDescent="0.5">
      <c r="A6" s="3"/>
      <c r="B6" s="3" t="s">
        <v>0</v>
      </c>
      <c r="C6" s="13"/>
      <c r="D6" s="2">
        <f>AVERAGE(D3:D5)</f>
        <v>1.7808498666666652</v>
      </c>
      <c r="E6" s="2">
        <f>AVERAGE(E3:E5)</f>
        <v>2.5666666666666664</v>
      </c>
      <c r="F6" s="2">
        <f>AVERAGE(F3:F5)</f>
        <v>0</v>
      </c>
      <c r="G6" s="1">
        <f>AVERAGE(G3:G5)</f>
        <v>4.3475165333333319</v>
      </c>
      <c r="H6" s="8">
        <f>_xlfn.STDEV.S(G3:G5)</f>
        <v>1.9496397627063802</v>
      </c>
    </row>
    <row r="7" spans="1:9" x14ac:dyDescent="0.45">
      <c r="A7" t="s">
        <v>7</v>
      </c>
      <c r="C7" s="12">
        <v>0</v>
      </c>
      <c r="D7" s="8">
        <f>4.184*C7</f>
        <v>0</v>
      </c>
      <c r="E7">
        <v>29.69</v>
      </c>
      <c r="F7">
        <v>2.7832499999999998</v>
      </c>
      <c r="G7" s="4">
        <f>SUM(D7:F7)</f>
        <v>32.47325</v>
      </c>
      <c r="I7" t="s">
        <v>28</v>
      </c>
    </row>
    <row r="8" spans="1:9" x14ac:dyDescent="0.45">
      <c r="C8" s="12">
        <v>-5</v>
      </c>
      <c r="D8" s="8">
        <f>-4.184*C8*(1-(C8+273.15)/300)</f>
        <v>2.2210066666666686</v>
      </c>
      <c r="E8">
        <v>57.75</v>
      </c>
      <c r="F8">
        <v>2.7832499999999998</v>
      </c>
      <c r="G8" s="4">
        <f>SUM(D8:F8)</f>
        <v>62.75425666666667</v>
      </c>
    </row>
    <row r="9" spans="1:9" x14ac:dyDescent="0.45">
      <c r="C9" s="12">
        <v>-10</v>
      </c>
      <c r="D9" s="8">
        <f>-4.184*C9*(1-(C9+273.15)/300)</f>
        <v>5.1393466666666727</v>
      </c>
      <c r="E9">
        <v>24.12</v>
      </c>
      <c r="F9">
        <v>2.7832499999999998</v>
      </c>
      <c r="G9" s="4">
        <f t="shared" ref="G9:G11" si="1">SUM(D9:F9)</f>
        <v>32.042596666666675</v>
      </c>
    </row>
    <row r="10" spans="1:9" x14ac:dyDescent="0.45">
      <c r="C10" s="12">
        <v>0</v>
      </c>
      <c r="D10" s="8">
        <f t="shared" ref="D10:D12" si="2">4.184*C10</f>
        <v>0</v>
      </c>
      <c r="E10">
        <v>14.83</v>
      </c>
      <c r="F10">
        <v>2.7832499999999998</v>
      </c>
      <c r="G10" s="4">
        <f t="shared" si="1"/>
        <v>17.613250000000001</v>
      </c>
    </row>
    <row r="11" spans="1:9" x14ac:dyDescent="0.45">
      <c r="C11" s="12">
        <v>0</v>
      </c>
      <c r="D11" s="8">
        <f t="shared" si="2"/>
        <v>0</v>
      </c>
      <c r="E11">
        <v>9.65</v>
      </c>
      <c r="F11">
        <v>2.7832499999999998</v>
      </c>
      <c r="G11" s="4">
        <f t="shared" si="1"/>
        <v>12.433250000000001</v>
      </c>
    </row>
    <row r="12" spans="1:9" x14ac:dyDescent="0.45">
      <c r="C12" s="12">
        <v>0</v>
      </c>
      <c r="D12" s="8">
        <f t="shared" si="2"/>
        <v>0</v>
      </c>
      <c r="E12">
        <v>28.37</v>
      </c>
      <c r="F12">
        <v>2.7832499999999998</v>
      </c>
      <c r="G12" s="4">
        <f>SUM(D12:F12)</f>
        <v>31.15325</v>
      </c>
    </row>
    <row r="13" spans="1:9" ht="14.65" thickBot="1" x14ac:dyDescent="0.5">
      <c r="A13" s="3"/>
      <c r="B13" s="3" t="s">
        <v>0</v>
      </c>
      <c r="C13" s="13"/>
      <c r="D13" s="2">
        <f>AVERAGE(D7:D12)</f>
        <v>1.226725555555557</v>
      </c>
      <c r="E13" s="2">
        <f>AVERAGE(E7:E12)</f>
        <v>27.401666666666667</v>
      </c>
      <c r="F13" s="2">
        <f>AVERAGE(F7:F9)</f>
        <v>2.7832500000000002</v>
      </c>
      <c r="G13" s="1">
        <f>AVERAGE(G7:G12)</f>
        <v>31.411642222222223</v>
      </c>
      <c r="H13" s="8">
        <f>_xlfn.STDEV.S(G7:G12)</f>
        <v>17.518712056525121</v>
      </c>
    </row>
    <row r="14" spans="1:9" x14ac:dyDescent="0.45">
      <c r="A14" t="s">
        <v>6</v>
      </c>
      <c r="C14" s="12">
        <v>-4.8</v>
      </c>
      <c r="D14" s="4">
        <f>-4.184*C14*(1-(C14+273.15)/300)</f>
        <v>2.1187776000000031</v>
      </c>
      <c r="E14">
        <v>4.9269999999999996</v>
      </c>
      <c r="F14">
        <v>26.299999999999997</v>
      </c>
      <c r="G14" s="4">
        <f t="shared" si="0"/>
        <v>33.345777599999998</v>
      </c>
      <c r="I14" t="s">
        <v>27</v>
      </c>
    </row>
    <row r="15" spans="1:9" x14ac:dyDescent="0.45">
      <c r="C15" s="12">
        <v>2</v>
      </c>
      <c r="D15" s="4">
        <f>4.184*C15*(1-(C15+273.15)/300)</f>
        <v>0.69314933333333417</v>
      </c>
      <c r="E15">
        <v>9.8190000000000008</v>
      </c>
      <c r="F15">
        <v>26.299999999999997</v>
      </c>
      <c r="G15" s="4">
        <f t="shared" si="0"/>
        <v>36.812149333333331</v>
      </c>
    </row>
    <row r="16" spans="1:9" x14ac:dyDescent="0.45">
      <c r="C16" s="12">
        <v>71</v>
      </c>
      <c r="D16" s="4">
        <f>-4.184*C16*(1-(C16+273.15)/300)</f>
        <v>43.717918666666669</v>
      </c>
      <c r="E16">
        <v>43.247999999999998</v>
      </c>
      <c r="F16">
        <v>26.299999999999997</v>
      </c>
      <c r="G16" s="4">
        <f t="shared" si="0"/>
        <v>113.26591866666666</v>
      </c>
    </row>
    <row r="17" spans="1:9" ht="14.65" thickBot="1" x14ac:dyDescent="0.5">
      <c r="A17" s="3"/>
      <c r="B17" s="3" t="s">
        <v>0</v>
      </c>
      <c r="C17" s="13"/>
      <c r="D17" s="2">
        <f>AVERAGE(D14:D16)</f>
        <v>15.509948533333336</v>
      </c>
      <c r="E17" s="2">
        <f>AVERAGE(E14:E16)</f>
        <v>19.331333333333333</v>
      </c>
      <c r="F17" s="2">
        <f>AVERAGE(F14:F16)</f>
        <v>26.299999999999997</v>
      </c>
      <c r="G17" s="1">
        <f>AVERAGE(G14:G16)</f>
        <v>61.141281866666667</v>
      </c>
      <c r="H17" s="8">
        <f t="shared" ref="H17" si="3">_xlfn.STDEV.S(G14:G16)</f>
        <v>45.174519968643253</v>
      </c>
    </row>
    <row r="18" spans="1:9" x14ac:dyDescent="0.45">
      <c r="A18" t="s">
        <v>5</v>
      </c>
      <c r="C18" s="12">
        <v>-23</v>
      </c>
      <c r="D18" s="4">
        <f>-4.184*C18*(1-(C18+273.15)/300)</f>
        <v>15.990550666666678</v>
      </c>
      <c r="E18">
        <v>1.5114100861698176</v>
      </c>
      <c r="F18">
        <v>1142.3999999999999</v>
      </c>
      <c r="G18" s="4">
        <f t="shared" si="0"/>
        <v>1159.9019607528364</v>
      </c>
      <c r="I18" t="s">
        <v>29</v>
      </c>
    </row>
    <row r="19" spans="1:9" x14ac:dyDescent="0.45">
      <c r="C19" s="12">
        <v>-13</v>
      </c>
      <c r="D19" s="4">
        <f>-4.184*C19*(1-(C19+273.15)/300)</f>
        <v>7.2250706666666682</v>
      </c>
      <c r="E19">
        <v>1.6238002004718055</v>
      </c>
      <c r="F19">
        <v>1142.3999999999999</v>
      </c>
      <c r="G19" s="4">
        <f t="shared" si="0"/>
        <v>1151.2488708671383</v>
      </c>
    </row>
    <row r="20" spans="1:9" x14ac:dyDescent="0.45">
      <c r="C20" s="12">
        <v>7</v>
      </c>
      <c r="D20" s="4">
        <f>4.184*C20*(1-(C20+273.15)/300)</f>
        <v>1.9378893333333345</v>
      </c>
      <c r="E20">
        <v>1.9548455687196942</v>
      </c>
      <c r="F20">
        <v>1142.3999999999999</v>
      </c>
      <c r="G20" s="4">
        <f t="shared" si="0"/>
        <v>1146.2927349020529</v>
      </c>
    </row>
    <row r="21" spans="1:9" ht="14.65" thickBot="1" x14ac:dyDescent="0.5">
      <c r="A21" s="3"/>
      <c r="B21" s="3" t="s">
        <v>0</v>
      </c>
      <c r="C21" s="13"/>
      <c r="D21" s="2">
        <f>AVERAGE(D18:D20)</f>
        <v>8.3845035555555594</v>
      </c>
      <c r="E21" s="2">
        <f>AVERAGE(E18:E20)</f>
        <v>1.696685285120439</v>
      </c>
      <c r="F21" s="2">
        <f>AVERAGE(F18:F20)</f>
        <v>1142.3999999999999</v>
      </c>
      <c r="G21" s="1">
        <f>AVERAGE(G18:G20)</f>
        <v>1152.4811888406759</v>
      </c>
      <c r="H21" s="8">
        <f t="shared" ref="H21" si="4">_xlfn.STDEV.S(G18:G20)</f>
        <v>6.8877944768508215</v>
      </c>
    </row>
    <row r="22" spans="1:9" x14ac:dyDescent="0.45">
      <c r="A22" t="s">
        <v>4</v>
      </c>
      <c r="C22" s="12">
        <v>0</v>
      </c>
      <c r="D22" s="4">
        <f>-4.184*C22*(1-(C22+273.15)/300)</f>
        <v>0</v>
      </c>
      <c r="E22" s="9">
        <v>0.52801407340082762</v>
      </c>
      <c r="F22">
        <v>3.9550000000000001</v>
      </c>
      <c r="G22" s="4">
        <f t="shared" si="0"/>
        <v>4.4830140734008275</v>
      </c>
      <c r="I22" t="s">
        <v>30</v>
      </c>
    </row>
    <row r="23" spans="1:9" x14ac:dyDescent="0.45">
      <c r="C23" s="12">
        <v>0</v>
      </c>
      <c r="D23" s="4">
        <f>4.184*C23*(1-(C23+273.15)/300)</f>
        <v>0</v>
      </c>
      <c r="E23" s="9">
        <v>2.9038423465362095</v>
      </c>
      <c r="F23">
        <v>3.9550000000000001</v>
      </c>
      <c r="G23" s="4">
        <f t="shared" si="0"/>
        <v>6.8588423465362096</v>
      </c>
    </row>
    <row r="24" spans="1:9" x14ac:dyDescent="0.45">
      <c r="C24" s="12">
        <v>25</v>
      </c>
      <c r="D24" s="4">
        <f>4.184*C24*(1-(C24+273.15)/300)</f>
        <v>0.64503333333334367</v>
      </c>
      <c r="E24" s="9">
        <v>0.5729212869939404</v>
      </c>
      <c r="F24">
        <v>3.9550000000000001</v>
      </c>
      <c r="G24" s="4">
        <f t="shared" si="0"/>
        <v>5.1729546203272836</v>
      </c>
    </row>
    <row r="25" spans="1:9" x14ac:dyDescent="0.45">
      <c r="C25" s="12">
        <v>25</v>
      </c>
      <c r="D25" s="4">
        <f>4.184*C25*(1-(C25+273.15)/300)</f>
        <v>0.64503333333334367</v>
      </c>
      <c r="E25" s="9">
        <v>3.4333211769297645</v>
      </c>
      <c r="G25" s="4"/>
    </row>
    <row r="26" spans="1:9" ht="14.65" thickBot="1" x14ac:dyDescent="0.5">
      <c r="A26" s="3"/>
      <c r="B26" s="3" t="s">
        <v>0</v>
      </c>
      <c r="C26" s="3"/>
      <c r="D26" s="2">
        <f>AVERAGE(D22:D24)</f>
        <v>0.21501111111111457</v>
      </c>
      <c r="E26" s="2">
        <f>AVERAGE(E22:E24)</f>
        <v>1.3349259023103259</v>
      </c>
      <c r="F26" s="2">
        <f>AVERAGE(F22:F24)</f>
        <v>3.9550000000000001</v>
      </c>
      <c r="G26" s="1">
        <f>AVERAGE(G22:G24)</f>
        <v>5.5049370134214399</v>
      </c>
      <c r="H26" s="8">
        <f t="shared" ref="H26" si="5">_xlfn.STDEV.S(G22:G24)</f>
        <v>1.2222107951784578</v>
      </c>
    </row>
    <row r="28" spans="1:9" ht="14.25" customHeight="1" x14ac:dyDescent="0.45">
      <c r="A28" s="15" t="s">
        <v>31</v>
      </c>
      <c r="B28" s="15"/>
      <c r="C28" s="15"/>
      <c r="D28" s="15"/>
      <c r="E28" s="15"/>
      <c r="F28" s="15"/>
      <c r="G28" s="15"/>
    </row>
    <row r="29" spans="1:9" x14ac:dyDescent="0.45">
      <c r="A29" s="15"/>
      <c r="B29" s="15"/>
      <c r="C29" s="15"/>
      <c r="D29" s="15"/>
      <c r="E29" s="15"/>
      <c r="F29" s="15"/>
      <c r="G29" s="15"/>
    </row>
  </sheetData>
  <mergeCells count="1">
    <mergeCell ref="A28:G29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77AB9-8F00-4F00-89CB-E85B3281420A}">
  <dimension ref="A1:J15"/>
  <sheetViews>
    <sheetView zoomScale="84" workbookViewId="0">
      <selection activeCell="E20" sqref="E20"/>
    </sheetView>
  </sheetViews>
  <sheetFormatPr defaultRowHeight="14.25" x14ac:dyDescent="0.45"/>
  <cols>
    <col min="1" max="1" width="9.59765625" bestFit="1" customWidth="1"/>
    <col min="2" max="2" width="12.59765625" bestFit="1" customWidth="1"/>
    <col min="3" max="3" width="17.796875" bestFit="1" customWidth="1"/>
    <col min="4" max="4" width="17.796875" customWidth="1"/>
    <col min="5" max="5" width="25.1328125" bestFit="1" customWidth="1"/>
    <col min="6" max="6" width="10.19921875" bestFit="1" customWidth="1"/>
    <col min="7" max="8" width="11.265625" customWidth="1"/>
  </cols>
  <sheetData>
    <row r="1" spans="1:10" x14ac:dyDescent="0.45">
      <c r="A1" s="5" t="s">
        <v>26</v>
      </c>
    </row>
    <row r="2" spans="1:10" ht="14.65" thickBot="1" x14ac:dyDescent="0.5">
      <c r="A2" s="3"/>
      <c r="B2" s="3" t="s">
        <v>13</v>
      </c>
      <c r="C2" s="3" t="s">
        <v>25</v>
      </c>
      <c r="D2" s="3" t="s">
        <v>34</v>
      </c>
      <c r="E2" s="3" t="s">
        <v>35</v>
      </c>
      <c r="F2" s="3" t="s">
        <v>12</v>
      </c>
      <c r="G2" s="3" t="s">
        <v>11</v>
      </c>
      <c r="H2" s="3" t="s">
        <v>19</v>
      </c>
      <c r="I2" s="3" t="s">
        <v>9</v>
      </c>
      <c r="J2" s="6" t="s">
        <v>37</v>
      </c>
    </row>
    <row r="3" spans="1:10" x14ac:dyDescent="0.45">
      <c r="A3" t="s">
        <v>24</v>
      </c>
      <c r="B3" t="s">
        <v>3</v>
      </c>
      <c r="C3">
        <v>740</v>
      </c>
      <c r="D3">
        <v>9500</v>
      </c>
      <c r="E3">
        <f>44*D3/(10^6)</f>
        <v>0.41799999999999998</v>
      </c>
      <c r="F3">
        <v>3437.65794659838</v>
      </c>
      <c r="G3">
        <v>165.02084980506501</v>
      </c>
      <c r="H3">
        <v>443.49999999999994</v>
      </c>
      <c r="I3">
        <f>SUM(F3:H3)</f>
        <v>4046.1787964034452</v>
      </c>
    </row>
    <row r="4" spans="1:10" x14ac:dyDescent="0.45">
      <c r="B4" t="s">
        <v>2</v>
      </c>
      <c r="C4">
        <v>536</v>
      </c>
      <c r="D4">
        <v>500</v>
      </c>
      <c r="E4">
        <f t="shared" ref="E4:E5" si="0">44*D4/(10^6)</f>
        <v>2.1999999999999999E-2</v>
      </c>
      <c r="F4">
        <v>1047.41975301107</v>
      </c>
      <c r="G4">
        <v>720.07283648959401</v>
      </c>
      <c r="H4">
        <v>70.959999999999994</v>
      </c>
      <c r="I4">
        <f t="shared" ref="I4:I13" si="1">SUM(F4:H4)</f>
        <v>1838.4525895006641</v>
      </c>
    </row>
    <row r="5" spans="1:10" x14ac:dyDescent="0.45">
      <c r="B5" t="s">
        <v>1</v>
      </c>
      <c r="C5">
        <v>428</v>
      </c>
      <c r="D5">
        <v>150</v>
      </c>
      <c r="E5">
        <f t="shared" si="0"/>
        <v>6.6E-3</v>
      </c>
      <c r="F5">
        <v>345.71597632996202</v>
      </c>
      <c r="G5">
        <v>853.67578721144105</v>
      </c>
      <c r="H5">
        <v>44.349999999999994</v>
      </c>
      <c r="I5">
        <f>SUM(F5:H5)</f>
        <v>1243.7417635414031</v>
      </c>
    </row>
    <row r="6" spans="1:10" ht="14.65" thickBot="1" x14ac:dyDescent="0.5">
      <c r="A6" s="3"/>
      <c r="B6" s="3" t="s">
        <v>0</v>
      </c>
      <c r="C6" s="2"/>
      <c r="D6" s="2"/>
      <c r="E6" s="2"/>
      <c r="F6" s="2">
        <f>AVERAGE(F3:F5)</f>
        <v>1610.2645586464707</v>
      </c>
      <c r="G6" s="3">
        <f>AVERAGE(G3:G5)</f>
        <v>579.58982450203337</v>
      </c>
      <c r="H6" s="3">
        <v>186.26999999999998</v>
      </c>
      <c r="I6" s="7">
        <f>AVERAGE(I3:I5)</f>
        <v>2376.124383148504</v>
      </c>
      <c r="J6">
        <f>_xlfn.STDEV.S(I3:I5)</f>
        <v>1476.5607163447482</v>
      </c>
    </row>
    <row r="7" spans="1:10" x14ac:dyDescent="0.45">
      <c r="A7" t="s">
        <v>8</v>
      </c>
      <c r="B7" t="s">
        <v>3</v>
      </c>
      <c r="C7" s="4">
        <v>273.8</v>
      </c>
      <c r="D7" s="4"/>
      <c r="E7" s="4">
        <v>0.4168</v>
      </c>
      <c r="F7" s="4">
        <v>17.112137583387099</v>
      </c>
      <c r="G7" s="8">
        <v>104.07480853789799</v>
      </c>
      <c r="H7" s="6">
        <v>0</v>
      </c>
      <c r="I7" s="4">
        <v>2618</v>
      </c>
    </row>
    <row r="8" spans="1:10" x14ac:dyDescent="0.45">
      <c r="A8" t="s">
        <v>33</v>
      </c>
      <c r="B8" t="s">
        <v>2</v>
      </c>
      <c r="C8" s="4">
        <v>333</v>
      </c>
      <c r="D8" s="4"/>
      <c r="E8" s="4">
        <v>0.19270000000000001</v>
      </c>
      <c r="F8">
        <v>25.714443153631098</v>
      </c>
      <c r="G8" s="8">
        <v>221.370502645356</v>
      </c>
      <c r="H8" s="6">
        <v>0</v>
      </c>
      <c r="I8">
        <v>2613</v>
      </c>
    </row>
    <row r="9" spans="1:10" x14ac:dyDescent="0.45">
      <c r="B9" t="s">
        <v>1</v>
      </c>
      <c r="C9" s="4">
        <v>306.26519999999999</v>
      </c>
      <c r="D9" s="4"/>
      <c r="E9" s="4">
        <v>0.82140000000000002</v>
      </c>
      <c r="F9" s="4">
        <v>0.961360411248386</v>
      </c>
      <c r="G9" s="8">
        <v>28.3141513214368</v>
      </c>
      <c r="H9" s="6">
        <v>0</v>
      </c>
      <c r="I9">
        <v>2453</v>
      </c>
    </row>
    <row r="10" spans="1:10" ht="14.65" thickBot="1" x14ac:dyDescent="0.5">
      <c r="A10" s="3"/>
      <c r="B10" s="3" t="s">
        <v>0</v>
      </c>
      <c r="C10" s="2"/>
      <c r="D10" s="2"/>
      <c r="E10" s="2"/>
      <c r="F10" s="2">
        <f>AVERAGE(F7:F9)</f>
        <v>14.595980382755528</v>
      </c>
      <c r="G10" s="3">
        <f>AVERAGE(G7:G9)</f>
        <v>117.91982083489692</v>
      </c>
      <c r="H10" s="3">
        <v>0</v>
      </c>
      <c r="I10" s="7">
        <f t="shared" si="1"/>
        <v>132.51580121765244</v>
      </c>
      <c r="J10">
        <f>_xlfn.STDEV.S(I7:I9)</f>
        <v>93.852721502007256</v>
      </c>
    </row>
    <row r="11" spans="1:10" x14ac:dyDescent="0.45">
      <c r="A11" t="s">
        <v>7</v>
      </c>
      <c r="B11" t="s">
        <v>3</v>
      </c>
      <c r="C11">
        <v>256</v>
      </c>
      <c r="D11">
        <v>0.56999999999999995</v>
      </c>
      <c r="E11">
        <f>104*D11*10^-6</f>
        <v>5.9279999999999988E-5</v>
      </c>
      <c r="F11">
        <v>51.517697738776597</v>
      </c>
      <c r="G11">
        <v>1033.9398819782</v>
      </c>
      <c r="H11">
        <v>0</v>
      </c>
      <c r="I11">
        <f t="shared" si="1"/>
        <v>1085.4575797169766</v>
      </c>
    </row>
    <row r="12" spans="1:10" x14ac:dyDescent="0.45">
      <c r="B12" t="s">
        <v>2</v>
      </c>
      <c r="C12">
        <v>276</v>
      </c>
      <c r="D12">
        <v>0.47</v>
      </c>
      <c r="E12">
        <f>349*D11*10^-6</f>
        <v>1.9892999999999997E-4</v>
      </c>
      <c r="F12">
        <v>14.264562106617101</v>
      </c>
      <c r="G12">
        <v>975.74596667677395</v>
      </c>
      <c r="H12">
        <v>0</v>
      </c>
      <c r="I12">
        <f>SUM(F12:H12)</f>
        <v>990.01052878339101</v>
      </c>
    </row>
    <row r="13" spans="1:10" x14ac:dyDescent="0.45">
      <c r="B13" t="s">
        <v>1</v>
      </c>
      <c r="C13">
        <v>337</v>
      </c>
      <c r="D13">
        <v>0.71</v>
      </c>
      <c r="E13">
        <f>269*D11*10^-6</f>
        <v>1.5332999999999997E-4</v>
      </c>
      <c r="F13">
        <v>31.721112260226999</v>
      </c>
      <c r="G13">
        <v>1221.7720146967599</v>
      </c>
      <c r="H13">
        <v>0</v>
      </c>
      <c r="I13">
        <f t="shared" si="1"/>
        <v>1253.493126956987</v>
      </c>
    </row>
    <row r="14" spans="1:10" ht="14.65" thickBot="1" x14ac:dyDescent="0.5">
      <c r="A14" s="3"/>
      <c r="B14" s="3" t="s">
        <v>0</v>
      </c>
      <c r="C14" s="3"/>
      <c r="D14" s="3"/>
      <c r="E14" s="3"/>
      <c r="F14" s="3">
        <f>AVERAGE(F11:F13)</f>
        <v>32.5011240352069</v>
      </c>
      <c r="G14" s="3">
        <f t="shared" ref="G14:I14" si="2">AVERAGE(G11:G13)</f>
        <v>1077.1526211172447</v>
      </c>
      <c r="H14" s="3">
        <v>0</v>
      </c>
      <c r="I14" s="11">
        <f t="shared" si="2"/>
        <v>1109.6537451524516</v>
      </c>
      <c r="J14" s="6">
        <f>_xlfn.STDEV.S(I11:I13)</f>
        <v>133.3973789150777</v>
      </c>
    </row>
    <row r="15" spans="1:10" x14ac:dyDescent="0.45">
      <c r="A15" s="10"/>
      <c r="B15" s="10"/>
      <c r="C15" s="10"/>
      <c r="D15" s="10"/>
      <c r="E15" s="10"/>
      <c r="F15" s="10"/>
      <c r="G15" s="10"/>
      <c r="H15" s="10"/>
      <c r="I15" s="10"/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56CF14BFF8348AF3B074C52BC42AF" ma:contentTypeVersion="10" ma:contentTypeDescription="Create a new document." ma:contentTypeScope="" ma:versionID="37e774d5709ba756bd0794a2f34e2b86">
  <xsd:schema xmlns:xsd="http://www.w3.org/2001/XMLSchema" xmlns:xs="http://www.w3.org/2001/XMLSchema" xmlns:p="http://schemas.microsoft.com/office/2006/metadata/properties" xmlns:ns3="df5d3d50-e5bb-4b97-ba7b-1ec84d5bd4a3" xmlns:ns4="b4fa1ff4-1284-415b-a184-9703581c45ab" targetNamespace="http://schemas.microsoft.com/office/2006/metadata/properties" ma:root="true" ma:fieldsID="ac6e6a56fea9b9f97fa24dbf983706a4" ns3:_="" ns4:_="">
    <xsd:import namespace="df5d3d50-e5bb-4b97-ba7b-1ec84d5bd4a3"/>
    <xsd:import namespace="b4fa1ff4-1284-415b-a184-9703581c45a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d3d50-e5bb-4b97-ba7b-1ec84d5bd4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a1ff4-1284-415b-a184-9703581c45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1EBFA3-0A03-46F8-A11E-249D5CE2A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d3d50-e5bb-4b97-ba7b-1ec84d5bd4a3"/>
    <ds:schemaRef ds:uri="b4fa1ff4-1284-415b-a184-9703581c45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8D03EA-210E-40FD-95B1-B358ECA90B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99434-75C5-4F8E-B1A4-F36EE66AE200}">
  <ds:schemaRefs>
    <ds:schemaRef ds:uri="http://purl.org/dc/elements/1.1/"/>
    <ds:schemaRef ds:uri="http://schemas.microsoft.com/office/2006/metadata/properties"/>
    <ds:schemaRef ds:uri="b4fa1ff4-1284-415b-a184-9703581c45a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f5d3d50-e5bb-4b97-ba7b-1ec84d5bd4a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Ice</vt:lpstr>
      <vt:lpstr>Brine</vt:lpstr>
      <vt:lpstr>Vapor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Rao</dc:creator>
  <cp:lastModifiedBy>Akshay Rao</cp:lastModifiedBy>
  <dcterms:created xsi:type="dcterms:W3CDTF">2020-02-26T15:19:50Z</dcterms:created>
  <dcterms:modified xsi:type="dcterms:W3CDTF">2021-08-14T00:13:03Z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0x0101005AA56CF14BFF8348AF3B074C52BC42AF</vt:lpwstr>
  </property>
</Properties>
</file>