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siroau.sharepoint.com/sites/Methanevalidationtrial/Shared Documents/General/Manuscript_Armidale Trial 2024_2025/Tables/Supplementary tables/"/>
    </mc:Choice>
  </mc:AlternateContent>
  <xr:revisionPtr revIDLastSave="165" documentId="8_{116239F4-52C6-0241-B099-C5F320881C57}" xr6:coauthVersionLast="47" xr6:coauthVersionMax="47" xr10:uidLastSave="{BE820A58-F4BF-4BF7-96D9-2EC62F1DEE47}"/>
  <bookViews>
    <workbookView xWindow="-110" yWindow="-110" windowWidth="19420" windowHeight="11500" xr2:uid="{9C3466C9-6135-9A4B-93C1-6D649BB70D99}"/>
  </bookViews>
  <sheets>
    <sheet name="Supplementary Table 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  <c r="L3" i="1" l="1"/>
  <c r="L2" i="1"/>
  <c r="K3" i="1"/>
  <c r="K2" i="1"/>
  <c r="G3" i="1"/>
  <c r="G2" i="1"/>
  <c r="E3" i="1"/>
  <c r="E2" i="1"/>
  <c r="H3" i="1" l="1"/>
  <c r="M3" i="1" s="1"/>
  <c r="H2" i="1"/>
  <c r="M2" i="1" s="1"/>
  <c r="L7" i="1"/>
  <c r="K7" i="1"/>
  <c r="G7" i="1"/>
  <c r="E7" i="1"/>
  <c r="L6" i="1"/>
  <c r="K6" i="1"/>
  <c r="G6" i="1"/>
  <c r="E6" i="1"/>
  <c r="L5" i="1"/>
  <c r="K5" i="1"/>
  <c r="G5" i="1"/>
  <c r="E5" i="1"/>
  <c r="L4" i="1"/>
  <c r="K4" i="1"/>
  <c r="G4" i="1"/>
  <c r="E4" i="1"/>
  <c r="N3" i="1" l="1"/>
  <c r="N2" i="1"/>
  <c r="H6" i="1"/>
  <c r="M6" i="1" s="1"/>
  <c r="H4" i="1"/>
  <c r="M4" i="1" s="1"/>
  <c r="H7" i="1"/>
  <c r="M7" i="1" s="1"/>
  <c r="H5" i="1"/>
  <c r="M5" i="1" s="1"/>
  <c r="N7" i="1" l="1"/>
  <c r="N5" i="1"/>
  <c r="N4" i="1"/>
  <c r="N6" i="1"/>
</calcChain>
</file>

<file path=xl/sharedStrings.xml><?xml version="1.0" encoding="utf-8"?>
<sst xmlns="http://schemas.openxmlformats.org/spreadsheetml/2006/main" count="30" uniqueCount="30">
  <si>
    <t>Treatment</t>
  </si>
  <si>
    <t xml:space="preserve"> Total dietary intake (gDM/day)</t>
  </si>
  <si>
    <r>
      <t>Dietary C intake (gC/day)</t>
    </r>
    <r>
      <rPr>
        <b/>
        <vertAlign val="superscript"/>
        <sz val="11"/>
        <color theme="1"/>
        <rFont val="Aptos Narrow (Body)"/>
      </rPr>
      <t xml:space="preserve">a </t>
    </r>
  </si>
  <si>
    <r>
      <t xml:space="preserve"> Digestible C fraction (F) (%)</t>
    </r>
    <r>
      <rPr>
        <b/>
        <vertAlign val="superscript"/>
        <sz val="11"/>
        <color theme="1"/>
        <rFont val="Aptos Narrow (Body)"/>
      </rPr>
      <t xml:space="preserve">b </t>
    </r>
  </si>
  <si>
    <t xml:space="preserve">Digestible C intake              (gC/day) </t>
  </si>
  <si>
    <r>
      <t xml:space="preserve"> Methane emissions     (gCH</t>
    </r>
    <r>
      <rPr>
        <b/>
        <vertAlign val="subscript"/>
        <sz val="11"/>
        <color theme="1"/>
        <rFont val="Aptos Narrow (Body)"/>
      </rPr>
      <t>4</t>
    </r>
    <r>
      <rPr>
        <b/>
        <sz val="11"/>
        <color theme="1"/>
        <rFont val="Aptos Narrow"/>
        <family val="2"/>
        <scheme val="minor"/>
      </rPr>
      <t>/day)</t>
    </r>
  </si>
  <si>
    <t>Methane carbon loss (gC/day)</t>
  </si>
  <si>
    <t>Proportion digestible C lost as methane (M) (%)</t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</si>
  <si>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Aptos Narrow (Body)"/>
      </rPr>
      <t>13</t>
    </r>
    <r>
      <rPr>
        <b/>
        <sz val="11"/>
        <color theme="1"/>
        <rFont val="Aptos Narrow"/>
        <family val="2"/>
        <scheme val="minor"/>
      </rPr>
      <t>C of diet (‰)</t>
    </r>
    <r>
      <rPr>
        <b/>
        <vertAlign val="superscript"/>
        <sz val="11"/>
        <color theme="1"/>
        <rFont val="Aptos Narrow (Body)"/>
      </rPr>
      <t>c</t>
    </r>
  </si>
  <si>
    <t>Predicted difference from control (calculated)</t>
  </si>
  <si>
    <r>
      <rPr>
        <b/>
        <sz val="11"/>
        <color theme="1"/>
        <rFont val="Symbol"/>
        <family val="1"/>
        <charset val="2"/>
      </rPr>
      <t xml:space="preserve"> D</t>
    </r>
    <r>
      <rPr>
        <b/>
        <vertAlign val="subscript"/>
        <sz val="11"/>
        <color theme="1"/>
        <rFont val="Aptos Narrow (Body)"/>
      </rPr>
      <t>wool</t>
    </r>
    <r>
      <rPr>
        <b/>
        <sz val="11"/>
        <color theme="1"/>
        <rFont val="Aptos Narrow"/>
        <family val="2"/>
        <scheme val="minor"/>
      </rPr>
      <t xml:space="preserve"> oberved difference from control (‰)</t>
    </r>
    <r>
      <rPr>
        <b/>
        <vertAlign val="superscript"/>
        <sz val="11"/>
        <color theme="1"/>
        <rFont val="Aptos Narrow (Body)"/>
      </rPr>
      <t>c</t>
    </r>
  </si>
  <si>
    <r>
      <rPr>
        <b/>
        <sz val="11"/>
        <color theme="1"/>
        <rFont val="Symbol"/>
        <family val="1"/>
        <charset val="2"/>
      </rPr>
      <t xml:space="preserve"> D</t>
    </r>
    <r>
      <rPr>
        <b/>
        <vertAlign val="subscript"/>
        <sz val="11"/>
        <color theme="1"/>
        <rFont val="Aptos Narrow (Body)"/>
      </rPr>
      <t>plasma</t>
    </r>
    <r>
      <rPr>
        <b/>
        <sz val="11"/>
        <color theme="1"/>
        <rFont val="Aptos Narrow"/>
        <family val="2"/>
        <scheme val="minor"/>
      </rPr>
      <t xml:space="preserve"> oberved difference from control (‰)</t>
    </r>
    <r>
      <rPr>
        <b/>
        <vertAlign val="superscript"/>
        <sz val="11"/>
        <color theme="1"/>
        <rFont val="Aptos Narrow (Body)"/>
      </rPr>
      <t>c</t>
    </r>
  </si>
  <si>
    <r>
      <rPr>
        <b/>
        <sz val="11"/>
        <color theme="1"/>
        <rFont val="Symbol"/>
        <family val="1"/>
        <charset val="2"/>
      </rPr>
      <t xml:space="preserve"> D</t>
    </r>
    <r>
      <rPr>
        <b/>
        <vertAlign val="subscript"/>
        <sz val="11"/>
        <color theme="1"/>
        <rFont val="Aptos Narrow (Body)"/>
      </rPr>
      <t>fluid</t>
    </r>
    <r>
      <rPr>
        <b/>
        <sz val="11"/>
        <color theme="1"/>
        <rFont val="Aptos Narrow"/>
        <family val="2"/>
        <scheme val="minor"/>
      </rPr>
      <t xml:space="preserve"> oberved difference from control (‰)</t>
    </r>
    <r>
      <rPr>
        <b/>
        <vertAlign val="superscript"/>
        <sz val="11"/>
        <color theme="1"/>
        <rFont val="Aptos Narrow (Body)"/>
      </rPr>
      <t>c</t>
    </r>
  </si>
  <si>
    <t>Control</t>
  </si>
  <si>
    <t>Low</t>
  </si>
  <si>
    <t>Mid</t>
  </si>
  <si>
    <t>High</t>
  </si>
  <si>
    <t>Example – Control</t>
  </si>
  <si>
    <t>Example – Abated</t>
  </si>
  <si>
    <r>
      <rPr>
        <vertAlign val="superscript"/>
        <sz val="12"/>
        <color theme="1"/>
        <rFont val="Aptos Narrow (Body)"/>
      </rPr>
      <t>a</t>
    </r>
    <r>
      <rPr>
        <sz val="12"/>
        <color theme="1"/>
        <rFont val="Aptos Narrow"/>
        <family val="2"/>
        <scheme val="minor"/>
      </rPr>
      <t xml:space="preserve"> Multiube diet 43% C by weight (Supplementary Table S4) </t>
    </r>
  </si>
  <si>
    <r>
      <rPr>
        <vertAlign val="superscript"/>
        <sz val="12"/>
        <color theme="1"/>
        <rFont val="Aptos Narrow (Body)"/>
      </rPr>
      <t>b</t>
    </r>
    <r>
      <rPr>
        <sz val="12"/>
        <color theme="1"/>
        <rFont val="Aptos Narrow"/>
        <family val="2"/>
        <scheme val="minor"/>
      </rPr>
      <t xml:space="preserve"> Dry Matter Digestibility 65% (Supplementary Table S1)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</si>
  <si>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Aptos Narrow (Body)"/>
      </rPr>
      <t>13</t>
    </r>
    <r>
      <rPr>
        <b/>
        <sz val="11"/>
        <color theme="1"/>
        <rFont val="Aptos Narrow"/>
        <family val="2"/>
        <scheme val="minor"/>
      </rPr>
      <t>C of feaeces (‰)</t>
    </r>
    <r>
      <rPr>
        <b/>
        <vertAlign val="superscript"/>
        <sz val="11"/>
        <color theme="1"/>
        <rFont val="Aptos Narrow (Body)"/>
      </rPr>
      <t>c, d</t>
    </r>
  </si>
  <si>
    <r>
      <rPr>
        <vertAlign val="superscript"/>
        <sz val="12"/>
        <color theme="1"/>
        <rFont val="Aptos Narrow (Body)"/>
      </rPr>
      <t>d</t>
    </r>
    <r>
      <rPr>
        <sz val="12"/>
        <color theme="1"/>
        <rFont val="Aptos Narrow"/>
        <family val="2"/>
        <scheme val="minor"/>
      </rPr>
      <t xml:space="preserve"> In example calculations, carbon isotope ratios of faeces estimated as -1‰ relative to diet.</t>
    </r>
  </si>
  <si>
    <r>
      <rPr>
        <vertAlign val="superscript"/>
        <sz val="12"/>
        <color theme="1"/>
        <rFont val="Aptos Narrow (Body)"/>
      </rPr>
      <t>e</t>
    </r>
    <r>
      <rPr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 (Body)"/>
      </rPr>
      <t>C</t>
    </r>
    <r>
      <rPr>
        <sz val="12"/>
        <color theme="1"/>
        <rFont val="Aptos Narrow"/>
        <family val="2"/>
        <scheme val="minor"/>
      </rPr>
      <t>alculated using Equation 3</t>
    </r>
  </si>
  <si>
    <r>
      <rPr>
        <vertAlign val="superscript"/>
        <sz val="12"/>
        <color theme="1"/>
        <rFont val="Aptos Narrow (Body)"/>
      </rPr>
      <t>f</t>
    </r>
    <r>
      <rPr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 (Body)"/>
      </rPr>
      <t>C</t>
    </r>
    <r>
      <rPr>
        <sz val="12"/>
        <color theme="1"/>
        <rFont val="Aptos Narrow"/>
        <family val="2"/>
        <scheme val="minor"/>
      </rPr>
      <t xml:space="preserve">alculated relative to diet </t>
    </r>
    <r>
      <rPr>
        <sz val="12"/>
        <color theme="1"/>
        <rFont val="Symbol"/>
        <family val="1"/>
        <charset val="2"/>
      </rPr>
      <t>d</t>
    </r>
    <r>
      <rPr>
        <vertAlign val="superscript"/>
        <sz val="12"/>
        <color theme="1"/>
        <rFont val="Aptos Narrow (Body)"/>
      </rPr>
      <t>13</t>
    </r>
    <r>
      <rPr>
        <sz val="12"/>
        <color theme="1"/>
        <rFont val="Aptos Narrow"/>
        <family val="2"/>
        <scheme val="minor"/>
      </rPr>
      <t>C following Chang et al. (2019)</t>
    </r>
  </si>
  <si>
    <r>
      <rPr>
        <vertAlign val="superscript"/>
        <sz val="12"/>
        <color theme="1"/>
        <rFont val="Aptos Narrow (Body)"/>
      </rPr>
      <t>g</t>
    </r>
    <r>
      <rPr>
        <sz val="12"/>
        <color theme="1"/>
        <rFont val="Aptos Narrow"/>
        <family val="2"/>
        <scheme val="minor"/>
      </rPr>
      <t xml:space="preserve"> Calculated using Equation 4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</si>
  <si>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Aptos Narrow (Body)"/>
      </rPr>
      <t>13</t>
    </r>
    <r>
      <rPr>
        <b/>
        <sz val="11"/>
        <color theme="1"/>
        <rFont val="Aptos Narrow"/>
        <family val="2"/>
        <scheme val="minor"/>
      </rPr>
      <t>C of digestible C (‰)</t>
    </r>
    <r>
      <rPr>
        <b/>
        <vertAlign val="superscript"/>
        <sz val="11"/>
        <color theme="1"/>
        <rFont val="Aptos Narrow (Body)"/>
      </rPr>
      <t>e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</si>
  <si>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Aptos Narrow (Body)"/>
      </rPr>
      <t>13</t>
    </r>
    <r>
      <rPr>
        <b/>
        <sz val="11"/>
        <color theme="1"/>
        <rFont val="Aptos Narrow"/>
        <family val="2"/>
        <scheme val="minor"/>
      </rPr>
      <t>C of methane (‰)</t>
    </r>
    <r>
      <rPr>
        <b/>
        <vertAlign val="superscript"/>
        <sz val="11"/>
        <color theme="1"/>
        <rFont val="Aptos Narrow (Body)"/>
      </rPr>
      <t>f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</si>
  <si>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Aptos Narrow (Body)"/>
      </rPr>
      <t>13</t>
    </r>
    <r>
      <rPr>
        <b/>
        <sz val="11"/>
        <color theme="1"/>
        <rFont val="Aptos Narrow"/>
        <family val="2"/>
        <scheme val="minor"/>
      </rPr>
      <t>C of retained C (‰)</t>
    </r>
    <r>
      <rPr>
        <b/>
        <vertAlign val="superscript"/>
        <sz val="11"/>
        <color theme="1"/>
        <rFont val="Aptos Narrow (Body)"/>
      </rPr>
      <t>g</t>
    </r>
  </si>
  <si>
    <r>
      <rPr>
        <vertAlign val="superscript"/>
        <sz val="12"/>
        <color theme="1"/>
        <rFont val="Aptos Narrow (Body)"/>
      </rPr>
      <t>c</t>
    </r>
    <r>
      <rPr>
        <sz val="12"/>
        <color theme="1"/>
        <rFont val="Aptos Narrow"/>
        <family val="2"/>
        <scheme val="minor"/>
      </rPr>
      <t xml:space="preserve"> Carbon isotope ratios of trial diet and trial tissues measured in this study (Table 2 and Supplementary Table S4)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</si>
</sst>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 (Body)"/>
    </font>
    <font>
      <b/>
      <vertAlign val="subscript"/>
      <sz val="11"/>
      <color theme="1"/>
      <name val="Aptos Narrow (Body)"/>
    </font>
    <font>
      <b/>
      <sz val="11"/>
      <color theme="1"/>
      <name val="Aptos Narrow"/>
      <family val="2"/>
      <charset val="2"/>
      <scheme val="minor"/>
    </font>
    <font>
      <b/>
      <sz val="11"/>
      <color theme="1"/>
      <name val="Symbol"/>
      <family val="1"/>
      <charset val="2"/>
    </font>
    <font>
      <sz val="12"/>
      <color rgb="FF000000"/>
      <name val="Aptos Narrow"/>
      <family val="2"/>
      <scheme val="minor"/>
    </font>
    <font>
      <vertAlign val="superscript"/>
      <sz val="12"/>
      <color theme="1"/>
      <name val="Aptos Narrow (Body)"/>
    </font>
    <font>
      <sz val="12"/>
      <color theme="1"/>
      <name val="Symbol"/>
      <family val="1"/>
      <charset val="2"/>
    </font>
    <font>
      <i/>
      <sz val="12"/>
      <color theme="1"/>
      <name val="Aptos Narrow"/>
      <family val="2"/>
      <scheme val="minor"/>
    </font>
    <font>
      <sz val="12"/>
      <color theme="1"/>
      <name val="Aptos Narrow (Body)"/>
    </font>
    <font>
      <sz val="12"/>
      <color theme="1"/>
      <name val="Aptos Narrow"/>
      <family val="2"/>
      <charset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2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9" fontId="11" fillId="2" borderId="0" xfId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 vertical="center"/>
    </xf>
    <xf numFmtId="165" fontId="11" fillId="2" borderId="0" xfId="1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94FA-9D41-E24F-A095-981F52D9E599}">
  <dimension ref="A1:AD22"/>
  <sheetViews>
    <sheetView tabSelected="1" zoomScale="127" zoomScaleNormal="127" workbookViewId="0">
      <selection activeCell="P7" sqref="P7"/>
    </sheetView>
  </sheetViews>
  <sheetFormatPr defaultColWidth="11" defaultRowHeight="16"/>
  <cols>
    <col min="1" max="2" width="17.33203125" customWidth="1"/>
    <col min="4" max="4" width="11.5" customWidth="1"/>
  </cols>
  <sheetData>
    <row r="1" spans="1:30" ht="7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21</v>
      </c>
      <c r="K1" s="3" t="s">
        <v>26</v>
      </c>
      <c r="L1" s="3" t="s">
        <v>27</v>
      </c>
      <c r="M1" s="3" t="s">
        <v>28</v>
      </c>
      <c r="N1" s="2" t="s">
        <v>9</v>
      </c>
      <c r="O1" s="3" t="s">
        <v>10</v>
      </c>
      <c r="P1" s="3" t="s">
        <v>11</v>
      </c>
      <c r="Q1" s="3" t="s">
        <v>12</v>
      </c>
    </row>
    <row r="2" spans="1:30" s="18" customFormat="1">
      <c r="A2" s="26" t="s">
        <v>17</v>
      </c>
      <c r="B2" s="27">
        <v>1700</v>
      </c>
      <c r="C2" s="27">
        <f>B2*0.43</f>
        <v>731</v>
      </c>
      <c r="D2" s="28">
        <v>0.65</v>
      </c>
      <c r="E2" s="29">
        <f t="shared" ref="E2:E7" si="0">C2*0.65</f>
        <v>475.15000000000003</v>
      </c>
      <c r="F2" s="30">
        <v>31.5</v>
      </c>
      <c r="G2" s="31">
        <f t="shared" ref="G2:G3" si="1">F2*0.75</f>
        <v>23.625</v>
      </c>
      <c r="H2" s="32">
        <f t="shared" ref="H2:H3" si="2">G2/E2</f>
        <v>4.9721140692412916E-2</v>
      </c>
      <c r="I2" s="26">
        <v>-28</v>
      </c>
      <c r="J2" s="26">
        <v>-29</v>
      </c>
      <c r="K2" s="30">
        <f t="shared" ref="K2:K3" si="3">(I2-J2*(1-D2))/D2</f>
        <v>-27.461538461538463</v>
      </c>
      <c r="L2" s="30">
        <f t="shared" ref="L2:L3" si="4">0.91*I2-43.49</f>
        <v>-68.97</v>
      </c>
      <c r="M2" s="30">
        <f t="shared" ref="M2:M3" si="5">(K2-H2*L2)/(1-H2)</f>
        <v>-25.289704335308127</v>
      </c>
      <c r="N2" s="33">
        <f>M2-$M$2</f>
        <v>0</v>
      </c>
    </row>
    <row r="3" spans="1:30" s="18" customFormat="1">
      <c r="A3" s="26" t="s">
        <v>18</v>
      </c>
      <c r="B3" s="27">
        <v>1700</v>
      </c>
      <c r="C3" s="27">
        <f t="shared" ref="C3:C7" si="6">B3*0.43</f>
        <v>731</v>
      </c>
      <c r="D3" s="28">
        <v>0.65</v>
      </c>
      <c r="E3" s="29">
        <f t="shared" si="0"/>
        <v>475.15000000000003</v>
      </c>
      <c r="F3" s="26">
        <v>15.75</v>
      </c>
      <c r="G3" s="31">
        <f t="shared" si="1"/>
        <v>11.8125</v>
      </c>
      <c r="H3" s="32">
        <f t="shared" si="2"/>
        <v>2.4860570346206458E-2</v>
      </c>
      <c r="I3" s="26">
        <v>-28</v>
      </c>
      <c r="J3" s="26">
        <v>-29</v>
      </c>
      <c r="K3" s="30">
        <f t="shared" si="3"/>
        <v>-27.461538461538463</v>
      </c>
      <c r="L3" s="30">
        <f t="shared" si="4"/>
        <v>-68.97</v>
      </c>
      <c r="M3" s="30">
        <f t="shared" si="5"/>
        <v>-26.403306175304181</v>
      </c>
      <c r="N3" s="33">
        <f>M3-$M$2</f>
        <v>-1.1136018399960541</v>
      </c>
    </row>
    <row r="4" spans="1:30">
      <c r="A4" s="4" t="s">
        <v>13</v>
      </c>
      <c r="B4" s="5">
        <v>1750</v>
      </c>
      <c r="C4" s="19">
        <f t="shared" si="6"/>
        <v>752.5</v>
      </c>
      <c r="D4" s="6">
        <v>0.65</v>
      </c>
      <c r="E4" s="7">
        <f t="shared" si="0"/>
        <v>489.125</v>
      </c>
      <c r="F4" s="8">
        <v>29.245547449618162</v>
      </c>
      <c r="G4" s="8">
        <f>F4*0.75</f>
        <v>21.934160587213622</v>
      </c>
      <c r="H4" s="9">
        <f>G4/E4</f>
        <v>4.4843671019092507E-2</v>
      </c>
      <c r="I4" s="20">
        <v>-28.33</v>
      </c>
      <c r="J4" s="21">
        <v>-29.336519946303437</v>
      </c>
      <c r="K4" s="22">
        <f>(I4-J4*(1-D4))/D4</f>
        <v>-27.788027721221223</v>
      </c>
      <c r="L4" s="22">
        <f>0.91*I4-43.49</f>
        <v>-69.270300000000006</v>
      </c>
      <c r="M4" s="22">
        <f>(K4-H4*L4)/(1-H4)</f>
        <v>-25.840474933523407</v>
      </c>
      <c r="N4" s="21">
        <f>M4-$M$4</f>
        <v>0</v>
      </c>
      <c r="O4" s="21">
        <v>0</v>
      </c>
      <c r="P4" s="21">
        <v>0</v>
      </c>
      <c r="Q4" s="21">
        <v>0</v>
      </c>
    </row>
    <row r="5" spans="1:30">
      <c r="A5" s="4" t="s">
        <v>14</v>
      </c>
      <c r="B5" s="5">
        <v>1680</v>
      </c>
      <c r="C5" s="19">
        <f t="shared" si="6"/>
        <v>722.4</v>
      </c>
      <c r="D5" s="6">
        <v>0.65</v>
      </c>
      <c r="E5" s="7">
        <f t="shared" si="0"/>
        <v>469.56</v>
      </c>
      <c r="F5" s="8">
        <v>21.985970782411631</v>
      </c>
      <c r="G5" s="8">
        <f>F5*0.75</f>
        <v>16.489478086808724</v>
      </c>
      <c r="H5" s="9">
        <f>G5/E5</f>
        <v>3.5116871298255227E-2</v>
      </c>
      <c r="I5" s="20">
        <v>-28.33</v>
      </c>
      <c r="J5" s="21">
        <v>-29.391114043272353</v>
      </c>
      <c r="K5" s="22">
        <f>(I5-J5*(1-D5))/D5</f>
        <v>-27.758630899776421</v>
      </c>
      <c r="L5" s="22">
        <f t="shared" ref="L5:L6" si="7">0.91*I5-43.49</f>
        <v>-69.270300000000006</v>
      </c>
      <c r="M5" s="22">
        <f>(K5-H5*L5)/(1-H5)</f>
        <v>-26.247815861348158</v>
      </c>
      <c r="N5" s="21">
        <f>M5-$M$4</f>
        <v>-0.40734092782475173</v>
      </c>
      <c r="O5" s="21">
        <v>-0.53252242085226342</v>
      </c>
      <c r="P5" s="21">
        <v>-0.42369913568185069</v>
      </c>
      <c r="Q5" s="21">
        <v>-0.59999999999999987</v>
      </c>
    </row>
    <row r="6" spans="1:30">
      <c r="A6" s="4" t="s">
        <v>15</v>
      </c>
      <c r="B6" s="5">
        <v>1690</v>
      </c>
      <c r="C6" s="19">
        <f t="shared" si="6"/>
        <v>726.7</v>
      </c>
      <c r="D6" s="6">
        <v>0.65</v>
      </c>
      <c r="E6" s="7">
        <f t="shared" si="0"/>
        <v>472.35500000000002</v>
      </c>
      <c r="F6" s="8">
        <v>18.2344191090462</v>
      </c>
      <c r="G6" s="8">
        <f>F6*0.75</f>
        <v>13.67581433178465</v>
      </c>
      <c r="H6" s="9">
        <f>G6/E6</f>
        <v>2.8952407261031744E-2</v>
      </c>
      <c r="I6" s="20">
        <v>-28.33</v>
      </c>
      <c r="J6" s="21">
        <v>-29.363300187537536</v>
      </c>
      <c r="K6" s="22">
        <f>(I6-J6*(1-D6))/D6</f>
        <v>-27.773607591325938</v>
      </c>
      <c r="L6" s="22">
        <f t="shared" si="7"/>
        <v>-69.270300000000006</v>
      </c>
      <c r="M6" s="22">
        <f>(K6-H6*L6)/(1-H6)</f>
        <v>-26.536357071798975</v>
      </c>
      <c r="N6" s="21">
        <f>M6-$M$4</f>
        <v>-0.695882138275568</v>
      </c>
      <c r="O6" s="21">
        <v>-0.52767272255437092</v>
      </c>
      <c r="P6" s="21">
        <v>-0.27276746278735997</v>
      </c>
      <c r="Q6" s="21">
        <v>-0.59799999999999986</v>
      </c>
    </row>
    <row r="7" spans="1:30">
      <c r="A7" s="12" t="s">
        <v>16</v>
      </c>
      <c r="B7" s="13">
        <v>1660</v>
      </c>
      <c r="C7" s="34">
        <f t="shared" si="6"/>
        <v>713.8</v>
      </c>
      <c r="D7" s="14">
        <v>0.65</v>
      </c>
      <c r="E7" s="15">
        <f t="shared" si="0"/>
        <v>463.96999999999997</v>
      </c>
      <c r="F7" s="16">
        <v>13.273974976398739</v>
      </c>
      <c r="G7" s="16">
        <f>F7*0.75</f>
        <v>9.9554812322990536</v>
      </c>
      <c r="H7" s="17">
        <f>G7/E7</f>
        <v>2.1457165834642442E-2</v>
      </c>
      <c r="I7" s="23">
        <v>-28.33</v>
      </c>
      <c r="J7" s="24">
        <v>-29.444150224765099</v>
      </c>
      <c r="K7" s="25">
        <f>(I7-J7*(1-D7))/D7</f>
        <v>-27.730072955895714</v>
      </c>
      <c r="L7" s="25">
        <f>0.91*I7-43.49</f>
        <v>-69.270300000000006</v>
      </c>
      <c r="M7" s="25">
        <f>(K7-H7*L7)/(1-H7)</f>
        <v>-26.819192502456694</v>
      </c>
      <c r="N7" s="24">
        <f>M7-$M$4</f>
        <v>-0.97871756893328765</v>
      </c>
      <c r="O7" s="24">
        <v>-0.93927462910317061</v>
      </c>
      <c r="P7" s="24">
        <v>-0.64930700577131972</v>
      </c>
      <c r="Q7" s="24">
        <v>-0.65599999999999992</v>
      </c>
      <c r="X7" s="35"/>
      <c r="Y7" s="35"/>
      <c r="AC7" s="35"/>
      <c r="AD7" s="35"/>
    </row>
    <row r="8" spans="1:30" ht="19">
      <c r="A8" t="s">
        <v>19</v>
      </c>
      <c r="U8" s="10"/>
      <c r="V8" s="10"/>
      <c r="W8" s="10"/>
      <c r="X8" s="21"/>
      <c r="Y8" s="21"/>
      <c r="Z8" s="10"/>
      <c r="AA8" s="10"/>
      <c r="AB8" s="10"/>
      <c r="AC8" s="10"/>
      <c r="AD8" s="10"/>
    </row>
    <row r="9" spans="1:30" ht="19">
      <c r="A9" t="s">
        <v>20</v>
      </c>
      <c r="M9" s="11"/>
      <c r="U9" s="10"/>
      <c r="V9" s="10"/>
      <c r="W9" s="10"/>
      <c r="X9" s="21"/>
      <c r="Y9" s="21"/>
      <c r="Z9" s="10"/>
      <c r="AA9" s="10"/>
      <c r="AB9" s="10"/>
      <c r="AC9" s="10"/>
      <c r="AD9" s="10"/>
    </row>
    <row r="10" spans="1:30" ht="19">
      <c r="A10" t="s">
        <v>29</v>
      </c>
      <c r="P10" s="10"/>
      <c r="U10" s="10"/>
      <c r="V10" s="10"/>
      <c r="W10" s="10"/>
      <c r="X10" s="21"/>
      <c r="Y10" s="21"/>
      <c r="Z10" s="10"/>
      <c r="AA10" s="10"/>
      <c r="AB10" s="10"/>
      <c r="AC10" s="10"/>
      <c r="AD10" s="10"/>
    </row>
    <row r="11" spans="1:30" ht="19">
      <c r="A11" t="s">
        <v>22</v>
      </c>
      <c r="P11" s="10"/>
      <c r="U11" s="10"/>
      <c r="V11" s="10"/>
      <c r="W11" s="10"/>
      <c r="X11" s="21"/>
      <c r="Y11" s="21"/>
      <c r="Z11" s="10"/>
      <c r="AA11" s="10"/>
      <c r="AB11" s="10"/>
      <c r="AC11" s="10"/>
      <c r="AD11" s="10"/>
    </row>
    <row r="12" spans="1:30" ht="19">
      <c r="A12" t="s">
        <v>23</v>
      </c>
    </row>
    <row r="13" spans="1:30" ht="19">
      <c r="A13" t="s">
        <v>24</v>
      </c>
      <c r="X13" s="35"/>
      <c r="Y13" s="35"/>
    </row>
    <row r="14" spans="1:30" ht="19">
      <c r="A14" t="s">
        <v>25</v>
      </c>
    </row>
    <row r="15" spans="1:30">
      <c r="X15" s="21"/>
      <c r="Y15" s="21"/>
    </row>
    <row r="17" spans="24:25">
      <c r="X17" s="21"/>
      <c r="Y17" s="21"/>
    </row>
    <row r="19" spans="24:25">
      <c r="X19" s="21"/>
      <c r="Y19" s="21"/>
    </row>
    <row r="21" spans="24:25">
      <c r="X21" s="21"/>
      <c r="Y21" s="21"/>
    </row>
    <row r="22" spans="24:25">
      <c r="X22" s="36"/>
      <c r="Y22" s="36"/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559c4-247d-469f-8f2f-c5b52cbb71ad" xsi:nil="true"/>
    <lcf76f155ced4ddcb4097134ff3c332f xmlns="ed10d73e-9e21-4955-860a-a85a6f70c2b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263BD608F63489E916BC6F3688F05" ma:contentTypeVersion="15" ma:contentTypeDescription="Create a new document." ma:contentTypeScope="" ma:versionID="9b2acecfcd54f2e7c8ecb37a5b400027">
  <xsd:schema xmlns:xsd="http://www.w3.org/2001/XMLSchema" xmlns:xs="http://www.w3.org/2001/XMLSchema" xmlns:p="http://schemas.microsoft.com/office/2006/metadata/properties" xmlns:ns2="ed10d73e-9e21-4955-860a-a85a6f70c2b1" xmlns:ns3="771559c4-247d-469f-8f2f-c5b52cbb71ad" targetNamespace="http://schemas.microsoft.com/office/2006/metadata/properties" ma:root="true" ma:fieldsID="e983ae2960341e297e8ceb6e6d8bc9bf" ns2:_="" ns3:_="">
    <xsd:import namespace="ed10d73e-9e21-4955-860a-a85a6f70c2b1"/>
    <xsd:import namespace="771559c4-247d-469f-8f2f-c5b52cbb7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0d73e-9e21-4955-860a-a85a6f70c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9513c6f-d7d3-4bba-9430-ae3381147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559c4-247d-469f-8f2f-c5b52cbb7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42eb70-d5a4-487e-b6ff-7e62de6c14ec}" ma:internalName="TaxCatchAll" ma:showField="CatchAllData" ma:web="771559c4-247d-469f-8f2f-c5b52cbb7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59199-B0A6-4B7F-A038-809AF3509695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771559c4-247d-469f-8f2f-c5b52cbb71ad"/>
    <ds:schemaRef ds:uri="ed10d73e-9e21-4955-860a-a85a6f70c2b1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19CFEE-D988-4DA9-BBC8-1C827C0BFF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DCFCA-F066-4629-8D46-678314838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McInerney, Cesca (A&amp;F, Waite Campus)</dc:creator>
  <cp:keywords/>
  <dc:description/>
  <cp:lastModifiedBy>Gomez Exposito, Ruth (A&amp;F, Waite Campus)</cp:lastModifiedBy>
  <cp:revision/>
  <dcterms:created xsi:type="dcterms:W3CDTF">2025-07-31T07:39:14Z</dcterms:created>
  <dcterms:modified xsi:type="dcterms:W3CDTF">2025-09-29T02:16:40Z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0x010100422263BD608F63489E916BC6F3688F05</vt:lpwstr>
  </property>
  <property fmtid="{D5CDD505-2E9C-101B-9397-08002B2CF9AE}" pid="3" name="MediaServiceImageTags">
    <vt:lpwstr/>
  </property>
  <property fmtid="{D5CDD505-2E9C-101B-9397-08002B2CF9AE}" pid="4" name="MSIP_Label_0ad370f1-5840-4c36-bb65-89acaaf849ca_Enabled">
    <vt:lpwstr>true</vt:lpwstr>
  </property>
  <property fmtid="{D5CDD505-2E9C-101B-9397-08002B2CF9AE}" pid="5" name="MSIP_Label_0ad370f1-5840-4c36-bb65-89acaaf849ca_SetDate">
    <vt:lpwstr>2025-09-04T00:22:49Z</vt:lpwstr>
  </property>
  <property fmtid="{D5CDD505-2E9C-101B-9397-08002B2CF9AE}" pid="6" name="MSIP_Label_0ad370f1-5840-4c36-bb65-89acaaf849ca_Method">
    <vt:lpwstr>Privileged</vt:lpwstr>
  </property>
  <property fmtid="{D5CDD505-2E9C-101B-9397-08002B2CF9AE}" pid="7" name="MSIP_Label_0ad370f1-5840-4c36-bb65-89acaaf849ca_Name">
    <vt:lpwstr>OFFICIAL</vt:lpwstr>
  </property>
  <property fmtid="{D5CDD505-2E9C-101B-9397-08002B2CF9AE}" pid="8" name="MSIP_Label_0ad370f1-5840-4c36-bb65-89acaaf849ca_SiteId">
    <vt:lpwstr>0fe05593-19ac-4f98-adbf-0375fce7f160</vt:lpwstr>
  </property>
  <property fmtid="{D5CDD505-2E9C-101B-9397-08002B2CF9AE}" pid="9" name="MSIP_Label_0ad370f1-5840-4c36-bb65-89acaaf849ca_ActionId">
    <vt:lpwstr>224b01b1-5568-4226-897e-b0e7ea9ee4bc</vt:lpwstr>
  </property>
  <property fmtid="{D5CDD505-2E9C-101B-9397-08002B2CF9AE}" pid="10" name="MSIP_Label_0ad370f1-5840-4c36-bb65-89acaaf849ca_ContentBits">
    <vt:lpwstr>3</vt:lpwstr>
  </property>
  <property fmtid="{D5CDD505-2E9C-101B-9397-08002B2CF9AE}" pid="11" name="MSIP_Label_0ad370f1-5840-4c36-bb65-89acaaf849ca_Tag">
    <vt:lpwstr>10, 0, 1, 1</vt:lpwstr>
  </property>
</Properties>
</file>