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Hopp\Papers\Carbonatites\Newania\Petrologie\Submission\"/>
    </mc:Choice>
  </mc:AlternateContent>
  <bookViews>
    <workbookView xWindow="-120" yWindow="-120" windowWidth="29040" windowHeight="15840" tabRatio="680"/>
  </bookViews>
  <sheets>
    <sheet name="Working areas" sheetId="7" r:id="rId1"/>
    <sheet name="Dolomite" sheetId="6" r:id="rId2"/>
    <sheet name="Magnesite" sheetId="2" r:id="rId3"/>
    <sheet name="Siderite" sheetId="3" r:id="rId4"/>
    <sheet name="Apatite" sheetId="4" r:id="rId5"/>
    <sheet name="Monazite" sheetId="5" r:id="rId6"/>
    <sheet name="Columbite" sheetId="1" r:id="rId7"/>
    <sheet name="Zircon" sheetId="8" r:id="rId8"/>
    <sheet name="Pyrite &amp; Chalcopyrite" sheetId="9" r:id="rId9"/>
    <sheet name="(Ti-)Magnetite &amp; Chromite" sheetId="10" r:id="rId10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9" i="5" l="1"/>
  <c r="I258" i="5"/>
  <c r="I257" i="5"/>
  <c r="I256" i="5"/>
  <c r="I255" i="5"/>
  <c r="I254" i="5"/>
  <c r="I253" i="5"/>
  <c r="I252" i="5"/>
  <c r="I251" i="5"/>
  <c r="I250" i="5"/>
  <c r="B133" i="3"/>
  <c r="B132" i="3"/>
  <c r="B131" i="3"/>
  <c r="B130" i="3"/>
  <c r="B129" i="3"/>
  <c r="M133" i="3"/>
  <c r="M132" i="3"/>
  <c r="M131" i="3"/>
  <c r="M130" i="3"/>
  <c r="M129" i="3"/>
  <c r="M298" i="2"/>
  <c r="M297" i="2"/>
  <c r="M296" i="2"/>
  <c r="M295" i="2"/>
  <c r="M294" i="2"/>
  <c r="B298" i="2"/>
  <c r="B297" i="2"/>
  <c r="B296" i="2"/>
  <c r="B295" i="2"/>
  <c r="B294" i="2"/>
  <c r="B227" i="2"/>
  <c r="B226" i="2"/>
  <c r="B225" i="2"/>
  <c r="B224" i="2"/>
  <c r="B223" i="2"/>
  <c r="M227" i="2"/>
  <c r="M226" i="2"/>
  <c r="M225" i="2"/>
  <c r="M224" i="2"/>
  <c r="M223" i="2"/>
  <c r="M406" i="6"/>
  <c r="M405" i="6"/>
  <c r="M404" i="6"/>
  <c r="M403" i="6"/>
  <c r="M402" i="6"/>
  <c r="B406" i="6"/>
  <c r="B405" i="6"/>
  <c r="B404" i="6"/>
  <c r="B403" i="6"/>
  <c r="B402" i="6"/>
  <c r="M331" i="6"/>
  <c r="M330" i="6"/>
  <c r="M329" i="6"/>
  <c r="M328" i="6"/>
  <c r="M327" i="6"/>
  <c r="B331" i="6"/>
  <c r="B330" i="6"/>
  <c r="B329" i="6"/>
  <c r="B328" i="6"/>
  <c r="B327" i="6"/>
  <c r="AB375" i="6"/>
  <c r="Z375" i="6"/>
  <c r="Y375" i="6"/>
  <c r="X375" i="6"/>
  <c r="AB374" i="6"/>
  <c r="Z374" i="6"/>
  <c r="Y374" i="6"/>
  <c r="X374" i="6"/>
  <c r="AB373" i="6"/>
  <c r="Z373" i="6"/>
  <c r="Y373" i="6"/>
  <c r="X373" i="6"/>
  <c r="AB372" i="6"/>
  <c r="Z372" i="6"/>
  <c r="Y372" i="6"/>
  <c r="X372" i="6"/>
  <c r="AB371" i="6"/>
  <c r="Z371" i="6"/>
  <c r="Y371" i="6"/>
  <c r="X371" i="6"/>
  <c r="AB370" i="6"/>
  <c r="Z370" i="6"/>
  <c r="Y370" i="6"/>
  <c r="X370" i="6"/>
  <c r="AB367" i="6"/>
  <c r="Z367" i="6"/>
  <c r="Y367" i="6"/>
  <c r="X367" i="6"/>
  <c r="AB366" i="6"/>
  <c r="Z366" i="6"/>
  <c r="Y366" i="6"/>
  <c r="X366" i="6"/>
  <c r="AB365" i="6"/>
  <c r="Z365" i="6"/>
  <c r="Y365" i="6"/>
  <c r="X365" i="6"/>
  <c r="AB364" i="6"/>
  <c r="Z364" i="6"/>
  <c r="Y364" i="6"/>
  <c r="X364" i="6"/>
  <c r="AB363" i="6"/>
  <c r="Z363" i="6"/>
  <c r="Y363" i="6"/>
  <c r="X363" i="6"/>
  <c r="AB362" i="6"/>
  <c r="Z362" i="6"/>
  <c r="Y362" i="6"/>
  <c r="X362" i="6"/>
  <c r="AB361" i="6"/>
  <c r="Z361" i="6"/>
  <c r="Y361" i="6"/>
  <c r="X361" i="6"/>
  <c r="AB360" i="6"/>
  <c r="Z360" i="6"/>
  <c r="Y360" i="6"/>
  <c r="X360" i="6"/>
  <c r="AB359" i="6"/>
  <c r="Z359" i="6"/>
  <c r="Y359" i="6"/>
  <c r="X359" i="6"/>
  <c r="AB356" i="6"/>
  <c r="Z356" i="6"/>
  <c r="Y356" i="6"/>
  <c r="X356" i="6"/>
  <c r="AB355" i="6"/>
  <c r="Z355" i="6"/>
  <c r="Y355" i="6"/>
  <c r="X355" i="6"/>
  <c r="AB354" i="6"/>
  <c r="Z354" i="6"/>
  <c r="Y354" i="6"/>
  <c r="X354" i="6"/>
  <c r="AB353" i="6"/>
  <c r="Z353" i="6"/>
  <c r="Y353" i="6"/>
  <c r="X353" i="6"/>
  <c r="AB352" i="6"/>
  <c r="Z352" i="6"/>
  <c r="Y352" i="6"/>
  <c r="X352" i="6"/>
  <c r="AB351" i="6"/>
  <c r="Z351" i="6"/>
  <c r="Y351" i="6"/>
  <c r="X351" i="6"/>
  <c r="AB350" i="6"/>
  <c r="Z350" i="6"/>
  <c r="Y350" i="6"/>
  <c r="X350" i="6"/>
  <c r="AB349" i="6"/>
  <c r="Z349" i="6"/>
  <c r="Y349" i="6"/>
  <c r="X349" i="6"/>
  <c r="AB348" i="6"/>
  <c r="Z348" i="6"/>
  <c r="Y348" i="6"/>
  <c r="X348" i="6"/>
  <c r="Q242" i="5"/>
  <c r="AA246" i="5"/>
  <c r="Z246" i="5"/>
  <c r="Y246" i="5"/>
  <c r="X246" i="5"/>
  <c r="W246" i="5"/>
  <c r="V246" i="5"/>
  <c r="U246" i="5"/>
  <c r="T246" i="5"/>
  <c r="S246" i="5"/>
  <c r="R246" i="5"/>
  <c r="Q246" i="5"/>
  <c r="AA245" i="5"/>
  <c r="Z245" i="5"/>
  <c r="Y245" i="5"/>
  <c r="X245" i="5"/>
  <c r="W245" i="5"/>
  <c r="V245" i="5"/>
  <c r="U245" i="5"/>
  <c r="T245" i="5"/>
  <c r="S245" i="5"/>
  <c r="R245" i="5"/>
  <c r="Q245" i="5"/>
  <c r="AA244" i="5"/>
  <c r="Z244" i="5"/>
  <c r="Y244" i="5"/>
  <c r="X244" i="5"/>
  <c r="W244" i="5"/>
  <c r="V244" i="5"/>
  <c r="U244" i="5"/>
  <c r="T244" i="5"/>
  <c r="S244" i="5"/>
  <c r="R244" i="5"/>
  <c r="Q244" i="5"/>
  <c r="AA243" i="5"/>
  <c r="Z243" i="5"/>
  <c r="Y243" i="5"/>
  <c r="X243" i="5"/>
  <c r="W243" i="5"/>
  <c r="V243" i="5"/>
  <c r="U243" i="5"/>
  <c r="T243" i="5"/>
  <c r="S243" i="5"/>
  <c r="R243" i="5"/>
  <c r="Q243" i="5"/>
  <c r="AA242" i="5"/>
  <c r="Z242" i="5"/>
  <c r="Y242" i="5"/>
  <c r="X242" i="5"/>
  <c r="W242" i="5"/>
  <c r="V242" i="5"/>
  <c r="U242" i="5"/>
  <c r="T242" i="5"/>
  <c r="S242" i="5"/>
  <c r="R242" i="5"/>
  <c r="L246" i="5"/>
  <c r="K246" i="5"/>
  <c r="J246" i="5"/>
  <c r="I246" i="5"/>
  <c r="H246" i="5"/>
  <c r="G246" i="5"/>
  <c r="F246" i="5"/>
  <c r="E246" i="5"/>
  <c r="D246" i="5"/>
  <c r="C246" i="5"/>
  <c r="L245" i="5"/>
  <c r="K245" i="5"/>
  <c r="J245" i="5"/>
  <c r="I245" i="5"/>
  <c r="H245" i="5"/>
  <c r="G245" i="5"/>
  <c r="F245" i="5"/>
  <c r="E245" i="5"/>
  <c r="D245" i="5"/>
  <c r="C245" i="5"/>
  <c r="L244" i="5"/>
  <c r="K244" i="5"/>
  <c r="J244" i="5"/>
  <c r="I244" i="5"/>
  <c r="H244" i="5"/>
  <c r="G244" i="5"/>
  <c r="F244" i="5"/>
  <c r="E244" i="5"/>
  <c r="D244" i="5"/>
  <c r="C244" i="5"/>
  <c r="L243" i="5"/>
  <c r="K243" i="5"/>
  <c r="J243" i="5"/>
  <c r="I243" i="5"/>
  <c r="H243" i="5"/>
  <c r="G243" i="5"/>
  <c r="F243" i="5"/>
  <c r="E243" i="5"/>
  <c r="D243" i="5"/>
  <c r="C243" i="5"/>
  <c r="L242" i="5"/>
  <c r="K242" i="5"/>
  <c r="J242" i="5"/>
  <c r="I242" i="5"/>
  <c r="H242" i="5"/>
  <c r="G242" i="5"/>
  <c r="F242" i="5"/>
  <c r="E242" i="5"/>
  <c r="D242" i="5"/>
  <c r="C242" i="5"/>
  <c r="B246" i="5"/>
  <c r="B245" i="5"/>
  <c r="B244" i="5"/>
  <c r="B243" i="5"/>
  <c r="B242" i="5"/>
  <c r="H197" i="3"/>
  <c r="G197" i="3"/>
  <c r="F197" i="3"/>
  <c r="E197" i="3"/>
  <c r="D197" i="3"/>
  <c r="B197" i="3"/>
  <c r="H196" i="3"/>
  <c r="G196" i="3"/>
  <c r="F196" i="3"/>
  <c r="E196" i="3"/>
  <c r="D196" i="3"/>
  <c r="B196" i="3"/>
  <c r="H195" i="3"/>
  <c r="G195" i="3"/>
  <c r="F195" i="3"/>
  <c r="E195" i="3"/>
  <c r="D195" i="3"/>
  <c r="B195" i="3"/>
  <c r="H194" i="3"/>
  <c r="G194" i="3"/>
  <c r="F194" i="3"/>
  <c r="E194" i="3"/>
  <c r="D194" i="3"/>
  <c r="B194" i="3"/>
  <c r="H193" i="3"/>
  <c r="G193" i="3"/>
  <c r="F193" i="3"/>
  <c r="E193" i="3"/>
  <c r="D193" i="3"/>
  <c r="B193" i="3"/>
  <c r="C197" i="3"/>
  <c r="C196" i="3"/>
  <c r="C195" i="3"/>
  <c r="C194" i="3"/>
  <c r="C193" i="3"/>
  <c r="S197" i="3"/>
  <c r="R197" i="3"/>
  <c r="Q197" i="3"/>
  <c r="P197" i="3"/>
  <c r="O197" i="3"/>
  <c r="M197" i="3"/>
  <c r="S196" i="3"/>
  <c r="R196" i="3"/>
  <c r="Q196" i="3"/>
  <c r="P196" i="3"/>
  <c r="O196" i="3"/>
  <c r="M196" i="3"/>
  <c r="S195" i="3"/>
  <c r="R195" i="3"/>
  <c r="Q195" i="3"/>
  <c r="P195" i="3"/>
  <c r="O195" i="3"/>
  <c r="M195" i="3"/>
  <c r="S194" i="3"/>
  <c r="R194" i="3"/>
  <c r="Q194" i="3"/>
  <c r="P194" i="3"/>
  <c r="O194" i="3"/>
  <c r="M194" i="3"/>
  <c r="S193" i="3"/>
  <c r="R193" i="3"/>
  <c r="Q193" i="3"/>
  <c r="P193" i="3"/>
  <c r="O193" i="3"/>
  <c r="M193" i="3"/>
  <c r="N197" i="3"/>
  <c r="N196" i="3"/>
  <c r="N195" i="3"/>
  <c r="N194" i="3"/>
  <c r="N193" i="3"/>
  <c r="AB167" i="3"/>
  <c r="Z167" i="3"/>
  <c r="Y167" i="3"/>
  <c r="X167" i="3"/>
  <c r="AB166" i="3"/>
  <c r="Z166" i="3"/>
  <c r="Y166" i="3"/>
  <c r="X166" i="3"/>
  <c r="AB165" i="3"/>
  <c r="Z165" i="3"/>
  <c r="Y165" i="3"/>
  <c r="X165" i="3"/>
  <c r="AB164" i="3"/>
  <c r="Z164" i="3"/>
  <c r="Y164" i="3"/>
  <c r="X164" i="3"/>
  <c r="AB163" i="3"/>
  <c r="Z163" i="3"/>
  <c r="Y163" i="3"/>
  <c r="X163" i="3"/>
  <c r="AB162" i="3"/>
  <c r="Z162" i="3"/>
  <c r="Y162" i="3"/>
  <c r="X162" i="3"/>
  <c r="AB161" i="3"/>
  <c r="Z161" i="3"/>
  <c r="Y161" i="3"/>
  <c r="X161" i="3"/>
  <c r="AB160" i="3"/>
  <c r="Z160" i="3"/>
  <c r="Y160" i="3"/>
  <c r="X160" i="3"/>
  <c r="AB157" i="3"/>
  <c r="Z157" i="3"/>
  <c r="Y157" i="3"/>
  <c r="X157" i="3"/>
  <c r="AB156" i="3"/>
  <c r="Z156" i="3"/>
  <c r="Y156" i="3"/>
  <c r="X156" i="3"/>
  <c r="AB155" i="3"/>
  <c r="Z155" i="3"/>
  <c r="Y155" i="3"/>
  <c r="X155" i="3"/>
  <c r="AB154" i="3"/>
  <c r="Z154" i="3"/>
  <c r="Y154" i="3"/>
  <c r="X154" i="3"/>
  <c r="AB153" i="3"/>
  <c r="Z153" i="3"/>
  <c r="Y153" i="3"/>
  <c r="X153" i="3"/>
  <c r="AB152" i="3"/>
  <c r="Z152" i="3"/>
  <c r="Y152" i="3"/>
  <c r="X152" i="3"/>
  <c r="AB151" i="3"/>
  <c r="Z151" i="3"/>
  <c r="Y151" i="3"/>
  <c r="X151" i="3"/>
  <c r="AB268" i="2"/>
  <c r="Z268" i="2"/>
  <c r="Y268" i="2"/>
  <c r="X268" i="2"/>
  <c r="AB267" i="2"/>
  <c r="Z267" i="2"/>
  <c r="Y267" i="2"/>
  <c r="X267" i="2"/>
  <c r="AB266" i="2"/>
  <c r="Z266" i="2"/>
  <c r="Y266" i="2"/>
  <c r="X266" i="2"/>
  <c r="AB265" i="2"/>
  <c r="Z265" i="2"/>
  <c r="Y265" i="2"/>
  <c r="X265" i="2"/>
  <c r="AB264" i="2"/>
  <c r="Z264" i="2"/>
  <c r="Y264" i="2"/>
  <c r="X264" i="2"/>
  <c r="AB263" i="2"/>
  <c r="Z263" i="2"/>
  <c r="Y263" i="2"/>
  <c r="X263" i="2"/>
  <c r="AB260" i="2"/>
  <c r="Z260" i="2"/>
  <c r="Y260" i="2"/>
  <c r="X260" i="2"/>
  <c r="AB259" i="2"/>
  <c r="Z259" i="2"/>
  <c r="Y259" i="2"/>
  <c r="X259" i="2"/>
  <c r="AB258" i="2"/>
  <c r="Z258" i="2"/>
  <c r="Y258" i="2"/>
  <c r="X258" i="2"/>
  <c r="AB257" i="2"/>
  <c r="Z257" i="2"/>
  <c r="Y257" i="2"/>
  <c r="X257" i="2"/>
  <c r="AB256" i="2"/>
  <c r="Z256" i="2"/>
  <c r="Y256" i="2"/>
  <c r="X256" i="2"/>
  <c r="AB255" i="2"/>
  <c r="Z255" i="2"/>
  <c r="Y255" i="2"/>
  <c r="X255" i="2"/>
  <c r="AB254" i="2"/>
  <c r="Z254" i="2"/>
  <c r="Y254" i="2"/>
  <c r="X254" i="2"/>
  <c r="AB253" i="2"/>
  <c r="Z253" i="2"/>
  <c r="Y253" i="2"/>
  <c r="X253" i="2"/>
  <c r="AB252" i="2"/>
  <c r="Z252" i="2"/>
  <c r="Y252" i="2"/>
  <c r="X252" i="2"/>
  <c r="AB251" i="2"/>
  <c r="Z251" i="2"/>
  <c r="Y251" i="2"/>
  <c r="X251" i="2"/>
  <c r="AB250" i="2"/>
  <c r="Z250" i="2"/>
  <c r="Y250" i="2"/>
  <c r="X250" i="2"/>
  <c r="AB249" i="2"/>
  <c r="Z249" i="2"/>
  <c r="Y249" i="2"/>
  <c r="X249" i="2"/>
  <c r="AB246" i="2"/>
  <c r="Z246" i="2"/>
  <c r="Y246" i="2"/>
  <c r="X246" i="2"/>
  <c r="AB245" i="2"/>
  <c r="Z245" i="2"/>
  <c r="Y245" i="2"/>
  <c r="X245" i="2"/>
  <c r="AB244" i="2"/>
  <c r="Z244" i="2"/>
  <c r="Y244" i="2"/>
  <c r="X244" i="2"/>
  <c r="AB243" i="2"/>
  <c r="Z243" i="2"/>
  <c r="Y243" i="2"/>
  <c r="X243" i="2"/>
  <c r="AB242" i="2"/>
  <c r="Z242" i="2"/>
  <c r="Y242" i="2"/>
  <c r="X242" i="2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3" i="3"/>
  <c r="AB172" i="3"/>
  <c r="AB171" i="3"/>
  <c r="AB170" i="3"/>
  <c r="AB148" i="3"/>
  <c r="AB147" i="3"/>
  <c r="AB146" i="3"/>
  <c r="AB145" i="3"/>
  <c r="AB144" i="3"/>
  <c r="AB143" i="3"/>
  <c r="AB142" i="3"/>
  <c r="AB141" i="3"/>
  <c r="AB140" i="3"/>
  <c r="AB123" i="3"/>
  <c r="AB122" i="3"/>
  <c r="AB119" i="3"/>
  <c r="AB118" i="3"/>
  <c r="AB117" i="3"/>
  <c r="AB100" i="3"/>
  <c r="AB99" i="3"/>
  <c r="AB98" i="3"/>
  <c r="AB97" i="3"/>
  <c r="AB96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59" i="3"/>
  <c r="AB58" i="3"/>
  <c r="AB57" i="3"/>
  <c r="AB56" i="3"/>
  <c r="AB55" i="3"/>
  <c r="AB54" i="3"/>
  <c r="AB53" i="3"/>
  <c r="AB52" i="3"/>
  <c r="AB51" i="3"/>
  <c r="AB44" i="3"/>
  <c r="AB43" i="3"/>
  <c r="AB42" i="3"/>
  <c r="AB41" i="3"/>
  <c r="AB40" i="3"/>
  <c r="AB39" i="3"/>
  <c r="AB38" i="3"/>
  <c r="AB31" i="3"/>
  <c r="AB30" i="3"/>
  <c r="AB29" i="3"/>
  <c r="AB28" i="3"/>
  <c r="AB27" i="3"/>
  <c r="AB26" i="3"/>
  <c r="AB25" i="3"/>
  <c r="AB8" i="3"/>
  <c r="AB7" i="3"/>
  <c r="AB6" i="3"/>
  <c r="AB5" i="3"/>
  <c r="AB4" i="3"/>
  <c r="AB288" i="2"/>
  <c r="AB287" i="2"/>
  <c r="AB286" i="2"/>
  <c r="AB285" i="2"/>
  <c r="AB284" i="2"/>
  <c r="AB283" i="2"/>
  <c r="AB282" i="2"/>
  <c r="AB279" i="2"/>
  <c r="AB278" i="2"/>
  <c r="AB277" i="2"/>
  <c r="AB276" i="2"/>
  <c r="AB275" i="2"/>
  <c r="AB274" i="2"/>
  <c r="AB273" i="2"/>
  <c r="AB272" i="2"/>
  <c r="AB271" i="2"/>
  <c r="AB239" i="2"/>
  <c r="AB238" i="2"/>
  <c r="AB237" i="2"/>
  <c r="AB236" i="2"/>
  <c r="AB235" i="2"/>
  <c r="AB234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3" i="2"/>
  <c r="AB182" i="2"/>
  <c r="AB181" i="2"/>
  <c r="AB180" i="2"/>
  <c r="AB179" i="2"/>
  <c r="AB178" i="2"/>
  <c r="AB177" i="2"/>
  <c r="AB176" i="2"/>
  <c r="AB175" i="2"/>
  <c r="AB174" i="2"/>
  <c r="AB173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42" i="2"/>
  <c r="AB139" i="2"/>
  <c r="AB138" i="2"/>
  <c r="AB137" i="2"/>
  <c r="AB136" i="2"/>
  <c r="AB135" i="2"/>
  <c r="AB134" i="2"/>
  <c r="AB131" i="2"/>
  <c r="AB130" i="2"/>
  <c r="AB127" i="2"/>
  <c r="AB126" i="2"/>
  <c r="AB125" i="2"/>
  <c r="AB124" i="2"/>
  <c r="AB121" i="2"/>
  <c r="AB120" i="2"/>
  <c r="AB119" i="2"/>
  <c r="AB118" i="2"/>
  <c r="AB117" i="2"/>
  <c r="AB114" i="2"/>
  <c r="AB113" i="2"/>
  <c r="AB112" i="2"/>
  <c r="AB111" i="2"/>
  <c r="AB110" i="2"/>
  <c r="AB93" i="2"/>
  <c r="AB92" i="2"/>
  <c r="AB91" i="2"/>
  <c r="AB88" i="2"/>
  <c r="AB87" i="2"/>
  <c r="AB86" i="2"/>
  <c r="AB85" i="2"/>
  <c r="AB84" i="2"/>
  <c r="AB83" i="2"/>
  <c r="AB82" i="2"/>
  <c r="AB81" i="2"/>
  <c r="AB80" i="2"/>
  <c r="AB79" i="2"/>
  <c r="AB78" i="2"/>
  <c r="AB75" i="2"/>
  <c r="AB74" i="2"/>
  <c r="AB73" i="2"/>
  <c r="AB72" i="2"/>
  <c r="AB71" i="2"/>
  <c r="AB70" i="2"/>
  <c r="AB69" i="2"/>
  <c r="AB68" i="2"/>
  <c r="AB67" i="2"/>
  <c r="AB66" i="2"/>
  <c r="AB63" i="2"/>
  <c r="AB62" i="2"/>
  <c r="AB61" i="2"/>
  <c r="AB60" i="2"/>
  <c r="AB59" i="2"/>
  <c r="AB58" i="2"/>
  <c r="AB57" i="2"/>
  <c r="AB56" i="2"/>
  <c r="AB55" i="2"/>
  <c r="AB52" i="2"/>
  <c r="AB51" i="2"/>
  <c r="AB50" i="2"/>
  <c r="AB49" i="2"/>
  <c r="AB48" i="2"/>
  <c r="AB47" i="2"/>
  <c r="AB46" i="2"/>
  <c r="AB43" i="2"/>
  <c r="AB42" i="2"/>
  <c r="AB41" i="2"/>
  <c r="AB40" i="2"/>
  <c r="AB37" i="2"/>
  <c r="AB36" i="2"/>
  <c r="AB35" i="2"/>
  <c r="AB34" i="2"/>
  <c r="AB33" i="2"/>
  <c r="AB30" i="2"/>
  <c r="AB13" i="2"/>
  <c r="AB12" i="2"/>
  <c r="AB11" i="2"/>
  <c r="AB10" i="2"/>
  <c r="AB9" i="2"/>
  <c r="AB8" i="2"/>
  <c r="AB7" i="2"/>
  <c r="AB6" i="2"/>
  <c r="AB5" i="2"/>
  <c r="AB4" i="2"/>
  <c r="S75" i="6"/>
  <c r="R75" i="6"/>
  <c r="Q75" i="6"/>
  <c r="P75" i="6"/>
  <c r="O75" i="6"/>
  <c r="N75" i="6"/>
  <c r="S74" i="6"/>
  <c r="R74" i="6"/>
  <c r="Q74" i="6"/>
  <c r="P74" i="6"/>
  <c r="O74" i="6"/>
  <c r="N74" i="6"/>
  <c r="S73" i="6"/>
  <c r="R73" i="6"/>
  <c r="Q73" i="6"/>
  <c r="P73" i="6"/>
  <c r="O73" i="6"/>
  <c r="N73" i="6"/>
  <c r="S72" i="6"/>
  <c r="R72" i="6"/>
  <c r="Q72" i="6"/>
  <c r="P72" i="6"/>
  <c r="O72" i="6"/>
  <c r="N72" i="6"/>
  <c r="S71" i="6"/>
  <c r="R71" i="6"/>
  <c r="Q71" i="6"/>
  <c r="P71" i="6"/>
  <c r="O71" i="6"/>
  <c r="N71" i="6"/>
  <c r="H75" i="6"/>
  <c r="G75" i="6"/>
  <c r="F75" i="6"/>
  <c r="E75" i="6"/>
  <c r="D75" i="6"/>
  <c r="H74" i="6"/>
  <c r="G74" i="6"/>
  <c r="F74" i="6"/>
  <c r="E74" i="6"/>
  <c r="D74" i="6"/>
  <c r="H73" i="6"/>
  <c r="G73" i="6"/>
  <c r="F73" i="6"/>
  <c r="E73" i="6"/>
  <c r="D73" i="6"/>
  <c r="H72" i="6"/>
  <c r="G72" i="6"/>
  <c r="F72" i="6"/>
  <c r="E72" i="6"/>
  <c r="D72" i="6"/>
  <c r="H71" i="6"/>
  <c r="G71" i="6"/>
  <c r="F71" i="6"/>
  <c r="E71" i="6"/>
  <c r="D71" i="6"/>
  <c r="C75" i="6"/>
  <c r="C74" i="6"/>
  <c r="C73" i="6"/>
  <c r="C72" i="6"/>
  <c r="C71" i="6"/>
  <c r="AB396" i="6"/>
  <c r="AB395" i="6"/>
  <c r="AB394" i="6"/>
  <c r="AB393" i="6"/>
  <c r="AB392" i="6"/>
  <c r="AB391" i="6"/>
  <c r="AB390" i="6"/>
  <c r="AB389" i="6"/>
  <c r="AB388" i="6"/>
  <c r="AB387" i="6"/>
  <c r="AB386" i="6"/>
  <c r="AB385" i="6"/>
  <c r="AB382" i="6"/>
  <c r="AB381" i="6"/>
  <c r="AB380" i="6"/>
  <c r="AB379" i="6"/>
  <c r="AB378" i="6"/>
  <c r="AB345" i="6"/>
  <c r="AB344" i="6"/>
  <c r="AB343" i="6"/>
  <c r="AB342" i="6"/>
  <c r="AB341" i="6"/>
  <c r="AB340" i="6"/>
  <c r="AB339" i="6"/>
  <c r="AB338" i="6"/>
  <c r="AB321" i="6"/>
  <c r="AB320" i="6"/>
  <c r="AB319" i="6"/>
  <c r="AB318" i="6"/>
  <c r="AB317" i="6"/>
  <c r="AB316" i="6"/>
  <c r="AB315" i="6"/>
  <c r="AB314" i="6"/>
  <c r="AB313" i="6"/>
  <c r="AB312" i="6"/>
  <c r="AB311" i="6"/>
  <c r="AB310" i="6"/>
  <c r="AB309" i="6"/>
  <c r="AB308" i="6"/>
  <c r="AB307" i="6"/>
  <c r="AB306" i="6"/>
  <c r="AB305" i="6"/>
  <c r="AB304" i="6"/>
  <c r="AB303" i="6"/>
  <c r="AB302" i="6"/>
  <c r="AB301" i="6"/>
  <c r="AB300" i="6"/>
  <c r="AB299" i="6"/>
  <c r="AB298" i="6"/>
  <c r="AB297" i="6"/>
  <c r="AB296" i="6"/>
  <c r="AB295" i="6"/>
  <c r="AB294" i="6"/>
  <c r="AB293" i="6"/>
  <c r="AB292" i="6"/>
  <c r="AB291" i="6"/>
  <c r="AB290" i="6"/>
  <c r="AB289" i="6"/>
  <c r="AB286" i="6"/>
  <c r="AB285" i="6"/>
  <c r="AB284" i="6"/>
  <c r="AB283" i="6"/>
  <c r="AB282" i="6"/>
  <c r="AB281" i="6"/>
  <c r="AB280" i="6"/>
  <c r="AB279" i="6"/>
  <c r="AB278" i="6"/>
  <c r="AB277" i="6"/>
  <c r="AB276" i="6"/>
  <c r="AB275" i="6"/>
  <c r="AB274" i="6"/>
  <c r="AB273" i="6"/>
  <c r="AB272" i="6"/>
  <c r="AB271" i="6"/>
  <c r="AB270" i="6"/>
  <c r="AB269" i="6"/>
  <c r="AB268" i="6"/>
  <c r="AB267" i="6"/>
  <c r="AB266" i="6"/>
  <c r="AB265" i="6"/>
  <c r="AB262" i="6"/>
  <c r="AB261" i="6"/>
  <c r="AB260" i="6"/>
  <c r="AB259" i="6"/>
  <c r="AB258" i="6"/>
  <c r="AB257" i="6"/>
  <c r="AB256" i="6"/>
  <c r="AB255" i="6"/>
  <c r="AB254" i="6"/>
  <c r="AB253" i="6"/>
  <c r="AB252" i="6"/>
  <c r="AB251" i="6"/>
  <c r="AB250" i="6"/>
  <c r="AB249" i="6"/>
  <c r="AB248" i="6"/>
  <c r="AB247" i="6"/>
  <c r="AB246" i="6"/>
  <c r="AB243" i="6"/>
  <c r="AB242" i="6"/>
  <c r="AB241" i="6"/>
  <c r="AB223" i="6"/>
  <c r="AB222" i="6"/>
  <c r="AB221" i="6"/>
  <c r="AB220" i="6"/>
  <c r="AB217" i="6"/>
  <c r="AB216" i="6"/>
  <c r="AB215" i="6"/>
  <c r="AB214" i="6"/>
  <c r="AB213" i="6"/>
  <c r="AB212" i="6"/>
  <c r="AB211" i="6"/>
  <c r="AB210" i="6"/>
  <c r="AB209" i="6"/>
  <c r="AB208" i="6"/>
  <c r="AB207" i="6"/>
  <c r="AB206" i="6"/>
  <c r="AB205" i="6"/>
  <c r="AB188" i="6"/>
  <c r="AB187" i="6"/>
  <c r="AB184" i="6"/>
  <c r="AB183" i="6"/>
  <c r="AB180" i="6"/>
  <c r="AB179" i="6"/>
  <c r="AB178" i="6"/>
  <c r="AB177" i="6"/>
  <c r="AB174" i="6"/>
  <c r="AB173" i="6"/>
  <c r="AB172" i="6"/>
  <c r="AB171" i="6"/>
  <c r="AB154" i="6"/>
  <c r="AB153" i="6"/>
  <c r="AB152" i="6"/>
  <c r="AB149" i="6"/>
  <c r="AB148" i="6"/>
  <c r="AB147" i="6"/>
  <c r="AB146" i="6"/>
  <c r="AB145" i="6"/>
  <c r="AB144" i="6"/>
  <c r="AB143" i="6"/>
  <c r="AB142" i="6"/>
  <c r="AB141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6" i="6"/>
  <c r="AB105" i="6"/>
  <c r="AB104" i="6"/>
  <c r="AB103" i="6"/>
  <c r="AB102" i="6"/>
  <c r="AB101" i="6"/>
  <c r="AB98" i="6"/>
  <c r="AB97" i="6"/>
  <c r="AB96" i="6"/>
  <c r="AB95" i="6"/>
  <c r="AB94" i="6"/>
  <c r="AB93" i="6"/>
  <c r="AB90" i="6"/>
  <c r="AB89" i="6"/>
  <c r="AB88" i="6"/>
  <c r="AB87" i="6"/>
  <c r="AB86" i="6"/>
  <c r="AB83" i="6"/>
  <c r="AB82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71" i="6"/>
  <c r="Z396" i="6"/>
  <c r="Y396" i="6"/>
  <c r="X396" i="6"/>
  <c r="Z395" i="6"/>
  <c r="Y395" i="6"/>
  <c r="X395" i="6"/>
  <c r="Z394" i="6"/>
  <c r="Y394" i="6"/>
  <c r="X394" i="6"/>
  <c r="Z393" i="6"/>
  <c r="Y393" i="6"/>
  <c r="X393" i="6"/>
  <c r="Z392" i="6"/>
  <c r="Y392" i="6"/>
  <c r="X392" i="6"/>
  <c r="Z391" i="6"/>
  <c r="Y391" i="6"/>
  <c r="X391" i="6"/>
  <c r="Z390" i="6"/>
  <c r="Y390" i="6"/>
  <c r="X390" i="6"/>
  <c r="Z389" i="6"/>
  <c r="Y389" i="6"/>
  <c r="X389" i="6"/>
  <c r="Z388" i="6"/>
  <c r="Y388" i="6"/>
  <c r="X388" i="6"/>
  <c r="Z387" i="6"/>
  <c r="Y387" i="6"/>
  <c r="X387" i="6"/>
  <c r="Z386" i="6"/>
  <c r="Y386" i="6"/>
  <c r="X386" i="6"/>
  <c r="Z385" i="6"/>
  <c r="Y385" i="6"/>
  <c r="X385" i="6"/>
  <c r="Z382" i="6"/>
  <c r="Y382" i="6"/>
  <c r="X382" i="6"/>
  <c r="Z381" i="6"/>
  <c r="Y381" i="6"/>
  <c r="X381" i="6"/>
  <c r="Z380" i="6"/>
  <c r="Y380" i="6"/>
  <c r="X380" i="6"/>
  <c r="Z379" i="6"/>
  <c r="Y379" i="6"/>
  <c r="X379" i="6"/>
  <c r="Z378" i="6"/>
  <c r="Y378" i="6"/>
  <c r="X378" i="6"/>
  <c r="S406" i="6"/>
  <c r="R406" i="6"/>
  <c r="Q406" i="6"/>
  <c r="P406" i="6"/>
  <c r="O406" i="6"/>
  <c r="N406" i="6"/>
  <c r="S405" i="6"/>
  <c r="R405" i="6"/>
  <c r="Q405" i="6"/>
  <c r="P405" i="6"/>
  <c r="O405" i="6"/>
  <c r="N405" i="6"/>
  <c r="S404" i="6"/>
  <c r="R404" i="6"/>
  <c r="Q404" i="6"/>
  <c r="P404" i="6"/>
  <c r="O404" i="6"/>
  <c r="N404" i="6"/>
  <c r="S403" i="6"/>
  <c r="R403" i="6"/>
  <c r="Q403" i="6"/>
  <c r="P403" i="6"/>
  <c r="O403" i="6"/>
  <c r="N403" i="6"/>
  <c r="S402" i="6"/>
  <c r="R402" i="6"/>
  <c r="Q402" i="6"/>
  <c r="P402" i="6"/>
  <c r="O402" i="6"/>
  <c r="N402" i="6"/>
  <c r="H406" i="6"/>
  <c r="G406" i="6"/>
  <c r="F406" i="6"/>
  <c r="E406" i="6"/>
  <c r="D406" i="6"/>
  <c r="H405" i="6"/>
  <c r="G405" i="6"/>
  <c r="F405" i="6"/>
  <c r="E405" i="6"/>
  <c r="D405" i="6"/>
  <c r="H404" i="6"/>
  <c r="G404" i="6"/>
  <c r="F404" i="6"/>
  <c r="E404" i="6"/>
  <c r="D404" i="6"/>
  <c r="H403" i="6"/>
  <c r="G403" i="6"/>
  <c r="F403" i="6"/>
  <c r="E403" i="6"/>
  <c r="D403" i="6"/>
  <c r="H402" i="6"/>
  <c r="G402" i="6"/>
  <c r="D402" i="6"/>
  <c r="AB402" i="6"/>
  <c r="F402" i="6"/>
  <c r="E402" i="6"/>
  <c r="C406" i="6"/>
  <c r="C405" i="6"/>
  <c r="C404" i="6"/>
  <c r="C403" i="6"/>
  <c r="C402" i="6"/>
  <c r="Z288" i="2"/>
  <c r="Y288" i="2"/>
  <c r="X288" i="2"/>
  <c r="Z287" i="2"/>
  <c r="Y287" i="2"/>
  <c r="X287" i="2"/>
  <c r="Z286" i="2"/>
  <c r="Y286" i="2"/>
  <c r="X286" i="2"/>
  <c r="Z285" i="2"/>
  <c r="Y285" i="2"/>
  <c r="X285" i="2"/>
  <c r="Z284" i="2"/>
  <c r="Y284" i="2"/>
  <c r="X284" i="2"/>
  <c r="Z283" i="2"/>
  <c r="Y283" i="2"/>
  <c r="X283" i="2"/>
  <c r="Z282" i="2"/>
  <c r="Y282" i="2"/>
  <c r="X282" i="2"/>
  <c r="Z279" i="2"/>
  <c r="Y279" i="2"/>
  <c r="X279" i="2"/>
  <c r="Z278" i="2"/>
  <c r="Y278" i="2"/>
  <c r="X278" i="2"/>
  <c r="Z277" i="2"/>
  <c r="Y277" i="2"/>
  <c r="X277" i="2"/>
  <c r="Z276" i="2"/>
  <c r="Y276" i="2"/>
  <c r="X276" i="2"/>
  <c r="Z275" i="2"/>
  <c r="Y275" i="2"/>
  <c r="X275" i="2"/>
  <c r="Z274" i="2"/>
  <c r="Y274" i="2"/>
  <c r="X274" i="2"/>
  <c r="Z273" i="2"/>
  <c r="Y273" i="2"/>
  <c r="X273" i="2"/>
  <c r="Z272" i="2"/>
  <c r="Y272" i="2"/>
  <c r="X272" i="2"/>
  <c r="Z271" i="2"/>
  <c r="Y271" i="2"/>
  <c r="X271" i="2"/>
  <c r="S298" i="2"/>
  <c r="R298" i="2"/>
  <c r="Q298" i="2"/>
  <c r="P298" i="2"/>
  <c r="O298" i="2"/>
  <c r="N298" i="2"/>
  <c r="S297" i="2"/>
  <c r="R297" i="2"/>
  <c r="Q297" i="2"/>
  <c r="P297" i="2"/>
  <c r="O297" i="2"/>
  <c r="N297" i="2"/>
  <c r="S296" i="2"/>
  <c r="R296" i="2"/>
  <c r="Q296" i="2"/>
  <c r="P296" i="2"/>
  <c r="O296" i="2"/>
  <c r="N296" i="2"/>
  <c r="S295" i="2"/>
  <c r="R295" i="2"/>
  <c r="Q295" i="2"/>
  <c r="P295" i="2"/>
  <c r="O295" i="2"/>
  <c r="N295" i="2"/>
  <c r="S294" i="2"/>
  <c r="R294" i="2"/>
  <c r="Q294" i="2"/>
  <c r="P294" i="2"/>
  <c r="O294" i="2"/>
  <c r="N294" i="2"/>
  <c r="H298" i="2"/>
  <c r="G298" i="2"/>
  <c r="F298" i="2"/>
  <c r="E298" i="2"/>
  <c r="D298" i="2"/>
  <c r="H297" i="2"/>
  <c r="G297" i="2"/>
  <c r="F297" i="2"/>
  <c r="E297" i="2"/>
  <c r="D297" i="2"/>
  <c r="H296" i="2"/>
  <c r="G296" i="2"/>
  <c r="F296" i="2"/>
  <c r="E296" i="2"/>
  <c r="D296" i="2"/>
  <c r="H295" i="2"/>
  <c r="G295" i="2"/>
  <c r="F295" i="2"/>
  <c r="E295" i="2"/>
  <c r="D295" i="2"/>
  <c r="H294" i="2"/>
  <c r="G294" i="2"/>
  <c r="F294" i="2"/>
  <c r="E294" i="2"/>
  <c r="D294" i="2"/>
  <c r="C298" i="2"/>
  <c r="C297" i="2"/>
  <c r="C296" i="2"/>
  <c r="C295" i="2"/>
  <c r="C294" i="2"/>
  <c r="Z187" i="3"/>
  <c r="Y187" i="3"/>
  <c r="X187" i="3"/>
  <c r="Z186" i="3"/>
  <c r="Y186" i="3"/>
  <c r="X186" i="3"/>
  <c r="Z185" i="3"/>
  <c r="Y185" i="3"/>
  <c r="X185" i="3"/>
  <c r="Z184" i="3"/>
  <c r="Y184" i="3"/>
  <c r="X184" i="3"/>
  <c r="Z183" i="3"/>
  <c r="Y183" i="3"/>
  <c r="X183" i="3"/>
  <c r="Z182" i="3"/>
  <c r="Y182" i="3"/>
  <c r="X182" i="3"/>
  <c r="Z181" i="3"/>
  <c r="Y181" i="3"/>
  <c r="X181" i="3"/>
  <c r="Z180" i="3"/>
  <c r="Y180" i="3"/>
  <c r="X180" i="3"/>
  <c r="Z179" i="3"/>
  <c r="Y179" i="3"/>
  <c r="X179" i="3"/>
  <c r="Z178" i="3"/>
  <c r="Y178" i="3"/>
  <c r="X178" i="3"/>
  <c r="Z177" i="3"/>
  <c r="Y177" i="3"/>
  <c r="X177" i="3"/>
  <c r="Z176" i="3"/>
  <c r="Y176" i="3"/>
  <c r="X176" i="3"/>
  <c r="Z173" i="3"/>
  <c r="Y173" i="3"/>
  <c r="X173" i="3"/>
  <c r="Z172" i="3"/>
  <c r="Y172" i="3"/>
  <c r="X172" i="3"/>
  <c r="Z171" i="3"/>
  <c r="Y171" i="3"/>
  <c r="X171" i="3"/>
  <c r="Z170" i="3"/>
  <c r="Y170" i="3"/>
  <c r="X170" i="3"/>
  <c r="Z345" i="6"/>
  <c r="Y345" i="6"/>
  <c r="X345" i="6"/>
  <c r="Z344" i="6"/>
  <c r="Y344" i="6"/>
  <c r="X344" i="6"/>
  <c r="Z343" i="6"/>
  <c r="Y343" i="6"/>
  <c r="X343" i="6"/>
  <c r="Z342" i="6"/>
  <c r="Y342" i="6"/>
  <c r="X342" i="6"/>
  <c r="Z341" i="6"/>
  <c r="Y341" i="6"/>
  <c r="X341" i="6"/>
  <c r="Z340" i="6"/>
  <c r="Y340" i="6"/>
  <c r="X340" i="6"/>
  <c r="Z339" i="6"/>
  <c r="Y339" i="6"/>
  <c r="X339" i="6"/>
  <c r="Z338" i="6"/>
  <c r="Y338" i="6"/>
  <c r="X338" i="6"/>
  <c r="Z239" i="2"/>
  <c r="Y239" i="2"/>
  <c r="X239" i="2"/>
  <c r="Z238" i="2"/>
  <c r="Y238" i="2"/>
  <c r="X238" i="2"/>
  <c r="Z237" i="2"/>
  <c r="Y237" i="2"/>
  <c r="X237" i="2"/>
  <c r="Z236" i="2"/>
  <c r="Y236" i="2"/>
  <c r="X236" i="2"/>
  <c r="Z235" i="2"/>
  <c r="Y235" i="2"/>
  <c r="X235" i="2"/>
  <c r="Z234" i="2"/>
  <c r="Y234" i="2"/>
  <c r="X234" i="2"/>
  <c r="Z148" i="3"/>
  <c r="Y148" i="3"/>
  <c r="X148" i="3"/>
  <c r="Z147" i="3"/>
  <c r="Y147" i="3"/>
  <c r="X147" i="3"/>
  <c r="Z146" i="3"/>
  <c r="Y146" i="3"/>
  <c r="X146" i="3"/>
  <c r="Z145" i="3"/>
  <c r="Y145" i="3"/>
  <c r="X145" i="3"/>
  <c r="Z144" i="3"/>
  <c r="Y144" i="3"/>
  <c r="X144" i="3"/>
  <c r="Z143" i="3"/>
  <c r="Y143" i="3"/>
  <c r="X143" i="3"/>
  <c r="Z142" i="3"/>
  <c r="Y142" i="3"/>
  <c r="X142" i="3"/>
  <c r="Z141" i="3"/>
  <c r="Y141" i="3"/>
  <c r="X141" i="3"/>
  <c r="Z140" i="3"/>
  <c r="Y140" i="3"/>
  <c r="X140" i="3"/>
  <c r="S133" i="3"/>
  <c r="R133" i="3"/>
  <c r="Q133" i="3"/>
  <c r="P133" i="3"/>
  <c r="O133" i="3"/>
  <c r="N133" i="3"/>
  <c r="S132" i="3"/>
  <c r="R132" i="3"/>
  <c r="Q132" i="3"/>
  <c r="P132" i="3"/>
  <c r="O132" i="3"/>
  <c r="N132" i="3"/>
  <c r="S131" i="3"/>
  <c r="R131" i="3"/>
  <c r="Q131" i="3"/>
  <c r="P131" i="3"/>
  <c r="O131" i="3"/>
  <c r="N131" i="3"/>
  <c r="S130" i="3"/>
  <c r="R130" i="3"/>
  <c r="Q130" i="3"/>
  <c r="P130" i="3"/>
  <c r="O130" i="3"/>
  <c r="N130" i="3"/>
  <c r="S129" i="3"/>
  <c r="R129" i="3"/>
  <c r="Q129" i="3"/>
  <c r="P129" i="3"/>
  <c r="O129" i="3"/>
  <c r="N129" i="3"/>
  <c r="H133" i="3"/>
  <c r="G133" i="3"/>
  <c r="F133" i="3"/>
  <c r="E133" i="3"/>
  <c r="D133" i="3"/>
  <c r="H132" i="3"/>
  <c r="G132" i="3"/>
  <c r="F132" i="3"/>
  <c r="E132" i="3"/>
  <c r="D132" i="3"/>
  <c r="H131" i="3"/>
  <c r="G131" i="3"/>
  <c r="F131" i="3"/>
  <c r="E131" i="3"/>
  <c r="D131" i="3"/>
  <c r="H130" i="3"/>
  <c r="G130" i="3"/>
  <c r="F130" i="3"/>
  <c r="E130" i="3"/>
  <c r="D130" i="3"/>
  <c r="H129" i="3"/>
  <c r="G129" i="3"/>
  <c r="F129" i="3"/>
  <c r="E129" i="3"/>
  <c r="D129" i="3"/>
  <c r="C133" i="3"/>
  <c r="C132" i="3"/>
  <c r="C131" i="3"/>
  <c r="C130" i="3"/>
  <c r="C129" i="3"/>
  <c r="S227" i="2"/>
  <c r="R227" i="2"/>
  <c r="Q227" i="2"/>
  <c r="P227" i="2"/>
  <c r="O227" i="2"/>
  <c r="N227" i="2"/>
  <c r="S226" i="2"/>
  <c r="R226" i="2"/>
  <c r="Q226" i="2"/>
  <c r="P226" i="2"/>
  <c r="O226" i="2"/>
  <c r="N226" i="2"/>
  <c r="S225" i="2"/>
  <c r="R225" i="2"/>
  <c r="Q225" i="2"/>
  <c r="P225" i="2"/>
  <c r="O225" i="2"/>
  <c r="N225" i="2"/>
  <c r="S224" i="2"/>
  <c r="R224" i="2"/>
  <c r="Q224" i="2"/>
  <c r="P224" i="2"/>
  <c r="O224" i="2"/>
  <c r="N224" i="2"/>
  <c r="S223" i="2"/>
  <c r="R223" i="2"/>
  <c r="Q223" i="2"/>
  <c r="P223" i="2"/>
  <c r="O223" i="2"/>
  <c r="N223" i="2"/>
  <c r="H227" i="2"/>
  <c r="G227" i="2"/>
  <c r="F227" i="2"/>
  <c r="E227" i="2"/>
  <c r="D227" i="2"/>
  <c r="H226" i="2"/>
  <c r="G226" i="2"/>
  <c r="F226" i="2"/>
  <c r="E226" i="2"/>
  <c r="D226" i="2"/>
  <c r="H225" i="2"/>
  <c r="G225" i="2"/>
  <c r="F225" i="2"/>
  <c r="E225" i="2"/>
  <c r="D225" i="2"/>
  <c r="H224" i="2"/>
  <c r="G224" i="2"/>
  <c r="F224" i="2"/>
  <c r="E224" i="2"/>
  <c r="D224" i="2"/>
  <c r="H223" i="2"/>
  <c r="G223" i="2"/>
  <c r="F223" i="2"/>
  <c r="E223" i="2"/>
  <c r="D223" i="2"/>
  <c r="C227" i="2"/>
  <c r="C226" i="2"/>
  <c r="C225" i="2"/>
  <c r="C224" i="2"/>
  <c r="C223" i="2"/>
  <c r="S331" i="6"/>
  <c r="R331" i="6"/>
  <c r="Q331" i="6"/>
  <c r="P331" i="6"/>
  <c r="O331" i="6"/>
  <c r="N331" i="6"/>
  <c r="S330" i="6"/>
  <c r="R330" i="6"/>
  <c r="Q330" i="6"/>
  <c r="P330" i="6"/>
  <c r="O330" i="6"/>
  <c r="N330" i="6"/>
  <c r="S329" i="6"/>
  <c r="R329" i="6"/>
  <c r="Q329" i="6"/>
  <c r="P329" i="6"/>
  <c r="O329" i="6"/>
  <c r="N329" i="6"/>
  <c r="S328" i="6"/>
  <c r="R328" i="6"/>
  <c r="Q328" i="6"/>
  <c r="P328" i="6"/>
  <c r="O328" i="6"/>
  <c r="N328" i="6"/>
  <c r="S327" i="6"/>
  <c r="R327" i="6"/>
  <c r="Q327" i="6"/>
  <c r="P327" i="6"/>
  <c r="O327" i="6"/>
  <c r="N327" i="6"/>
  <c r="H331" i="6"/>
  <c r="G331" i="6"/>
  <c r="F331" i="6"/>
  <c r="E331" i="6"/>
  <c r="D331" i="6"/>
  <c r="H330" i="6"/>
  <c r="G330" i="6"/>
  <c r="F330" i="6"/>
  <c r="E330" i="6"/>
  <c r="D330" i="6"/>
  <c r="H329" i="6"/>
  <c r="G329" i="6"/>
  <c r="F329" i="6"/>
  <c r="E329" i="6"/>
  <c r="D329" i="6"/>
  <c r="H328" i="6"/>
  <c r="G328" i="6"/>
  <c r="F328" i="6"/>
  <c r="E328" i="6"/>
  <c r="D328" i="6"/>
  <c r="H327" i="6"/>
  <c r="G327" i="6"/>
  <c r="F327" i="6"/>
  <c r="E327" i="6"/>
  <c r="D327" i="6"/>
  <c r="C331" i="6"/>
  <c r="C330" i="6"/>
  <c r="C329" i="6"/>
  <c r="C328" i="6"/>
  <c r="C327" i="6"/>
  <c r="Z217" i="2"/>
  <c r="Y217" i="2"/>
  <c r="X217" i="2"/>
  <c r="Z216" i="2"/>
  <c r="Y216" i="2"/>
  <c r="X216" i="2"/>
  <c r="Z215" i="2"/>
  <c r="Y215" i="2"/>
  <c r="X215" i="2"/>
  <c r="Z214" i="2"/>
  <c r="Y214" i="2"/>
  <c r="X214" i="2"/>
  <c r="Z213" i="2"/>
  <c r="Y213" i="2"/>
  <c r="X213" i="2"/>
  <c r="Z212" i="2"/>
  <c r="Y212" i="2"/>
  <c r="X212" i="2"/>
  <c r="Z211" i="2"/>
  <c r="Y211" i="2"/>
  <c r="X211" i="2"/>
  <c r="Z210" i="2"/>
  <c r="Y210" i="2"/>
  <c r="X210" i="2"/>
  <c r="Z209" i="2"/>
  <c r="Y209" i="2"/>
  <c r="X209" i="2"/>
  <c r="Z208" i="2"/>
  <c r="Y208" i="2"/>
  <c r="X208" i="2"/>
  <c r="Z207" i="2"/>
  <c r="Y207" i="2"/>
  <c r="X207" i="2"/>
  <c r="Z206" i="2"/>
  <c r="Y206" i="2"/>
  <c r="X206" i="2"/>
  <c r="Z321" i="6"/>
  <c r="Y321" i="6"/>
  <c r="X321" i="6"/>
  <c r="Z320" i="6"/>
  <c r="Y320" i="6"/>
  <c r="X320" i="6"/>
  <c r="Z319" i="6"/>
  <c r="Y319" i="6"/>
  <c r="X319" i="6"/>
  <c r="Z318" i="6"/>
  <c r="Y318" i="6"/>
  <c r="X318" i="6"/>
  <c r="Z317" i="6"/>
  <c r="Y317" i="6"/>
  <c r="X317" i="6"/>
  <c r="Z316" i="6"/>
  <c r="Y316" i="6"/>
  <c r="X316" i="6"/>
  <c r="Z315" i="6"/>
  <c r="Y315" i="6"/>
  <c r="X315" i="6"/>
  <c r="Z314" i="6"/>
  <c r="Y314" i="6"/>
  <c r="X314" i="6"/>
  <c r="Z313" i="6"/>
  <c r="Y313" i="6"/>
  <c r="X313" i="6"/>
  <c r="Z312" i="6"/>
  <c r="Y312" i="6"/>
  <c r="X312" i="6"/>
  <c r="Z311" i="6"/>
  <c r="Y311" i="6"/>
  <c r="X311" i="6"/>
  <c r="Z310" i="6"/>
  <c r="Y310" i="6"/>
  <c r="X310" i="6"/>
  <c r="Z309" i="6"/>
  <c r="Y309" i="6"/>
  <c r="X309" i="6"/>
  <c r="Z308" i="6"/>
  <c r="Y308" i="6"/>
  <c r="X308" i="6"/>
  <c r="Z307" i="6"/>
  <c r="Y307" i="6"/>
  <c r="X307" i="6"/>
  <c r="Z306" i="6"/>
  <c r="Y306" i="6"/>
  <c r="X306" i="6"/>
  <c r="Z305" i="6"/>
  <c r="Y305" i="6"/>
  <c r="X305" i="6"/>
  <c r="Z304" i="6"/>
  <c r="Y304" i="6"/>
  <c r="X304" i="6"/>
  <c r="Z303" i="6"/>
  <c r="Y303" i="6"/>
  <c r="X303" i="6"/>
  <c r="Z302" i="6"/>
  <c r="Y302" i="6"/>
  <c r="X302" i="6"/>
  <c r="Z301" i="6"/>
  <c r="Y301" i="6"/>
  <c r="X301" i="6"/>
  <c r="Z300" i="6"/>
  <c r="Y300" i="6"/>
  <c r="X300" i="6"/>
  <c r="Z299" i="6"/>
  <c r="Y299" i="6"/>
  <c r="X299" i="6"/>
  <c r="Z298" i="6"/>
  <c r="Y298" i="6"/>
  <c r="X298" i="6"/>
  <c r="Z297" i="6"/>
  <c r="Y297" i="6"/>
  <c r="X297" i="6"/>
  <c r="Z296" i="6"/>
  <c r="Y296" i="6"/>
  <c r="X296" i="6"/>
  <c r="Z295" i="6"/>
  <c r="Y295" i="6"/>
  <c r="X295" i="6"/>
  <c r="Z294" i="6"/>
  <c r="Y294" i="6"/>
  <c r="X294" i="6"/>
  <c r="Z293" i="6"/>
  <c r="Y293" i="6"/>
  <c r="X293" i="6"/>
  <c r="Z292" i="6"/>
  <c r="Y292" i="6"/>
  <c r="X292" i="6"/>
  <c r="Z291" i="6"/>
  <c r="Y291" i="6"/>
  <c r="X291" i="6"/>
  <c r="Z290" i="6"/>
  <c r="Y290" i="6"/>
  <c r="X290" i="6"/>
  <c r="Z289" i="6"/>
  <c r="Y289" i="6"/>
  <c r="X289" i="6"/>
  <c r="Z286" i="6"/>
  <c r="Y286" i="6"/>
  <c r="X286" i="6"/>
  <c r="Z285" i="6"/>
  <c r="Y285" i="6"/>
  <c r="X285" i="6"/>
  <c r="Z284" i="6"/>
  <c r="Y284" i="6"/>
  <c r="X284" i="6"/>
  <c r="Z283" i="6"/>
  <c r="Y283" i="6"/>
  <c r="X283" i="6"/>
  <c r="Z282" i="6"/>
  <c r="Y282" i="6"/>
  <c r="X282" i="6"/>
  <c r="Z281" i="6"/>
  <c r="Y281" i="6"/>
  <c r="X281" i="6"/>
  <c r="Z280" i="6"/>
  <c r="Y280" i="6"/>
  <c r="X280" i="6"/>
  <c r="Z279" i="6"/>
  <c r="Y279" i="6"/>
  <c r="X279" i="6"/>
  <c r="Z278" i="6"/>
  <c r="Y278" i="6"/>
  <c r="X278" i="6"/>
  <c r="Z277" i="6"/>
  <c r="Y277" i="6"/>
  <c r="X277" i="6"/>
  <c r="Z276" i="6"/>
  <c r="Y276" i="6"/>
  <c r="X276" i="6"/>
  <c r="Z275" i="6"/>
  <c r="Y275" i="6"/>
  <c r="X275" i="6"/>
  <c r="Z274" i="6"/>
  <c r="Y274" i="6"/>
  <c r="X274" i="6"/>
  <c r="Z273" i="6"/>
  <c r="Y273" i="6"/>
  <c r="X273" i="6"/>
  <c r="Z272" i="6"/>
  <c r="Y272" i="6"/>
  <c r="X272" i="6"/>
  <c r="Z271" i="6"/>
  <c r="Y271" i="6"/>
  <c r="X271" i="6"/>
  <c r="Z270" i="6"/>
  <c r="Y270" i="6"/>
  <c r="X270" i="6"/>
  <c r="Z269" i="6"/>
  <c r="Y269" i="6"/>
  <c r="X269" i="6"/>
  <c r="Z268" i="6"/>
  <c r="Y268" i="6"/>
  <c r="X268" i="6"/>
  <c r="Z267" i="6"/>
  <c r="Y267" i="6"/>
  <c r="X267" i="6"/>
  <c r="Z266" i="6"/>
  <c r="Y266" i="6"/>
  <c r="X266" i="6"/>
  <c r="Z265" i="6"/>
  <c r="Y265" i="6"/>
  <c r="X265" i="6"/>
  <c r="Z262" i="6"/>
  <c r="Y262" i="6"/>
  <c r="X262" i="6"/>
  <c r="Z261" i="6"/>
  <c r="Y261" i="6"/>
  <c r="X261" i="6"/>
  <c r="Z260" i="6"/>
  <c r="Y260" i="6"/>
  <c r="X260" i="6"/>
  <c r="Z259" i="6"/>
  <c r="Y259" i="6"/>
  <c r="X259" i="6"/>
  <c r="Z258" i="6"/>
  <c r="Y258" i="6"/>
  <c r="X258" i="6"/>
  <c r="Z257" i="6"/>
  <c r="Y257" i="6"/>
  <c r="X257" i="6"/>
  <c r="Z256" i="6"/>
  <c r="Y256" i="6"/>
  <c r="X256" i="6"/>
  <c r="Z255" i="6"/>
  <c r="Y255" i="6"/>
  <c r="X255" i="6"/>
  <c r="Z254" i="6"/>
  <c r="Y254" i="6"/>
  <c r="X254" i="6"/>
  <c r="Z253" i="6"/>
  <c r="Y253" i="6"/>
  <c r="X253" i="6"/>
  <c r="Z252" i="6"/>
  <c r="Y252" i="6"/>
  <c r="X252" i="6"/>
  <c r="Z251" i="6"/>
  <c r="Y251" i="6"/>
  <c r="X251" i="6"/>
  <c r="Z250" i="6"/>
  <c r="Y250" i="6"/>
  <c r="X250" i="6"/>
  <c r="Z249" i="6"/>
  <c r="Y249" i="6"/>
  <c r="X249" i="6"/>
  <c r="Z248" i="6"/>
  <c r="Y248" i="6"/>
  <c r="X248" i="6"/>
  <c r="Z247" i="6"/>
  <c r="Y247" i="6"/>
  <c r="X247" i="6"/>
  <c r="Z246" i="6"/>
  <c r="Y246" i="6"/>
  <c r="X246" i="6"/>
  <c r="Z243" i="6"/>
  <c r="Y243" i="6"/>
  <c r="X243" i="6"/>
  <c r="Z242" i="6"/>
  <c r="Y242" i="6"/>
  <c r="X242" i="6"/>
  <c r="Z241" i="6"/>
  <c r="Y241" i="6"/>
  <c r="X241" i="6"/>
  <c r="Z203" i="2"/>
  <c r="Y203" i="2"/>
  <c r="X203" i="2"/>
  <c r="Z202" i="2"/>
  <c r="Y202" i="2"/>
  <c r="X202" i="2"/>
  <c r="Z201" i="2"/>
  <c r="Y201" i="2"/>
  <c r="X201" i="2"/>
  <c r="Z200" i="2"/>
  <c r="Y200" i="2"/>
  <c r="X200" i="2"/>
  <c r="Z199" i="2"/>
  <c r="Y199" i="2"/>
  <c r="X199" i="2"/>
  <c r="Z198" i="2"/>
  <c r="Y198" i="2"/>
  <c r="X198" i="2"/>
  <c r="Z197" i="2"/>
  <c r="Y197" i="2"/>
  <c r="X197" i="2"/>
  <c r="Z196" i="2"/>
  <c r="Y196" i="2"/>
  <c r="X196" i="2"/>
  <c r="Z195" i="2"/>
  <c r="Y195" i="2"/>
  <c r="X195" i="2"/>
  <c r="Z194" i="2"/>
  <c r="Y194" i="2"/>
  <c r="X194" i="2"/>
  <c r="Z193" i="2"/>
  <c r="Y193" i="2"/>
  <c r="X193" i="2"/>
  <c r="Z192" i="2"/>
  <c r="Y192" i="2"/>
  <c r="X192" i="2"/>
  <c r="Z191" i="2"/>
  <c r="Y191" i="2"/>
  <c r="X191" i="2"/>
  <c r="Z190" i="2"/>
  <c r="Y190" i="2"/>
  <c r="X190" i="2"/>
  <c r="Z189" i="2"/>
  <c r="Y189" i="2"/>
  <c r="X189" i="2"/>
  <c r="Z188" i="2"/>
  <c r="Y188" i="2"/>
  <c r="X188" i="2"/>
  <c r="Z187" i="2"/>
  <c r="Y187" i="2"/>
  <c r="X187" i="2"/>
  <c r="Z186" i="2"/>
  <c r="Y186" i="2"/>
  <c r="X186" i="2"/>
  <c r="Z123" i="3"/>
  <c r="Y123" i="3"/>
  <c r="X123" i="3"/>
  <c r="Z122" i="3"/>
  <c r="Y122" i="3"/>
  <c r="X122" i="3"/>
  <c r="Z183" i="2"/>
  <c r="Y183" i="2"/>
  <c r="X183" i="2"/>
  <c r="Z182" i="2"/>
  <c r="Y182" i="2"/>
  <c r="X182" i="2"/>
  <c r="Z181" i="2"/>
  <c r="Y181" i="2"/>
  <c r="X181" i="2"/>
  <c r="Z180" i="2"/>
  <c r="Y180" i="2"/>
  <c r="X180" i="2"/>
  <c r="Z179" i="2"/>
  <c r="Y179" i="2"/>
  <c r="X179" i="2"/>
  <c r="Z178" i="2"/>
  <c r="Y178" i="2"/>
  <c r="X178" i="2"/>
  <c r="Z177" i="2"/>
  <c r="Y177" i="2"/>
  <c r="X177" i="2"/>
  <c r="Z176" i="2"/>
  <c r="Y176" i="2"/>
  <c r="X176" i="2"/>
  <c r="Z175" i="2"/>
  <c r="Y175" i="2"/>
  <c r="X175" i="2"/>
  <c r="Z174" i="2"/>
  <c r="Y174" i="2"/>
  <c r="X174" i="2"/>
  <c r="Z173" i="2"/>
  <c r="Y173" i="2"/>
  <c r="X173" i="2"/>
  <c r="Z170" i="2"/>
  <c r="Y170" i="2"/>
  <c r="X170" i="2"/>
  <c r="Z169" i="2"/>
  <c r="Y169" i="2"/>
  <c r="X169" i="2"/>
  <c r="Z168" i="2"/>
  <c r="Y168" i="2"/>
  <c r="X168" i="2"/>
  <c r="Z167" i="2"/>
  <c r="Y167" i="2"/>
  <c r="X167" i="2"/>
  <c r="Z166" i="2"/>
  <c r="Y166" i="2"/>
  <c r="X166" i="2"/>
  <c r="Z165" i="2"/>
  <c r="Y165" i="2"/>
  <c r="X165" i="2"/>
  <c r="Z164" i="2"/>
  <c r="Y164" i="2"/>
  <c r="X164" i="2"/>
  <c r="Z163" i="2"/>
  <c r="Y163" i="2"/>
  <c r="X163" i="2"/>
  <c r="Z162" i="2"/>
  <c r="Y162" i="2"/>
  <c r="X162" i="2"/>
  <c r="Z161" i="2"/>
  <c r="Y161" i="2"/>
  <c r="X161" i="2"/>
  <c r="Z160" i="2"/>
  <c r="Y160" i="2"/>
  <c r="X160" i="2"/>
  <c r="Z159" i="2"/>
  <c r="Y159" i="2"/>
  <c r="X159" i="2"/>
  <c r="Z119" i="3"/>
  <c r="Y119" i="3"/>
  <c r="X119" i="3"/>
  <c r="Z118" i="3"/>
  <c r="Y118" i="3"/>
  <c r="X118" i="3"/>
  <c r="Z117" i="3"/>
  <c r="Y117" i="3"/>
  <c r="X117" i="3"/>
  <c r="X132" i="3"/>
  <c r="AB327" i="6"/>
  <c r="X331" i="6"/>
  <c r="Y327" i="6"/>
  <c r="Y227" i="2"/>
  <c r="AB223" i="2"/>
  <c r="AB129" i="3"/>
  <c r="Y131" i="3"/>
  <c r="Z131" i="3"/>
  <c r="Y331" i="6"/>
  <c r="Z331" i="6"/>
  <c r="X196" i="3"/>
  <c r="X327" i="6"/>
  <c r="Z327" i="6"/>
  <c r="X328" i="6"/>
  <c r="Y328" i="6"/>
  <c r="Z328" i="6"/>
  <c r="Y294" i="2"/>
  <c r="X329" i="6"/>
  <c r="Y329" i="6"/>
  <c r="X297" i="2"/>
  <c r="Z329" i="6"/>
  <c r="X330" i="6"/>
  <c r="Y330" i="6"/>
  <c r="Z330" i="6"/>
  <c r="Y132" i="3"/>
  <c r="Z132" i="3"/>
  <c r="X226" i="2"/>
  <c r="AB294" i="2"/>
  <c r="AB193" i="3"/>
  <c r="X406" i="6"/>
  <c r="X405" i="6"/>
  <c r="Z403" i="6"/>
  <c r="Z404" i="6"/>
  <c r="Y403" i="6"/>
  <c r="X404" i="6"/>
  <c r="Z406" i="6"/>
  <c r="Y404" i="6"/>
  <c r="Y405" i="6"/>
  <c r="Z405" i="6"/>
  <c r="Y406" i="6"/>
  <c r="X402" i="6"/>
  <c r="Y402" i="6"/>
  <c r="Z402" i="6"/>
  <c r="X403" i="6"/>
  <c r="Z296" i="2"/>
  <c r="X296" i="2"/>
  <c r="Y297" i="2"/>
  <c r="X294" i="2"/>
  <c r="Z294" i="2"/>
  <c r="X298" i="2"/>
  <c r="Y298" i="2"/>
  <c r="Z297" i="2"/>
  <c r="Z298" i="2"/>
  <c r="Y295" i="2"/>
  <c r="X295" i="2"/>
  <c r="Z295" i="2"/>
  <c r="Y296" i="2"/>
  <c r="X193" i="3"/>
  <c r="Y193" i="3"/>
  <c r="X194" i="3"/>
  <c r="X195" i="3"/>
  <c r="Z193" i="3"/>
  <c r="Y194" i="3"/>
  <c r="Y197" i="3"/>
  <c r="Z194" i="3"/>
  <c r="Z197" i="3"/>
  <c r="Y195" i="3"/>
  <c r="Z195" i="3"/>
  <c r="Y196" i="3"/>
  <c r="Z196" i="3"/>
  <c r="X197" i="3"/>
  <c r="X227" i="2"/>
  <c r="X130" i="3"/>
  <c r="Y130" i="3"/>
  <c r="Z226" i="2"/>
  <c r="Z130" i="3"/>
  <c r="X131" i="3"/>
  <c r="Z227" i="2"/>
  <c r="X225" i="2"/>
  <c r="X133" i="3"/>
  <c r="Y133" i="3"/>
  <c r="Z133" i="3"/>
  <c r="X129" i="3"/>
  <c r="Y129" i="3"/>
  <c r="Z129" i="3"/>
  <c r="X223" i="2"/>
  <c r="Y223" i="2"/>
  <c r="Z223" i="2"/>
  <c r="X224" i="2"/>
  <c r="Y224" i="2"/>
  <c r="Z224" i="2"/>
  <c r="Y225" i="2"/>
  <c r="Z225" i="2"/>
  <c r="Y226" i="2"/>
  <c r="L172" i="5"/>
  <c r="K172" i="5"/>
  <c r="J172" i="5"/>
  <c r="I172" i="5"/>
  <c r="H172" i="5"/>
  <c r="G172" i="5"/>
  <c r="F172" i="5"/>
  <c r="E172" i="5"/>
  <c r="D172" i="5"/>
  <c r="C172" i="5"/>
  <c r="L171" i="5"/>
  <c r="K171" i="5"/>
  <c r="J171" i="5"/>
  <c r="I171" i="5"/>
  <c r="H171" i="5"/>
  <c r="G171" i="5"/>
  <c r="F171" i="5"/>
  <c r="E171" i="5"/>
  <c r="D171" i="5"/>
  <c r="C171" i="5"/>
  <c r="L170" i="5"/>
  <c r="K170" i="5"/>
  <c r="J170" i="5"/>
  <c r="I170" i="5"/>
  <c r="H170" i="5"/>
  <c r="G170" i="5"/>
  <c r="F170" i="5"/>
  <c r="E170" i="5"/>
  <c r="D170" i="5"/>
  <c r="C170" i="5"/>
  <c r="L169" i="5"/>
  <c r="K169" i="5"/>
  <c r="J169" i="5"/>
  <c r="I169" i="5"/>
  <c r="H169" i="5"/>
  <c r="G169" i="5"/>
  <c r="F169" i="5"/>
  <c r="E169" i="5"/>
  <c r="D169" i="5"/>
  <c r="C169" i="5"/>
  <c r="L168" i="5"/>
  <c r="K168" i="5"/>
  <c r="J168" i="5"/>
  <c r="I168" i="5"/>
  <c r="H168" i="5"/>
  <c r="G168" i="5"/>
  <c r="F168" i="5"/>
  <c r="E168" i="5"/>
  <c r="D168" i="5"/>
  <c r="C168" i="5"/>
  <c r="B172" i="5"/>
  <c r="B171" i="5"/>
  <c r="B170" i="5"/>
  <c r="B169" i="5"/>
  <c r="B168" i="5"/>
  <c r="AA172" i="5"/>
  <c r="Z172" i="5"/>
  <c r="Y172" i="5"/>
  <c r="X172" i="5"/>
  <c r="W172" i="5"/>
  <c r="V172" i="5"/>
  <c r="U172" i="5"/>
  <c r="T172" i="5"/>
  <c r="S172" i="5"/>
  <c r="R172" i="5"/>
  <c r="AA171" i="5"/>
  <c r="Z171" i="5"/>
  <c r="Y171" i="5"/>
  <c r="X171" i="5"/>
  <c r="W171" i="5"/>
  <c r="V171" i="5"/>
  <c r="U171" i="5"/>
  <c r="T171" i="5"/>
  <c r="S171" i="5"/>
  <c r="R171" i="5"/>
  <c r="AA170" i="5"/>
  <c r="Z170" i="5"/>
  <c r="Y170" i="5"/>
  <c r="X170" i="5"/>
  <c r="W170" i="5"/>
  <c r="V170" i="5"/>
  <c r="U170" i="5"/>
  <c r="T170" i="5"/>
  <c r="S170" i="5"/>
  <c r="R170" i="5"/>
  <c r="AA169" i="5"/>
  <c r="Z169" i="5"/>
  <c r="Y169" i="5"/>
  <c r="X169" i="5"/>
  <c r="W169" i="5"/>
  <c r="V169" i="5"/>
  <c r="U169" i="5"/>
  <c r="T169" i="5"/>
  <c r="S169" i="5"/>
  <c r="R169" i="5"/>
  <c r="AA168" i="5"/>
  <c r="Z168" i="5"/>
  <c r="Y168" i="5"/>
  <c r="X168" i="5"/>
  <c r="W168" i="5"/>
  <c r="V168" i="5"/>
  <c r="U168" i="5"/>
  <c r="T168" i="5"/>
  <c r="S168" i="5"/>
  <c r="R168" i="5"/>
  <c r="Q172" i="5"/>
  <c r="Q171" i="5"/>
  <c r="Q170" i="5"/>
  <c r="Q169" i="5"/>
  <c r="Q168" i="5"/>
  <c r="J54" i="1"/>
  <c r="I54" i="1"/>
  <c r="H54" i="1"/>
  <c r="G54" i="1"/>
  <c r="F54" i="1"/>
  <c r="E54" i="1"/>
  <c r="D54" i="1"/>
  <c r="C54" i="1"/>
  <c r="J53" i="1"/>
  <c r="I53" i="1"/>
  <c r="H53" i="1"/>
  <c r="G53" i="1"/>
  <c r="F53" i="1"/>
  <c r="E53" i="1"/>
  <c r="D53" i="1"/>
  <c r="C53" i="1"/>
  <c r="J52" i="1"/>
  <c r="I52" i="1"/>
  <c r="H52" i="1"/>
  <c r="G52" i="1"/>
  <c r="F52" i="1"/>
  <c r="E52" i="1"/>
  <c r="D52" i="1"/>
  <c r="C52" i="1"/>
  <c r="J51" i="1"/>
  <c r="I51" i="1"/>
  <c r="H51" i="1"/>
  <c r="G51" i="1"/>
  <c r="F51" i="1"/>
  <c r="E51" i="1"/>
  <c r="D51" i="1"/>
  <c r="C51" i="1"/>
  <c r="J50" i="1"/>
  <c r="I50" i="1"/>
  <c r="H50" i="1"/>
  <c r="G50" i="1"/>
  <c r="F50" i="1"/>
  <c r="E50" i="1"/>
  <c r="D50" i="1"/>
  <c r="C50" i="1"/>
  <c r="B54" i="1"/>
  <c r="B53" i="1"/>
  <c r="B52" i="1"/>
  <c r="B51" i="1"/>
  <c r="B50" i="1"/>
  <c r="Y54" i="1"/>
  <c r="X54" i="1"/>
  <c r="W54" i="1"/>
  <c r="V54" i="1"/>
  <c r="U54" i="1"/>
  <c r="T54" i="1"/>
  <c r="S54" i="1"/>
  <c r="R54" i="1"/>
  <c r="Y53" i="1"/>
  <c r="X53" i="1"/>
  <c r="W53" i="1"/>
  <c r="V53" i="1"/>
  <c r="U53" i="1"/>
  <c r="T53" i="1"/>
  <c r="S53" i="1"/>
  <c r="R53" i="1"/>
  <c r="Y52" i="1"/>
  <c r="X52" i="1"/>
  <c r="W52" i="1"/>
  <c r="V52" i="1"/>
  <c r="U52" i="1"/>
  <c r="T52" i="1"/>
  <c r="S52" i="1"/>
  <c r="R52" i="1"/>
  <c r="Y51" i="1"/>
  <c r="X51" i="1"/>
  <c r="W51" i="1"/>
  <c r="V51" i="1"/>
  <c r="U51" i="1"/>
  <c r="T51" i="1"/>
  <c r="S51" i="1"/>
  <c r="R51" i="1"/>
  <c r="Y50" i="1"/>
  <c r="X50" i="1"/>
  <c r="W50" i="1"/>
  <c r="V50" i="1"/>
  <c r="U50" i="1"/>
  <c r="T50" i="1"/>
  <c r="S50" i="1"/>
  <c r="R50" i="1"/>
  <c r="Q54" i="1"/>
  <c r="Q53" i="1"/>
  <c r="Q52" i="1"/>
  <c r="Q51" i="1"/>
  <c r="Q50" i="1"/>
  <c r="W219" i="5"/>
  <c r="V219" i="5"/>
  <c r="U219" i="5"/>
  <c r="T219" i="5"/>
  <c r="R219" i="5"/>
  <c r="Q219" i="5"/>
  <c r="H219" i="5"/>
  <c r="G219" i="5"/>
  <c r="F219" i="5"/>
  <c r="E219" i="5"/>
  <c r="C219" i="5"/>
  <c r="B219" i="5"/>
  <c r="W218" i="5"/>
  <c r="V218" i="5"/>
  <c r="U218" i="5"/>
  <c r="T218" i="5"/>
  <c r="R218" i="5"/>
  <c r="Q218" i="5"/>
  <c r="H218" i="5"/>
  <c r="G218" i="5"/>
  <c r="F218" i="5"/>
  <c r="E218" i="5"/>
  <c r="C218" i="5"/>
  <c r="B218" i="5"/>
  <c r="W217" i="5"/>
  <c r="V217" i="5"/>
  <c r="U217" i="5"/>
  <c r="T217" i="5"/>
  <c r="R217" i="5"/>
  <c r="Q217" i="5"/>
  <c r="H217" i="5"/>
  <c r="G217" i="5"/>
  <c r="F217" i="5"/>
  <c r="E217" i="5"/>
  <c r="C217" i="5"/>
  <c r="B217" i="5"/>
  <c r="W216" i="5"/>
  <c r="V216" i="5"/>
  <c r="U216" i="5"/>
  <c r="T216" i="5"/>
  <c r="R216" i="5"/>
  <c r="Q216" i="5"/>
  <c r="H216" i="5"/>
  <c r="G216" i="5"/>
  <c r="F216" i="5"/>
  <c r="E216" i="5"/>
  <c r="C216" i="5"/>
  <c r="B216" i="5"/>
  <c r="W215" i="5"/>
  <c r="V215" i="5"/>
  <c r="U215" i="5"/>
  <c r="T215" i="5"/>
  <c r="R215" i="5"/>
  <c r="Q215" i="5"/>
  <c r="H215" i="5"/>
  <c r="G215" i="5"/>
  <c r="F215" i="5"/>
  <c r="E215" i="5"/>
  <c r="C215" i="5"/>
  <c r="B215" i="5"/>
  <c r="W196" i="5"/>
  <c r="V196" i="5"/>
  <c r="U196" i="5"/>
  <c r="T196" i="5"/>
  <c r="S196" i="5"/>
  <c r="R196" i="5"/>
  <c r="Q196" i="5"/>
  <c r="H196" i="5"/>
  <c r="G196" i="5"/>
  <c r="F196" i="5"/>
  <c r="E196" i="5"/>
  <c r="D196" i="5"/>
  <c r="C196" i="5"/>
  <c r="B196" i="5"/>
  <c r="W195" i="5"/>
  <c r="V195" i="5"/>
  <c r="U195" i="5"/>
  <c r="T195" i="5"/>
  <c r="S195" i="5"/>
  <c r="R195" i="5"/>
  <c r="Q195" i="5"/>
  <c r="H195" i="5"/>
  <c r="G195" i="5"/>
  <c r="F195" i="5"/>
  <c r="E195" i="5"/>
  <c r="D195" i="5"/>
  <c r="C195" i="5"/>
  <c r="B195" i="5"/>
  <c r="W194" i="5"/>
  <c r="V194" i="5"/>
  <c r="U194" i="5"/>
  <c r="T194" i="5"/>
  <c r="S194" i="5"/>
  <c r="R194" i="5"/>
  <c r="Q194" i="5"/>
  <c r="H194" i="5"/>
  <c r="G194" i="5"/>
  <c r="F194" i="5"/>
  <c r="E194" i="5"/>
  <c r="D194" i="5"/>
  <c r="C194" i="5"/>
  <c r="B194" i="5"/>
  <c r="W193" i="5"/>
  <c r="V193" i="5"/>
  <c r="U193" i="5"/>
  <c r="T193" i="5"/>
  <c r="S193" i="5"/>
  <c r="R193" i="5"/>
  <c r="Q193" i="5"/>
  <c r="H193" i="5"/>
  <c r="G193" i="5"/>
  <c r="F193" i="5"/>
  <c r="E193" i="5"/>
  <c r="D193" i="5"/>
  <c r="C193" i="5"/>
  <c r="B193" i="5"/>
  <c r="W192" i="5"/>
  <c r="V192" i="5"/>
  <c r="U192" i="5"/>
  <c r="T192" i="5"/>
  <c r="S192" i="5"/>
  <c r="R192" i="5"/>
  <c r="Q192" i="5"/>
  <c r="H192" i="5"/>
  <c r="G192" i="5"/>
  <c r="F192" i="5"/>
  <c r="E192" i="5"/>
  <c r="D192" i="5"/>
  <c r="C192" i="5"/>
  <c r="B192" i="5"/>
  <c r="Q102" i="4"/>
  <c r="P102" i="4"/>
  <c r="O102" i="4"/>
  <c r="N102" i="4"/>
  <c r="M102" i="4"/>
  <c r="L102" i="4"/>
  <c r="G102" i="4"/>
  <c r="F102" i="4"/>
  <c r="E102" i="4"/>
  <c r="D102" i="4"/>
  <c r="C102" i="4"/>
  <c r="B102" i="4"/>
  <c r="Q101" i="4"/>
  <c r="P101" i="4"/>
  <c r="O101" i="4"/>
  <c r="N101" i="4"/>
  <c r="M101" i="4"/>
  <c r="L101" i="4"/>
  <c r="G101" i="4"/>
  <c r="F101" i="4"/>
  <c r="E101" i="4"/>
  <c r="D101" i="4"/>
  <c r="C101" i="4"/>
  <c r="B101" i="4"/>
  <c r="Q100" i="4"/>
  <c r="P100" i="4"/>
  <c r="O100" i="4"/>
  <c r="N100" i="4"/>
  <c r="M100" i="4"/>
  <c r="L100" i="4"/>
  <c r="G100" i="4"/>
  <c r="F100" i="4"/>
  <c r="E100" i="4"/>
  <c r="D100" i="4"/>
  <c r="C100" i="4"/>
  <c r="B100" i="4"/>
  <c r="Q99" i="4"/>
  <c r="P99" i="4"/>
  <c r="O99" i="4"/>
  <c r="N99" i="4"/>
  <c r="M99" i="4"/>
  <c r="L99" i="4"/>
  <c r="G99" i="4"/>
  <c r="F99" i="4"/>
  <c r="E99" i="4"/>
  <c r="D99" i="4"/>
  <c r="C99" i="4"/>
  <c r="B99" i="4"/>
  <c r="Q98" i="4"/>
  <c r="P98" i="4"/>
  <c r="O98" i="4"/>
  <c r="N98" i="4"/>
  <c r="M98" i="4"/>
  <c r="L98" i="4"/>
  <c r="G98" i="4"/>
  <c r="F98" i="4"/>
  <c r="E98" i="4"/>
  <c r="D98" i="4"/>
  <c r="C98" i="4"/>
  <c r="B98" i="4"/>
  <c r="Q83" i="4"/>
  <c r="P83" i="4"/>
  <c r="O83" i="4"/>
  <c r="N83" i="4"/>
  <c r="M83" i="4"/>
  <c r="L83" i="4"/>
  <c r="G83" i="4"/>
  <c r="F83" i="4"/>
  <c r="E83" i="4"/>
  <c r="D83" i="4"/>
  <c r="C83" i="4"/>
  <c r="B83" i="4"/>
  <c r="Q82" i="4"/>
  <c r="P82" i="4"/>
  <c r="O82" i="4"/>
  <c r="N82" i="4"/>
  <c r="M82" i="4"/>
  <c r="L82" i="4"/>
  <c r="G82" i="4"/>
  <c r="F82" i="4"/>
  <c r="E82" i="4"/>
  <c r="D82" i="4"/>
  <c r="C82" i="4"/>
  <c r="B82" i="4"/>
  <c r="Q81" i="4"/>
  <c r="P81" i="4"/>
  <c r="O81" i="4"/>
  <c r="N81" i="4"/>
  <c r="M81" i="4"/>
  <c r="L81" i="4"/>
  <c r="G81" i="4"/>
  <c r="F81" i="4"/>
  <c r="E81" i="4"/>
  <c r="D81" i="4"/>
  <c r="C81" i="4"/>
  <c r="B81" i="4"/>
  <c r="Q80" i="4"/>
  <c r="P80" i="4"/>
  <c r="O80" i="4"/>
  <c r="N80" i="4"/>
  <c r="M80" i="4"/>
  <c r="L80" i="4"/>
  <c r="G80" i="4"/>
  <c r="F80" i="4"/>
  <c r="E80" i="4"/>
  <c r="D80" i="4"/>
  <c r="C80" i="4"/>
  <c r="B80" i="4"/>
  <c r="Q79" i="4"/>
  <c r="P79" i="4"/>
  <c r="O79" i="4"/>
  <c r="N79" i="4"/>
  <c r="M79" i="4"/>
  <c r="L79" i="4"/>
  <c r="G79" i="4"/>
  <c r="F79" i="4"/>
  <c r="E79" i="4"/>
  <c r="D79" i="4"/>
  <c r="C79" i="4"/>
  <c r="B79" i="4"/>
  <c r="Q53" i="4"/>
  <c r="P53" i="4"/>
  <c r="O53" i="4"/>
  <c r="N53" i="4"/>
  <c r="M53" i="4"/>
  <c r="L53" i="4"/>
  <c r="G53" i="4"/>
  <c r="F53" i="4"/>
  <c r="E53" i="4"/>
  <c r="D53" i="4"/>
  <c r="C53" i="4"/>
  <c r="B53" i="4"/>
  <c r="Q52" i="4"/>
  <c r="P52" i="4"/>
  <c r="O52" i="4"/>
  <c r="N52" i="4"/>
  <c r="M52" i="4"/>
  <c r="L52" i="4"/>
  <c r="G52" i="4"/>
  <c r="F52" i="4"/>
  <c r="E52" i="4"/>
  <c r="D52" i="4"/>
  <c r="C52" i="4"/>
  <c r="B52" i="4"/>
  <c r="Q51" i="4"/>
  <c r="P51" i="4"/>
  <c r="O51" i="4"/>
  <c r="N51" i="4"/>
  <c r="M51" i="4"/>
  <c r="L51" i="4"/>
  <c r="G51" i="4"/>
  <c r="F51" i="4"/>
  <c r="E51" i="4"/>
  <c r="D51" i="4"/>
  <c r="C51" i="4"/>
  <c r="B51" i="4"/>
  <c r="Q50" i="4"/>
  <c r="P50" i="4"/>
  <c r="O50" i="4"/>
  <c r="N50" i="4"/>
  <c r="M50" i="4"/>
  <c r="L50" i="4"/>
  <c r="G50" i="4"/>
  <c r="F50" i="4"/>
  <c r="E50" i="4"/>
  <c r="D50" i="4"/>
  <c r="C50" i="4"/>
  <c r="B50" i="4"/>
  <c r="Q49" i="4"/>
  <c r="P49" i="4"/>
  <c r="O49" i="4"/>
  <c r="N49" i="4"/>
  <c r="M49" i="4"/>
  <c r="L49" i="4"/>
  <c r="G49" i="4"/>
  <c r="F49" i="4"/>
  <c r="E49" i="4"/>
  <c r="D49" i="4"/>
  <c r="C49" i="4"/>
  <c r="B49" i="4"/>
  <c r="X183" i="6"/>
  <c r="Z134" i="2"/>
  <c r="Z42" i="3"/>
  <c r="Z100" i="3"/>
  <c r="Y100" i="3"/>
  <c r="X100" i="3"/>
  <c r="Z99" i="3"/>
  <c r="Y99" i="3"/>
  <c r="X99" i="3"/>
  <c r="Z98" i="3"/>
  <c r="Y98" i="3"/>
  <c r="X98" i="3"/>
  <c r="Z97" i="3"/>
  <c r="Y97" i="3"/>
  <c r="X97" i="3"/>
  <c r="Z96" i="3"/>
  <c r="Y96" i="3"/>
  <c r="X96" i="3"/>
  <c r="Z89" i="3"/>
  <c r="Y89" i="3"/>
  <c r="X89" i="3"/>
  <c r="Z88" i="3"/>
  <c r="Y88" i="3"/>
  <c r="X88" i="3"/>
  <c r="Z87" i="3"/>
  <c r="Y87" i="3"/>
  <c r="X87" i="3"/>
  <c r="Z86" i="3"/>
  <c r="Y86" i="3"/>
  <c r="X86" i="3"/>
  <c r="Z85" i="3"/>
  <c r="Y85" i="3"/>
  <c r="X85" i="3"/>
  <c r="Z84" i="3"/>
  <c r="Y84" i="3"/>
  <c r="X84" i="3"/>
  <c r="Z83" i="3"/>
  <c r="Y83" i="3"/>
  <c r="X83" i="3"/>
  <c r="Z82" i="3"/>
  <c r="Y82" i="3"/>
  <c r="X82" i="3"/>
  <c r="Z81" i="3"/>
  <c r="Y81" i="3"/>
  <c r="X81" i="3"/>
  <c r="Z80" i="3"/>
  <c r="Y80" i="3"/>
  <c r="X80" i="3"/>
  <c r="Z79" i="3"/>
  <c r="Y79" i="3"/>
  <c r="X79" i="3"/>
  <c r="Z59" i="3"/>
  <c r="Y59" i="3"/>
  <c r="X59" i="3"/>
  <c r="Z58" i="3"/>
  <c r="Y58" i="3"/>
  <c r="X58" i="3"/>
  <c r="Z57" i="3"/>
  <c r="Y57" i="3"/>
  <c r="X57" i="3"/>
  <c r="Z56" i="3"/>
  <c r="Y56" i="3"/>
  <c r="X56" i="3"/>
  <c r="Z55" i="3"/>
  <c r="Y55" i="3"/>
  <c r="X55" i="3"/>
  <c r="Z54" i="3"/>
  <c r="Y54" i="3"/>
  <c r="X54" i="3"/>
  <c r="Z53" i="3"/>
  <c r="Y53" i="3"/>
  <c r="X53" i="3"/>
  <c r="Z52" i="3"/>
  <c r="Y52" i="3"/>
  <c r="X52" i="3"/>
  <c r="Z51" i="3"/>
  <c r="Y51" i="3"/>
  <c r="X51" i="3"/>
  <c r="Z44" i="3"/>
  <c r="Y44" i="3"/>
  <c r="X44" i="3"/>
  <c r="Z43" i="3"/>
  <c r="Y43" i="3"/>
  <c r="X43" i="3"/>
  <c r="Y42" i="3"/>
  <c r="X42" i="3"/>
  <c r="Z41" i="3"/>
  <c r="Y41" i="3"/>
  <c r="X41" i="3"/>
  <c r="Z40" i="3"/>
  <c r="Y40" i="3"/>
  <c r="X40" i="3"/>
  <c r="Z39" i="3"/>
  <c r="Y39" i="3"/>
  <c r="X39" i="3"/>
  <c r="Z38" i="3"/>
  <c r="Y38" i="3"/>
  <c r="X38" i="3"/>
  <c r="Z31" i="3"/>
  <c r="Y31" i="3"/>
  <c r="X31" i="3"/>
  <c r="Z30" i="3"/>
  <c r="Y30" i="3"/>
  <c r="X30" i="3"/>
  <c r="Z29" i="3"/>
  <c r="Y29" i="3"/>
  <c r="X29" i="3"/>
  <c r="Z28" i="3"/>
  <c r="Y28" i="3"/>
  <c r="X28" i="3"/>
  <c r="Z27" i="3"/>
  <c r="Y27" i="3"/>
  <c r="X27" i="3"/>
  <c r="Z26" i="3"/>
  <c r="Y26" i="3"/>
  <c r="X26" i="3"/>
  <c r="Z25" i="3"/>
  <c r="Y25" i="3"/>
  <c r="X25" i="3"/>
  <c r="Z8" i="3"/>
  <c r="Y8" i="3"/>
  <c r="X8" i="3"/>
  <c r="Z7" i="3"/>
  <c r="Y7" i="3"/>
  <c r="X7" i="3"/>
  <c r="Z6" i="3"/>
  <c r="Y6" i="3"/>
  <c r="X6" i="3"/>
  <c r="Z5" i="3"/>
  <c r="Y5" i="3"/>
  <c r="X5" i="3"/>
  <c r="Z4" i="3"/>
  <c r="Y4" i="3"/>
  <c r="X4" i="3"/>
  <c r="Z142" i="2"/>
  <c r="Y142" i="2"/>
  <c r="X142" i="2"/>
  <c r="Z139" i="2"/>
  <c r="Y139" i="2"/>
  <c r="X139" i="2"/>
  <c r="Z138" i="2"/>
  <c r="Y138" i="2"/>
  <c r="X138" i="2"/>
  <c r="Z137" i="2"/>
  <c r="Y137" i="2"/>
  <c r="X137" i="2"/>
  <c r="Z136" i="2"/>
  <c r="Y136" i="2"/>
  <c r="X136" i="2"/>
  <c r="Z135" i="2"/>
  <c r="Y135" i="2"/>
  <c r="X135" i="2"/>
  <c r="Y134" i="2"/>
  <c r="X134" i="2"/>
  <c r="Z131" i="2"/>
  <c r="Y131" i="2"/>
  <c r="X131" i="2"/>
  <c r="Z130" i="2"/>
  <c r="Y130" i="2"/>
  <c r="X130" i="2"/>
  <c r="Z127" i="2"/>
  <c r="Y127" i="2"/>
  <c r="X127" i="2"/>
  <c r="Z126" i="2"/>
  <c r="Y126" i="2"/>
  <c r="X126" i="2"/>
  <c r="Z125" i="2"/>
  <c r="Y125" i="2"/>
  <c r="X125" i="2"/>
  <c r="Z124" i="2"/>
  <c r="Y124" i="2"/>
  <c r="X124" i="2"/>
  <c r="Z121" i="2"/>
  <c r="Y121" i="2"/>
  <c r="X121" i="2"/>
  <c r="Z120" i="2"/>
  <c r="Y120" i="2"/>
  <c r="X120" i="2"/>
  <c r="Z119" i="2"/>
  <c r="Y119" i="2"/>
  <c r="X119" i="2"/>
  <c r="Z118" i="2"/>
  <c r="Y118" i="2"/>
  <c r="X118" i="2"/>
  <c r="Z117" i="2"/>
  <c r="Y117" i="2"/>
  <c r="X117" i="2"/>
  <c r="Z114" i="2"/>
  <c r="Y114" i="2"/>
  <c r="X114" i="2"/>
  <c r="Z113" i="2"/>
  <c r="Y113" i="2"/>
  <c r="X113" i="2"/>
  <c r="Z112" i="2"/>
  <c r="Y112" i="2"/>
  <c r="X112" i="2"/>
  <c r="Z111" i="2"/>
  <c r="Y111" i="2"/>
  <c r="X111" i="2"/>
  <c r="Z110" i="2"/>
  <c r="Y110" i="2"/>
  <c r="X110" i="2"/>
  <c r="Z93" i="2"/>
  <c r="Y93" i="2"/>
  <c r="X93" i="2"/>
  <c r="Z92" i="2"/>
  <c r="Y92" i="2"/>
  <c r="X92" i="2"/>
  <c r="Z91" i="2"/>
  <c r="Y91" i="2"/>
  <c r="X91" i="2"/>
  <c r="Z88" i="2"/>
  <c r="Y88" i="2"/>
  <c r="X88" i="2"/>
  <c r="Z87" i="2"/>
  <c r="Y87" i="2"/>
  <c r="X87" i="2"/>
  <c r="Z86" i="2"/>
  <c r="Y86" i="2"/>
  <c r="X86" i="2"/>
  <c r="Z85" i="2"/>
  <c r="Y85" i="2"/>
  <c r="X85" i="2"/>
  <c r="Z84" i="2"/>
  <c r="Y84" i="2"/>
  <c r="X84" i="2"/>
  <c r="Z83" i="2"/>
  <c r="Y83" i="2"/>
  <c r="X83" i="2"/>
  <c r="Z82" i="2"/>
  <c r="Y82" i="2"/>
  <c r="X82" i="2"/>
  <c r="Z81" i="2"/>
  <c r="Y81" i="2"/>
  <c r="X81" i="2"/>
  <c r="Z80" i="2"/>
  <c r="Y80" i="2"/>
  <c r="X80" i="2"/>
  <c r="Z79" i="2"/>
  <c r="Y79" i="2"/>
  <c r="X79" i="2"/>
  <c r="Z78" i="2"/>
  <c r="Y78" i="2"/>
  <c r="X78" i="2"/>
  <c r="Z75" i="2"/>
  <c r="Y75" i="2"/>
  <c r="X75" i="2"/>
  <c r="Z74" i="2"/>
  <c r="Y74" i="2"/>
  <c r="X74" i="2"/>
  <c r="Z73" i="2"/>
  <c r="Y73" i="2"/>
  <c r="X73" i="2"/>
  <c r="Z72" i="2"/>
  <c r="Y72" i="2"/>
  <c r="X72" i="2"/>
  <c r="Z71" i="2"/>
  <c r="Y71" i="2"/>
  <c r="X71" i="2"/>
  <c r="Z70" i="2"/>
  <c r="Y70" i="2"/>
  <c r="X70" i="2"/>
  <c r="Z69" i="2"/>
  <c r="Y69" i="2"/>
  <c r="X69" i="2"/>
  <c r="Z68" i="2"/>
  <c r="Y68" i="2"/>
  <c r="X68" i="2"/>
  <c r="Z67" i="2"/>
  <c r="Y67" i="2"/>
  <c r="X67" i="2"/>
  <c r="Z66" i="2"/>
  <c r="Y66" i="2"/>
  <c r="X66" i="2"/>
  <c r="Z63" i="2"/>
  <c r="Y63" i="2"/>
  <c r="X63" i="2"/>
  <c r="Z62" i="2"/>
  <c r="Y62" i="2"/>
  <c r="X62" i="2"/>
  <c r="Z61" i="2"/>
  <c r="Y61" i="2"/>
  <c r="X61" i="2"/>
  <c r="Z60" i="2"/>
  <c r="Y60" i="2"/>
  <c r="X60" i="2"/>
  <c r="Z59" i="2"/>
  <c r="Y59" i="2"/>
  <c r="X59" i="2"/>
  <c r="Z58" i="2"/>
  <c r="Y58" i="2"/>
  <c r="X58" i="2"/>
  <c r="Z57" i="2"/>
  <c r="Y57" i="2"/>
  <c r="X57" i="2"/>
  <c r="Z56" i="2"/>
  <c r="Y56" i="2"/>
  <c r="X56" i="2"/>
  <c r="Z55" i="2"/>
  <c r="Y55" i="2"/>
  <c r="X55" i="2"/>
  <c r="Z52" i="2"/>
  <c r="Y52" i="2"/>
  <c r="X52" i="2"/>
  <c r="Z51" i="2"/>
  <c r="Y51" i="2"/>
  <c r="X51" i="2"/>
  <c r="Z50" i="2"/>
  <c r="Y50" i="2"/>
  <c r="X50" i="2"/>
  <c r="Z49" i="2"/>
  <c r="Y49" i="2"/>
  <c r="X49" i="2"/>
  <c r="Z48" i="2"/>
  <c r="Y48" i="2"/>
  <c r="X48" i="2"/>
  <c r="Z47" i="2"/>
  <c r="Y47" i="2"/>
  <c r="X47" i="2"/>
  <c r="Z46" i="2"/>
  <c r="Y46" i="2"/>
  <c r="X46" i="2"/>
  <c r="Z43" i="2"/>
  <c r="Y43" i="2"/>
  <c r="X43" i="2"/>
  <c r="Z42" i="2"/>
  <c r="Y42" i="2"/>
  <c r="X42" i="2"/>
  <c r="Z41" i="2"/>
  <c r="Y41" i="2"/>
  <c r="X41" i="2"/>
  <c r="Z40" i="2"/>
  <c r="Y40" i="2"/>
  <c r="X40" i="2"/>
  <c r="Z37" i="2"/>
  <c r="Y37" i="2"/>
  <c r="X37" i="2"/>
  <c r="Z36" i="2"/>
  <c r="Y36" i="2"/>
  <c r="X36" i="2"/>
  <c r="Z35" i="2"/>
  <c r="Y35" i="2"/>
  <c r="X35" i="2"/>
  <c r="Z34" i="2"/>
  <c r="Y34" i="2"/>
  <c r="X34" i="2"/>
  <c r="Z33" i="2"/>
  <c r="Y33" i="2"/>
  <c r="X33" i="2"/>
  <c r="Z30" i="2"/>
  <c r="Y30" i="2"/>
  <c r="X30" i="2"/>
  <c r="Z13" i="2"/>
  <c r="Y13" i="2"/>
  <c r="X13" i="2"/>
  <c r="Z12" i="2"/>
  <c r="Y12" i="2"/>
  <c r="X12" i="2"/>
  <c r="Z11" i="2"/>
  <c r="Y11" i="2"/>
  <c r="X11" i="2"/>
  <c r="Z10" i="2"/>
  <c r="Y10" i="2"/>
  <c r="X10" i="2"/>
  <c r="Z9" i="2"/>
  <c r="Y9" i="2"/>
  <c r="X9" i="2"/>
  <c r="Z8" i="2"/>
  <c r="Y8" i="2"/>
  <c r="X8" i="2"/>
  <c r="Z7" i="2"/>
  <c r="Y7" i="2"/>
  <c r="X7" i="2"/>
  <c r="Z6" i="2"/>
  <c r="Y6" i="2"/>
  <c r="X6" i="2"/>
  <c r="Z5" i="2"/>
  <c r="Y5" i="2"/>
  <c r="X5" i="2"/>
  <c r="Z4" i="2"/>
  <c r="Y4" i="2"/>
  <c r="X4" i="2"/>
  <c r="Z65" i="6"/>
  <c r="Y65" i="6"/>
  <c r="X65" i="6"/>
  <c r="Z64" i="6"/>
  <c r="Y64" i="6"/>
  <c r="X64" i="6"/>
  <c r="Z63" i="6"/>
  <c r="Y63" i="6"/>
  <c r="X63" i="6"/>
  <c r="Z62" i="6"/>
  <c r="Y62" i="6"/>
  <c r="X62" i="6"/>
  <c r="Z61" i="6"/>
  <c r="Y61" i="6"/>
  <c r="X61" i="6"/>
  <c r="Z60" i="6"/>
  <c r="Y60" i="6"/>
  <c r="X60" i="6"/>
  <c r="Z59" i="6"/>
  <c r="Y59" i="6"/>
  <c r="X59" i="6"/>
  <c r="Z58" i="6"/>
  <c r="Y58" i="6"/>
  <c r="X58" i="6"/>
  <c r="Z57" i="6"/>
  <c r="Y57" i="6"/>
  <c r="X57" i="6"/>
  <c r="Z56" i="6"/>
  <c r="Y56" i="6"/>
  <c r="X56" i="6"/>
  <c r="Z55" i="6"/>
  <c r="Y55" i="6"/>
  <c r="X55" i="6"/>
  <c r="Z54" i="6"/>
  <c r="Y54" i="6"/>
  <c r="X54" i="6"/>
  <c r="Z53" i="6"/>
  <c r="Y53" i="6"/>
  <c r="X53" i="6"/>
  <c r="Z52" i="6"/>
  <c r="Y52" i="6"/>
  <c r="X52" i="6"/>
  <c r="Z51" i="6"/>
  <c r="Y51" i="6"/>
  <c r="X51" i="6"/>
  <c r="Z50" i="6"/>
  <c r="Y50" i="6"/>
  <c r="X50" i="6"/>
  <c r="Z49" i="6"/>
  <c r="Y49" i="6"/>
  <c r="X49" i="6"/>
  <c r="Z48" i="6"/>
  <c r="Y48" i="6"/>
  <c r="X48" i="6"/>
  <c r="Z47" i="6"/>
  <c r="Y47" i="6"/>
  <c r="X47" i="6"/>
  <c r="Z46" i="6"/>
  <c r="Y46" i="6"/>
  <c r="X46" i="6"/>
  <c r="Z45" i="6"/>
  <c r="Y45" i="6"/>
  <c r="X45" i="6"/>
  <c r="Z44" i="6"/>
  <c r="Y44" i="6"/>
  <c r="X44" i="6"/>
  <c r="Z43" i="6"/>
  <c r="Y43" i="6"/>
  <c r="X43" i="6"/>
  <c r="Z42" i="6"/>
  <c r="Y42" i="6"/>
  <c r="X42" i="6"/>
  <c r="Z41" i="6"/>
  <c r="Y41" i="6"/>
  <c r="X41" i="6"/>
  <c r="Z40" i="6"/>
  <c r="Y40" i="6"/>
  <c r="X40" i="6"/>
  <c r="Z39" i="6"/>
  <c r="Y39" i="6"/>
  <c r="X39" i="6"/>
  <c r="Z38" i="6"/>
  <c r="Y38" i="6"/>
  <c r="X38" i="6"/>
  <c r="Z37" i="6"/>
  <c r="Y37" i="6"/>
  <c r="X37" i="6"/>
  <c r="Z36" i="6"/>
  <c r="Y36" i="6"/>
  <c r="X36" i="6"/>
  <c r="Z35" i="6"/>
  <c r="Y35" i="6"/>
  <c r="X35" i="6"/>
  <c r="Z34" i="6"/>
  <c r="Y34" i="6"/>
  <c r="X34" i="6"/>
  <c r="Z33" i="6"/>
  <c r="Y33" i="6"/>
  <c r="X33" i="6"/>
  <c r="Z32" i="6"/>
  <c r="Y32" i="6"/>
  <c r="X32" i="6"/>
  <c r="Z31" i="6"/>
  <c r="Y31" i="6"/>
  <c r="X31" i="6"/>
  <c r="Z30" i="6"/>
  <c r="Y30" i="6"/>
  <c r="X30" i="6"/>
  <c r="Z29" i="6"/>
  <c r="Y29" i="6"/>
  <c r="X29" i="6"/>
  <c r="Z28" i="6"/>
  <c r="Y28" i="6"/>
  <c r="X28" i="6"/>
  <c r="Z27" i="6"/>
  <c r="Y27" i="6"/>
  <c r="X27" i="6"/>
  <c r="Z26" i="6"/>
  <c r="Y26" i="6"/>
  <c r="X26" i="6"/>
  <c r="Z25" i="6"/>
  <c r="Y25" i="6"/>
  <c r="X25" i="6"/>
  <c r="Z24" i="6"/>
  <c r="Y24" i="6"/>
  <c r="X24" i="6"/>
  <c r="Z23" i="6"/>
  <c r="Y23" i="6"/>
  <c r="X23" i="6"/>
  <c r="Z22" i="6"/>
  <c r="Y22" i="6"/>
  <c r="X22" i="6"/>
  <c r="Z21" i="6"/>
  <c r="Y21" i="6"/>
  <c r="X21" i="6"/>
  <c r="Z20" i="6"/>
  <c r="Y20" i="6"/>
  <c r="X20" i="6"/>
  <c r="Z19" i="6"/>
  <c r="Y19" i="6"/>
  <c r="X19" i="6"/>
  <c r="Z18" i="6"/>
  <c r="Y18" i="6"/>
  <c r="X18" i="6"/>
  <c r="Z17" i="6"/>
  <c r="Y17" i="6"/>
  <c r="X17" i="6"/>
  <c r="Z16" i="6"/>
  <c r="Y16" i="6"/>
  <c r="X16" i="6"/>
  <c r="Z15" i="6"/>
  <c r="Y15" i="6"/>
  <c r="X15" i="6"/>
  <c r="Z14" i="6"/>
  <c r="Y14" i="6"/>
  <c r="X14" i="6"/>
  <c r="Z13" i="6"/>
  <c r="Y13" i="6"/>
  <c r="X13" i="6"/>
  <c r="Z12" i="6"/>
  <c r="Y12" i="6"/>
  <c r="X12" i="6"/>
  <c r="Z11" i="6"/>
  <c r="Y11" i="6"/>
  <c r="X11" i="6"/>
  <c r="Z10" i="6"/>
  <c r="Y10" i="6"/>
  <c r="X10" i="6"/>
  <c r="Z9" i="6"/>
  <c r="Y9" i="6"/>
  <c r="X9" i="6"/>
  <c r="Z8" i="6"/>
  <c r="Y8" i="6"/>
  <c r="X8" i="6"/>
  <c r="Z7" i="6"/>
  <c r="Y7" i="6"/>
  <c r="X7" i="6"/>
  <c r="Z6" i="6"/>
  <c r="Y6" i="6"/>
  <c r="X6" i="6"/>
  <c r="Z5" i="6"/>
  <c r="Y5" i="6"/>
  <c r="X5" i="6"/>
  <c r="Z4" i="6"/>
  <c r="Y4" i="6"/>
  <c r="X4" i="6"/>
  <c r="Z83" i="6"/>
  <c r="Y83" i="6"/>
  <c r="X83" i="6"/>
  <c r="Z82" i="6"/>
  <c r="Y82" i="6"/>
  <c r="X82" i="6"/>
  <c r="Z90" i="6"/>
  <c r="Y90" i="6"/>
  <c r="X90" i="6"/>
  <c r="Z89" i="6"/>
  <c r="Y89" i="6"/>
  <c r="X89" i="6"/>
  <c r="Z88" i="6"/>
  <c r="Y88" i="6"/>
  <c r="X88" i="6"/>
  <c r="Z87" i="6"/>
  <c r="Y87" i="6"/>
  <c r="X87" i="6"/>
  <c r="Z86" i="6"/>
  <c r="Y86" i="6"/>
  <c r="X86" i="6"/>
  <c r="Z98" i="6"/>
  <c r="Y98" i="6"/>
  <c r="X98" i="6"/>
  <c r="Z97" i="6"/>
  <c r="Y97" i="6"/>
  <c r="X97" i="6"/>
  <c r="Z96" i="6"/>
  <c r="Y96" i="6"/>
  <c r="X96" i="6"/>
  <c r="Z95" i="6"/>
  <c r="Y95" i="6"/>
  <c r="X95" i="6"/>
  <c r="Z94" i="6"/>
  <c r="Y94" i="6"/>
  <c r="X94" i="6"/>
  <c r="Z93" i="6"/>
  <c r="Y93" i="6"/>
  <c r="X93" i="6"/>
  <c r="Z106" i="6"/>
  <c r="Y106" i="6"/>
  <c r="X106" i="6"/>
  <c r="Z105" i="6"/>
  <c r="Y105" i="6"/>
  <c r="X105" i="6"/>
  <c r="Z104" i="6"/>
  <c r="Y104" i="6"/>
  <c r="X104" i="6"/>
  <c r="Z103" i="6"/>
  <c r="Y103" i="6"/>
  <c r="X103" i="6"/>
  <c r="Z102" i="6"/>
  <c r="Y102" i="6"/>
  <c r="X102" i="6"/>
  <c r="Z101" i="6"/>
  <c r="Y101" i="6"/>
  <c r="X101" i="6"/>
  <c r="Z120" i="6"/>
  <c r="Y120" i="6"/>
  <c r="X120" i="6"/>
  <c r="Z119" i="6"/>
  <c r="Y119" i="6"/>
  <c r="X119" i="6"/>
  <c r="Z118" i="6"/>
  <c r="Y118" i="6"/>
  <c r="X118" i="6"/>
  <c r="Z117" i="6"/>
  <c r="Y117" i="6"/>
  <c r="X117" i="6"/>
  <c r="Z116" i="6"/>
  <c r="Y116" i="6"/>
  <c r="X116" i="6"/>
  <c r="Z115" i="6"/>
  <c r="Y115" i="6"/>
  <c r="X115" i="6"/>
  <c r="Z114" i="6"/>
  <c r="Y114" i="6"/>
  <c r="X114" i="6"/>
  <c r="Z113" i="6"/>
  <c r="Y113" i="6"/>
  <c r="X113" i="6"/>
  <c r="Z112" i="6"/>
  <c r="Y112" i="6"/>
  <c r="X112" i="6"/>
  <c r="Z111" i="6"/>
  <c r="Y111" i="6"/>
  <c r="X111" i="6"/>
  <c r="Z110" i="6"/>
  <c r="Y110" i="6"/>
  <c r="X110" i="6"/>
  <c r="Z109" i="6"/>
  <c r="Y109" i="6"/>
  <c r="X109" i="6"/>
  <c r="Z138" i="6"/>
  <c r="Y138" i="6"/>
  <c r="X138" i="6"/>
  <c r="Z137" i="6"/>
  <c r="Y137" i="6"/>
  <c r="X137" i="6"/>
  <c r="Z136" i="6"/>
  <c r="Y136" i="6"/>
  <c r="X136" i="6"/>
  <c r="Z135" i="6"/>
  <c r="Y135" i="6"/>
  <c r="X135" i="6"/>
  <c r="Z134" i="6"/>
  <c r="Y134" i="6"/>
  <c r="X134" i="6"/>
  <c r="Z133" i="6"/>
  <c r="Y133" i="6"/>
  <c r="X133" i="6"/>
  <c r="Z132" i="6"/>
  <c r="Y132" i="6"/>
  <c r="X132" i="6"/>
  <c r="Z131" i="6"/>
  <c r="Y131" i="6"/>
  <c r="X131" i="6"/>
  <c r="Z130" i="6"/>
  <c r="Y130" i="6"/>
  <c r="X130" i="6"/>
  <c r="Z129" i="6"/>
  <c r="Y129" i="6"/>
  <c r="X129" i="6"/>
  <c r="Z128" i="6"/>
  <c r="Y128" i="6"/>
  <c r="X128" i="6"/>
  <c r="Z127" i="6"/>
  <c r="Y127" i="6"/>
  <c r="X127" i="6"/>
  <c r="Z126" i="6"/>
  <c r="Y126" i="6"/>
  <c r="X126" i="6"/>
  <c r="Z125" i="6"/>
  <c r="Y125" i="6"/>
  <c r="X125" i="6"/>
  <c r="Z124" i="6"/>
  <c r="Y124" i="6"/>
  <c r="X124" i="6"/>
  <c r="Z123" i="6"/>
  <c r="Y123" i="6"/>
  <c r="X123" i="6"/>
  <c r="Z149" i="6"/>
  <c r="Y149" i="6"/>
  <c r="X149" i="6"/>
  <c r="Z148" i="6"/>
  <c r="Y148" i="6"/>
  <c r="X148" i="6"/>
  <c r="Z147" i="6"/>
  <c r="Y147" i="6"/>
  <c r="X147" i="6"/>
  <c r="Z146" i="6"/>
  <c r="Y146" i="6"/>
  <c r="X146" i="6"/>
  <c r="Z145" i="6"/>
  <c r="Y145" i="6"/>
  <c r="X145" i="6"/>
  <c r="Z144" i="6"/>
  <c r="Y144" i="6"/>
  <c r="X144" i="6"/>
  <c r="Z143" i="6"/>
  <c r="Y143" i="6"/>
  <c r="X143" i="6"/>
  <c r="Z142" i="6"/>
  <c r="Y142" i="6"/>
  <c r="X142" i="6"/>
  <c r="Z141" i="6"/>
  <c r="Y141" i="6"/>
  <c r="X141" i="6"/>
  <c r="Z154" i="6"/>
  <c r="Y154" i="6"/>
  <c r="X154" i="6"/>
  <c r="Z153" i="6"/>
  <c r="Y153" i="6"/>
  <c r="X153" i="6"/>
  <c r="Z152" i="6"/>
  <c r="Y152" i="6"/>
  <c r="X152" i="6"/>
  <c r="Z174" i="6"/>
  <c r="Y174" i="6"/>
  <c r="X174" i="6"/>
  <c r="Z173" i="6"/>
  <c r="Y173" i="6"/>
  <c r="X173" i="6"/>
  <c r="Z172" i="6"/>
  <c r="Y172" i="6"/>
  <c r="X172" i="6"/>
  <c r="Z171" i="6"/>
  <c r="Y171" i="6"/>
  <c r="X171" i="6"/>
  <c r="Z180" i="6"/>
  <c r="Y180" i="6"/>
  <c r="X180" i="6"/>
  <c r="Z179" i="6"/>
  <c r="Y179" i="6"/>
  <c r="X179" i="6"/>
  <c r="Z178" i="6"/>
  <c r="Y178" i="6"/>
  <c r="X178" i="6"/>
  <c r="Z177" i="6"/>
  <c r="Y177" i="6"/>
  <c r="X177" i="6"/>
  <c r="Z184" i="6"/>
  <c r="Y184" i="6"/>
  <c r="X184" i="6"/>
  <c r="Z183" i="6"/>
  <c r="Y183" i="6"/>
  <c r="Z188" i="6"/>
  <c r="Y188" i="6"/>
  <c r="X188" i="6"/>
  <c r="Z187" i="6"/>
  <c r="Y187" i="6"/>
  <c r="X187" i="6"/>
  <c r="Z223" i="6"/>
  <c r="Y223" i="6"/>
  <c r="X223" i="6"/>
  <c r="Z222" i="6"/>
  <c r="Y222" i="6"/>
  <c r="X222" i="6"/>
  <c r="Z221" i="6"/>
  <c r="Y221" i="6"/>
  <c r="X221" i="6"/>
  <c r="Z220" i="6"/>
  <c r="Y220" i="6"/>
  <c r="X220" i="6"/>
  <c r="Z217" i="6"/>
  <c r="Y217" i="6"/>
  <c r="X217" i="6"/>
  <c r="Z216" i="6"/>
  <c r="Y216" i="6"/>
  <c r="X216" i="6"/>
  <c r="Z215" i="6"/>
  <c r="Y215" i="6"/>
  <c r="X215" i="6"/>
  <c r="Z214" i="6"/>
  <c r="Y214" i="6"/>
  <c r="X214" i="6"/>
  <c r="Z213" i="6"/>
  <c r="Y213" i="6"/>
  <c r="X213" i="6"/>
  <c r="Z212" i="6"/>
  <c r="Y212" i="6"/>
  <c r="X212" i="6"/>
  <c r="Z211" i="6"/>
  <c r="Y211" i="6"/>
  <c r="X211" i="6"/>
  <c r="Z210" i="6"/>
  <c r="Y210" i="6"/>
  <c r="X210" i="6"/>
  <c r="Z209" i="6"/>
  <c r="Y209" i="6"/>
  <c r="X209" i="6"/>
  <c r="Z208" i="6"/>
  <c r="Y208" i="6"/>
  <c r="X208" i="6"/>
  <c r="Z207" i="6"/>
  <c r="Y207" i="6"/>
  <c r="X207" i="6"/>
  <c r="Z206" i="6"/>
  <c r="Y206" i="6"/>
  <c r="X206" i="6"/>
  <c r="Z205" i="6"/>
  <c r="Y205" i="6"/>
  <c r="X205" i="6"/>
  <c r="X75" i="6"/>
  <c r="X74" i="6"/>
  <c r="X73" i="6"/>
  <c r="X72" i="6"/>
  <c r="X71" i="6"/>
  <c r="Y75" i="6"/>
  <c r="Y74" i="6"/>
  <c r="Y73" i="6"/>
  <c r="Y72" i="6"/>
  <c r="Y71" i="6"/>
  <c r="Z75" i="6"/>
  <c r="Z74" i="6"/>
  <c r="Z73" i="6"/>
  <c r="Z72" i="6"/>
  <c r="Z71" i="6"/>
  <c r="Z152" i="2"/>
  <c r="Y152" i="2"/>
  <c r="X152" i="2"/>
  <c r="Z151" i="2"/>
  <c r="Y151" i="2"/>
  <c r="X151" i="2"/>
  <c r="Z150" i="2"/>
  <c r="Y150" i="2"/>
  <c r="X150" i="2"/>
  <c r="Z149" i="2"/>
  <c r="Y149" i="2"/>
  <c r="X149" i="2"/>
  <c r="Z148" i="2"/>
  <c r="Y148" i="2"/>
  <c r="X148" i="2"/>
  <c r="S152" i="2"/>
  <c r="R152" i="2"/>
  <c r="Q152" i="2"/>
  <c r="P152" i="2"/>
  <c r="O152" i="2"/>
  <c r="N152" i="2"/>
  <c r="S151" i="2"/>
  <c r="R151" i="2"/>
  <c r="Q151" i="2"/>
  <c r="P151" i="2"/>
  <c r="O151" i="2"/>
  <c r="N151" i="2"/>
  <c r="S150" i="2"/>
  <c r="R150" i="2"/>
  <c r="Q150" i="2"/>
  <c r="P150" i="2"/>
  <c r="O150" i="2"/>
  <c r="N150" i="2"/>
  <c r="S149" i="2"/>
  <c r="R149" i="2"/>
  <c r="Q149" i="2"/>
  <c r="P149" i="2"/>
  <c r="O149" i="2"/>
  <c r="N149" i="2"/>
  <c r="S148" i="2"/>
  <c r="R148" i="2"/>
  <c r="Q148" i="2"/>
  <c r="P148" i="2"/>
  <c r="O148" i="2"/>
  <c r="N148" i="2"/>
  <c r="H152" i="2"/>
  <c r="G152" i="2"/>
  <c r="F152" i="2"/>
  <c r="E152" i="2"/>
  <c r="D152" i="2"/>
  <c r="H151" i="2"/>
  <c r="G151" i="2"/>
  <c r="F151" i="2"/>
  <c r="E151" i="2"/>
  <c r="D151" i="2"/>
  <c r="H150" i="2"/>
  <c r="G150" i="2"/>
  <c r="F150" i="2"/>
  <c r="E150" i="2"/>
  <c r="D150" i="2"/>
  <c r="H149" i="2"/>
  <c r="G149" i="2"/>
  <c r="F149" i="2"/>
  <c r="E149" i="2"/>
  <c r="D149" i="2"/>
  <c r="H148" i="2"/>
  <c r="G148" i="2"/>
  <c r="F148" i="2"/>
  <c r="E148" i="2"/>
  <c r="D148" i="2"/>
  <c r="C152" i="2"/>
  <c r="C151" i="2"/>
  <c r="C150" i="2"/>
  <c r="C149" i="2"/>
  <c r="C148" i="2"/>
  <c r="Z103" i="2"/>
  <c r="Y103" i="2"/>
  <c r="X103" i="2"/>
  <c r="Z102" i="2"/>
  <c r="Y102" i="2"/>
  <c r="X102" i="2"/>
  <c r="Z101" i="2"/>
  <c r="Y101" i="2"/>
  <c r="X101" i="2"/>
  <c r="Z100" i="2"/>
  <c r="Y100" i="2"/>
  <c r="X100" i="2"/>
  <c r="Z99" i="2"/>
  <c r="Y99" i="2"/>
  <c r="X99" i="2"/>
  <c r="S103" i="2"/>
  <c r="R103" i="2"/>
  <c r="Q103" i="2"/>
  <c r="P103" i="2"/>
  <c r="O103" i="2"/>
  <c r="N103" i="2"/>
  <c r="S102" i="2"/>
  <c r="R102" i="2"/>
  <c r="Q102" i="2"/>
  <c r="P102" i="2"/>
  <c r="O102" i="2"/>
  <c r="N102" i="2"/>
  <c r="S101" i="2"/>
  <c r="R101" i="2"/>
  <c r="Q101" i="2"/>
  <c r="P101" i="2"/>
  <c r="O101" i="2"/>
  <c r="N101" i="2"/>
  <c r="S100" i="2"/>
  <c r="R100" i="2"/>
  <c r="Q100" i="2"/>
  <c r="P100" i="2"/>
  <c r="O100" i="2"/>
  <c r="N100" i="2"/>
  <c r="S99" i="2"/>
  <c r="R99" i="2"/>
  <c r="Q99" i="2"/>
  <c r="P99" i="2"/>
  <c r="O99" i="2"/>
  <c r="N99" i="2"/>
  <c r="H103" i="2"/>
  <c r="G103" i="2"/>
  <c r="F103" i="2"/>
  <c r="E103" i="2"/>
  <c r="D103" i="2"/>
  <c r="H102" i="2"/>
  <c r="G102" i="2"/>
  <c r="F102" i="2"/>
  <c r="E102" i="2"/>
  <c r="D102" i="2"/>
  <c r="H101" i="2"/>
  <c r="G101" i="2"/>
  <c r="F101" i="2"/>
  <c r="E101" i="2"/>
  <c r="D101" i="2"/>
  <c r="H100" i="2"/>
  <c r="G100" i="2"/>
  <c r="F100" i="2"/>
  <c r="E100" i="2"/>
  <c r="D100" i="2"/>
  <c r="H99" i="2"/>
  <c r="G99" i="2"/>
  <c r="F99" i="2"/>
  <c r="E99" i="2"/>
  <c r="D99" i="2"/>
  <c r="C103" i="2"/>
  <c r="C102" i="2"/>
  <c r="C101" i="2"/>
  <c r="C100" i="2"/>
  <c r="C99" i="2"/>
  <c r="Z23" i="2"/>
  <c r="Y23" i="2"/>
  <c r="X23" i="2"/>
  <c r="Z22" i="2"/>
  <c r="Y22" i="2"/>
  <c r="X22" i="2"/>
  <c r="Z21" i="2"/>
  <c r="Y21" i="2"/>
  <c r="X21" i="2"/>
  <c r="Z20" i="2"/>
  <c r="Y20" i="2"/>
  <c r="X20" i="2"/>
  <c r="Z19" i="2"/>
  <c r="Y19" i="2"/>
  <c r="X19" i="2"/>
  <c r="S23" i="2"/>
  <c r="R23" i="2"/>
  <c r="Q23" i="2"/>
  <c r="P23" i="2"/>
  <c r="O23" i="2"/>
  <c r="N23" i="2"/>
  <c r="S22" i="2"/>
  <c r="R22" i="2"/>
  <c r="Q22" i="2"/>
  <c r="P22" i="2"/>
  <c r="O22" i="2"/>
  <c r="N22" i="2"/>
  <c r="S21" i="2"/>
  <c r="R21" i="2"/>
  <c r="Q21" i="2"/>
  <c r="P21" i="2"/>
  <c r="O21" i="2"/>
  <c r="N21" i="2"/>
  <c r="S20" i="2"/>
  <c r="R20" i="2"/>
  <c r="Q20" i="2"/>
  <c r="P20" i="2"/>
  <c r="O20" i="2"/>
  <c r="N20" i="2"/>
  <c r="S19" i="2"/>
  <c r="R19" i="2"/>
  <c r="Q19" i="2"/>
  <c r="P19" i="2"/>
  <c r="O19" i="2"/>
  <c r="N19" i="2"/>
  <c r="H23" i="2"/>
  <c r="G23" i="2"/>
  <c r="F23" i="2"/>
  <c r="E23" i="2"/>
  <c r="D23" i="2"/>
  <c r="H22" i="2"/>
  <c r="G22" i="2"/>
  <c r="F22" i="2"/>
  <c r="E22" i="2"/>
  <c r="D22" i="2"/>
  <c r="H21" i="2"/>
  <c r="G21" i="2"/>
  <c r="F21" i="2"/>
  <c r="E21" i="2"/>
  <c r="D21" i="2"/>
  <c r="H20" i="2"/>
  <c r="G20" i="2"/>
  <c r="F20" i="2"/>
  <c r="E20" i="2"/>
  <c r="D20" i="2"/>
  <c r="H19" i="2"/>
  <c r="G19" i="2"/>
  <c r="F19" i="2"/>
  <c r="E19" i="2"/>
  <c r="D19" i="2"/>
  <c r="C23" i="2"/>
  <c r="C22" i="2"/>
  <c r="C21" i="2"/>
  <c r="C20" i="2"/>
  <c r="C19" i="2"/>
  <c r="Z110" i="3"/>
  <c r="Y110" i="3"/>
  <c r="X110" i="3"/>
  <c r="Z109" i="3"/>
  <c r="Y109" i="3"/>
  <c r="X109" i="3"/>
  <c r="Z108" i="3"/>
  <c r="Y108" i="3"/>
  <c r="X108" i="3"/>
  <c r="Z107" i="3"/>
  <c r="Y107" i="3"/>
  <c r="X107" i="3"/>
  <c r="Z106" i="3"/>
  <c r="Y106" i="3"/>
  <c r="X106" i="3"/>
  <c r="S110" i="3"/>
  <c r="R110" i="3"/>
  <c r="Q110" i="3"/>
  <c r="P110" i="3"/>
  <c r="O110" i="3"/>
  <c r="N110" i="3"/>
  <c r="S109" i="3"/>
  <c r="R109" i="3"/>
  <c r="Q109" i="3"/>
  <c r="P109" i="3"/>
  <c r="O109" i="3"/>
  <c r="N109" i="3"/>
  <c r="S108" i="3"/>
  <c r="R108" i="3"/>
  <c r="Q108" i="3"/>
  <c r="P108" i="3"/>
  <c r="O108" i="3"/>
  <c r="N108" i="3"/>
  <c r="S107" i="3"/>
  <c r="R107" i="3"/>
  <c r="Q107" i="3"/>
  <c r="P107" i="3"/>
  <c r="O107" i="3"/>
  <c r="N107" i="3"/>
  <c r="S106" i="3"/>
  <c r="R106" i="3"/>
  <c r="Q106" i="3"/>
  <c r="P106" i="3"/>
  <c r="O106" i="3"/>
  <c r="N106" i="3"/>
  <c r="H110" i="3"/>
  <c r="G110" i="3"/>
  <c r="F110" i="3"/>
  <c r="E110" i="3"/>
  <c r="D110" i="3"/>
  <c r="H109" i="3"/>
  <c r="G109" i="3"/>
  <c r="F109" i="3"/>
  <c r="E109" i="3"/>
  <c r="D109" i="3"/>
  <c r="H108" i="3"/>
  <c r="G108" i="3"/>
  <c r="F108" i="3"/>
  <c r="E108" i="3"/>
  <c r="D108" i="3"/>
  <c r="H107" i="3"/>
  <c r="G107" i="3"/>
  <c r="F107" i="3"/>
  <c r="E107" i="3"/>
  <c r="D107" i="3"/>
  <c r="H106" i="3"/>
  <c r="G106" i="3"/>
  <c r="F106" i="3"/>
  <c r="E106" i="3"/>
  <c r="D106" i="3"/>
  <c r="C110" i="3"/>
  <c r="C109" i="3"/>
  <c r="C108" i="3"/>
  <c r="C107" i="3"/>
  <c r="C106" i="3"/>
  <c r="Z18" i="3"/>
  <c r="Y18" i="3"/>
  <c r="X18" i="3"/>
  <c r="Z17" i="3"/>
  <c r="Y17" i="3"/>
  <c r="X17" i="3"/>
  <c r="Z16" i="3"/>
  <c r="Y16" i="3"/>
  <c r="X16" i="3"/>
  <c r="Z15" i="3"/>
  <c r="Y15" i="3"/>
  <c r="X15" i="3"/>
  <c r="Z14" i="3"/>
  <c r="Y14" i="3"/>
  <c r="X14" i="3"/>
  <c r="S18" i="3"/>
  <c r="R18" i="3"/>
  <c r="Q18" i="3"/>
  <c r="P18" i="3"/>
  <c r="O18" i="3"/>
  <c r="N18" i="3"/>
  <c r="S17" i="3"/>
  <c r="R17" i="3"/>
  <c r="Q17" i="3"/>
  <c r="P17" i="3"/>
  <c r="O17" i="3"/>
  <c r="N17" i="3"/>
  <c r="S16" i="3"/>
  <c r="R16" i="3"/>
  <c r="Q16" i="3"/>
  <c r="P16" i="3"/>
  <c r="O16" i="3"/>
  <c r="N16" i="3"/>
  <c r="S15" i="3"/>
  <c r="R15" i="3"/>
  <c r="Q15" i="3"/>
  <c r="P15" i="3"/>
  <c r="O15" i="3"/>
  <c r="N15" i="3"/>
  <c r="S14" i="3"/>
  <c r="R14" i="3"/>
  <c r="Q14" i="3"/>
  <c r="P14" i="3"/>
  <c r="O14" i="3"/>
  <c r="N14" i="3"/>
  <c r="H18" i="3"/>
  <c r="G18" i="3"/>
  <c r="F18" i="3"/>
  <c r="E18" i="3"/>
  <c r="D18" i="3"/>
  <c r="H17" i="3"/>
  <c r="G17" i="3"/>
  <c r="F17" i="3"/>
  <c r="E17" i="3"/>
  <c r="D17" i="3"/>
  <c r="H16" i="3"/>
  <c r="G16" i="3"/>
  <c r="F16" i="3"/>
  <c r="E16" i="3"/>
  <c r="D16" i="3"/>
  <c r="H15" i="3"/>
  <c r="G15" i="3"/>
  <c r="F15" i="3"/>
  <c r="E15" i="3"/>
  <c r="D15" i="3"/>
  <c r="H14" i="3"/>
  <c r="G14" i="3"/>
  <c r="F14" i="3"/>
  <c r="E14" i="3"/>
  <c r="D14" i="3"/>
  <c r="C18" i="3"/>
  <c r="C17" i="3"/>
  <c r="C16" i="3"/>
  <c r="C15" i="3"/>
  <c r="C14" i="3"/>
  <c r="Z69" i="3"/>
  <c r="Y69" i="3"/>
  <c r="X69" i="3"/>
  <c r="Z68" i="3"/>
  <c r="Y68" i="3"/>
  <c r="X68" i="3"/>
  <c r="Z67" i="3"/>
  <c r="Y67" i="3"/>
  <c r="X67" i="3"/>
  <c r="Z66" i="3"/>
  <c r="Y66" i="3"/>
  <c r="X66" i="3"/>
  <c r="Z65" i="3"/>
  <c r="Y65" i="3"/>
  <c r="X65" i="3"/>
  <c r="S69" i="3"/>
  <c r="R69" i="3"/>
  <c r="Q69" i="3"/>
  <c r="P69" i="3"/>
  <c r="O69" i="3"/>
  <c r="N69" i="3"/>
  <c r="S68" i="3"/>
  <c r="R68" i="3"/>
  <c r="Q68" i="3"/>
  <c r="P68" i="3"/>
  <c r="O68" i="3"/>
  <c r="N68" i="3"/>
  <c r="S67" i="3"/>
  <c r="R67" i="3"/>
  <c r="Q67" i="3"/>
  <c r="P67" i="3"/>
  <c r="O67" i="3"/>
  <c r="N67" i="3"/>
  <c r="S66" i="3"/>
  <c r="R66" i="3"/>
  <c r="Q66" i="3"/>
  <c r="P66" i="3"/>
  <c r="O66" i="3"/>
  <c r="N66" i="3"/>
  <c r="S65" i="3"/>
  <c r="R65" i="3"/>
  <c r="Q65" i="3"/>
  <c r="P65" i="3"/>
  <c r="O65" i="3"/>
  <c r="N65" i="3"/>
  <c r="H69" i="3"/>
  <c r="G69" i="3"/>
  <c r="F69" i="3"/>
  <c r="E69" i="3"/>
  <c r="D69" i="3"/>
  <c r="H68" i="3"/>
  <c r="G68" i="3"/>
  <c r="F68" i="3"/>
  <c r="E68" i="3"/>
  <c r="D68" i="3"/>
  <c r="H67" i="3"/>
  <c r="G67" i="3"/>
  <c r="F67" i="3"/>
  <c r="E67" i="3"/>
  <c r="D67" i="3"/>
  <c r="H66" i="3"/>
  <c r="G66" i="3"/>
  <c r="F66" i="3"/>
  <c r="E66" i="3"/>
  <c r="D66" i="3"/>
  <c r="H65" i="3"/>
  <c r="G65" i="3"/>
  <c r="F65" i="3"/>
  <c r="E65" i="3"/>
  <c r="D65" i="3"/>
  <c r="C69" i="3"/>
  <c r="C68" i="3"/>
  <c r="C67" i="3"/>
  <c r="C66" i="3"/>
  <c r="C65" i="3"/>
  <c r="AB14" i="3"/>
  <c r="AB106" i="3"/>
  <c r="AB19" i="2"/>
  <c r="AB99" i="2"/>
  <c r="AB65" i="3"/>
  <c r="AB148" i="2"/>
  <c r="Z234" i="6"/>
  <c r="Y234" i="6"/>
  <c r="X234" i="6"/>
  <c r="Z233" i="6"/>
  <c r="Y233" i="6"/>
  <c r="X233" i="6"/>
  <c r="Z232" i="6"/>
  <c r="Y232" i="6"/>
  <c r="X232" i="6"/>
  <c r="Z231" i="6"/>
  <c r="Y231" i="6"/>
  <c r="X231" i="6"/>
  <c r="Z230" i="6"/>
  <c r="Y230" i="6"/>
  <c r="X230" i="6"/>
  <c r="S234" i="6"/>
  <c r="R234" i="6"/>
  <c r="Q234" i="6"/>
  <c r="P234" i="6"/>
  <c r="O234" i="6"/>
  <c r="N234" i="6"/>
  <c r="S233" i="6"/>
  <c r="R233" i="6"/>
  <c r="Q233" i="6"/>
  <c r="P233" i="6"/>
  <c r="O233" i="6"/>
  <c r="N233" i="6"/>
  <c r="S232" i="6"/>
  <c r="R232" i="6"/>
  <c r="Q232" i="6"/>
  <c r="P232" i="6"/>
  <c r="O232" i="6"/>
  <c r="N232" i="6"/>
  <c r="S231" i="6"/>
  <c r="R231" i="6"/>
  <c r="Q231" i="6"/>
  <c r="P231" i="6"/>
  <c r="O231" i="6"/>
  <c r="N231" i="6"/>
  <c r="S230" i="6"/>
  <c r="R230" i="6"/>
  <c r="Q230" i="6"/>
  <c r="P230" i="6"/>
  <c r="O230" i="6"/>
  <c r="N230" i="6"/>
  <c r="H234" i="6"/>
  <c r="G234" i="6"/>
  <c r="F234" i="6"/>
  <c r="E234" i="6"/>
  <c r="D234" i="6"/>
  <c r="H233" i="6"/>
  <c r="G233" i="6"/>
  <c r="F233" i="6"/>
  <c r="E233" i="6"/>
  <c r="D233" i="6"/>
  <c r="H232" i="6"/>
  <c r="G232" i="6"/>
  <c r="F232" i="6"/>
  <c r="E232" i="6"/>
  <c r="D232" i="6"/>
  <c r="H231" i="6"/>
  <c r="G231" i="6"/>
  <c r="F231" i="6"/>
  <c r="E231" i="6"/>
  <c r="D231" i="6"/>
  <c r="H230" i="6"/>
  <c r="G230" i="6"/>
  <c r="F230" i="6"/>
  <c r="E230" i="6"/>
  <c r="D230" i="6"/>
  <c r="C234" i="6"/>
  <c r="C233" i="6"/>
  <c r="C232" i="6"/>
  <c r="C231" i="6"/>
  <c r="C230" i="6"/>
  <c r="Z198" i="6"/>
  <c r="Y198" i="6"/>
  <c r="X198" i="6"/>
  <c r="Z197" i="6"/>
  <c r="Y197" i="6"/>
  <c r="X197" i="6"/>
  <c r="Z196" i="6"/>
  <c r="Y196" i="6"/>
  <c r="X196" i="6"/>
  <c r="Z195" i="6"/>
  <c r="Y195" i="6"/>
  <c r="X195" i="6"/>
  <c r="Z194" i="6"/>
  <c r="Y194" i="6"/>
  <c r="X194" i="6"/>
  <c r="S198" i="6"/>
  <c r="R198" i="6"/>
  <c r="Q198" i="6"/>
  <c r="P198" i="6"/>
  <c r="O198" i="6"/>
  <c r="N198" i="6"/>
  <c r="S197" i="6"/>
  <c r="R197" i="6"/>
  <c r="Q197" i="6"/>
  <c r="P197" i="6"/>
  <c r="O197" i="6"/>
  <c r="N197" i="6"/>
  <c r="S196" i="6"/>
  <c r="R196" i="6"/>
  <c r="Q196" i="6"/>
  <c r="P196" i="6"/>
  <c r="O196" i="6"/>
  <c r="N196" i="6"/>
  <c r="S195" i="6"/>
  <c r="R195" i="6"/>
  <c r="Q195" i="6"/>
  <c r="P195" i="6"/>
  <c r="O195" i="6"/>
  <c r="N195" i="6"/>
  <c r="S194" i="6"/>
  <c r="R194" i="6"/>
  <c r="Q194" i="6"/>
  <c r="P194" i="6"/>
  <c r="O194" i="6"/>
  <c r="N194" i="6"/>
  <c r="H198" i="6"/>
  <c r="G198" i="6"/>
  <c r="F198" i="6"/>
  <c r="E198" i="6"/>
  <c r="D198" i="6"/>
  <c r="H197" i="6"/>
  <c r="G197" i="6"/>
  <c r="F197" i="6"/>
  <c r="E197" i="6"/>
  <c r="D197" i="6"/>
  <c r="H196" i="6"/>
  <c r="G196" i="6"/>
  <c r="F196" i="6"/>
  <c r="E196" i="6"/>
  <c r="D196" i="6"/>
  <c r="H195" i="6"/>
  <c r="G195" i="6"/>
  <c r="F195" i="6"/>
  <c r="E195" i="6"/>
  <c r="D195" i="6"/>
  <c r="H194" i="6"/>
  <c r="G194" i="6"/>
  <c r="F194" i="6"/>
  <c r="E194" i="6"/>
  <c r="D194" i="6"/>
  <c r="C198" i="6"/>
  <c r="C197" i="6"/>
  <c r="C196" i="6"/>
  <c r="C195" i="6"/>
  <c r="C194" i="6"/>
  <c r="Z164" i="6"/>
  <c r="Y164" i="6"/>
  <c r="X164" i="6"/>
  <c r="Z163" i="6"/>
  <c r="Y163" i="6"/>
  <c r="X163" i="6"/>
  <c r="Z162" i="6"/>
  <c r="Y162" i="6"/>
  <c r="X162" i="6"/>
  <c r="Z161" i="6"/>
  <c r="Y161" i="6"/>
  <c r="X161" i="6"/>
  <c r="Z160" i="6"/>
  <c r="Y160" i="6"/>
  <c r="X160" i="6"/>
  <c r="S164" i="6"/>
  <c r="R164" i="6"/>
  <c r="Q164" i="6"/>
  <c r="P164" i="6"/>
  <c r="O164" i="6"/>
  <c r="N164" i="6"/>
  <c r="S163" i="6"/>
  <c r="R163" i="6"/>
  <c r="Q163" i="6"/>
  <c r="P163" i="6"/>
  <c r="O163" i="6"/>
  <c r="N163" i="6"/>
  <c r="S162" i="6"/>
  <c r="R162" i="6"/>
  <c r="Q162" i="6"/>
  <c r="P162" i="6"/>
  <c r="O162" i="6"/>
  <c r="N162" i="6"/>
  <c r="S161" i="6"/>
  <c r="R161" i="6"/>
  <c r="Q161" i="6"/>
  <c r="P161" i="6"/>
  <c r="O161" i="6"/>
  <c r="N161" i="6"/>
  <c r="S160" i="6"/>
  <c r="R160" i="6"/>
  <c r="Q160" i="6"/>
  <c r="P160" i="6"/>
  <c r="O160" i="6"/>
  <c r="N160" i="6"/>
  <c r="H164" i="6"/>
  <c r="G164" i="6"/>
  <c r="F164" i="6"/>
  <c r="E164" i="6"/>
  <c r="D164" i="6"/>
  <c r="H163" i="6"/>
  <c r="G163" i="6"/>
  <c r="F163" i="6"/>
  <c r="E163" i="6"/>
  <c r="D163" i="6"/>
  <c r="H162" i="6"/>
  <c r="G162" i="6"/>
  <c r="F162" i="6"/>
  <c r="E162" i="6"/>
  <c r="D162" i="6"/>
  <c r="H161" i="6"/>
  <c r="G161" i="6"/>
  <c r="F161" i="6"/>
  <c r="E161" i="6"/>
  <c r="D161" i="6"/>
  <c r="H160" i="6"/>
  <c r="G160" i="6"/>
  <c r="F160" i="6"/>
  <c r="E160" i="6"/>
  <c r="D160" i="6"/>
  <c r="C164" i="6"/>
  <c r="C163" i="6"/>
  <c r="C162" i="6"/>
  <c r="C161" i="6"/>
  <c r="C160" i="6"/>
  <c r="AB230" i="6"/>
  <c r="AB194" i="6"/>
  <c r="AB160" i="6"/>
</calcChain>
</file>

<file path=xl/sharedStrings.xml><?xml version="1.0" encoding="utf-8"?>
<sst xmlns="http://schemas.openxmlformats.org/spreadsheetml/2006/main" count="4951" uniqueCount="505">
  <si>
    <t>Ne-3a</t>
  </si>
  <si>
    <t>O</t>
  </si>
  <si>
    <t>Mg</t>
  </si>
  <si>
    <t>Ca</t>
  </si>
  <si>
    <t>Mn</t>
  </si>
  <si>
    <t>Fe</t>
  </si>
  <si>
    <t>Sr</t>
  </si>
  <si>
    <t>Spektrum 9</t>
  </si>
  <si>
    <t>Spektrum 10</t>
  </si>
  <si>
    <t>Spektrum 11</t>
  </si>
  <si>
    <t>Spektrum 12</t>
  </si>
  <si>
    <t>Spektrum 13</t>
  </si>
  <si>
    <t>Spektrum 14</t>
  </si>
  <si>
    <t>Spektrum 15</t>
  </si>
  <si>
    <t>Spektrum 16</t>
  </si>
  <si>
    <t>Spektrum 17</t>
  </si>
  <si>
    <t>Spektrum 20</t>
  </si>
  <si>
    <t>Spektrum 21</t>
  </si>
  <si>
    <t>Spektrum 22</t>
  </si>
  <si>
    <t>Spektrum 23</t>
  </si>
  <si>
    <t>Spektrum 24</t>
  </si>
  <si>
    <t>Spektrum 25</t>
  </si>
  <si>
    <t>Spektrum 26</t>
  </si>
  <si>
    <t>Spektrum 27</t>
  </si>
  <si>
    <t>Spektrum 29</t>
  </si>
  <si>
    <t>Spektrum 30</t>
  </si>
  <si>
    <t>Spektrum 31</t>
  </si>
  <si>
    <t>Spektrum 32</t>
  </si>
  <si>
    <t>Spektrum 33</t>
  </si>
  <si>
    <t>Spektrum 34</t>
  </si>
  <si>
    <t>Spektrum 35</t>
  </si>
  <si>
    <t>Spektrum 36</t>
  </si>
  <si>
    <t>Spektrum 37</t>
  </si>
  <si>
    <t>Spektrum 38</t>
  </si>
  <si>
    <t>Spektrum 39</t>
  </si>
  <si>
    <t>Spektrum 40</t>
  </si>
  <si>
    <t>Spektrum 41</t>
  </si>
  <si>
    <t>Spektrum 42</t>
  </si>
  <si>
    <t>Spektrum 43</t>
  </si>
  <si>
    <t>Spektrum 44</t>
  </si>
  <si>
    <t>Spektrum 45</t>
  </si>
  <si>
    <t>Spektrum 46</t>
  </si>
  <si>
    <t>Spektrum 47</t>
  </si>
  <si>
    <t>Spektrum 48</t>
  </si>
  <si>
    <t>Spektrum 49</t>
  </si>
  <si>
    <t>Spektrum 50</t>
  </si>
  <si>
    <t>Spektrum 51</t>
  </si>
  <si>
    <t>Spektrum 52</t>
  </si>
  <si>
    <t>Spektrum 53</t>
  </si>
  <si>
    <t>Spektrum 54</t>
  </si>
  <si>
    <t>Spektrum 55</t>
  </si>
  <si>
    <t>Spektrum 56</t>
  </si>
  <si>
    <t>Spektrum 57</t>
  </si>
  <si>
    <t>Spektrum 58</t>
  </si>
  <si>
    <t>Spektrum 59</t>
  </si>
  <si>
    <t>Spektrum 60</t>
  </si>
  <si>
    <t>Spektrum 61</t>
  </si>
  <si>
    <t>Spektrum 62</t>
  </si>
  <si>
    <t>Spektrum 63</t>
  </si>
  <si>
    <t>Spektrum 64</t>
  </si>
  <si>
    <t>Spektrum 65</t>
  </si>
  <si>
    <t>Spektrum 66</t>
  </si>
  <si>
    <t>Spektrum 67</t>
  </si>
  <si>
    <t>Spektrum 68</t>
  </si>
  <si>
    <t>Spektrum 69</t>
  </si>
  <si>
    <t>Spektrum 70</t>
  </si>
  <si>
    <t>Spektrum 71</t>
  </si>
  <si>
    <t>Spektrum 72</t>
  </si>
  <si>
    <t>Spektrum 73</t>
  </si>
  <si>
    <t>Atom%</t>
  </si>
  <si>
    <t>Weight%</t>
  </si>
  <si>
    <t>Profile</t>
  </si>
  <si>
    <t>Area 1</t>
  </si>
  <si>
    <t>Dolomit 1</t>
  </si>
  <si>
    <t>Dolomit 2</t>
  </si>
  <si>
    <t>Area 3</t>
  </si>
  <si>
    <t>Dolomit 3</t>
  </si>
  <si>
    <t>Dolomit 4</t>
  </si>
  <si>
    <t>Dolomit 5</t>
  </si>
  <si>
    <t>Area 4</t>
  </si>
  <si>
    <t>Dolomit 6</t>
  </si>
  <si>
    <t>Area 5</t>
  </si>
  <si>
    <t>Area 6</t>
  </si>
  <si>
    <t>Dolomit 7</t>
  </si>
  <si>
    <t>Dolomit 8</t>
  </si>
  <si>
    <t>Dolomit 9</t>
  </si>
  <si>
    <t>Dolomit 10</t>
  </si>
  <si>
    <t>Dolomit 11</t>
  </si>
  <si>
    <t>Dolomit 12</t>
  </si>
  <si>
    <t>Area 7</t>
  </si>
  <si>
    <t>Dolomit 13</t>
  </si>
  <si>
    <t>Dolomit 14</t>
  </si>
  <si>
    <t>Dolomit 15</t>
  </si>
  <si>
    <t>Dolomit 16</t>
  </si>
  <si>
    <t>Area 8</t>
  </si>
  <si>
    <t>Area 9</t>
  </si>
  <si>
    <t>Ne-4</t>
  </si>
  <si>
    <t>Area-analyses</t>
  </si>
  <si>
    <t>Dolomite 1</t>
  </si>
  <si>
    <t>Dolomite 2</t>
  </si>
  <si>
    <t>Dolomite 3</t>
  </si>
  <si>
    <t>Dolomite 4</t>
  </si>
  <si>
    <t>Area-analyses (1)</t>
  </si>
  <si>
    <t>Area 2</t>
  </si>
  <si>
    <t>Spektrum 6</t>
  </si>
  <si>
    <t>Spektrum 2</t>
  </si>
  <si>
    <t>Spektrum 3</t>
  </si>
  <si>
    <t>Spektrum 4</t>
  </si>
  <si>
    <t>Ne-5</t>
  </si>
  <si>
    <t>Spektrum 1</t>
  </si>
  <si>
    <t>Spektrum 5</t>
  </si>
  <si>
    <t>Spektrum 7</t>
  </si>
  <si>
    <t>Spektrum 75</t>
  </si>
  <si>
    <t>Spektrum 76</t>
  </si>
  <si>
    <t>Spektrum 77</t>
  </si>
  <si>
    <t>Ne-3b</t>
  </si>
  <si>
    <t>Magnesit 1</t>
  </si>
  <si>
    <t>Magnesit  2</t>
  </si>
  <si>
    <t>Magnesit  3</t>
  </si>
  <si>
    <t>Magnesit  4</t>
  </si>
  <si>
    <t>Magnesit 5</t>
  </si>
  <si>
    <t>Magnesit 3</t>
  </si>
  <si>
    <t>Magnesit 4</t>
  </si>
  <si>
    <t>Magnesit 2</t>
  </si>
  <si>
    <t>Magnesit 6</t>
  </si>
  <si>
    <t>Magnesit 7</t>
  </si>
  <si>
    <t>Magnesit 8</t>
  </si>
  <si>
    <t>Magnesit 9</t>
  </si>
  <si>
    <t>Magnesit 10</t>
  </si>
  <si>
    <t>Magnesit 11</t>
  </si>
  <si>
    <t>Magnesite 1</t>
  </si>
  <si>
    <t>Magnesite 2</t>
  </si>
  <si>
    <t>Magnesite 3</t>
  </si>
  <si>
    <t>Magnesite 4</t>
  </si>
  <si>
    <t>Magnesite 5</t>
  </si>
  <si>
    <t>Spektrum 103</t>
  </si>
  <si>
    <t>MODAL-COMPOSITIONS (%)</t>
  </si>
  <si>
    <t>MgCO3</t>
  </si>
  <si>
    <t>(Fe,Mn)CO3</t>
  </si>
  <si>
    <t>(Ca,Sr)CO3</t>
  </si>
  <si>
    <t>NE-5</t>
  </si>
  <si>
    <t>Atom %</t>
  </si>
  <si>
    <t>Weight %</t>
  </si>
  <si>
    <t>Average</t>
  </si>
  <si>
    <t>1sd</t>
  </si>
  <si>
    <t>N</t>
  </si>
  <si>
    <t>max</t>
  </si>
  <si>
    <t>min</t>
  </si>
  <si>
    <t>Siderit 1</t>
  </si>
  <si>
    <t>Siderit 2</t>
  </si>
  <si>
    <t>Siderit 3</t>
  </si>
  <si>
    <t>Siderit 4</t>
  </si>
  <si>
    <t>Siderit 5</t>
  </si>
  <si>
    <t>Spektrum 28</t>
  </si>
  <si>
    <t>Siderit 6</t>
  </si>
  <si>
    <t>Siderit 7</t>
  </si>
  <si>
    <t>Siderit 8</t>
  </si>
  <si>
    <t>Siderit 9</t>
  </si>
  <si>
    <t>Spektrum 74</t>
  </si>
  <si>
    <t>F</t>
  </si>
  <si>
    <t>P</t>
  </si>
  <si>
    <t>Apatite 1</t>
  </si>
  <si>
    <t>Apatite 2</t>
  </si>
  <si>
    <t>Apatite 3</t>
  </si>
  <si>
    <t>Apatite 4</t>
  </si>
  <si>
    <t>Apatite 5</t>
  </si>
  <si>
    <t>Apatite 6</t>
  </si>
  <si>
    <t>Apatite 7</t>
  </si>
  <si>
    <t>Apatite 8</t>
  </si>
  <si>
    <t>Apatite 9</t>
  </si>
  <si>
    <t>Apatite 10</t>
  </si>
  <si>
    <t>Apatite 11</t>
  </si>
  <si>
    <t>Apatite 12</t>
  </si>
  <si>
    <t>Apatite dark 1</t>
  </si>
  <si>
    <t>Apatite dark 2</t>
  </si>
  <si>
    <t>Apatite bright 1</t>
  </si>
  <si>
    <t>Apatite dark 3</t>
  </si>
  <si>
    <t>Apatite dark 4</t>
  </si>
  <si>
    <t>Apatite dark 5</t>
  </si>
  <si>
    <t>Apatite bright 2</t>
  </si>
  <si>
    <t>Apatite bright 3</t>
  </si>
  <si>
    <t>Apatite dark 6</t>
  </si>
  <si>
    <t>Apatite dark 7</t>
  </si>
  <si>
    <t>Apatite bright 4</t>
  </si>
  <si>
    <t>Apatite dark 8</t>
  </si>
  <si>
    <t>Apatite dark 9</t>
  </si>
  <si>
    <t>Apatite bright 5</t>
  </si>
  <si>
    <t>La</t>
  </si>
  <si>
    <t>Ce</t>
  </si>
  <si>
    <t>Pr</t>
  </si>
  <si>
    <t>Nd</t>
  </si>
  <si>
    <t>Sm</t>
  </si>
  <si>
    <t>Th</t>
  </si>
  <si>
    <t>U</t>
  </si>
  <si>
    <t>Monazite 1</t>
  </si>
  <si>
    <t>Monazite 2</t>
  </si>
  <si>
    <t>Monazite 3</t>
  </si>
  <si>
    <t>Monazite 4</t>
  </si>
  <si>
    <t>Monazite 5</t>
  </si>
  <si>
    <t>Monazite 6</t>
  </si>
  <si>
    <t>Monazite 7</t>
  </si>
  <si>
    <t>Monazite 8</t>
  </si>
  <si>
    <t>Monazite 9</t>
  </si>
  <si>
    <t>Monazite 10</t>
  </si>
  <si>
    <t>Monazite 11</t>
  </si>
  <si>
    <t>Monazite 12</t>
  </si>
  <si>
    <t>Monazite 13</t>
  </si>
  <si>
    <t>Monazite 14</t>
  </si>
  <si>
    <t>Monazite 15</t>
  </si>
  <si>
    <t>Monazite 16</t>
  </si>
  <si>
    <t>Monazite 17</t>
  </si>
  <si>
    <t>Monazite 18</t>
  </si>
  <si>
    <t>Monazite 19</t>
  </si>
  <si>
    <t>Monazite 20</t>
  </si>
  <si>
    <t>Monazite 21</t>
  </si>
  <si>
    <t>Monazite 22</t>
  </si>
  <si>
    <t>Monazite 23</t>
  </si>
  <si>
    <t>Monazite24</t>
  </si>
  <si>
    <t>Monazite 25</t>
  </si>
  <si>
    <t>Monazite 26</t>
  </si>
  <si>
    <t>Monazite 27</t>
  </si>
  <si>
    <t>Monazite 28</t>
  </si>
  <si>
    <t>Monazite 29</t>
  </si>
  <si>
    <t>Monazite 30</t>
  </si>
  <si>
    <t>Area Analyses</t>
  </si>
  <si>
    <t>Spectrum 12</t>
  </si>
  <si>
    <t>Spectrum 13</t>
  </si>
  <si>
    <t>Spectrum 14</t>
  </si>
  <si>
    <t>Spectrum 15</t>
  </si>
  <si>
    <t>Spectrum 17</t>
  </si>
  <si>
    <t>Spectrum 18</t>
  </si>
  <si>
    <t>Spectrum18</t>
  </si>
  <si>
    <t>Spectrum 19</t>
  </si>
  <si>
    <t>Spectrum 20</t>
  </si>
  <si>
    <t>Sc</t>
  </si>
  <si>
    <t>Ti</t>
  </si>
  <si>
    <t>Nb</t>
  </si>
  <si>
    <t>Ta</t>
  </si>
  <si>
    <t>Columbit 1</t>
  </si>
  <si>
    <t>Columbit 2</t>
  </si>
  <si>
    <t>Columbit 3</t>
  </si>
  <si>
    <t>Columbit 4</t>
  </si>
  <si>
    <t>Columbit 5</t>
  </si>
  <si>
    <t>Columbit 6</t>
  </si>
  <si>
    <t>Columbit 7</t>
  </si>
  <si>
    <t>Columbit 8</t>
  </si>
  <si>
    <t>Columbit 9</t>
  </si>
  <si>
    <t>Columbit 10</t>
  </si>
  <si>
    <t>Columbit 11</t>
  </si>
  <si>
    <t>Columbit 12</t>
  </si>
  <si>
    <t>Columbit 13</t>
  </si>
  <si>
    <t>Columbit 15</t>
  </si>
  <si>
    <t>Columbit 16</t>
  </si>
  <si>
    <t>Columbit 17</t>
  </si>
  <si>
    <t>Columbit 18</t>
  </si>
  <si>
    <t>Columbit 19</t>
  </si>
  <si>
    <t>Columbit 20</t>
  </si>
  <si>
    <t>Columbit 21</t>
  </si>
  <si>
    <t>Columbit 22</t>
  </si>
  <si>
    <t>Columbit 23</t>
  </si>
  <si>
    <t>Columbit 24</t>
  </si>
  <si>
    <t>(blue: Mzt, orange: Dol, green: Mgs, purple: Ap)</t>
  </si>
  <si>
    <t>Mnz 1</t>
  </si>
  <si>
    <t>Mnz 2</t>
  </si>
  <si>
    <t>Mnz 3</t>
  </si>
  <si>
    <t>Mnz 4</t>
  </si>
  <si>
    <t>Mnz 5</t>
  </si>
  <si>
    <t>Mnz 6</t>
  </si>
  <si>
    <t>Mnz 7</t>
  </si>
  <si>
    <t>Mnz 8</t>
  </si>
  <si>
    <t>Mnz 9</t>
  </si>
  <si>
    <t>Mnz 10</t>
  </si>
  <si>
    <t>Mnz 11</t>
  </si>
  <si>
    <t>Mnz 12</t>
  </si>
  <si>
    <t>Mnz 13</t>
  </si>
  <si>
    <t>Mnz 14</t>
  </si>
  <si>
    <t>Mnz 15</t>
  </si>
  <si>
    <t>Mnz 16</t>
  </si>
  <si>
    <t>Mnz 17</t>
  </si>
  <si>
    <t>Mnz 18</t>
  </si>
  <si>
    <t>Mnz 19</t>
  </si>
  <si>
    <t>Mnz 20</t>
  </si>
  <si>
    <t>Mnz 21</t>
  </si>
  <si>
    <t>Mnz 22</t>
  </si>
  <si>
    <t>Mnz 23</t>
  </si>
  <si>
    <t>Mnz 24</t>
  </si>
  <si>
    <t>Mnz 25</t>
  </si>
  <si>
    <t>Mnz 26</t>
  </si>
  <si>
    <t>Mnz 27</t>
  </si>
  <si>
    <t>Mnz 28</t>
  </si>
  <si>
    <t>Mnz 29</t>
  </si>
  <si>
    <t>Mnz 30</t>
  </si>
  <si>
    <t>Mnz 31</t>
  </si>
  <si>
    <t>Mnz 32</t>
  </si>
  <si>
    <t>Mnz 33</t>
  </si>
  <si>
    <t>Mnz 34</t>
  </si>
  <si>
    <t>Mnz 35</t>
  </si>
  <si>
    <t>Mnz 36</t>
  </si>
  <si>
    <t>Mnz 37</t>
  </si>
  <si>
    <t>Mnz 38</t>
  </si>
  <si>
    <t>Mnz 39</t>
  </si>
  <si>
    <t>Mnz 40</t>
  </si>
  <si>
    <t>Mnz 41</t>
  </si>
  <si>
    <t>Mnz 42</t>
  </si>
  <si>
    <t>Mnz 43</t>
  </si>
  <si>
    <t>Mnz 44</t>
  </si>
  <si>
    <t>Mnz 46</t>
  </si>
  <si>
    <t>Mnz 47</t>
  </si>
  <si>
    <t>Mnz 48</t>
  </si>
  <si>
    <t>Mnz 49</t>
  </si>
  <si>
    <t>Mnz 50</t>
  </si>
  <si>
    <t>Mnz 51</t>
  </si>
  <si>
    <t>Mnz 52</t>
  </si>
  <si>
    <t>Mnz 53</t>
  </si>
  <si>
    <t>Mnz 54</t>
  </si>
  <si>
    <t>Mnz 55</t>
  </si>
  <si>
    <t>Mnz 56</t>
  </si>
  <si>
    <t>Mnz 57</t>
  </si>
  <si>
    <t>Mnz 58</t>
  </si>
  <si>
    <t>Mnz 59</t>
  </si>
  <si>
    <t>Mnz 60</t>
  </si>
  <si>
    <t>Mnz 61</t>
  </si>
  <si>
    <t>Mnz 62</t>
  </si>
  <si>
    <t>Mnz 63</t>
  </si>
  <si>
    <t>Mnz 64</t>
  </si>
  <si>
    <t>Mnz 65</t>
  </si>
  <si>
    <t>Mnz 66</t>
  </si>
  <si>
    <t>Mnz 67</t>
  </si>
  <si>
    <t>Mnz 68</t>
  </si>
  <si>
    <t>Mnz 69</t>
  </si>
  <si>
    <t>Mnz 70</t>
  </si>
  <si>
    <t>Mnz 71</t>
  </si>
  <si>
    <t>Mnz 72</t>
  </si>
  <si>
    <t>Mnz 73</t>
  </si>
  <si>
    <t>Mnz 74</t>
  </si>
  <si>
    <t>Mnz 75</t>
  </si>
  <si>
    <t>Mnz 76</t>
  </si>
  <si>
    <t>Mnz 77</t>
  </si>
  <si>
    <t>Mnz 78</t>
  </si>
  <si>
    <t>Mnz 79</t>
  </si>
  <si>
    <t>Mnz 80</t>
  </si>
  <si>
    <t>Mnz 81</t>
  </si>
  <si>
    <t>Line spectrum</t>
  </si>
  <si>
    <t>Profile across siderite and pseudomorphs</t>
  </si>
  <si>
    <t># 36 (pseudomorph)</t>
  </si>
  <si>
    <t># 37 (pseudomorph)</t>
  </si>
  <si>
    <t>Sample:</t>
  </si>
  <si>
    <t>NE-3a</t>
  </si>
  <si>
    <t>NE-3b</t>
  </si>
  <si>
    <t>Profile 3 (monazite):</t>
  </si>
  <si>
    <t>Profile 1 (across dolomite "vein"):</t>
  </si>
  <si>
    <t>Element distribution profile 3 (monazite), wt%:</t>
  </si>
  <si>
    <t>Area 1:</t>
  </si>
  <si>
    <t>Area 2:</t>
  </si>
  <si>
    <t>Area 3:</t>
  </si>
  <si>
    <t>Area 4:</t>
  </si>
  <si>
    <t>Area 5:</t>
  </si>
  <si>
    <t>Area 6:</t>
  </si>
  <si>
    <t>Area 7:</t>
  </si>
  <si>
    <t>Area 8:</t>
  </si>
  <si>
    <t>Area 9:</t>
  </si>
  <si>
    <t>NE-4</t>
  </si>
  <si>
    <t>Area 1 (area analyses):</t>
  </si>
  <si>
    <t>Area analyses element map in monazite</t>
  </si>
  <si>
    <t>Area 5 (metamict zircon):</t>
  </si>
  <si>
    <t>Al</t>
  </si>
  <si>
    <t>Si</t>
  </si>
  <si>
    <t>Zr</t>
  </si>
  <si>
    <t>Hf</t>
  </si>
  <si>
    <t>Profile 3</t>
  </si>
  <si>
    <t>("peak" = hole)</t>
  </si>
  <si>
    <t>S</t>
  </si>
  <si>
    <t>Co</t>
  </si>
  <si>
    <t>Py 2</t>
  </si>
  <si>
    <t>Py 1</t>
  </si>
  <si>
    <t>Py-rim</t>
  </si>
  <si>
    <t>Ni</t>
  </si>
  <si>
    <t>Py 3</t>
  </si>
  <si>
    <t>Py 4</t>
  </si>
  <si>
    <t>Py 5</t>
  </si>
  <si>
    <t>Py 6</t>
  </si>
  <si>
    <t>Cu</t>
  </si>
  <si>
    <t>Zn</t>
  </si>
  <si>
    <t>As</t>
  </si>
  <si>
    <t>Rim (oxidized):</t>
  </si>
  <si>
    <t>(Py 7)</t>
  </si>
  <si>
    <t>(Py 8)</t>
  </si>
  <si>
    <t>(Py 9)</t>
  </si>
  <si>
    <t>Ccp 1</t>
  </si>
  <si>
    <t>Ccp 2</t>
  </si>
  <si>
    <t>Ccp 3</t>
  </si>
  <si>
    <t>Ccp 4</t>
  </si>
  <si>
    <t>V</t>
  </si>
  <si>
    <t>Ti-Mt 1</t>
  </si>
  <si>
    <t>Ti-Mt 2</t>
  </si>
  <si>
    <t>Ti-Mt 3</t>
  </si>
  <si>
    <t>Cr</t>
  </si>
  <si>
    <t>Chromite 1</t>
  </si>
  <si>
    <t>(thin section Ne-5a)</t>
  </si>
  <si>
    <t>Element composition line profile (in at%):</t>
  </si>
  <si>
    <t>NE-5a-1</t>
  </si>
  <si>
    <t>Ne-5a-1:</t>
  </si>
  <si>
    <t>Spektrum 8</t>
  </si>
  <si>
    <t>Spektrum 18</t>
  </si>
  <si>
    <t>Spektrum 19</t>
  </si>
  <si>
    <t>Ne-5a-1</t>
  </si>
  <si>
    <t>Spektrum 78</t>
  </si>
  <si>
    <t>Spektrum 79</t>
  </si>
  <si>
    <t>Spektrum 80</t>
  </si>
  <si>
    <t>Spektrum 81</t>
  </si>
  <si>
    <t>Spektrum 82</t>
  </si>
  <si>
    <t>Spektrum 83</t>
  </si>
  <si>
    <t>Spektrum 84</t>
  </si>
  <si>
    <t>Spektrum 85</t>
  </si>
  <si>
    <t>Spektrum 86</t>
  </si>
  <si>
    <t>Spektrum 87</t>
  </si>
  <si>
    <t>Spektrum 88</t>
  </si>
  <si>
    <t>Spektrum 89</t>
  </si>
  <si>
    <t>Spektrum 90</t>
  </si>
  <si>
    <t>Spektrum 91</t>
  </si>
  <si>
    <t>Spektrum 92</t>
  </si>
  <si>
    <t>Spektrum 93</t>
  </si>
  <si>
    <t>Spektrum 94</t>
  </si>
  <si>
    <t>Spektrum 95</t>
  </si>
  <si>
    <t>Spektrum 96</t>
  </si>
  <si>
    <t>Spektrum 97</t>
  </si>
  <si>
    <t>Spektrum 98</t>
  </si>
  <si>
    <t>Spektrum 99</t>
  </si>
  <si>
    <t>Spektrum 100</t>
  </si>
  <si>
    <t>Spektrum 101</t>
  </si>
  <si>
    <t>Spektrum 102</t>
  </si>
  <si>
    <t>Spektrum 104</t>
  </si>
  <si>
    <t>Spektrum 105</t>
  </si>
  <si>
    <t>Spektrum 106</t>
  </si>
  <si>
    <t>Spektrum 107</t>
  </si>
  <si>
    <t>Spektrum 108</t>
  </si>
  <si>
    <t>Spektrum 109</t>
  </si>
  <si>
    <t>Spektrum 110</t>
  </si>
  <si>
    <t>Spektrum 111</t>
  </si>
  <si>
    <t>Spektrum 112</t>
  </si>
  <si>
    <t>Spektrum 113</t>
  </si>
  <si>
    <t>Spektrum 114</t>
  </si>
  <si>
    <t>Spektrum 115</t>
  </si>
  <si>
    <t>Spektrum 116</t>
  </si>
  <si>
    <t>Spektrum 117</t>
  </si>
  <si>
    <t>Spektrum 118</t>
  </si>
  <si>
    <t>Spektrum 119</t>
  </si>
  <si>
    <t>Spektrum 120</t>
  </si>
  <si>
    <t>Spektrum 121</t>
  </si>
  <si>
    <t>Spektrum 122</t>
  </si>
  <si>
    <t>Spektrum 123</t>
  </si>
  <si>
    <t>Spektrum 124</t>
  </si>
  <si>
    <t>Spektrum 125</t>
  </si>
  <si>
    <t>Spektrum 126</t>
  </si>
  <si>
    <t>Spektrum 127</t>
  </si>
  <si>
    <t>Spektrum 128</t>
  </si>
  <si>
    <t>Spektrum 129</t>
  </si>
  <si>
    <t>Spektrum 130</t>
  </si>
  <si>
    <t>Spektrum 131</t>
  </si>
  <si>
    <t>Spektrum 132</t>
  </si>
  <si>
    <t>Spektrum 133</t>
  </si>
  <si>
    <t>Spektrum 134</t>
  </si>
  <si>
    <t>Spektrum 135</t>
  </si>
  <si>
    <t>Spektrum 136</t>
  </si>
  <si>
    <t>Spektrum 137</t>
  </si>
  <si>
    <t>Monazite (detailed view)</t>
  </si>
  <si>
    <t>NE-5b-1</t>
  </si>
  <si>
    <t>Ne-5b-1</t>
  </si>
  <si>
    <t>Ne-5b-1:</t>
  </si>
  <si>
    <t>(Detail)</t>
  </si>
  <si>
    <t>Na</t>
  </si>
  <si>
    <t>Fe/(Fe+Mg)</t>
  </si>
  <si>
    <t>Sd 1</t>
  </si>
  <si>
    <t>Sd 2</t>
  </si>
  <si>
    <t>Sd 3</t>
  </si>
  <si>
    <t>Sd 4</t>
  </si>
  <si>
    <t>Sd 5</t>
  </si>
  <si>
    <t># 38</t>
  </si>
  <si>
    <t># 39</t>
  </si>
  <si>
    <t># 40</t>
  </si>
  <si>
    <t># 41</t>
  </si>
  <si>
    <t># 42</t>
  </si>
  <si>
    <t># 43</t>
  </si>
  <si>
    <t># 44</t>
  </si>
  <si>
    <t># 45</t>
  </si>
  <si>
    <t># 46</t>
  </si>
  <si>
    <t># 47</t>
  </si>
  <si>
    <t># 48</t>
  </si>
  <si>
    <t>(actually Fe-rich magnesite)</t>
  </si>
  <si>
    <t>C</t>
  </si>
  <si>
    <t>(coated with gold)</t>
  </si>
  <si>
    <t>Spektrum 138</t>
  </si>
  <si>
    <t>Spektrum 139</t>
  </si>
  <si>
    <t>Spektrum 140</t>
  </si>
  <si>
    <t>Spektrum 141</t>
  </si>
  <si>
    <t>Spektrum 142</t>
  </si>
  <si>
    <t>Spektrum 143</t>
  </si>
  <si>
    <t>Spektrum 144</t>
  </si>
  <si>
    <t>Spektrum 145</t>
  </si>
  <si>
    <t>Spektrum 146</t>
  </si>
  <si>
    <t>Spektrum 147</t>
  </si>
  <si>
    <t>La/Nd</t>
  </si>
  <si>
    <t>Area 'monazite spot analyses':</t>
  </si>
  <si>
    <r>
      <t xml:space="preserve">Title: "New insights into formation of the dolomite – magnesite – siderite series in the Newania carbonatite complex, India: Mineralogy, petrology and in situ SIMS analyses (REE, </t>
    </r>
    <r>
      <rPr>
        <sz val="12"/>
        <color theme="1"/>
        <rFont val="Symbol"/>
        <family val="1"/>
        <charset val="2"/>
      </rPr>
      <t>d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 xml:space="preserve">C, </t>
    </r>
    <r>
      <rPr>
        <sz val="12"/>
        <color theme="1"/>
        <rFont val="Symbol"/>
        <family val="1"/>
        <charset val="2"/>
      </rPr>
      <t>d</t>
    </r>
    <r>
      <rPr>
        <vertAlign val="superscript"/>
        <sz val="12"/>
        <color theme="1"/>
        <rFont val="Times New Roman"/>
        <family val="1"/>
      </rPr>
      <t>18</t>
    </r>
    <r>
      <rPr>
        <sz val="12"/>
        <color theme="1"/>
        <rFont val="Times New Roman"/>
        <family val="1"/>
      </rPr>
      <t xml:space="preserve">O, U-Th-Pb ages)". Journal: Contributions to Mineralogy and Petrology. </t>
    </r>
  </si>
  <si>
    <t>Authors: Jens Hopp*, Shrinivas G. Viladkar, Axel K. Schmitt, Andreas T. Hertwig, Alexander Varychev. Corresponding author*: Institute of Earth Sciences, Heidelberg University, Im Neuenheimer Feld 234-236, D-69120 Heidelberg, Germany. Email: jens.hopp@geow.uni-heidelberg.de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</si>
</sst>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i/>
      <sz val="11"/>
      <color theme="2" tint="-0.249977111117893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Symbol"/>
      <family val="1"/>
      <charset val="2"/>
    </font>
    <font>
      <vertAlign val="superscript"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2" fillId="2" borderId="0" xfId="0" applyFont="1" applyFill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5" fillId="2" borderId="0" xfId="0" applyFont="1" applyFill="1"/>
    <xf numFmtId="2" fontId="0" fillId="0" borderId="0" xfId="0" applyNumberFormat="1"/>
    <xf numFmtId="0" fontId="6" fillId="2" borderId="0" xfId="0" applyFont="1" applyFill="1"/>
    <xf numFmtId="0" fontId="7" fillId="2" borderId="0" xfId="0" applyFont="1" applyFill="1"/>
    <xf numFmtId="2" fontId="1" fillId="0" borderId="0" xfId="0" applyNumberFormat="1" applyFont="1"/>
    <xf numFmtId="2" fontId="0" fillId="2" borderId="0" xfId="0" applyNumberFormat="1" applyFill="1"/>
    <xf numFmtId="0" fontId="3" fillId="2" borderId="0" xfId="0" applyFont="1" applyFill="1"/>
    <xf numFmtId="0" fontId="8" fillId="0" borderId="0" xfId="0" applyFont="1"/>
    <xf numFmtId="0" fontId="8" fillId="2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center"/>
    </xf>
    <xf numFmtId="2" fontId="5" fillId="0" borderId="0" xfId="0" applyNumberFormat="1" applyFont="1"/>
    <xf numFmtId="0" fontId="0" fillId="3" borderId="0" xfId="0" applyFill="1"/>
    <xf numFmtId="0" fontId="0" fillId="4" borderId="0" xfId="0" applyFill="1"/>
    <xf numFmtId="2" fontId="0" fillId="4" borderId="0" xfId="0" applyNumberFormat="1" applyFill="1"/>
    <xf numFmtId="0" fontId="0" fillId="0" borderId="1" xfId="0" applyBorder="1"/>
    <xf numFmtId="0" fontId="0" fillId="4" borderId="1" xfId="0" applyFill="1" applyBorder="1"/>
    <xf numFmtId="0" fontId="9" fillId="0" borderId="0" xfId="0" applyFont="1"/>
    <xf numFmtId="0" fontId="3" fillId="4" borderId="0" xfId="0" applyFont="1" applyFill="1"/>
    <xf numFmtId="0" fontId="3" fillId="4" borderId="1" xfId="0" applyFont="1" applyFill="1" applyBorder="1"/>
    <xf numFmtId="0" fontId="0" fillId="2" borderId="1" xfId="0" applyFill="1" applyBorder="1"/>
    <xf numFmtId="0" fontId="1" fillId="2" borderId="0" xfId="0" applyFont="1" applyFill="1"/>
    <xf numFmtId="0" fontId="10" fillId="0" borderId="0" xfId="0" applyFont="1"/>
    <xf numFmtId="0" fontId="11" fillId="0" borderId="0" xfId="0" applyFont="1"/>
    <xf numFmtId="0" fontId="1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12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Monazite!$U$250:$U$259</c:f>
              <c:numCache>
                <c:formatCode>General</c:formatCode>
                <c:ptCount val="10"/>
                <c:pt idx="0">
                  <c:v>18.010000000000002</c:v>
                </c:pt>
                <c:pt idx="1">
                  <c:v>17.91</c:v>
                </c:pt>
                <c:pt idx="2">
                  <c:v>18.02</c:v>
                </c:pt>
                <c:pt idx="3">
                  <c:v>18.45</c:v>
                </c:pt>
                <c:pt idx="4">
                  <c:v>17.47</c:v>
                </c:pt>
                <c:pt idx="5">
                  <c:v>16.36</c:v>
                </c:pt>
                <c:pt idx="6">
                  <c:v>14.5</c:v>
                </c:pt>
                <c:pt idx="7">
                  <c:v>17.72</c:v>
                </c:pt>
                <c:pt idx="8">
                  <c:v>17.46</c:v>
                </c:pt>
                <c:pt idx="9">
                  <c:v>17.68</c:v>
                </c:pt>
              </c:numCache>
            </c:numRef>
          </c:xVal>
          <c:yVal>
            <c:numRef>
              <c:f>Monazite!$V$250:$V$259</c:f>
              <c:numCache>
                <c:formatCode>General</c:formatCode>
                <c:ptCount val="10"/>
                <c:pt idx="0">
                  <c:v>7.02</c:v>
                </c:pt>
                <c:pt idx="1">
                  <c:v>7.36</c:v>
                </c:pt>
                <c:pt idx="2">
                  <c:v>7.55</c:v>
                </c:pt>
                <c:pt idx="3">
                  <c:v>6.8</c:v>
                </c:pt>
                <c:pt idx="4">
                  <c:v>7.58</c:v>
                </c:pt>
                <c:pt idx="5">
                  <c:v>8.4</c:v>
                </c:pt>
                <c:pt idx="6">
                  <c:v>9.7799999999999994</c:v>
                </c:pt>
                <c:pt idx="7">
                  <c:v>7.48</c:v>
                </c:pt>
                <c:pt idx="8">
                  <c:v>7.47</c:v>
                </c:pt>
                <c:pt idx="9">
                  <c:v>7.53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8-4180-8F59-7DC47685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710856"/>
        <c:axId val="516712296"/>
      </c:scatterChart>
      <c:valAx>
        <c:axId val="516710856"/>
        <c:scaling>
          <c:orientation val="minMax"/>
          <c:min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6712296"/>
        <c:crosses val="autoZero"/>
        <c:crossBetween val="midCat"/>
      </c:valAx>
      <c:valAx>
        <c:axId val="51671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6710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Monazite!$G$250:$G$411</c:f>
              <c:numCache>
                <c:formatCode>General</c:formatCode>
                <c:ptCount val="162"/>
                <c:pt idx="0">
                  <c:v>4.8899999999999997</c:v>
                </c:pt>
                <c:pt idx="1">
                  <c:v>4.93</c:v>
                </c:pt>
                <c:pt idx="2">
                  <c:v>4.9400000000000004</c:v>
                </c:pt>
                <c:pt idx="3">
                  <c:v>5.09</c:v>
                </c:pt>
                <c:pt idx="4">
                  <c:v>4.7699999999999996</c:v>
                </c:pt>
                <c:pt idx="5">
                  <c:v>4.47</c:v>
                </c:pt>
                <c:pt idx="6">
                  <c:v>3.95</c:v>
                </c:pt>
                <c:pt idx="7">
                  <c:v>4.83</c:v>
                </c:pt>
                <c:pt idx="8">
                  <c:v>4.7699999999999996</c:v>
                </c:pt>
                <c:pt idx="9">
                  <c:v>4.84</c:v>
                </c:pt>
                <c:pt idx="11">
                  <c:v>5.14</c:v>
                </c:pt>
                <c:pt idx="12">
                  <c:v>5.13</c:v>
                </c:pt>
                <c:pt idx="13">
                  <c:v>5.09</c:v>
                </c:pt>
                <c:pt idx="14">
                  <c:v>5.27</c:v>
                </c:pt>
                <c:pt idx="15">
                  <c:v>5.09</c:v>
                </c:pt>
                <c:pt idx="16">
                  <c:v>5.23</c:v>
                </c:pt>
                <c:pt idx="18">
                  <c:v>5.07</c:v>
                </c:pt>
                <c:pt idx="19">
                  <c:v>5.18</c:v>
                </c:pt>
                <c:pt idx="20">
                  <c:v>5.17</c:v>
                </c:pt>
                <c:pt idx="21">
                  <c:v>5.21</c:v>
                </c:pt>
                <c:pt idx="22">
                  <c:v>5.14</c:v>
                </c:pt>
                <c:pt idx="23">
                  <c:v>5.16</c:v>
                </c:pt>
                <c:pt idx="24">
                  <c:v>5.23</c:v>
                </c:pt>
                <c:pt idx="25">
                  <c:v>5.12</c:v>
                </c:pt>
                <c:pt idx="27">
                  <c:v>4.96</c:v>
                </c:pt>
                <c:pt idx="28">
                  <c:v>4.92</c:v>
                </c:pt>
                <c:pt idx="29">
                  <c:v>4.91</c:v>
                </c:pt>
                <c:pt idx="30">
                  <c:v>4.92</c:v>
                </c:pt>
                <c:pt idx="31">
                  <c:v>5.03</c:v>
                </c:pt>
                <c:pt idx="32">
                  <c:v>5</c:v>
                </c:pt>
                <c:pt idx="33">
                  <c:v>5.04</c:v>
                </c:pt>
                <c:pt idx="34">
                  <c:v>5.01</c:v>
                </c:pt>
                <c:pt idx="35">
                  <c:v>4.93</c:v>
                </c:pt>
                <c:pt idx="37">
                  <c:v>5.09</c:v>
                </c:pt>
                <c:pt idx="38">
                  <c:v>5.08</c:v>
                </c:pt>
                <c:pt idx="39">
                  <c:v>5.12</c:v>
                </c:pt>
                <c:pt idx="40">
                  <c:v>4.99</c:v>
                </c:pt>
                <c:pt idx="41">
                  <c:v>5.39</c:v>
                </c:pt>
                <c:pt idx="42">
                  <c:v>5.3</c:v>
                </c:pt>
                <c:pt idx="43">
                  <c:v>5</c:v>
                </c:pt>
                <c:pt idx="45">
                  <c:v>5.59</c:v>
                </c:pt>
                <c:pt idx="46">
                  <c:v>5.08</c:v>
                </c:pt>
                <c:pt idx="47">
                  <c:v>5.14</c:v>
                </c:pt>
                <c:pt idx="48">
                  <c:v>5.01</c:v>
                </c:pt>
                <c:pt idx="49">
                  <c:v>5.13</c:v>
                </c:pt>
                <c:pt idx="50">
                  <c:v>5.28</c:v>
                </c:pt>
                <c:pt idx="51">
                  <c:v>5.09</c:v>
                </c:pt>
                <c:pt idx="52">
                  <c:v>5.16</c:v>
                </c:pt>
                <c:pt idx="53">
                  <c:v>5.16</c:v>
                </c:pt>
                <c:pt idx="54">
                  <c:v>5.15</c:v>
                </c:pt>
                <c:pt idx="55">
                  <c:v>5.08</c:v>
                </c:pt>
                <c:pt idx="56">
                  <c:v>5.25</c:v>
                </c:pt>
                <c:pt idx="57">
                  <c:v>5.2</c:v>
                </c:pt>
                <c:pt idx="58">
                  <c:v>5.12</c:v>
                </c:pt>
                <c:pt idx="59">
                  <c:v>5.26</c:v>
                </c:pt>
                <c:pt idx="60">
                  <c:v>5.2</c:v>
                </c:pt>
                <c:pt idx="61">
                  <c:v>5.0999999999999996</c:v>
                </c:pt>
                <c:pt idx="62">
                  <c:v>5.04</c:v>
                </c:pt>
                <c:pt idx="63">
                  <c:v>5.08</c:v>
                </c:pt>
                <c:pt idx="64">
                  <c:v>5.14</c:v>
                </c:pt>
                <c:pt idx="65">
                  <c:v>5.0999999999999996</c:v>
                </c:pt>
                <c:pt idx="66">
                  <c:v>5.19</c:v>
                </c:pt>
                <c:pt idx="67">
                  <c:v>5.16</c:v>
                </c:pt>
                <c:pt idx="68">
                  <c:v>5.32</c:v>
                </c:pt>
                <c:pt idx="69">
                  <c:v>4.97</c:v>
                </c:pt>
                <c:pt idx="70">
                  <c:v>5.12</c:v>
                </c:pt>
                <c:pt idx="71">
                  <c:v>5.19</c:v>
                </c:pt>
                <c:pt idx="72">
                  <c:v>5.13</c:v>
                </c:pt>
                <c:pt idx="73">
                  <c:v>5.18</c:v>
                </c:pt>
                <c:pt idx="74">
                  <c:v>5.14</c:v>
                </c:pt>
                <c:pt idx="75">
                  <c:v>5.18</c:v>
                </c:pt>
                <c:pt idx="76">
                  <c:v>5.22</c:v>
                </c:pt>
                <c:pt idx="77">
                  <c:v>5.27</c:v>
                </c:pt>
                <c:pt idx="78">
                  <c:v>5.25</c:v>
                </c:pt>
                <c:pt idx="79">
                  <c:v>5.08</c:v>
                </c:pt>
                <c:pt idx="80">
                  <c:v>5.19</c:v>
                </c:pt>
                <c:pt idx="81">
                  <c:v>5.07</c:v>
                </c:pt>
                <c:pt idx="82">
                  <c:v>5.09</c:v>
                </c:pt>
                <c:pt idx="83">
                  <c:v>5.0999999999999996</c:v>
                </c:pt>
                <c:pt idx="84">
                  <c:v>5.21</c:v>
                </c:pt>
                <c:pt idx="85">
                  <c:v>5.16</c:v>
                </c:pt>
                <c:pt idx="86">
                  <c:v>5.1100000000000003</c:v>
                </c:pt>
                <c:pt idx="87">
                  <c:v>5.07</c:v>
                </c:pt>
                <c:pt idx="88">
                  <c:v>5.01</c:v>
                </c:pt>
                <c:pt idx="89">
                  <c:v>5.2</c:v>
                </c:pt>
                <c:pt idx="90">
                  <c:v>5.26</c:v>
                </c:pt>
                <c:pt idx="91">
                  <c:v>5.2</c:v>
                </c:pt>
                <c:pt idx="92">
                  <c:v>5.14</c:v>
                </c:pt>
                <c:pt idx="93">
                  <c:v>5.28</c:v>
                </c:pt>
                <c:pt idx="94">
                  <c:v>5.3</c:v>
                </c:pt>
                <c:pt idx="95">
                  <c:v>5.16</c:v>
                </c:pt>
                <c:pt idx="96">
                  <c:v>5.25</c:v>
                </c:pt>
                <c:pt idx="97">
                  <c:v>5.29</c:v>
                </c:pt>
                <c:pt idx="98">
                  <c:v>5.19</c:v>
                </c:pt>
                <c:pt idx="99">
                  <c:v>5.0199999999999996</c:v>
                </c:pt>
                <c:pt idx="100">
                  <c:v>5.15</c:v>
                </c:pt>
                <c:pt idx="101">
                  <c:v>5.3</c:v>
                </c:pt>
                <c:pt idx="102">
                  <c:v>5.3</c:v>
                </c:pt>
                <c:pt idx="103">
                  <c:v>5.14</c:v>
                </c:pt>
                <c:pt idx="104">
                  <c:v>5.1100000000000003</c:v>
                </c:pt>
                <c:pt idx="105">
                  <c:v>5.21</c:v>
                </c:pt>
                <c:pt idx="106">
                  <c:v>5.22</c:v>
                </c:pt>
                <c:pt idx="107">
                  <c:v>5.16</c:v>
                </c:pt>
                <c:pt idx="108">
                  <c:v>5.17</c:v>
                </c:pt>
                <c:pt idx="109">
                  <c:v>5.16</c:v>
                </c:pt>
                <c:pt idx="110">
                  <c:v>5.15</c:v>
                </c:pt>
                <c:pt idx="111">
                  <c:v>5.21</c:v>
                </c:pt>
                <c:pt idx="112">
                  <c:v>5.27</c:v>
                </c:pt>
                <c:pt idx="113">
                  <c:v>5.33</c:v>
                </c:pt>
                <c:pt idx="115">
                  <c:v>5.24</c:v>
                </c:pt>
                <c:pt idx="116">
                  <c:v>5.0599999999999996</c:v>
                </c:pt>
                <c:pt idx="117">
                  <c:v>5.18</c:v>
                </c:pt>
                <c:pt idx="118">
                  <c:v>5.2</c:v>
                </c:pt>
                <c:pt idx="119">
                  <c:v>5.18</c:v>
                </c:pt>
                <c:pt idx="120">
                  <c:v>5.28</c:v>
                </c:pt>
                <c:pt idx="121">
                  <c:v>5.0999999999999996</c:v>
                </c:pt>
                <c:pt idx="122">
                  <c:v>5.34</c:v>
                </c:pt>
                <c:pt idx="123">
                  <c:v>5.0999999999999996</c:v>
                </c:pt>
                <c:pt idx="124">
                  <c:v>5.15</c:v>
                </c:pt>
                <c:pt idx="126">
                  <c:v>5.2</c:v>
                </c:pt>
                <c:pt idx="127">
                  <c:v>5.05</c:v>
                </c:pt>
                <c:pt idx="128">
                  <c:v>5.25</c:v>
                </c:pt>
                <c:pt idx="129">
                  <c:v>5.14</c:v>
                </c:pt>
                <c:pt idx="130">
                  <c:v>5.52</c:v>
                </c:pt>
                <c:pt idx="131">
                  <c:v>5.15</c:v>
                </c:pt>
                <c:pt idx="132">
                  <c:v>5.17</c:v>
                </c:pt>
                <c:pt idx="133">
                  <c:v>5.1100000000000003</c:v>
                </c:pt>
                <c:pt idx="134">
                  <c:v>5.27</c:v>
                </c:pt>
                <c:pt idx="135">
                  <c:v>5.12</c:v>
                </c:pt>
                <c:pt idx="136">
                  <c:v>4.21</c:v>
                </c:pt>
                <c:pt idx="137">
                  <c:v>5.12</c:v>
                </c:pt>
                <c:pt idx="138">
                  <c:v>5.03</c:v>
                </c:pt>
                <c:pt idx="139">
                  <c:v>5.12</c:v>
                </c:pt>
                <c:pt idx="140">
                  <c:v>5.36</c:v>
                </c:pt>
                <c:pt idx="141">
                  <c:v>5.0599999999999996</c:v>
                </c:pt>
                <c:pt idx="142">
                  <c:v>5.0999999999999996</c:v>
                </c:pt>
                <c:pt idx="143">
                  <c:v>5.19</c:v>
                </c:pt>
                <c:pt idx="144">
                  <c:v>5.2</c:v>
                </c:pt>
                <c:pt idx="145">
                  <c:v>5.16</c:v>
                </c:pt>
                <c:pt idx="146">
                  <c:v>4.97</c:v>
                </c:pt>
                <c:pt idx="147">
                  <c:v>5.09</c:v>
                </c:pt>
                <c:pt idx="148">
                  <c:v>5.21</c:v>
                </c:pt>
                <c:pt idx="149">
                  <c:v>5.22</c:v>
                </c:pt>
                <c:pt idx="150">
                  <c:v>5.27</c:v>
                </c:pt>
                <c:pt idx="151">
                  <c:v>5.05</c:v>
                </c:pt>
                <c:pt idx="152">
                  <c:v>5.0999999999999996</c:v>
                </c:pt>
                <c:pt idx="153">
                  <c:v>5.0599999999999996</c:v>
                </c:pt>
                <c:pt idx="154">
                  <c:v>4.25</c:v>
                </c:pt>
                <c:pt idx="155">
                  <c:v>5.0999999999999996</c:v>
                </c:pt>
                <c:pt idx="157">
                  <c:v>4.91</c:v>
                </c:pt>
                <c:pt idx="159">
                  <c:v>5.23</c:v>
                </c:pt>
                <c:pt idx="160">
                  <c:v>5.18</c:v>
                </c:pt>
                <c:pt idx="161">
                  <c:v>5.18</c:v>
                </c:pt>
              </c:numCache>
            </c:numRef>
          </c:xVal>
          <c:yVal>
            <c:numRef>
              <c:f>Monazite!$H$250:$H$411</c:f>
              <c:numCache>
                <c:formatCode>General</c:formatCode>
                <c:ptCount val="162"/>
                <c:pt idx="0">
                  <c:v>1.84</c:v>
                </c:pt>
                <c:pt idx="1">
                  <c:v>1.95</c:v>
                </c:pt>
                <c:pt idx="2">
                  <c:v>1.99</c:v>
                </c:pt>
                <c:pt idx="3">
                  <c:v>1.81</c:v>
                </c:pt>
                <c:pt idx="4">
                  <c:v>1.99</c:v>
                </c:pt>
                <c:pt idx="5">
                  <c:v>2.21</c:v>
                </c:pt>
                <c:pt idx="6">
                  <c:v>2.57</c:v>
                </c:pt>
                <c:pt idx="7">
                  <c:v>1.97</c:v>
                </c:pt>
                <c:pt idx="8">
                  <c:v>1.97</c:v>
                </c:pt>
                <c:pt idx="9">
                  <c:v>1.99</c:v>
                </c:pt>
                <c:pt idx="11">
                  <c:v>2.12</c:v>
                </c:pt>
                <c:pt idx="12">
                  <c:v>2.04</c:v>
                </c:pt>
                <c:pt idx="13">
                  <c:v>2.08</c:v>
                </c:pt>
                <c:pt idx="14">
                  <c:v>2.04</c:v>
                </c:pt>
                <c:pt idx="15">
                  <c:v>2.09</c:v>
                </c:pt>
                <c:pt idx="16">
                  <c:v>1.88</c:v>
                </c:pt>
                <c:pt idx="18">
                  <c:v>1.83</c:v>
                </c:pt>
                <c:pt idx="19">
                  <c:v>2</c:v>
                </c:pt>
                <c:pt idx="20">
                  <c:v>2.0499999999999998</c:v>
                </c:pt>
                <c:pt idx="21">
                  <c:v>1.93</c:v>
                </c:pt>
                <c:pt idx="22">
                  <c:v>2.1</c:v>
                </c:pt>
                <c:pt idx="23">
                  <c:v>1.86</c:v>
                </c:pt>
                <c:pt idx="24">
                  <c:v>1.91</c:v>
                </c:pt>
                <c:pt idx="25">
                  <c:v>2.09</c:v>
                </c:pt>
                <c:pt idx="27">
                  <c:v>2.12</c:v>
                </c:pt>
                <c:pt idx="28">
                  <c:v>2.17</c:v>
                </c:pt>
                <c:pt idx="29">
                  <c:v>2.12</c:v>
                </c:pt>
                <c:pt idx="30">
                  <c:v>2.2000000000000002</c:v>
                </c:pt>
                <c:pt idx="31">
                  <c:v>2.19</c:v>
                </c:pt>
                <c:pt idx="32">
                  <c:v>2.16</c:v>
                </c:pt>
                <c:pt idx="33">
                  <c:v>2.16</c:v>
                </c:pt>
                <c:pt idx="34">
                  <c:v>2.15</c:v>
                </c:pt>
                <c:pt idx="35">
                  <c:v>2.13</c:v>
                </c:pt>
                <c:pt idx="37">
                  <c:v>1.91</c:v>
                </c:pt>
                <c:pt idx="38">
                  <c:v>1.97</c:v>
                </c:pt>
                <c:pt idx="39">
                  <c:v>1.96</c:v>
                </c:pt>
                <c:pt idx="40">
                  <c:v>1.91</c:v>
                </c:pt>
                <c:pt idx="41">
                  <c:v>1.74</c:v>
                </c:pt>
                <c:pt idx="42">
                  <c:v>1.76</c:v>
                </c:pt>
                <c:pt idx="43">
                  <c:v>1.97</c:v>
                </c:pt>
                <c:pt idx="45">
                  <c:v>1.66</c:v>
                </c:pt>
                <c:pt idx="46">
                  <c:v>1.99</c:v>
                </c:pt>
                <c:pt idx="47">
                  <c:v>2.0499999999999998</c:v>
                </c:pt>
                <c:pt idx="48">
                  <c:v>2.0299999999999998</c:v>
                </c:pt>
                <c:pt idx="49">
                  <c:v>1.74</c:v>
                </c:pt>
                <c:pt idx="50">
                  <c:v>1.91</c:v>
                </c:pt>
                <c:pt idx="51">
                  <c:v>2</c:v>
                </c:pt>
                <c:pt idx="52">
                  <c:v>1.94</c:v>
                </c:pt>
                <c:pt idx="53">
                  <c:v>1.97</c:v>
                </c:pt>
                <c:pt idx="54">
                  <c:v>2.06</c:v>
                </c:pt>
                <c:pt idx="55">
                  <c:v>2.0099999999999998</c:v>
                </c:pt>
                <c:pt idx="56">
                  <c:v>1.99</c:v>
                </c:pt>
                <c:pt idx="57">
                  <c:v>1.88</c:v>
                </c:pt>
                <c:pt idx="58">
                  <c:v>1.97</c:v>
                </c:pt>
                <c:pt idx="59">
                  <c:v>1.88</c:v>
                </c:pt>
                <c:pt idx="60">
                  <c:v>1.99</c:v>
                </c:pt>
                <c:pt idx="61">
                  <c:v>1.96</c:v>
                </c:pt>
                <c:pt idx="62">
                  <c:v>1.95</c:v>
                </c:pt>
                <c:pt idx="63">
                  <c:v>1.9</c:v>
                </c:pt>
                <c:pt idx="64">
                  <c:v>1.96</c:v>
                </c:pt>
                <c:pt idx="65">
                  <c:v>1.99</c:v>
                </c:pt>
                <c:pt idx="66">
                  <c:v>2</c:v>
                </c:pt>
                <c:pt idx="67">
                  <c:v>1.91</c:v>
                </c:pt>
                <c:pt idx="68">
                  <c:v>1.81</c:v>
                </c:pt>
                <c:pt idx="69">
                  <c:v>2.0499999999999998</c:v>
                </c:pt>
                <c:pt idx="70">
                  <c:v>1.96</c:v>
                </c:pt>
                <c:pt idx="71">
                  <c:v>1.74</c:v>
                </c:pt>
                <c:pt idx="72">
                  <c:v>1.95</c:v>
                </c:pt>
                <c:pt idx="73">
                  <c:v>1.9</c:v>
                </c:pt>
                <c:pt idx="74">
                  <c:v>1.94</c:v>
                </c:pt>
                <c:pt idx="75">
                  <c:v>1.96</c:v>
                </c:pt>
                <c:pt idx="76">
                  <c:v>1.95</c:v>
                </c:pt>
                <c:pt idx="77">
                  <c:v>2.02</c:v>
                </c:pt>
                <c:pt idx="78">
                  <c:v>2.0299999999999998</c:v>
                </c:pt>
                <c:pt idx="79">
                  <c:v>1.94</c:v>
                </c:pt>
                <c:pt idx="80">
                  <c:v>1.92</c:v>
                </c:pt>
                <c:pt idx="81">
                  <c:v>1.94</c:v>
                </c:pt>
                <c:pt idx="82">
                  <c:v>1.89</c:v>
                </c:pt>
                <c:pt idx="83">
                  <c:v>1.97</c:v>
                </c:pt>
                <c:pt idx="84">
                  <c:v>1.84</c:v>
                </c:pt>
                <c:pt idx="85">
                  <c:v>2.0699999999999998</c:v>
                </c:pt>
                <c:pt idx="86">
                  <c:v>1.87</c:v>
                </c:pt>
                <c:pt idx="87">
                  <c:v>1.86</c:v>
                </c:pt>
                <c:pt idx="88">
                  <c:v>2.13</c:v>
                </c:pt>
                <c:pt idx="89">
                  <c:v>1.91</c:v>
                </c:pt>
                <c:pt idx="90">
                  <c:v>1.91</c:v>
                </c:pt>
                <c:pt idx="91">
                  <c:v>1.94</c:v>
                </c:pt>
                <c:pt idx="92">
                  <c:v>2.02</c:v>
                </c:pt>
                <c:pt idx="93">
                  <c:v>2.0299999999999998</c:v>
                </c:pt>
                <c:pt idx="94">
                  <c:v>1.91</c:v>
                </c:pt>
                <c:pt idx="95">
                  <c:v>1.85</c:v>
                </c:pt>
                <c:pt idx="96">
                  <c:v>1.78</c:v>
                </c:pt>
                <c:pt idx="97">
                  <c:v>1.88</c:v>
                </c:pt>
                <c:pt idx="98">
                  <c:v>2.0099999999999998</c:v>
                </c:pt>
                <c:pt idx="99">
                  <c:v>1.98</c:v>
                </c:pt>
                <c:pt idx="100">
                  <c:v>1.95</c:v>
                </c:pt>
                <c:pt idx="101">
                  <c:v>2.0699999999999998</c:v>
                </c:pt>
                <c:pt idx="102">
                  <c:v>1.84</c:v>
                </c:pt>
                <c:pt idx="103">
                  <c:v>1.9</c:v>
                </c:pt>
                <c:pt idx="104">
                  <c:v>1.97</c:v>
                </c:pt>
                <c:pt idx="105">
                  <c:v>2.0299999999999998</c:v>
                </c:pt>
                <c:pt idx="106">
                  <c:v>1.77</c:v>
                </c:pt>
                <c:pt idx="107">
                  <c:v>1.93</c:v>
                </c:pt>
                <c:pt idx="108">
                  <c:v>2.16</c:v>
                </c:pt>
                <c:pt idx="109">
                  <c:v>1.96</c:v>
                </c:pt>
                <c:pt idx="110">
                  <c:v>2.12</c:v>
                </c:pt>
                <c:pt idx="111">
                  <c:v>1.8</c:v>
                </c:pt>
                <c:pt idx="112">
                  <c:v>1.92</c:v>
                </c:pt>
                <c:pt idx="113">
                  <c:v>1.78</c:v>
                </c:pt>
                <c:pt idx="115">
                  <c:v>1.91</c:v>
                </c:pt>
                <c:pt idx="116">
                  <c:v>1.82</c:v>
                </c:pt>
                <c:pt idx="117">
                  <c:v>1.99</c:v>
                </c:pt>
                <c:pt idx="118">
                  <c:v>1.93</c:v>
                </c:pt>
                <c:pt idx="119">
                  <c:v>1.84</c:v>
                </c:pt>
                <c:pt idx="120">
                  <c:v>1.88</c:v>
                </c:pt>
                <c:pt idx="121">
                  <c:v>1.99</c:v>
                </c:pt>
                <c:pt idx="122">
                  <c:v>1.73</c:v>
                </c:pt>
                <c:pt idx="123">
                  <c:v>1.85</c:v>
                </c:pt>
                <c:pt idx="124">
                  <c:v>1.88</c:v>
                </c:pt>
                <c:pt idx="126">
                  <c:v>1.86</c:v>
                </c:pt>
                <c:pt idx="127">
                  <c:v>2.04</c:v>
                </c:pt>
                <c:pt idx="128">
                  <c:v>1.9</c:v>
                </c:pt>
                <c:pt idx="129">
                  <c:v>1.74</c:v>
                </c:pt>
                <c:pt idx="130">
                  <c:v>1.63</c:v>
                </c:pt>
                <c:pt idx="131">
                  <c:v>1.99</c:v>
                </c:pt>
                <c:pt idx="132">
                  <c:v>1.93</c:v>
                </c:pt>
                <c:pt idx="133">
                  <c:v>2.08</c:v>
                </c:pt>
                <c:pt idx="134">
                  <c:v>1.87</c:v>
                </c:pt>
                <c:pt idx="135">
                  <c:v>1.95</c:v>
                </c:pt>
                <c:pt idx="136">
                  <c:v>2.67</c:v>
                </c:pt>
                <c:pt idx="137">
                  <c:v>1.97</c:v>
                </c:pt>
                <c:pt idx="138">
                  <c:v>2.02</c:v>
                </c:pt>
                <c:pt idx="139">
                  <c:v>1.93</c:v>
                </c:pt>
                <c:pt idx="140">
                  <c:v>1.75</c:v>
                </c:pt>
                <c:pt idx="141">
                  <c:v>2.0499999999999998</c:v>
                </c:pt>
                <c:pt idx="142">
                  <c:v>2.0299999999999998</c:v>
                </c:pt>
                <c:pt idx="143">
                  <c:v>2.02</c:v>
                </c:pt>
                <c:pt idx="144">
                  <c:v>2.0099999999999998</c:v>
                </c:pt>
                <c:pt idx="145">
                  <c:v>2.0299999999999998</c:v>
                </c:pt>
                <c:pt idx="146">
                  <c:v>2.0299999999999998</c:v>
                </c:pt>
                <c:pt idx="147">
                  <c:v>1.84</c:v>
                </c:pt>
                <c:pt idx="148">
                  <c:v>1.85</c:v>
                </c:pt>
                <c:pt idx="149">
                  <c:v>1.78</c:v>
                </c:pt>
                <c:pt idx="150">
                  <c:v>1.92</c:v>
                </c:pt>
                <c:pt idx="151">
                  <c:v>2.0299999999999998</c:v>
                </c:pt>
                <c:pt idx="152">
                  <c:v>1.96</c:v>
                </c:pt>
                <c:pt idx="153">
                  <c:v>1.97</c:v>
                </c:pt>
                <c:pt idx="154">
                  <c:v>2.54</c:v>
                </c:pt>
                <c:pt idx="155">
                  <c:v>1.99</c:v>
                </c:pt>
                <c:pt idx="157">
                  <c:v>2.15</c:v>
                </c:pt>
                <c:pt idx="159">
                  <c:v>2.0099999999999998</c:v>
                </c:pt>
                <c:pt idx="160">
                  <c:v>2.0699999999999998</c:v>
                </c:pt>
                <c:pt idx="161">
                  <c:v>2.06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42-4B75-BE32-73E3875D9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178504"/>
        <c:axId val="396181024"/>
      </c:scatterChart>
      <c:valAx>
        <c:axId val="396178504"/>
        <c:scaling>
          <c:orientation val="minMax"/>
          <c:min val="3.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6181024"/>
        <c:crosses val="autoZero"/>
        <c:crossBetween val="midCat"/>
      </c:valAx>
      <c:valAx>
        <c:axId val="39618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6178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tiff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tiff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276225</xdr:colOff>
      <xdr:row>36</xdr:row>
      <xdr:rowOff>28575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761498</xdr:colOff>
      <xdr:row>48</xdr:row>
      <xdr:rowOff>119814</xdr:rowOff>
    </xdr:from>
    <xdr:to>
      <xdr:col>21</xdr:col>
      <xdr:colOff>267192</xdr:colOff>
      <xdr:row>73</xdr:row>
      <xdr:rowOff>15689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498" y="8902867"/>
          <a:ext cx="7125694" cy="46583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79</xdr:row>
      <xdr:rowOff>0</xdr:rowOff>
    </xdr:from>
    <xdr:to>
      <xdr:col>21</xdr:col>
      <xdr:colOff>276225</xdr:colOff>
      <xdr:row>108</xdr:row>
      <xdr:rowOff>28575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4403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113</xdr:row>
      <xdr:rowOff>0</xdr:rowOff>
    </xdr:from>
    <xdr:to>
      <xdr:col>21</xdr:col>
      <xdr:colOff>276225</xdr:colOff>
      <xdr:row>142</xdr:row>
      <xdr:rowOff>28575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30880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147</xdr:row>
      <xdr:rowOff>0</xdr:rowOff>
    </xdr:from>
    <xdr:to>
      <xdr:col>21</xdr:col>
      <xdr:colOff>276225</xdr:colOff>
      <xdr:row>176</xdr:row>
      <xdr:rowOff>28575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37357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21</xdr:col>
      <xdr:colOff>276225</xdr:colOff>
      <xdr:row>210</xdr:row>
      <xdr:rowOff>28575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43834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215</xdr:row>
      <xdr:rowOff>0</xdr:rowOff>
    </xdr:from>
    <xdr:to>
      <xdr:col>21</xdr:col>
      <xdr:colOff>276225</xdr:colOff>
      <xdr:row>244</xdr:row>
      <xdr:rowOff>28575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50311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250</xdr:row>
      <xdr:rowOff>0</xdr:rowOff>
    </xdr:from>
    <xdr:to>
      <xdr:col>21</xdr:col>
      <xdr:colOff>276225</xdr:colOff>
      <xdr:row>279</xdr:row>
      <xdr:rowOff>28575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56978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285</xdr:row>
      <xdr:rowOff>0</xdr:rowOff>
    </xdr:from>
    <xdr:to>
      <xdr:col>21</xdr:col>
      <xdr:colOff>276225</xdr:colOff>
      <xdr:row>314</xdr:row>
      <xdr:rowOff>28575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63646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320</xdr:row>
      <xdr:rowOff>0</xdr:rowOff>
    </xdr:from>
    <xdr:to>
      <xdr:col>21</xdr:col>
      <xdr:colOff>266700</xdr:colOff>
      <xdr:row>349</xdr:row>
      <xdr:rowOff>28575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70313550"/>
          <a:ext cx="7124700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21</xdr:col>
      <xdr:colOff>276225</xdr:colOff>
      <xdr:row>384</xdr:row>
      <xdr:rowOff>28575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76981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7</xdr:row>
      <xdr:rowOff>0</xdr:rowOff>
    </xdr:from>
    <xdr:to>
      <xdr:col>34</xdr:col>
      <xdr:colOff>276225</xdr:colOff>
      <xdr:row>36</xdr:row>
      <xdr:rowOff>28575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971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41</xdr:row>
      <xdr:rowOff>0</xdr:rowOff>
    </xdr:from>
    <xdr:to>
      <xdr:col>34</xdr:col>
      <xdr:colOff>276225</xdr:colOff>
      <xdr:row>70</xdr:row>
      <xdr:rowOff>28575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7448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76</xdr:row>
      <xdr:rowOff>0</xdr:rowOff>
    </xdr:from>
    <xdr:to>
      <xdr:col>34</xdr:col>
      <xdr:colOff>276225</xdr:colOff>
      <xdr:row>105</xdr:row>
      <xdr:rowOff>28575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14116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111</xdr:row>
      <xdr:rowOff>0</xdr:rowOff>
    </xdr:from>
    <xdr:to>
      <xdr:col>34</xdr:col>
      <xdr:colOff>276225</xdr:colOff>
      <xdr:row>140</xdr:row>
      <xdr:rowOff>28575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20783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146</xdr:row>
      <xdr:rowOff>0</xdr:rowOff>
    </xdr:from>
    <xdr:to>
      <xdr:col>34</xdr:col>
      <xdr:colOff>276225</xdr:colOff>
      <xdr:row>175</xdr:row>
      <xdr:rowOff>28575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274510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181</xdr:row>
      <xdr:rowOff>0</xdr:rowOff>
    </xdr:from>
    <xdr:to>
      <xdr:col>34</xdr:col>
      <xdr:colOff>276225</xdr:colOff>
      <xdr:row>210</xdr:row>
      <xdr:rowOff>28575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34118550"/>
          <a:ext cx="7134225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390</xdr:row>
      <xdr:rowOff>13</xdr:rowOff>
    </xdr:from>
    <xdr:to>
      <xdr:col>21</xdr:col>
      <xdr:colOff>359664</xdr:colOff>
      <xdr:row>419</xdr:row>
      <xdr:rowOff>29731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83648563"/>
          <a:ext cx="7217664" cy="555421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42</xdr:row>
      <xdr:rowOff>0</xdr:rowOff>
    </xdr:from>
    <xdr:to>
      <xdr:col>47</xdr:col>
      <xdr:colOff>285750</xdr:colOff>
      <xdr:row>71</xdr:row>
      <xdr:rowOff>28575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0" y="971550"/>
          <a:ext cx="7143750" cy="555307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77</xdr:row>
      <xdr:rowOff>0</xdr:rowOff>
    </xdr:from>
    <xdr:to>
      <xdr:col>50</xdr:col>
      <xdr:colOff>609600</xdr:colOff>
      <xdr:row>116</xdr:row>
      <xdr:rowOff>76200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0" y="7639050"/>
          <a:ext cx="9753600" cy="75057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122</xdr:row>
      <xdr:rowOff>0</xdr:rowOff>
    </xdr:from>
    <xdr:to>
      <xdr:col>47</xdr:col>
      <xdr:colOff>285750</xdr:colOff>
      <xdr:row>151</xdr:row>
      <xdr:rowOff>28575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0" y="16211550"/>
          <a:ext cx="7143750" cy="5553075"/>
        </a:xfrm>
        <a:prstGeom prst="rect">
          <a:avLst/>
        </a:prstGeom>
      </xdr:spPr>
    </xdr:pic>
    <xdr:clientData/>
  </xdr:twoCellAnchor>
  <xdr:twoCellAnchor editAs="oneCell">
    <xdr:from>
      <xdr:col>12</xdr:col>
      <xdr:colOff>2</xdr:colOff>
      <xdr:row>7</xdr:row>
      <xdr:rowOff>2</xdr:rowOff>
    </xdr:from>
    <xdr:to>
      <xdr:col>21</xdr:col>
      <xdr:colOff>379192</xdr:colOff>
      <xdr:row>43</xdr:row>
      <xdr:rowOff>24862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2" y="972555"/>
          <a:ext cx="7237190" cy="688286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7</xdr:row>
      <xdr:rowOff>3</xdr:rowOff>
    </xdr:from>
    <xdr:to>
      <xdr:col>47</xdr:col>
      <xdr:colOff>214884</xdr:colOff>
      <xdr:row>35</xdr:row>
      <xdr:rowOff>152689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0" y="972556"/>
          <a:ext cx="7072884" cy="5486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9</xdr:col>
      <xdr:colOff>280513</xdr:colOff>
      <xdr:row>68</xdr:row>
      <xdr:rowOff>31270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9050"/>
          <a:ext cx="7138513" cy="498427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7</xdr:row>
      <xdr:rowOff>19050</xdr:rowOff>
    </xdr:from>
    <xdr:to>
      <xdr:col>64</xdr:col>
      <xdr:colOff>152400</xdr:colOff>
      <xdr:row>38</xdr:row>
      <xdr:rowOff>142875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4716623-29DD-424C-806F-80C62F2F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0" y="99060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43</xdr:row>
      <xdr:rowOff>0</xdr:rowOff>
    </xdr:from>
    <xdr:to>
      <xdr:col>64</xdr:col>
      <xdr:colOff>152400</xdr:colOff>
      <xdr:row>74</xdr:row>
      <xdr:rowOff>123825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AC7484F-9E58-491B-9B78-3EBE625BF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0" y="78295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78</xdr:row>
      <xdr:rowOff>0</xdr:rowOff>
    </xdr:from>
    <xdr:to>
      <xdr:col>64</xdr:col>
      <xdr:colOff>152400</xdr:colOff>
      <xdr:row>109</xdr:row>
      <xdr:rowOff>123825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CDE1AB1-1265-475F-9BE4-4F24F38E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0" y="144970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113</xdr:row>
      <xdr:rowOff>0</xdr:rowOff>
    </xdr:from>
    <xdr:to>
      <xdr:col>64</xdr:col>
      <xdr:colOff>152400</xdr:colOff>
      <xdr:row>144</xdr:row>
      <xdr:rowOff>123825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8098800-5480-4036-9F77-C05E3374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0" y="211645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149</xdr:row>
      <xdr:rowOff>0</xdr:rowOff>
    </xdr:from>
    <xdr:to>
      <xdr:col>64</xdr:col>
      <xdr:colOff>161925</xdr:colOff>
      <xdr:row>188</xdr:row>
      <xdr:rowOff>133350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9AF63D9-8A6B-48DC-AAF5-B87E4B88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0" y="28022550"/>
          <a:ext cx="7781925" cy="7562850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7</xdr:row>
      <xdr:rowOff>0</xdr:rowOff>
    </xdr:from>
    <xdr:to>
      <xdr:col>78</xdr:col>
      <xdr:colOff>152400</xdr:colOff>
      <xdr:row>38</xdr:row>
      <xdr:rowOff>123825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EEB65C57-9E37-4022-BD2A-615E4691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9715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43</xdr:row>
      <xdr:rowOff>0</xdr:rowOff>
    </xdr:from>
    <xdr:to>
      <xdr:col>78</xdr:col>
      <xdr:colOff>152400</xdr:colOff>
      <xdr:row>74</xdr:row>
      <xdr:rowOff>123825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81D80683-515E-4C4F-88EB-A4FC7B4A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78295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78</xdr:row>
      <xdr:rowOff>0</xdr:rowOff>
    </xdr:from>
    <xdr:to>
      <xdr:col>78</xdr:col>
      <xdr:colOff>152400</xdr:colOff>
      <xdr:row>109</xdr:row>
      <xdr:rowOff>123825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43FA530F-1AD0-495F-8A01-71B0309C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144970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113</xdr:row>
      <xdr:rowOff>0</xdr:rowOff>
    </xdr:from>
    <xdr:to>
      <xdr:col>78</xdr:col>
      <xdr:colOff>161925</xdr:colOff>
      <xdr:row>152</xdr:row>
      <xdr:rowOff>133350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77A902B-80DB-450C-BB01-E21FFA17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21164550"/>
          <a:ext cx="7781925" cy="7562850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156</xdr:row>
      <xdr:rowOff>0</xdr:rowOff>
    </xdr:from>
    <xdr:to>
      <xdr:col>78</xdr:col>
      <xdr:colOff>152400</xdr:colOff>
      <xdr:row>187</xdr:row>
      <xdr:rowOff>123825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63467C42-F13C-4FA7-B0D4-37BFBDCE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293560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191</xdr:row>
      <xdr:rowOff>0</xdr:rowOff>
    </xdr:from>
    <xdr:to>
      <xdr:col>78</xdr:col>
      <xdr:colOff>152400</xdr:colOff>
      <xdr:row>222</xdr:row>
      <xdr:rowOff>123825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4016ADA-6A40-4052-8693-7F1DDACB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360235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226</xdr:row>
      <xdr:rowOff>0</xdr:rowOff>
    </xdr:from>
    <xdr:to>
      <xdr:col>78</xdr:col>
      <xdr:colOff>152400</xdr:colOff>
      <xdr:row>257</xdr:row>
      <xdr:rowOff>123825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A6943901-659B-46C2-B895-23565185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42691050"/>
          <a:ext cx="7772400" cy="6029325"/>
        </a:xfrm>
        <a:prstGeom prst="rect">
          <a:avLst/>
        </a:prstGeom>
      </xdr:spPr>
    </xdr:pic>
    <xdr:clientData/>
  </xdr:twoCellAnchor>
  <xdr:twoCellAnchor editAs="oneCell">
    <xdr:from>
      <xdr:col>80</xdr:col>
      <xdr:colOff>0</xdr:colOff>
      <xdr:row>156</xdr:row>
      <xdr:rowOff>0</xdr:rowOff>
    </xdr:from>
    <xdr:to>
      <xdr:col>90</xdr:col>
      <xdr:colOff>161925</xdr:colOff>
      <xdr:row>195</xdr:row>
      <xdr:rowOff>133350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CD323265-DAAF-4568-8153-6FD4E4D5D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0" y="29356050"/>
          <a:ext cx="7781925" cy="75628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423</xdr:row>
      <xdr:rowOff>8</xdr:rowOff>
    </xdr:from>
    <xdr:to>
      <xdr:col>21</xdr:col>
      <xdr:colOff>359664</xdr:colOff>
      <xdr:row>451</xdr:row>
      <xdr:rowOff>149741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86258408"/>
          <a:ext cx="7217664" cy="54837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304799</xdr:colOff>
      <xdr:row>246</xdr:row>
      <xdr:rowOff>95250</xdr:rowOff>
    </xdr:from>
    <xdr:to>
      <xdr:col>19</xdr:col>
      <xdr:colOff>657224</xdr:colOff>
      <xdr:row>267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48D6D76-A12F-4C33-F5C0-9F817D43DF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246</xdr:row>
      <xdr:rowOff>166687</xdr:rowOff>
    </xdr:from>
    <xdr:to>
      <xdr:col>5</xdr:col>
      <xdr:colOff>628650</xdr:colOff>
      <xdr:row>261</xdr:row>
      <xdr:rowOff>52387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540AD852-B7D3-9010-50EA-BAC500E44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2"/>
  <sheetViews>
    <sheetView tabSelected="1" topLeftCell="Q1" zoomScaleNormal="100" workbookViewId="0">
      <selection sqref="A1:XFD2"/>
    </sheetView>
  </sheetViews>
  <sheetFormatPr baseColWidth="10" defaultRowHeight="15" x14ac:dyDescent="0.25"/>
  <cols>
    <col min="11" max="11" width="11.42578125" style="24"/>
    <col min="24" max="24" width="11.42578125" style="24"/>
    <col min="37" max="37" width="11.42578125" style="24"/>
    <col min="53" max="53" width="11.42578125" style="29"/>
    <col min="67" max="67" width="11.42578125" style="3"/>
  </cols>
  <sheetData>
    <row r="1" spans="1:72" s="38" customFormat="1" ht="20.100000000000001" customHeight="1" x14ac:dyDescent="0.25">
      <c r="A1" s="37" t="s">
        <v>503</v>
      </c>
    </row>
    <row r="2" spans="1:72" s="36" customFormat="1" ht="20.100000000000001" customHeight="1" thickBot="1" x14ac:dyDescent="0.3">
      <c r="A2" s="35" t="s">
        <v>504</v>
      </c>
    </row>
    <row r="3" spans="1:72" ht="26.25" x14ac:dyDescent="0.4">
      <c r="A3" t="s">
        <v>346</v>
      </c>
      <c r="D3" s="33" t="s">
        <v>347</v>
      </c>
      <c r="P3" s="33" t="s">
        <v>348</v>
      </c>
      <c r="AC3" s="33" t="s">
        <v>361</v>
      </c>
      <c r="AP3" s="33" t="s">
        <v>140</v>
      </c>
      <c r="BF3" s="34" t="s">
        <v>400</v>
      </c>
      <c r="BT3" s="33" t="s">
        <v>466</v>
      </c>
    </row>
    <row r="4" spans="1:72" s="26" customFormat="1" ht="15.75" thickBot="1" x14ac:dyDescent="0.3">
      <c r="K4" s="27"/>
      <c r="X4" s="27"/>
      <c r="AK4" s="27"/>
      <c r="BA4" s="30"/>
      <c r="BO4" s="31"/>
    </row>
    <row r="6" spans="1:72" x14ac:dyDescent="0.25">
      <c r="A6" s="1" t="s">
        <v>350</v>
      </c>
      <c r="M6" s="1" t="s">
        <v>349</v>
      </c>
      <c r="Z6" s="1" t="s">
        <v>362</v>
      </c>
      <c r="AM6" s="1" t="s">
        <v>354</v>
      </c>
      <c r="BC6" s="1" t="s">
        <v>353</v>
      </c>
      <c r="BQ6" s="1" t="s">
        <v>353</v>
      </c>
    </row>
    <row r="40" spans="1:69" x14ac:dyDescent="0.25">
      <c r="Z40" s="1" t="s">
        <v>353</v>
      </c>
    </row>
    <row r="41" spans="1:69" x14ac:dyDescent="0.25">
      <c r="A41" s="1" t="s">
        <v>399</v>
      </c>
      <c r="AM41" s="1" t="s">
        <v>355</v>
      </c>
    </row>
    <row r="42" spans="1:69" x14ac:dyDescent="0.25">
      <c r="BC42" s="1" t="s">
        <v>354</v>
      </c>
      <c r="BQ42" s="1" t="s">
        <v>354</v>
      </c>
    </row>
    <row r="48" spans="1:69" x14ac:dyDescent="0.25">
      <c r="M48" s="1" t="s">
        <v>351</v>
      </c>
      <c r="R48" t="s">
        <v>370</v>
      </c>
    </row>
    <row r="75" spans="13:69" x14ac:dyDescent="0.25">
      <c r="Z75" s="1" t="s">
        <v>354</v>
      </c>
    </row>
    <row r="76" spans="13:69" x14ac:dyDescent="0.25">
      <c r="M76" s="1"/>
      <c r="AM76" s="1" t="s">
        <v>364</v>
      </c>
    </row>
    <row r="77" spans="13:69" x14ac:dyDescent="0.25">
      <c r="BC77" s="1" t="s">
        <v>355</v>
      </c>
      <c r="BQ77" s="1" t="s">
        <v>355</v>
      </c>
    </row>
    <row r="78" spans="13:69" x14ac:dyDescent="0.25">
      <c r="M78" s="1" t="s">
        <v>352</v>
      </c>
    </row>
    <row r="110" spans="13:69" x14ac:dyDescent="0.25">
      <c r="Z110" s="1" t="s">
        <v>355</v>
      </c>
    </row>
    <row r="112" spans="13:69" x14ac:dyDescent="0.25">
      <c r="M112" s="1" t="s">
        <v>353</v>
      </c>
      <c r="BC112" s="1" t="s">
        <v>356</v>
      </c>
      <c r="BQ112" s="1" t="s">
        <v>356</v>
      </c>
    </row>
    <row r="121" spans="39:39" x14ac:dyDescent="0.25">
      <c r="AM121" s="1" t="s">
        <v>357</v>
      </c>
    </row>
    <row r="145" spans="13:82" x14ac:dyDescent="0.25">
      <c r="Z145" s="1" t="s">
        <v>356</v>
      </c>
    </row>
    <row r="146" spans="13:82" x14ac:dyDescent="0.25">
      <c r="M146" s="1" t="s">
        <v>354</v>
      </c>
    </row>
    <row r="148" spans="13:82" x14ac:dyDescent="0.25">
      <c r="BC148" s="1" t="s">
        <v>357</v>
      </c>
      <c r="BD148" t="s">
        <v>465</v>
      </c>
    </row>
    <row r="155" spans="13:82" x14ac:dyDescent="0.25">
      <c r="BQ155" s="1" t="s">
        <v>357</v>
      </c>
      <c r="CC155" s="1" t="s">
        <v>357</v>
      </c>
      <c r="CD155" t="s">
        <v>469</v>
      </c>
    </row>
    <row r="180" spans="13:69" x14ac:dyDescent="0.25">
      <c r="M180" s="1" t="s">
        <v>355</v>
      </c>
      <c r="Z180" s="1" t="s">
        <v>357</v>
      </c>
    </row>
    <row r="190" spans="13:69" x14ac:dyDescent="0.25">
      <c r="BQ190" s="1" t="s">
        <v>358</v>
      </c>
    </row>
    <row r="214" spans="13:13" x14ac:dyDescent="0.25">
      <c r="M214" s="1" t="s">
        <v>356</v>
      </c>
    </row>
    <row r="225" spans="69:69" x14ac:dyDescent="0.25">
      <c r="BQ225" s="1" t="s">
        <v>359</v>
      </c>
    </row>
    <row r="249" spans="13:13" x14ac:dyDescent="0.25">
      <c r="M249" s="1" t="s">
        <v>357</v>
      </c>
    </row>
    <row r="284" spans="13:13" x14ac:dyDescent="0.25">
      <c r="M284" s="1" t="s">
        <v>358</v>
      </c>
    </row>
    <row r="319" spans="13:13" x14ac:dyDescent="0.25">
      <c r="M319" s="1" t="s">
        <v>359</v>
      </c>
    </row>
    <row r="354" spans="13:13" x14ac:dyDescent="0.25">
      <c r="M354" s="1" t="s">
        <v>360</v>
      </c>
    </row>
    <row r="389" spans="13:17" x14ac:dyDescent="0.25">
      <c r="M389" s="1" t="s">
        <v>363</v>
      </c>
      <c r="N389" s="1"/>
      <c r="Q389" t="s">
        <v>261</v>
      </c>
    </row>
    <row r="422" spans="13:13" x14ac:dyDescent="0.25">
      <c r="M422" s="1" t="s">
        <v>502</v>
      </c>
    </row>
  </sheetData>
  <mergeCells count="2">
    <mergeCell ref="A1:XFD1"/>
    <mergeCell ref="A2:XFD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"/>
  <sheetViews>
    <sheetView topLeftCell="I1" workbookViewId="0">
      <selection activeCell="S19" sqref="S19:AA19"/>
    </sheetView>
  </sheetViews>
  <sheetFormatPr baseColWidth="10" defaultRowHeight="15" x14ac:dyDescent="0.25"/>
  <cols>
    <col min="16" max="16" width="11.42578125" style="3"/>
  </cols>
  <sheetData>
    <row r="1" spans="1:29" x14ac:dyDescent="0.25">
      <c r="A1" s="1" t="s">
        <v>115</v>
      </c>
      <c r="R1" s="1" t="s">
        <v>115</v>
      </c>
    </row>
    <row r="2" spans="1:29" x14ac:dyDescent="0.25">
      <c r="A2" t="s">
        <v>141</v>
      </c>
      <c r="R2" t="s">
        <v>70</v>
      </c>
    </row>
    <row r="3" spans="1:29" x14ac:dyDescent="0.25">
      <c r="A3" s="1" t="s">
        <v>81</v>
      </c>
      <c r="B3" s="18" t="s">
        <v>1</v>
      </c>
      <c r="C3" s="18" t="s">
        <v>2</v>
      </c>
      <c r="D3" s="18" t="s">
        <v>365</v>
      </c>
      <c r="E3" s="18" t="s">
        <v>366</v>
      </c>
      <c r="F3" s="18" t="s">
        <v>3</v>
      </c>
      <c r="G3" s="18" t="s">
        <v>235</v>
      </c>
      <c r="H3" s="18" t="s">
        <v>392</v>
      </c>
      <c r="I3" s="18" t="s">
        <v>396</v>
      </c>
      <c r="J3" s="18" t="s">
        <v>4</v>
      </c>
      <c r="K3" s="18" t="s">
        <v>5</v>
      </c>
      <c r="L3" s="18" t="s">
        <v>236</v>
      </c>
      <c r="R3" s="1" t="s">
        <v>81</v>
      </c>
      <c r="S3" s="18" t="s">
        <v>1</v>
      </c>
      <c r="T3" s="18" t="s">
        <v>2</v>
      </c>
      <c r="U3" s="18" t="s">
        <v>365</v>
      </c>
      <c r="V3" s="18" t="s">
        <v>366</v>
      </c>
      <c r="W3" s="18" t="s">
        <v>3</v>
      </c>
      <c r="X3" s="18" t="s">
        <v>235</v>
      </c>
      <c r="Y3" s="18" t="s">
        <v>392</v>
      </c>
      <c r="Z3" s="18" t="s">
        <v>396</v>
      </c>
      <c r="AA3" s="18" t="s">
        <v>4</v>
      </c>
      <c r="AB3" s="18" t="s">
        <v>5</v>
      </c>
      <c r="AC3" s="18" t="s">
        <v>236</v>
      </c>
    </row>
    <row r="4" spans="1:29" x14ac:dyDescent="0.25">
      <c r="A4" t="s">
        <v>393</v>
      </c>
      <c r="B4">
        <v>62.42</v>
      </c>
      <c r="F4">
        <v>0.18</v>
      </c>
      <c r="G4">
        <v>18.399999999999999</v>
      </c>
      <c r="H4">
        <v>0.18</v>
      </c>
      <c r="J4">
        <v>0.2</v>
      </c>
      <c r="K4">
        <v>18.29</v>
      </c>
      <c r="L4">
        <v>0.33</v>
      </c>
      <c r="R4" t="s">
        <v>393</v>
      </c>
      <c r="S4">
        <v>33.75</v>
      </c>
      <c r="W4">
        <v>0.25</v>
      </c>
      <c r="X4">
        <v>29.78</v>
      </c>
      <c r="Y4">
        <v>0.31</v>
      </c>
      <c r="AA4">
        <v>0.37</v>
      </c>
      <c r="AB4">
        <v>34.520000000000003</v>
      </c>
      <c r="AC4">
        <v>1.02</v>
      </c>
    </row>
    <row r="5" spans="1:29" x14ac:dyDescent="0.25">
      <c r="A5" t="s">
        <v>394</v>
      </c>
      <c r="B5">
        <v>68.34</v>
      </c>
      <c r="C5">
        <v>0.8</v>
      </c>
      <c r="D5">
        <v>0.09</v>
      </c>
      <c r="E5">
        <v>0.1</v>
      </c>
      <c r="F5">
        <v>2.2000000000000002</v>
      </c>
      <c r="G5">
        <v>20.5</v>
      </c>
      <c r="H5">
        <v>0.34</v>
      </c>
      <c r="I5">
        <v>0.15</v>
      </c>
      <c r="K5">
        <v>6.83</v>
      </c>
      <c r="L5">
        <v>0.64</v>
      </c>
      <c r="R5" t="s">
        <v>394</v>
      </c>
      <c r="S5">
        <v>41.19</v>
      </c>
      <c r="T5">
        <v>0.73</v>
      </c>
      <c r="U5">
        <v>0.09</v>
      </c>
      <c r="V5">
        <v>0.11</v>
      </c>
      <c r="W5">
        <v>3.33</v>
      </c>
      <c r="X5">
        <v>36.99</v>
      </c>
      <c r="Y5">
        <v>0.66</v>
      </c>
      <c r="Z5">
        <v>0.28999999999999998</v>
      </c>
      <c r="AB5">
        <v>14.38</v>
      </c>
      <c r="AC5">
        <v>2.23</v>
      </c>
    </row>
    <row r="6" spans="1:29" x14ac:dyDescent="0.25">
      <c r="A6" t="s">
        <v>395</v>
      </c>
      <c r="B6">
        <v>63.03</v>
      </c>
      <c r="F6">
        <v>0.15</v>
      </c>
      <c r="G6">
        <v>18.98</v>
      </c>
      <c r="H6">
        <v>0.13</v>
      </c>
      <c r="J6">
        <v>0.15</v>
      </c>
      <c r="K6">
        <v>17.39</v>
      </c>
      <c r="L6">
        <v>0.17</v>
      </c>
      <c r="R6" t="s">
        <v>395</v>
      </c>
      <c r="S6">
        <v>34.47</v>
      </c>
      <c r="W6">
        <v>0.2</v>
      </c>
      <c r="X6">
        <v>31.07</v>
      </c>
      <c r="Y6">
        <v>0.23</v>
      </c>
      <c r="AA6">
        <v>0.28999999999999998</v>
      </c>
      <c r="AB6">
        <v>33.19</v>
      </c>
      <c r="AC6">
        <v>0.55000000000000004</v>
      </c>
    </row>
    <row r="8" spans="1:29" s="3" customFormat="1" x14ac:dyDescent="0.25"/>
    <row r="10" spans="1:29" x14ac:dyDescent="0.25">
      <c r="A10" s="1" t="s">
        <v>115</v>
      </c>
      <c r="R10" s="1" t="s">
        <v>115</v>
      </c>
    </row>
    <row r="11" spans="1:29" x14ac:dyDescent="0.25">
      <c r="A11" t="s">
        <v>141</v>
      </c>
      <c r="R11" t="s">
        <v>142</v>
      </c>
    </row>
    <row r="12" spans="1:29" x14ac:dyDescent="0.25">
      <c r="A12" s="1" t="s">
        <v>95</v>
      </c>
      <c r="B12" s="18" t="s">
        <v>1</v>
      </c>
      <c r="C12" s="18" t="s">
        <v>365</v>
      </c>
      <c r="D12" s="18" t="s">
        <v>235</v>
      </c>
      <c r="E12" s="18" t="s">
        <v>392</v>
      </c>
      <c r="F12" s="18" t="s">
        <v>396</v>
      </c>
      <c r="G12" s="18" t="s">
        <v>5</v>
      </c>
      <c r="H12" s="18" t="s">
        <v>382</v>
      </c>
      <c r="R12" s="1" t="s">
        <v>95</v>
      </c>
      <c r="S12" s="18" t="s">
        <v>1</v>
      </c>
      <c r="T12" s="18" t="s">
        <v>365</v>
      </c>
      <c r="U12" s="18" t="s">
        <v>235</v>
      </c>
      <c r="V12" s="18" t="s">
        <v>392</v>
      </c>
      <c r="W12" s="18" t="s">
        <v>396</v>
      </c>
      <c r="X12" s="18" t="s">
        <v>5</v>
      </c>
      <c r="Y12" s="18" t="s">
        <v>382</v>
      </c>
    </row>
    <row r="13" spans="1:29" x14ac:dyDescent="0.25">
      <c r="A13" t="s">
        <v>397</v>
      </c>
      <c r="B13">
        <v>54.3</v>
      </c>
      <c r="C13">
        <v>6.01</v>
      </c>
      <c r="D13">
        <v>0.5</v>
      </c>
      <c r="E13">
        <v>2.38</v>
      </c>
      <c r="F13">
        <v>15.84</v>
      </c>
      <c r="G13">
        <v>20.010000000000002</v>
      </c>
      <c r="H13">
        <v>0.96</v>
      </c>
      <c r="R13" t="s">
        <v>397</v>
      </c>
      <c r="S13">
        <v>27.32</v>
      </c>
      <c r="T13">
        <v>5.0999999999999996</v>
      </c>
      <c r="U13">
        <v>0.76</v>
      </c>
      <c r="V13">
        <v>3.81</v>
      </c>
      <c r="W13">
        <v>25.91</v>
      </c>
      <c r="X13">
        <v>35.14</v>
      </c>
      <c r="Y13">
        <v>1.96</v>
      </c>
    </row>
    <row r="15" spans="1:29" s="3" customFormat="1" x14ac:dyDescent="0.25"/>
    <row r="17" spans="1:27" x14ac:dyDescent="0.25">
      <c r="A17" s="1" t="s">
        <v>405</v>
      </c>
      <c r="R17" s="1" t="s">
        <v>405</v>
      </c>
    </row>
    <row r="18" spans="1:27" x14ac:dyDescent="0.25">
      <c r="B18" s="1" t="s">
        <v>141</v>
      </c>
      <c r="S18" s="1" t="s">
        <v>142</v>
      </c>
    </row>
    <row r="19" spans="1:27" x14ac:dyDescent="0.25">
      <c r="A19" s="1" t="s">
        <v>79</v>
      </c>
      <c r="B19" s="18" t="s">
        <v>1</v>
      </c>
      <c r="C19" s="18" t="s">
        <v>470</v>
      </c>
      <c r="D19" s="18" t="s">
        <v>2</v>
      </c>
      <c r="E19" s="18" t="s">
        <v>365</v>
      </c>
      <c r="F19" s="18" t="s">
        <v>3</v>
      </c>
      <c r="G19" s="18" t="s">
        <v>235</v>
      </c>
      <c r="H19" s="18" t="s">
        <v>392</v>
      </c>
      <c r="I19" s="18" t="s">
        <v>396</v>
      </c>
      <c r="J19" s="18" t="s">
        <v>5</v>
      </c>
      <c r="R19" s="1" t="s">
        <v>79</v>
      </c>
      <c r="S19" s="18" t="s">
        <v>1</v>
      </c>
      <c r="T19" s="18" t="s">
        <v>470</v>
      </c>
      <c r="U19" s="18" t="s">
        <v>2</v>
      </c>
      <c r="V19" s="18" t="s">
        <v>365</v>
      </c>
      <c r="W19" s="18" t="s">
        <v>3</v>
      </c>
      <c r="X19" s="18" t="s">
        <v>235</v>
      </c>
      <c r="Y19" s="18" t="s">
        <v>392</v>
      </c>
      <c r="Z19" s="18" t="s">
        <v>396</v>
      </c>
      <c r="AA19" s="18" t="s">
        <v>5</v>
      </c>
    </row>
    <row r="20" spans="1:27" x14ac:dyDescent="0.25">
      <c r="A20" t="s">
        <v>419</v>
      </c>
      <c r="B20">
        <v>53.92</v>
      </c>
      <c r="C20">
        <v>0.35</v>
      </c>
      <c r="D20">
        <v>0.25</v>
      </c>
      <c r="E20">
        <v>5.78</v>
      </c>
      <c r="F20">
        <v>0.23</v>
      </c>
      <c r="G20">
        <v>0.47</v>
      </c>
      <c r="H20">
        <v>2.67</v>
      </c>
      <c r="I20">
        <v>15.78</v>
      </c>
      <c r="J20">
        <v>20.55</v>
      </c>
      <c r="R20" t="s">
        <v>419</v>
      </c>
      <c r="S20">
        <v>27.22</v>
      </c>
      <c r="T20">
        <v>0.25</v>
      </c>
      <c r="U20">
        <v>0.19</v>
      </c>
      <c r="V20">
        <v>4.92</v>
      </c>
      <c r="W20">
        <v>0.28999999999999998</v>
      </c>
      <c r="X20">
        <v>0.72</v>
      </c>
      <c r="Y20">
        <v>4.3</v>
      </c>
      <c r="Z20">
        <v>25.89</v>
      </c>
      <c r="AA20">
        <v>36.22</v>
      </c>
    </row>
    <row r="22" spans="1:27" s="3" customFormat="1" x14ac:dyDescent="0.25"/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8"/>
  <sheetViews>
    <sheetView topLeftCell="A379" zoomScaleNormal="100" workbookViewId="0">
      <selection activeCell="N402" sqref="M402:N406"/>
    </sheetView>
  </sheetViews>
  <sheetFormatPr baseColWidth="10" defaultRowHeight="15" x14ac:dyDescent="0.25"/>
  <cols>
    <col min="1" max="1" width="26.5703125" customWidth="1"/>
    <col min="2" max="2" width="12.7109375" customWidth="1"/>
    <col min="3" max="3" width="11.42578125" customWidth="1"/>
    <col min="10" max="10" width="3.7109375" style="3" customWidth="1"/>
    <col min="12" max="12" width="13.42578125" bestFit="1" customWidth="1"/>
    <col min="13" max="13" width="13.42578125" customWidth="1"/>
    <col min="21" max="21" width="3.85546875" style="10" customWidth="1"/>
    <col min="23" max="23" width="14.140625" bestFit="1" customWidth="1"/>
    <col min="24" max="26" width="11.42578125" style="9"/>
  </cols>
  <sheetData>
    <row r="1" spans="1:28" x14ac:dyDescent="0.25">
      <c r="A1" s="6" t="s">
        <v>0</v>
      </c>
      <c r="B1" s="6"/>
      <c r="C1" s="5"/>
      <c r="D1" s="5"/>
      <c r="E1" s="5"/>
      <c r="F1" s="5"/>
      <c r="G1" s="5"/>
      <c r="H1" s="5"/>
      <c r="I1" s="5"/>
      <c r="J1" s="14"/>
      <c r="K1" s="5"/>
      <c r="L1" s="6" t="s">
        <v>0</v>
      </c>
      <c r="M1" s="6"/>
      <c r="N1" s="5"/>
      <c r="O1" s="5"/>
      <c r="P1" s="5"/>
      <c r="Q1" s="5"/>
      <c r="R1" s="5"/>
      <c r="S1" s="5"/>
      <c r="W1" s="6" t="s">
        <v>0</v>
      </c>
      <c r="X1" s="12" t="s">
        <v>136</v>
      </c>
    </row>
    <row r="2" spans="1:28" s="2" customFormat="1" x14ac:dyDescent="0.25">
      <c r="A2" s="15"/>
      <c r="B2" s="15"/>
      <c r="C2" s="15" t="s">
        <v>69</v>
      </c>
      <c r="D2" s="15"/>
      <c r="E2" s="15"/>
      <c r="F2" s="15"/>
      <c r="G2" s="15"/>
      <c r="H2" s="15"/>
      <c r="I2" s="15"/>
      <c r="J2" s="16"/>
      <c r="K2" s="15"/>
      <c r="L2" s="15"/>
      <c r="M2" s="15"/>
      <c r="N2" s="15" t="s">
        <v>70</v>
      </c>
      <c r="O2" s="15"/>
      <c r="P2" s="15"/>
      <c r="Q2" s="15"/>
      <c r="R2" s="15"/>
      <c r="S2" s="15"/>
      <c r="U2" s="11"/>
      <c r="X2" s="9"/>
      <c r="Y2" s="9"/>
      <c r="Z2" s="9"/>
    </row>
    <row r="3" spans="1:28" x14ac:dyDescent="0.25">
      <c r="A3" s="6" t="s">
        <v>71</v>
      </c>
      <c r="B3" s="6"/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/>
      <c r="J3" s="14"/>
      <c r="K3" s="5"/>
      <c r="L3" s="6" t="s">
        <v>71</v>
      </c>
      <c r="M3" s="6"/>
      <c r="N3" s="5" t="s">
        <v>1</v>
      </c>
      <c r="O3" s="5" t="s">
        <v>2</v>
      </c>
      <c r="P3" s="5" t="s">
        <v>3</v>
      </c>
      <c r="Q3" s="5" t="s">
        <v>4</v>
      </c>
      <c r="R3" s="5" t="s">
        <v>5</v>
      </c>
      <c r="S3" s="5" t="s">
        <v>6</v>
      </c>
      <c r="W3" s="6" t="s">
        <v>71</v>
      </c>
      <c r="X3" s="12" t="s">
        <v>139</v>
      </c>
      <c r="Y3" s="12" t="s">
        <v>138</v>
      </c>
      <c r="Z3" s="12" t="s">
        <v>137</v>
      </c>
      <c r="AB3" s="12" t="s">
        <v>471</v>
      </c>
    </row>
    <row r="4" spans="1:28" x14ac:dyDescent="0.25">
      <c r="A4" t="s">
        <v>7</v>
      </c>
      <c r="C4">
        <v>72.3</v>
      </c>
      <c r="D4">
        <v>11.05</v>
      </c>
      <c r="E4">
        <v>13.45</v>
      </c>
      <c r="F4">
        <v>0.17</v>
      </c>
      <c r="G4">
        <v>3.01</v>
      </c>
      <c r="H4">
        <v>0.02</v>
      </c>
      <c r="L4" t="s">
        <v>7</v>
      </c>
      <c r="N4">
        <v>53.95</v>
      </c>
      <c r="O4">
        <v>12.53</v>
      </c>
      <c r="P4">
        <v>25.15</v>
      </c>
      <c r="Q4">
        <v>0.42</v>
      </c>
      <c r="R4">
        <v>7.85</v>
      </c>
      <c r="S4">
        <v>0.1</v>
      </c>
      <c r="W4" t="s">
        <v>7</v>
      </c>
      <c r="X4" s="9">
        <f t="shared" ref="X4:X35" si="0">100*(E4+H4)/(SUM(D4:H4))</f>
        <v>48.628158844765345</v>
      </c>
      <c r="Y4" s="9">
        <f t="shared" ref="Y4:Y35" si="1">100*(F4+G4)/(SUM(D4:H4))</f>
        <v>11.48014440433213</v>
      </c>
      <c r="Z4" s="9">
        <f t="shared" ref="Z4:Z35" si="2">100*(D4)/(SUM(D4:H4))</f>
        <v>39.891696750902526</v>
      </c>
      <c r="AB4" s="9">
        <f t="shared" ref="AB4:AB35" si="3">G4/(G4+D4)</f>
        <v>0.21408250355618774</v>
      </c>
    </row>
    <row r="5" spans="1:28" x14ac:dyDescent="0.25">
      <c r="A5" t="s">
        <v>8</v>
      </c>
      <c r="C5">
        <v>72.34</v>
      </c>
      <c r="D5">
        <v>10.98</v>
      </c>
      <c r="E5">
        <v>13.46</v>
      </c>
      <c r="F5">
        <v>0.18</v>
      </c>
      <c r="G5">
        <v>3.02</v>
      </c>
      <c r="H5">
        <v>0.03</v>
      </c>
      <c r="L5" t="s">
        <v>8</v>
      </c>
      <c r="N5">
        <v>53.97</v>
      </c>
      <c r="O5">
        <v>12.45</v>
      </c>
      <c r="P5">
        <v>25.15</v>
      </c>
      <c r="Q5">
        <v>0.45</v>
      </c>
      <c r="R5">
        <v>7.86</v>
      </c>
      <c r="S5">
        <v>0.13</v>
      </c>
      <c r="W5" t="s">
        <v>8</v>
      </c>
      <c r="X5" s="9">
        <f t="shared" si="0"/>
        <v>48.753162269606065</v>
      </c>
      <c r="Y5" s="9">
        <f t="shared" si="1"/>
        <v>11.564871702204552</v>
      </c>
      <c r="Z5" s="9">
        <f t="shared" si="2"/>
        <v>39.681966028189372</v>
      </c>
      <c r="AB5" s="9">
        <f t="shared" si="3"/>
        <v>0.21571428571428572</v>
      </c>
    </row>
    <row r="6" spans="1:28" x14ac:dyDescent="0.25">
      <c r="A6" t="s">
        <v>9</v>
      </c>
      <c r="C6">
        <v>72.41</v>
      </c>
      <c r="D6">
        <v>10.97</v>
      </c>
      <c r="E6">
        <v>13.44</v>
      </c>
      <c r="F6">
        <v>0.15</v>
      </c>
      <c r="G6">
        <v>2.99</v>
      </c>
      <c r="H6">
        <v>0.03</v>
      </c>
      <c r="L6" t="s">
        <v>9</v>
      </c>
      <c r="N6">
        <v>54.08</v>
      </c>
      <c r="O6">
        <v>12.45</v>
      </c>
      <c r="P6">
        <v>25.15</v>
      </c>
      <c r="Q6">
        <v>0.4</v>
      </c>
      <c r="R6">
        <v>7.79</v>
      </c>
      <c r="S6">
        <v>0.13</v>
      </c>
      <c r="W6" t="s">
        <v>9</v>
      </c>
      <c r="X6" s="9">
        <f t="shared" si="0"/>
        <v>48.839738941261785</v>
      </c>
      <c r="Y6" s="9">
        <f t="shared" si="1"/>
        <v>11.385061638868747</v>
      </c>
      <c r="Z6" s="9">
        <f t="shared" si="2"/>
        <v>39.775199419869473</v>
      </c>
      <c r="AB6" s="9">
        <f t="shared" si="3"/>
        <v>0.21418338108882523</v>
      </c>
    </row>
    <row r="7" spans="1:28" x14ac:dyDescent="0.25">
      <c r="A7" t="s">
        <v>10</v>
      </c>
      <c r="C7">
        <v>72.400000000000006</v>
      </c>
      <c r="D7">
        <v>10.99</v>
      </c>
      <c r="E7">
        <v>13.45</v>
      </c>
      <c r="F7">
        <v>0.16</v>
      </c>
      <c r="G7">
        <v>2.97</v>
      </c>
      <c r="H7">
        <v>0.02</v>
      </c>
      <c r="L7" t="s">
        <v>10</v>
      </c>
      <c r="N7">
        <v>54.09</v>
      </c>
      <c r="O7">
        <v>12.48</v>
      </c>
      <c r="P7">
        <v>25.17</v>
      </c>
      <c r="Q7">
        <v>0.41</v>
      </c>
      <c r="R7">
        <v>7.74</v>
      </c>
      <c r="S7">
        <v>0.1</v>
      </c>
      <c r="W7" t="s">
        <v>10</v>
      </c>
      <c r="X7" s="9">
        <f t="shared" si="0"/>
        <v>48.822036969916645</v>
      </c>
      <c r="Y7" s="9">
        <f t="shared" si="1"/>
        <v>11.344690105110551</v>
      </c>
      <c r="Z7" s="9">
        <f t="shared" si="2"/>
        <v>39.833272924972825</v>
      </c>
      <c r="AB7" s="9">
        <f t="shared" si="3"/>
        <v>0.21275071633237821</v>
      </c>
    </row>
    <row r="8" spans="1:28" x14ac:dyDescent="0.25">
      <c r="A8" t="s">
        <v>11</v>
      </c>
      <c r="C8">
        <v>72.290000000000006</v>
      </c>
      <c r="D8">
        <v>11</v>
      </c>
      <c r="E8">
        <v>13.48</v>
      </c>
      <c r="F8">
        <v>0.18</v>
      </c>
      <c r="G8">
        <v>3.02</v>
      </c>
      <c r="H8">
        <v>0.03</v>
      </c>
      <c r="L8" t="s">
        <v>11</v>
      </c>
      <c r="N8">
        <v>53.91</v>
      </c>
      <c r="O8">
        <v>12.46</v>
      </c>
      <c r="P8">
        <v>25.19</v>
      </c>
      <c r="Q8">
        <v>0.47</v>
      </c>
      <c r="R8">
        <v>7.86</v>
      </c>
      <c r="S8">
        <v>0.1</v>
      </c>
      <c r="W8" t="s">
        <v>11</v>
      </c>
      <c r="X8" s="9">
        <f t="shared" si="0"/>
        <v>48.754962107542404</v>
      </c>
      <c r="Y8" s="9">
        <f t="shared" si="1"/>
        <v>11.54817755322988</v>
      </c>
      <c r="Z8" s="9">
        <f t="shared" si="2"/>
        <v>39.696860339227712</v>
      </c>
      <c r="AB8" s="9">
        <f t="shared" si="3"/>
        <v>0.21540656205420827</v>
      </c>
    </row>
    <row r="9" spans="1:28" x14ac:dyDescent="0.25">
      <c r="A9" t="s">
        <v>12</v>
      </c>
      <c r="C9">
        <v>72.37</v>
      </c>
      <c r="D9">
        <v>11.01</v>
      </c>
      <c r="E9">
        <v>13.45</v>
      </c>
      <c r="F9">
        <v>0.18</v>
      </c>
      <c r="G9">
        <v>2.96</v>
      </c>
      <c r="H9">
        <v>0.03</v>
      </c>
      <c r="L9" t="s">
        <v>12</v>
      </c>
      <c r="N9">
        <v>54.05</v>
      </c>
      <c r="O9">
        <v>12.5</v>
      </c>
      <c r="P9">
        <v>25.16</v>
      </c>
      <c r="Q9">
        <v>0.45</v>
      </c>
      <c r="R9">
        <v>7.72</v>
      </c>
      <c r="S9">
        <v>0.12</v>
      </c>
      <c r="W9" t="s">
        <v>12</v>
      </c>
      <c r="X9" s="9">
        <f t="shared" si="0"/>
        <v>48.787549764748448</v>
      </c>
      <c r="Y9" s="9">
        <f t="shared" si="1"/>
        <v>11.364458921462179</v>
      </c>
      <c r="Z9" s="9">
        <f t="shared" si="2"/>
        <v>39.847991313789358</v>
      </c>
      <c r="AB9" s="9">
        <f t="shared" si="3"/>
        <v>0.211882605583393</v>
      </c>
    </row>
    <row r="10" spans="1:28" x14ac:dyDescent="0.25">
      <c r="A10" t="s">
        <v>13</v>
      </c>
      <c r="C10">
        <v>71.989999999999995</v>
      </c>
      <c r="D10">
        <v>11.19</v>
      </c>
      <c r="E10">
        <v>13.6</v>
      </c>
      <c r="F10">
        <v>0.17</v>
      </c>
      <c r="G10">
        <v>3.01</v>
      </c>
      <c r="H10">
        <v>0.03</v>
      </c>
      <c r="L10" t="s">
        <v>13</v>
      </c>
      <c r="N10">
        <v>53.58</v>
      </c>
      <c r="O10">
        <v>12.66</v>
      </c>
      <c r="P10">
        <v>25.36</v>
      </c>
      <c r="Q10">
        <v>0.44</v>
      </c>
      <c r="R10">
        <v>7.81</v>
      </c>
      <c r="S10">
        <v>0.14000000000000001</v>
      </c>
      <c r="W10" t="s">
        <v>13</v>
      </c>
      <c r="X10" s="9">
        <f t="shared" si="0"/>
        <v>48.678571428571431</v>
      </c>
      <c r="Y10" s="9">
        <f t="shared" si="1"/>
        <v>11.357142857142858</v>
      </c>
      <c r="Z10" s="9">
        <f t="shared" si="2"/>
        <v>39.964285714285715</v>
      </c>
      <c r="AB10" s="9">
        <f t="shared" si="3"/>
        <v>0.21197183098591549</v>
      </c>
    </row>
    <row r="11" spans="1:28" x14ac:dyDescent="0.25">
      <c r="A11" t="s">
        <v>14</v>
      </c>
      <c r="C11">
        <v>71.98</v>
      </c>
      <c r="D11">
        <v>11.2</v>
      </c>
      <c r="E11">
        <v>13.59</v>
      </c>
      <c r="F11">
        <v>0.18</v>
      </c>
      <c r="G11">
        <v>3.02</v>
      </c>
      <c r="H11">
        <v>0.03</v>
      </c>
      <c r="L11" t="s">
        <v>14</v>
      </c>
      <c r="N11">
        <v>53.57</v>
      </c>
      <c r="O11">
        <v>12.67</v>
      </c>
      <c r="P11">
        <v>25.35</v>
      </c>
      <c r="Q11">
        <v>0.47</v>
      </c>
      <c r="R11">
        <v>7.84</v>
      </c>
      <c r="S11">
        <v>0.11</v>
      </c>
      <c r="W11" t="s">
        <v>14</v>
      </c>
      <c r="X11" s="9">
        <f t="shared" si="0"/>
        <v>48.608137044967883</v>
      </c>
      <c r="Y11" s="9">
        <f t="shared" si="1"/>
        <v>11.420413990007138</v>
      </c>
      <c r="Z11" s="9">
        <f t="shared" si="2"/>
        <v>39.971448965024983</v>
      </c>
      <c r="AB11" s="9">
        <f t="shared" si="3"/>
        <v>0.21237693389592124</v>
      </c>
    </row>
    <row r="12" spans="1:28" x14ac:dyDescent="0.25">
      <c r="A12" t="s">
        <v>15</v>
      </c>
      <c r="C12">
        <v>72.03</v>
      </c>
      <c r="D12">
        <v>11.16</v>
      </c>
      <c r="E12">
        <v>13.6</v>
      </c>
      <c r="F12">
        <v>0.17</v>
      </c>
      <c r="G12">
        <v>3.01</v>
      </c>
      <c r="H12">
        <v>0.03</v>
      </c>
      <c r="L12" t="s">
        <v>15</v>
      </c>
      <c r="N12">
        <v>53.63</v>
      </c>
      <c r="O12">
        <v>12.63</v>
      </c>
      <c r="P12">
        <v>25.36</v>
      </c>
      <c r="Q12">
        <v>0.44</v>
      </c>
      <c r="R12">
        <v>7.81</v>
      </c>
      <c r="S12">
        <v>0.14000000000000001</v>
      </c>
      <c r="W12" t="s">
        <v>15</v>
      </c>
      <c r="X12" s="9">
        <f t="shared" si="0"/>
        <v>48.730782981766183</v>
      </c>
      <c r="Y12" s="9">
        <f t="shared" si="1"/>
        <v>11.369324276010012</v>
      </c>
      <c r="Z12" s="9">
        <f t="shared" si="2"/>
        <v>39.899892742223813</v>
      </c>
      <c r="AB12" s="9">
        <f t="shared" si="3"/>
        <v>0.21242060691601974</v>
      </c>
    </row>
    <row r="13" spans="1:28" x14ac:dyDescent="0.25">
      <c r="A13" t="s">
        <v>16</v>
      </c>
      <c r="C13">
        <v>72.25</v>
      </c>
      <c r="D13">
        <v>11.11</v>
      </c>
      <c r="E13">
        <v>13.44</v>
      </c>
      <c r="F13">
        <v>0.17</v>
      </c>
      <c r="G13">
        <v>2.99</v>
      </c>
      <c r="H13">
        <v>0.02</v>
      </c>
      <c r="L13" t="s">
        <v>16</v>
      </c>
      <c r="N13">
        <v>53.92</v>
      </c>
      <c r="O13">
        <v>12.6</v>
      </c>
      <c r="P13">
        <v>25.14</v>
      </c>
      <c r="Q13">
        <v>0.44</v>
      </c>
      <c r="R13">
        <v>7.8</v>
      </c>
      <c r="S13">
        <v>0.09</v>
      </c>
      <c r="W13" t="s">
        <v>16</v>
      </c>
      <c r="X13" s="9">
        <f t="shared" si="0"/>
        <v>48.53948791922106</v>
      </c>
      <c r="Y13" s="9">
        <f t="shared" si="1"/>
        <v>11.39560043274432</v>
      </c>
      <c r="Z13" s="9">
        <f t="shared" si="2"/>
        <v>40.064911648034617</v>
      </c>
      <c r="AB13" s="9">
        <f t="shared" si="3"/>
        <v>0.21205673758865251</v>
      </c>
    </row>
    <row r="14" spans="1:28" x14ac:dyDescent="0.25">
      <c r="A14" t="s">
        <v>17</v>
      </c>
      <c r="C14">
        <v>72.239999999999995</v>
      </c>
      <c r="D14">
        <v>11.18</v>
      </c>
      <c r="E14">
        <v>13.38</v>
      </c>
      <c r="F14">
        <v>0.17</v>
      </c>
      <c r="G14">
        <v>2.98</v>
      </c>
      <c r="H14">
        <v>0.05</v>
      </c>
      <c r="L14" t="s">
        <v>17</v>
      </c>
      <c r="N14">
        <v>53.91</v>
      </c>
      <c r="O14">
        <v>12.67</v>
      </c>
      <c r="P14">
        <v>25.02</v>
      </c>
      <c r="Q14">
        <v>0.45</v>
      </c>
      <c r="R14">
        <v>7.76</v>
      </c>
      <c r="S14">
        <v>0.2</v>
      </c>
      <c r="W14" t="s">
        <v>17</v>
      </c>
      <c r="X14" s="9">
        <f t="shared" si="0"/>
        <v>48.378962536023053</v>
      </c>
      <c r="Y14" s="9">
        <f t="shared" si="1"/>
        <v>11.347262247838614</v>
      </c>
      <c r="Z14" s="9">
        <f t="shared" si="2"/>
        <v>40.273775216138318</v>
      </c>
      <c r="AB14" s="9">
        <f t="shared" si="3"/>
        <v>0.21045197740112995</v>
      </c>
    </row>
    <row r="15" spans="1:28" x14ac:dyDescent="0.25">
      <c r="A15" t="s">
        <v>18</v>
      </c>
      <c r="C15">
        <v>72.180000000000007</v>
      </c>
      <c r="D15">
        <v>11.17</v>
      </c>
      <c r="E15">
        <v>13.5</v>
      </c>
      <c r="F15">
        <v>0.19</v>
      </c>
      <c r="G15">
        <v>2.93</v>
      </c>
      <c r="H15">
        <v>0.02</v>
      </c>
      <c r="L15" t="s">
        <v>18</v>
      </c>
      <c r="N15">
        <v>53.87</v>
      </c>
      <c r="O15">
        <v>12.67</v>
      </c>
      <c r="P15">
        <v>25.25</v>
      </c>
      <c r="Q15">
        <v>0.48</v>
      </c>
      <c r="R15">
        <v>7.64</v>
      </c>
      <c r="S15">
        <v>0.1</v>
      </c>
      <c r="W15" t="s">
        <v>18</v>
      </c>
      <c r="X15" s="9">
        <f t="shared" si="0"/>
        <v>48.615605897159291</v>
      </c>
      <c r="Y15" s="9">
        <f t="shared" si="1"/>
        <v>11.218985976267529</v>
      </c>
      <c r="Z15" s="9">
        <f t="shared" si="2"/>
        <v>40.165408126573169</v>
      </c>
      <c r="AB15" s="9">
        <f t="shared" si="3"/>
        <v>0.20780141843971633</v>
      </c>
    </row>
    <row r="16" spans="1:28" x14ac:dyDescent="0.25">
      <c r="A16" t="s">
        <v>19</v>
      </c>
      <c r="C16">
        <v>71.94</v>
      </c>
      <c r="D16">
        <v>11.2</v>
      </c>
      <c r="E16">
        <v>13.64</v>
      </c>
      <c r="F16">
        <v>0.19</v>
      </c>
      <c r="G16">
        <v>2.99</v>
      </c>
      <c r="H16">
        <v>0.03</v>
      </c>
      <c r="L16" t="s">
        <v>19</v>
      </c>
      <c r="N16">
        <v>53.53</v>
      </c>
      <c r="O16">
        <v>12.66</v>
      </c>
      <c r="P16">
        <v>25.43</v>
      </c>
      <c r="Q16">
        <v>0.47</v>
      </c>
      <c r="R16">
        <v>7.77</v>
      </c>
      <c r="S16">
        <v>0.14000000000000001</v>
      </c>
      <c r="W16" t="s">
        <v>19</v>
      </c>
      <c r="X16" s="9">
        <f t="shared" si="0"/>
        <v>48.734402852049904</v>
      </c>
      <c r="Y16" s="9">
        <f t="shared" si="1"/>
        <v>11.336898395721924</v>
      </c>
      <c r="Z16" s="9">
        <f t="shared" si="2"/>
        <v>39.928698752228158</v>
      </c>
      <c r="AB16" s="9">
        <f t="shared" si="3"/>
        <v>0.21071176885130377</v>
      </c>
    </row>
    <row r="17" spans="1:28" x14ac:dyDescent="0.25">
      <c r="A17" t="s">
        <v>20</v>
      </c>
      <c r="C17">
        <v>71.84</v>
      </c>
      <c r="D17">
        <v>11.22</v>
      </c>
      <c r="E17">
        <v>13.69</v>
      </c>
      <c r="F17">
        <v>0.19</v>
      </c>
      <c r="G17">
        <v>3.02</v>
      </c>
      <c r="H17">
        <v>0.04</v>
      </c>
      <c r="L17" t="s">
        <v>20</v>
      </c>
      <c r="N17">
        <v>53.38</v>
      </c>
      <c r="O17">
        <v>12.67</v>
      </c>
      <c r="P17">
        <v>25.48</v>
      </c>
      <c r="Q17">
        <v>0.48</v>
      </c>
      <c r="R17">
        <v>7.82</v>
      </c>
      <c r="S17">
        <v>0.16</v>
      </c>
      <c r="W17" t="s">
        <v>20</v>
      </c>
      <c r="X17" s="9">
        <f t="shared" si="0"/>
        <v>48.757102272727266</v>
      </c>
      <c r="Y17" s="9">
        <f t="shared" si="1"/>
        <v>11.399147727272727</v>
      </c>
      <c r="Z17" s="9">
        <f t="shared" si="2"/>
        <v>39.84375</v>
      </c>
      <c r="AB17" s="9">
        <f t="shared" si="3"/>
        <v>0.21207865168539325</v>
      </c>
    </row>
    <row r="18" spans="1:28" x14ac:dyDescent="0.25">
      <c r="A18" t="s">
        <v>21</v>
      </c>
      <c r="C18">
        <v>71.86</v>
      </c>
      <c r="D18">
        <v>11.2</v>
      </c>
      <c r="E18">
        <v>13.7</v>
      </c>
      <c r="F18">
        <v>0.17</v>
      </c>
      <c r="G18">
        <v>3.05</v>
      </c>
      <c r="H18">
        <v>0.02</v>
      </c>
      <c r="L18" t="s">
        <v>21</v>
      </c>
      <c r="N18">
        <v>53.4</v>
      </c>
      <c r="O18">
        <v>12.65</v>
      </c>
      <c r="P18">
        <v>25.51</v>
      </c>
      <c r="Q18">
        <v>0.44</v>
      </c>
      <c r="R18">
        <v>7.9</v>
      </c>
      <c r="S18">
        <v>0.1</v>
      </c>
      <c r="W18" t="s">
        <v>21</v>
      </c>
      <c r="X18" s="9">
        <f t="shared" si="0"/>
        <v>48.756218905472636</v>
      </c>
      <c r="Y18" s="9">
        <f t="shared" si="1"/>
        <v>11.44278606965174</v>
      </c>
      <c r="Z18" s="9">
        <f t="shared" si="2"/>
        <v>39.800995024875618</v>
      </c>
      <c r="AB18" s="9">
        <f t="shared" si="3"/>
        <v>0.21403508771929824</v>
      </c>
    </row>
    <row r="19" spans="1:28" x14ac:dyDescent="0.25">
      <c r="A19" t="s">
        <v>22</v>
      </c>
      <c r="C19">
        <v>71.959999999999994</v>
      </c>
      <c r="D19">
        <v>11.14</v>
      </c>
      <c r="E19">
        <v>13.68</v>
      </c>
      <c r="F19">
        <v>0.18</v>
      </c>
      <c r="G19">
        <v>3.01</v>
      </c>
      <c r="H19">
        <v>0.03</v>
      </c>
      <c r="L19" t="s">
        <v>22</v>
      </c>
      <c r="N19">
        <v>53.53</v>
      </c>
      <c r="O19">
        <v>12.6</v>
      </c>
      <c r="P19">
        <v>25.49</v>
      </c>
      <c r="Q19">
        <v>0.45</v>
      </c>
      <c r="R19">
        <v>7.82</v>
      </c>
      <c r="S19">
        <v>0.11</v>
      </c>
      <c r="W19" t="s">
        <v>22</v>
      </c>
      <c r="X19" s="9">
        <f t="shared" si="0"/>
        <v>48.894436519258207</v>
      </c>
      <c r="Y19" s="9">
        <f t="shared" si="1"/>
        <v>11.37660485021398</v>
      </c>
      <c r="Z19" s="9">
        <f t="shared" si="2"/>
        <v>39.728958630527821</v>
      </c>
      <c r="AB19" s="9">
        <f t="shared" si="3"/>
        <v>0.21272084805653707</v>
      </c>
    </row>
    <row r="20" spans="1:28" x14ac:dyDescent="0.25">
      <c r="A20" t="s">
        <v>23</v>
      </c>
      <c r="C20">
        <v>71.95</v>
      </c>
      <c r="D20">
        <v>11.19</v>
      </c>
      <c r="E20">
        <v>13.62</v>
      </c>
      <c r="F20">
        <v>0.18</v>
      </c>
      <c r="G20">
        <v>3.03</v>
      </c>
      <c r="H20">
        <v>0.03</v>
      </c>
      <c r="L20" t="s">
        <v>23</v>
      </c>
      <c r="N20">
        <v>53.52</v>
      </c>
      <c r="O20">
        <v>12.65</v>
      </c>
      <c r="P20">
        <v>25.38</v>
      </c>
      <c r="Q20">
        <v>0.45</v>
      </c>
      <c r="R20">
        <v>7.88</v>
      </c>
      <c r="S20">
        <v>0.12</v>
      </c>
      <c r="W20" t="s">
        <v>23</v>
      </c>
      <c r="X20" s="9">
        <f t="shared" si="0"/>
        <v>48.663101604278069</v>
      </c>
      <c r="Y20" s="9">
        <f t="shared" si="1"/>
        <v>11.443850267379679</v>
      </c>
      <c r="Z20" s="9">
        <f t="shared" si="2"/>
        <v>39.893048128342244</v>
      </c>
      <c r="AB20" s="9">
        <f t="shared" si="3"/>
        <v>0.21308016877637131</v>
      </c>
    </row>
    <row r="21" spans="1:28" x14ac:dyDescent="0.25">
      <c r="A21" t="s">
        <v>24</v>
      </c>
      <c r="C21">
        <v>71.88</v>
      </c>
      <c r="D21">
        <v>11.22</v>
      </c>
      <c r="E21">
        <v>13.68</v>
      </c>
      <c r="F21">
        <v>0.17</v>
      </c>
      <c r="G21">
        <v>3.03</v>
      </c>
      <c r="H21">
        <v>0.02</v>
      </c>
      <c r="L21" t="s">
        <v>24</v>
      </c>
      <c r="N21">
        <v>53.46</v>
      </c>
      <c r="O21">
        <v>12.68</v>
      </c>
      <c r="P21">
        <v>25.49</v>
      </c>
      <c r="Q21">
        <v>0.43</v>
      </c>
      <c r="R21">
        <v>7.87</v>
      </c>
      <c r="S21">
        <v>0.06</v>
      </c>
      <c r="W21" t="s">
        <v>24</v>
      </c>
      <c r="X21" s="9">
        <f t="shared" si="0"/>
        <v>48.71977240398293</v>
      </c>
      <c r="Y21" s="9">
        <f t="shared" si="1"/>
        <v>11.379800853485063</v>
      </c>
      <c r="Z21" s="9">
        <f t="shared" si="2"/>
        <v>39.900426742532005</v>
      </c>
      <c r="AB21" s="9">
        <f t="shared" si="3"/>
        <v>0.21263157894736839</v>
      </c>
    </row>
    <row r="22" spans="1:28" x14ac:dyDescent="0.25">
      <c r="A22" t="s">
        <v>25</v>
      </c>
      <c r="C22">
        <v>71.900000000000006</v>
      </c>
      <c r="D22">
        <v>11.18</v>
      </c>
      <c r="E22">
        <v>13.7</v>
      </c>
      <c r="F22">
        <v>0.19</v>
      </c>
      <c r="G22">
        <v>3.02</v>
      </c>
      <c r="H22">
        <v>0.02</v>
      </c>
      <c r="L22" t="s">
        <v>25</v>
      </c>
      <c r="N22">
        <v>53.46</v>
      </c>
      <c r="O22">
        <v>12.64</v>
      </c>
      <c r="P22">
        <v>25.51</v>
      </c>
      <c r="Q22">
        <v>0.48</v>
      </c>
      <c r="R22">
        <v>7.84</v>
      </c>
      <c r="S22">
        <v>7.0000000000000007E-2</v>
      </c>
      <c r="W22" t="s">
        <v>25</v>
      </c>
      <c r="X22" s="9">
        <f t="shared" si="0"/>
        <v>48.808253290643897</v>
      </c>
      <c r="Y22" s="9">
        <f t="shared" si="1"/>
        <v>11.419423692636073</v>
      </c>
      <c r="Z22" s="9">
        <f t="shared" si="2"/>
        <v>39.77232301672003</v>
      </c>
      <c r="AB22" s="9">
        <f t="shared" si="3"/>
        <v>0.21267605633802819</v>
      </c>
    </row>
    <row r="23" spans="1:28" x14ac:dyDescent="0.25">
      <c r="A23" t="s">
        <v>26</v>
      </c>
      <c r="C23">
        <v>71.989999999999995</v>
      </c>
      <c r="D23">
        <v>11.15</v>
      </c>
      <c r="E23">
        <v>13.66</v>
      </c>
      <c r="F23">
        <v>0.16</v>
      </c>
      <c r="G23">
        <v>3.02</v>
      </c>
      <c r="H23">
        <v>0.03</v>
      </c>
      <c r="L23" t="s">
        <v>26</v>
      </c>
      <c r="N23">
        <v>53.57</v>
      </c>
      <c r="O23">
        <v>12.61</v>
      </c>
      <c r="P23">
        <v>25.46</v>
      </c>
      <c r="Q23">
        <v>0.41</v>
      </c>
      <c r="R23">
        <v>7.84</v>
      </c>
      <c r="S23">
        <v>0.11</v>
      </c>
      <c r="W23" t="s">
        <v>26</v>
      </c>
      <c r="X23" s="9">
        <f t="shared" si="0"/>
        <v>48.857958600999282</v>
      </c>
      <c r="Y23" s="9">
        <f t="shared" si="1"/>
        <v>11.349036402569592</v>
      </c>
      <c r="Z23" s="9">
        <f t="shared" si="2"/>
        <v>39.793004996431115</v>
      </c>
      <c r="AB23" s="9">
        <f t="shared" si="3"/>
        <v>0.21312632321806635</v>
      </c>
    </row>
    <row r="24" spans="1:28" x14ac:dyDescent="0.25">
      <c r="A24" t="s">
        <v>27</v>
      </c>
      <c r="C24">
        <v>71.94</v>
      </c>
      <c r="D24">
        <v>11.21</v>
      </c>
      <c r="E24">
        <v>13.65</v>
      </c>
      <c r="F24">
        <v>0.18</v>
      </c>
      <c r="G24">
        <v>3</v>
      </c>
      <c r="H24">
        <v>0.02</v>
      </c>
      <c r="L24" t="s">
        <v>27</v>
      </c>
      <c r="N24">
        <v>53.53</v>
      </c>
      <c r="O24">
        <v>12.67</v>
      </c>
      <c r="P24">
        <v>25.44</v>
      </c>
      <c r="Q24">
        <v>0.46</v>
      </c>
      <c r="R24">
        <v>7.79</v>
      </c>
      <c r="S24">
        <v>0.1</v>
      </c>
      <c r="W24" t="s">
        <v>27</v>
      </c>
      <c r="X24" s="9">
        <f t="shared" si="0"/>
        <v>48.71703492516037</v>
      </c>
      <c r="Y24" s="9">
        <f t="shared" si="1"/>
        <v>11.332858161083394</v>
      </c>
      <c r="Z24" s="9">
        <f t="shared" si="2"/>
        <v>39.950106913756237</v>
      </c>
      <c r="AB24" s="9">
        <f t="shared" si="3"/>
        <v>0.21111893033075299</v>
      </c>
    </row>
    <row r="25" spans="1:28" x14ac:dyDescent="0.25">
      <c r="A25" t="s">
        <v>28</v>
      </c>
      <c r="C25">
        <v>71.95</v>
      </c>
      <c r="D25">
        <v>11.18</v>
      </c>
      <c r="E25">
        <v>13.65</v>
      </c>
      <c r="F25">
        <v>0.18</v>
      </c>
      <c r="G25">
        <v>3.01</v>
      </c>
      <c r="H25">
        <v>0.04</v>
      </c>
      <c r="L25" t="s">
        <v>28</v>
      </c>
      <c r="N25">
        <v>53.52</v>
      </c>
      <c r="O25">
        <v>12.64</v>
      </c>
      <c r="P25">
        <v>25.43</v>
      </c>
      <c r="Q25">
        <v>0.45</v>
      </c>
      <c r="R25">
        <v>7.82</v>
      </c>
      <c r="S25">
        <v>0.14000000000000001</v>
      </c>
      <c r="W25" t="s">
        <v>28</v>
      </c>
      <c r="X25" s="9">
        <f t="shared" si="0"/>
        <v>48.78831076265147</v>
      </c>
      <c r="Y25" s="9">
        <f t="shared" si="1"/>
        <v>11.36849607982894</v>
      </c>
      <c r="Z25" s="9">
        <f t="shared" si="2"/>
        <v>39.843193157519607</v>
      </c>
      <c r="AB25" s="9">
        <f t="shared" si="3"/>
        <v>0.21212121212121213</v>
      </c>
    </row>
    <row r="26" spans="1:28" x14ac:dyDescent="0.25">
      <c r="A26" t="s">
        <v>29</v>
      </c>
      <c r="C26">
        <v>71.97</v>
      </c>
      <c r="D26">
        <v>11.2</v>
      </c>
      <c r="E26">
        <v>13.62</v>
      </c>
      <c r="F26">
        <v>0.17</v>
      </c>
      <c r="G26">
        <v>3.02</v>
      </c>
      <c r="H26">
        <v>0.03</v>
      </c>
      <c r="L26" t="s">
        <v>29</v>
      </c>
      <c r="N26">
        <v>53.56</v>
      </c>
      <c r="O26">
        <v>12.66</v>
      </c>
      <c r="P26">
        <v>25.4</v>
      </c>
      <c r="Q26">
        <v>0.43</v>
      </c>
      <c r="R26">
        <v>7.83</v>
      </c>
      <c r="S26">
        <v>0.11</v>
      </c>
      <c r="W26" t="s">
        <v>29</v>
      </c>
      <c r="X26" s="9">
        <f t="shared" si="0"/>
        <v>48.680456490727522</v>
      </c>
      <c r="Y26" s="9">
        <f t="shared" si="1"/>
        <v>11.37660485021398</v>
      </c>
      <c r="Z26" s="9">
        <f t="shared" si="2"/>
        <v>39.942938659058484</v>
      </c>
      <c r="AB26" s="9">
        <f t="shared" si="3"/>
        <v>0.21237693389592124</v>
      </c>
    </row>
    <row r="27" spans="1:28" x14ac:dyDescent="0.25">
      <c r="A27" t="s">
        <v>30</v>
      </c>
      <c r="C27">
        <v>72.290000000000006</v>
      </c>
      <c r="D27">
        <v>11.17</v>
      </c>
      <c r="E27">
        <v>13.4</v>
      </c>
      <c r="F27">
        <v>0.17</v>
      </c>
      <c r="G27">
        <v>2.95</v>
      </c>
      <c r="H27">
        <v>0.03</v>
      </c>
      <c r="L27" t="s">
        <v>30</v>
      </c>
      <c r="N27">
        <v>54.01</v>
      </c>
      <c r="O27">
        <v>12.68</v>
      </c>
      <c r="P27">
        <v>25.07</v>
      </c>
      <c r="Q27">
        <v>0.43</v>
      </c>
      <c r="R27">
        <v>7.7</v>
      </c>
      <c r="S27">
        <v>0.11</v>
      </c>
      <c r="W27" t="s">
        <v>30</v>
      </c>
      <c r="X27" s="9">
        <f t="shared" si="0"/>
        <v>48.448773448773444</v>
      </c>
      <c r="Y27" s="9">
        <f t="shared" si="1"/>
        <v>11.255411255411255</v>
      </c>
      <c r="Z27" s="9">
        <f t="shared" si="2"/>
        <v>40.295815295815295</v>
      </c>
      <c r="AB27" s="9">
        <f t="shared" si="3"/>
        <v>0.20892351274787535</v>
      </c>
    </row>
    <row r="28" spans="1:28" x14ac:dyDescent="0.25">
      <c r="A28" t="s">
        <v>31</v>
      </c>
      <c r="C28">
        <v>72.22</v>
      </c>
      <c r="D28">
        <v>11.09</v>
      </c>
      <c r="E28">
        <v>13.46</v>
      </c>
      <c r="F28">
        <v>0.18</v>
      </c>
      <c r="G28">
        <v>3.02</v>
      </c>
      <c r="H28">
        <v>0.03</v>
      </c>
      <c r="L28" t="s">
        <v>31</v>
      </c>
      <c r="N28">
        <v>53.85</v>
      </c>
      <c r="O28">
        <v>12.56</v>
      </c>
      <c r="P28">
        <v>25.13</v>
      </c>
      <c r="Q28">
        <v>0.46</v>
      </c>
      <c r="R28">
        <v>7.85</v>
      </c>
      <c r="S28">
        <v>0.14000000000000001</v>
      </c>
      <c r="W28" t="s">
        <v>31</v>
      </c>
      <c r="X28" s="9">
        <f t="shared" si="0"/>
        <v>48.560115190784735</v>
      </c>
      <c r="Y28" s="9">
        <f t="shared" si="1"/>
        <v>11.519078473722102</v>
      </c>
      <c r="Z28" s="9">
        <f t="shared" si="2"/>
        <v>39.920806335493161</v>
      </c>
      <c r="AB28" s="9">
        <f t="shared" si="3"/>
        <v>0.21403260099220411</v>
      </c>
    </row>
    <row r="29" spans="1:28" x14ac:dyDescent="0.25">
      <c r="A29" t="s">
        <v>32</v>
      </c>
      <c r="C29">
        <v>72.209999999999994</v>
      </c>
      <c r="D29">
        <v>11.14</v>
      </c>
      <c r="E29">
        <v>13.46</v>
      </c>
      <c r="F29">
        <v>0.17</v>
      </c>
      <c r="G29">
        <v>3</v>
      </c>
      <c r="H29">
        <v>0.03</v>
      </c>
      <c r="L29" t="s">
        <v>32</v>
      </c>
      <c r="N29">
        <v>53.87</v>
      </c>
      <c r="O29">
        <v>12.63</v>
      </c>
      <c r="P29">
        <v>25.15</v>
      </c>
      <c r="Q29">
        <v>0.44</v>
      </c>
      <c r="R29">
        <v>7.8</v>
      </c>
      <c r="S29">
        <v>0.12</v>
      </c>
      <c r="W29" t="s">
        <v>32</v>
      </c>
      <c r="X29" s="9">
        <f t="shared" si="0"/>
        <v>48.525179856115102</v>
      </c>
      <c r="Y29" s="9">
        <f t="shared" si="1"/>
        <v>11.402877697841724</v>
      </c>
      <c r="Z29" s="9">
        <f t="shared" si="2"/>
        <v>40.07194244604316</v>
      </c>
      <c r="AB29" s="9">
        <f t="shared" si="3"/>
        <v>0.21216407355021216</v>
      </c>
    </row>
    <row r="30" spans="1:28" x14ac:dyDescent="0.25">
      <c r="A30" t="s">
        <v>33</v>
      </c>
      <c r="C30">
        <v>72.31</v>
      </c>
      <c r="D30">
        <v>10.98</v>
      </c>
      <c r="E30">
        <v>13.56</v>
      </c>
      <c r="F30">
        <v>0.16</v>
      </c>
      <c r="G30">
        <v>2.95</v>
      </c>
      <c r="H30">
        <v>0.03</v>
      </c>
      <c r="L30" t="s">
        <v>33</v>
      </c>
      <c r="N30">
        <v>53.96</v>
      </c>
      <c r="O30">
        <v>12.45</v>
      </c>
      <c r="P30">
        <v>25.36</v>
      </c>
      <c r="Q30">
        <v>0.42</v>
      </c>
      <c r="R30">
        <v>7.69</v>
      </c>
      <c r="S30">
        <v>0.12</v>
      </c>
      <c r="W30" t="s">
        <v>33</v>
      </c>
      <c r="X30" s="9">
        <f t="shared" si="0"/>
        <v>49.096820809248555</v>
      </c>
      <c r="Y30" s="9">
        <f t="shared" si="1"/>
        <v>11.235549132947979</v>
      </c>
      <c r="Z30" s="9">
        <f t="shared" si="2"/>
        <v>39.667630057803471</v>
      </c>
      <c r="AB30" s="9">
        <f t="shared" si="3"/>
        <v>0.21177315147164394</v>
      </c>
    </row>
    <row r="31" spans="1:28" x14ac:dyDescent="0.25">
      <c r="A31" t="s">
        <v>34</v>
      </c>
      <c r="C31">
        <v>72.36</v>
      </c>
      <c r="D31">
        <v>11.04</v>
      </c>
      <c r="E31">
        <v>13.42</v>
      </c>
      <c r="F31">
        <v>0.17</v>
      </c>
      <c r="G31">
        <v>2.98</v>
      </c>
      <c r="H31">
        <v>0.03</v>
      </c>
      <c r="L31" t="s">
        <v>34</v>
      </c>
      <c r="N31">
        <v>54.04</v>
      </c>
      <c r="O31">
        <v>12.54</v>
      </c>
      <c r="P31">
        <v>25.12</v>
      </c>
      <c r="Q31">
        <v>0.43</v>
      </c>
      <c r="R31">
        <v>7.76</v>
      </c>
      <c r="S31">
        <v>0.11</v>
      </c>
      <c r="W31" t="s">
        <v>34</v>
      </c>
      <c r="X31" s="9">
        <f t="shared" si="0"/>
        <v>48.661360347322713</v>
      </c>
      <c r="Y31" s="9">
        <f t="shared" si="1"/>
        <v>11.396526772793052</v>
      </c>
      <c r="Z31" s="9">
        <f t="shared" si="2"/>
        <v>39.94211287988422</v>
      </c>
      <c r="AB31" s="9">
        <f t="shared" si="3"/>
        <v>0.21255349500713266</v>
      </c>
    </row>
    <row r="32" spans="1:28" x14ac:dyDescent="0.25">
      <c r="A32" t="s">
        <v>35</v>
      </c>
      <c r="C32">
        <v>72.45</v>
      </c>
      <c r="D32">
        <v>11.06</v>
      </c>
      <c r="E32">
        <v>13.37</v>
      </c>
      <c r="F32">
        <v>0.16</v>
      </c>
      <c r="G32">
        <v>2.94</v>
      </c>
      <c r="H32">
        <v>0.02</v>
      </c>
      <c r="L32" t="s">
        <v>35</v>
      </c>
      <c r="N32">
        <v>54.2</v>
      </c>
      <c r="O32">
        <v>12.57</v>
      </c>
      <c r="P32">
        <v>25.05</v>
      </c>
      <c r="Q32">
        <v>0.42</v>
      </c>
      <c r="R32">
        <v>7.67</v>
      </c>
      <c r="S32">
        <v>0.08</v>
      </c>
      <c r="W32" t="s">
        <v>35</v>
      </c>
      <c r="X32" s="9">
        <f t="shared" si="0"/>
        <v>48.602540834845726</v>
      </c>
      <c r="Y32" s="9">
        <f t="shared" si="1"/>
        <v>11.252268602540834</v>
      </c>
      <c r="Z32" s="9">
        <f t="shared" si="2"/>
        <v>40.145190562613429</v>
      </c>
      <c r="AB32" s="9">
        <f t="shared" si="3"/>
        <v>0.21</v>
      </c>
    </row>
    <row r="33" spans="1:28" x14ac:dyDescent="0.25">
      <c r="A33" t="s">
        <v>36</v>
      </c>
      <c r="C33">
        <v>72.510000000000005</v>
      </c>
      <c r="D33">
        <v>10.98</v>
      </c>
      <c r="E33">
        <v>13.36</v>
      </c>
      <c r="F33">
        <v>0.19</v>
      </c>
      <c r="G33">
        <v>2.93</v>
      </c>
      <c r="H33">
        <v>0.03</v>
      </c>
      <c r="L33" t="s">
        <v>36</v>
      </c>
      <c r="N33">
        <v>54.23</v>
      </c>
      <c r="O33">
        <v>12.47</v>
      </c>
      <c r="P33">
        <v>25.04</v>
      </c>
      <c r="Q33">
        <v>0.48</v>
      </c>
      <c r="R33">
        <v>7.64</v>
      </c>
      <c r="S33">
        <v>0.14000000000000001</v>
      </c>
      <c r="W33" t="s">
        <v>36</v>
      </c>
      <c r="X33" s="9">
        <f t="shared" si="0"/>
        <v>48.708621316842475</v>
      </c>
      <c r="Y33" s="9">
        <f t="shared" si="1"/>
        <v>11.349581666060384</v>
      </c>
      <c r="Z33" s="9">
        <f t="shared" si="2"/>
        <v>39.941797017097123</v>
      </c>
      <c r="AB33" s="9">
        <f t="shared" si="3"/>
        <v>0.21063982746225737</v>
      </c>
    </row>
    <row r="34" spans="1:28" x14ac:dyDescent="0.25">
      <c r="A34" t="s">
        <v>37</v>
      </c>
      <c r="C34">
        <v>72.489999999999995</v>
      </c>
      <c r="D34">
        <v>11.03</v>
      </c>
      <c r="E34">
        <v>13.33</v>
      </c>
      <c r="F34">
        <v>0.17</v>
      </c>
      <c r="G34">
        <v>2.95</v>
      </c>
      <c r="H34">
        <v>0.03</v>
      </c>
      <c r="L34" t="s">
        <v>37</v>
      </c>
      <c r="N34">
        <v>54.22</v>
      </c>
      <c r="O34">
        <v>12.54</v>
      </c>
      <c r="P34">
        <v>24.99</v>
      </c>
      <c r="Q34">
        <v>0.43</v>
      </c>
      <c r="R34">
        <v>7.7</v>
      </c>
      <c r="S34">
        <v>0.12</v>
      </c>
      <c r="W34" t="s">
        <v>37</v>
      </c>
      <c r="X34" s="9">
        <f t="shared" si="0"/>
        <v>48.56415848782261</v>
      </c>
      <c r="Y34" s="9">
        <f t="shared" si="1"/>
        <v>11.341330425299891</v>
      </c>
      <c r="Z34" s="9">
        <f t="shared" si="2"/>
        <v>40.094511086877496</v>
      </c>
      <c r="AB34" s="9">
        <f t="shared" si="3"/>
        <v>0.21101573676680974</v>
      </c>
    </row>
    <row r="35" spans="1:28" x14ac:dyDescent="0.25">
      <c r="A35" t="s">
        <v>38</v>
      </c>
      <c r="C35">
        <v>72.47</v>
      </c>
      <c r="D35">
        <v>10.99</v>
      </c>
      <c r="E35">
        <v>13.42</v>
      </c>
      <c r="F35">
        <v>0.17</v>
      </c>
      <c r="G35">
        <v>2.94</v>
      </c>
      <c r="H35">
        <v>0.01</v>
      </c>
      <c r="L35" t="s">
        <v>38</v>
      </c>
      <c r="N35">
        <v>54.2</v>
      </c>
      <c r="O35">
        <v>12.49</v>
      </c>
      <c r="P35">
        <v>25.14</v>
      </c>
      <c r="Q35">
        <v>0.43</v>
      </c>
      <c r="R35">
        <v>7.68</v>
      </c>
      <c r="S35">
        <v>0.06</v>
      </c>
      <c r="W35" t="s">
        <v>38</v>
      </c>
      <c r="X35" s="9">
        <f t="shared" si="0"/>
        <v>48.783145659280777</v>
      </c>
      <c r="Y35" s="9">
        <f t="shared" si="1"/>
        <v>11.296767163094804</v>
      </c>
      <c r="Z35" s="9">
        <f t="shared" si="2"/>
        <v>39.920087177624403</v>
      </c>
      <c r="AB35" s="9">
        <f t="shared" si="3"/>
        <v>0.21105527638190955</v>
      </c>
    </row>
    <row r="36" spans="1:28" x14ac:dyDescent="0.25">
      <c r="A36" t="s">
        <v>39</v>
      </c>
      <c r="C36">
        <v>72.540000000000006</v>
      </c>
      <c r="D36">
        <v>10.98</v>
      </c>
      <c r="E36">
        <v>13.33</v>
      </c>
      <c r="F36">
        <v>0.17</v>
      </c>
      <c r="G36">
        <v>2.95</v>
      </c>
      <c r="H36">
        <v>0.03</v>
      </c>
      <c r="L36" t="s">
        <v>39</v>
      </c>
      <c r="N36">
        <v>54.27</v>
      </c>
      <c r="O36">
        <v>12.49</v>
      </c>
      <c r="P36">
        <v>24.99</v>
      </c>
      <c r="Q36">
        <v>0.44</v>
      </c>
      <c r="R36">
        <v>7.7</v>
      </c>
      <c r="S36">
        <v>0.11</v>
      </c>
      <c r="W36" t="s">
        <v>39</v>
      </c>
      <c r="X36" s="9">
        <f t="shared" ref="X36:X65" si="4">100*(E36+H36)/(SUM(D36:H36))</f>
        <v>48.652585579024027</v>
      </c>
      <c r="Y36" s="9">
        <f t="shared" ref="Y36:Y65" si="5">100*(F36+G36)/(SUM(D36:H36))</f>
        <v>11.361981063364892</v>
      </c>
      <c r="Z36" s="9">
        <f t="shared" ref="Z36:Z65" si="6">100*(D36)/(SUM(D36:H36))</f>
        <v>39.985433357611065</v>
      </c>
      <c r="AB36" s="9">
        <f t="shared" ref="AB36:AB65" si="7">G36/(G36+D36)</f>
        <v>0.21177315147164394</v>
      </c>
    </row>
    <row r="37" spans="1:28" x14ac:dyDescent="0.25">
      <c r="A37" t="s">
        <v>40</v>
      </c>
      <c r="C37">
        <v>72.5</v>
      </c>
      <c r="D37">
        <v>10.97</v>
      </c>
      <c r="E37">
        <v>13.41</v>
      </c>
      <c r="F37">
        <v>0.16</v>
      </c>
      <c r="G37">
        <v>2.93</v>
      </c>
      <c r="H37">
        <v>0.03</v>
      </c>
      <c r="L37" t="s">
        <v>40</v>
      </c>
      <c r="N37">
        <v>54.22</v>
      </c>
      <c r="O37">
        <v>12.47</v>
      </c>
      <c r="P37">
        <v>25.13</v>
      </c>
      <c r="Q37">
        <v>0.42</v>
      </c>
      <c r="R37">
        <v>7.65</v>
      </c>
      <c r="S37">
        <v>0.11</v>
      </c>
      <c r="W37" t="s">
        <v>40</v>
      </c>
      <c r="X37" s="9">
        <f t="shared" si="4"/>
        <v>48.872727272727268</v>
      </c>
      <c r="Y37" s="9">
        <f t="shared" si="5"/>
        <v>11.236363636363636</v>
      </c>
      <c r="Z37" s="9">
        <f t="shared" si="6"/>
        <v>39.890909090909084</v>
      </c>
      <c r="AB37" s="9">
        <f t="shared" si="7"/>
        <v>0.21079136690647482</v>
      </c>
    </row>
    <row r="38" spans="1:28" x14ac:dyDescent="0.25">
      <c r="A38" t="s">
        <v>41</v>
      </c>
      <c r="C38">
        <v>72.42</v>
      </c>
      <c r="D38">
        <v>11.06</v>
      </c>
      <c r="E38">
        <v>13.38</v>
      </c>
      <c r="F38">
        <v>0.18</v>
      </c>
      <c r="G38">
        <v>2.94</v>
      </c>
      <c r="H38">
        <v>0.02</v>
      </c>
      <c r="L38" t="s">
        <v>41</v>
      </c>
      <c r="N38">
        <v>54.15</v>
      </c>
      <c r="O38">
        <v>12.57</v>
      </c>
      <c r="P38">
        <v>25.07</v>
      </c>
      <c r="Q38">
        <v>0.46</v>
      </c>
      <c r="R38">
        <v>7.68</v>
      </c>
      <c r="S38">
        <v>0.08</v>
      </c>
      <c r="W38" t="s">
        <v>41</v>
      </c>
      <c r="X38" s="9">
        <f t="shared" si="4"/>
        <v>48.585931834662794</v>
      </c>
      <c r="Y38" s="9">
        <f t="shared" si="5"/>
        <v>11.312545322697606</v>
      </c>
      <c r="Z38" s="9">
        <f t="shared" si="6"/>
        <v>40.101522842639589</v>
      </c>
      <c r="AB38" s="9">
        <f t="shared" si="7"/>
        <v>0.21</v>
      </c>
    </row>
    <row r="39" spans="1:28" x14ac:dyDescent="0.25">
      <c r="A39" t="s">
        <v>42</v>
      </c>
      <c r="C39">
        <v>72.39</v>
      </c>
      <c r="D39">
        <v>11.08</v>
      </c>
      <c r="E39">
        <v>13.49</v>
      </c>
      <c r="F39">
        <v>0.17</v>
      </c>
      <c r="G39">
        <v>2.84</v>
      </c>
      <c r="H39">
        <v>0.02</v>
      </c>
      <c r="L39" t="s">
        <v>42</v>
      </c>
      <c r="N39">
        <v>54.16</v>
      </c>
      <c r="O39">
        <v>12.6</v>
      </c>
      <c r="P39">
        <v>25.28</v>
      </c>
      <c r="Q39">
        <v>0.44</v>
      </c>
      <c r="R39">
        <v>7.43</v>
      </c>
      <c r="S39">
        <v>0.1</v>
      </c>
      <c r="W39" t="s">
        <v>42</v>
      </c>
      <c r="X39" s="9">
        <f t="shared" si="4"/>
        <v>48.949275362318836</v>
      </c>
      <c r="Y39" s="9">
        <f t="shared" si="5"/>
        <v>10.905797101449275</v>
      </c>
      <c r="Z39" s="9">
        <f t="shared" si="6"/>
        <v>40.144927536231883</v>
      </c>
      <c r="AB39" s="9">
        <f t="shared" si="7"/>
        <v>0.20402298850574713</v>
      </c>
    </row>
    <row r="40" spans="1:28" x14ac:dyDescent="0.25">
      <c r="A40" t="s">
        <v>43</v>
      </c>
      <c r="C40">
        <v>72.5</v>
      </c>
      <c r="D40">
        <v>11.08</v>
      </c>
      <c r="E40">
        <v>13.34</v>
      </c>
      <c r="F40">
        <v>0.16</v>
      </c>
      <c r="G40">
        <v>2.9</v>
      </c>
      <c r="H40">
        <v>0.03</v>
      </c>
      <c r="L40" t="s">
        <v>43</v>
      </c>
      <c r="N40">
        <v>54.28</v>
      </c>
      <c r="O40">
        <v>12.6</v>
      </c>
      <c r="P40">
        <v>25.02</v>
      </c>
      <c r="Q40">
        <v>0.41</v>
      </c>
      <c r="R40">
        <v>7.58</v>
      </c>
      <c r="S40">
        <v>0.11</v>
      </c>
      <c r="W40" t="s">
        <v>43</v>
      </c>
      <c r="X40" s="9">
        <f t="shared" si="4"/>
        <v>48.600508905852415</v>
      </c>
      <c r="Y40" s="9">
        <f t="shared" si="5"/>
        <v>11.123227917121046</v>
      </c>
      <c r="Z40" s="9">
        <f t="shared" si="6"/>
        <v>40.276263177026536</v>
      </c>
      <c r="AB40" s="9">
        <f t="shared" si="7"/>
        <v>0.20743919885550785</v>
      </c>
    </row>
    <row r="41" spans="1:28" x14ac:dyDescent="0.25">
      <c r="A41" t="s">
        <v>44</v>
      </c>
      <c r="C41">
        <v>72.47</v>
      </c>
      <c r="D41">
        <v>10.99</v>
      </c>
      <c r="E41">
        <v>13.41</v>
      </c>
      <c r="F41">
        <v>0.17</v>
      </c>
      <c r="G41">
        <v>2.93</v>
      </c>
      <c r="H41">
        <v>0.03</v>
      </c>
      <c r="L41" t="s">
        <v>44</v>
      </c>
      <c r="N41">
        <v>54.2</v>
      </c>
      <c r="O41">
        <v>12.49</v>
      </c>
      <c r="P41">
        <v>25.12</v>
      </c>
      <c r="Q41">
        <v>0.45</v>
      </c>
      <c r="R41">
        <v>7.64</v>
      </c>
      <c r="S41">
        <v>0.11</v>
      </c>
      <c r="W41" t="s">
        <v>44</v>
      </c>
      <c r="X41" s="9">
        <f t="shared" si="4"/>
        <v>48.819469669451507</v>
      </c>
      <c r="Y41" s="9">
        <f t="shared" si="5"/>
        <v>11.260443152924083</v>
      </c>
      <c r="Z41" s="9">
        <f t="shared" si="6"/>
        <v>39.92008717762441</v>
      </c>
      <c r="AB41" s="9">
        <f t="shared" si="7"/>
        <v>0.21048850574712644</v>
      </c>
    </row>
    <row r="42" spans="1:28" x14ac:dyDescent="0.25">
      <c r="A42" t="s">
        <v>45</v>
      </c>
      <c r="C42">
        <v>72.41</v>
      </c>
      <c r="D42">
        <v>11.08</v>
      </c>
      <c r="E42">
        <v>13.38</v>
      </c>
      <c r="F42">
        <v>0.18</v>
      </c>
      <c r="G42">
        <v>2.94</v>
      </c>
      <c r="H42">
        <v>0.02</v>
      </c>
      <c r="L42" t="s">
        <v>45</v>
      </c>
      <c r="N42">
        <v>54.15</v>
      </c>
      <c r="O42">
        <v>12.59</v>
      </c>
      <c r="P42">
        <v>25.06</v>
      </c>
      <c r="Q42">
        <v>0.45</v>
      </c>
      <c r="R42">
        <v>7.67</v>
      </c>
      <c r="S42">
        <v>7.0000000000000007E-2</v>
      </c>
      <c r="W42" t="s">
        <v>45</v>
      </c>
      <c r="X42" s="9">
        <f t="shared" si="4"/>
        <v>48.550724637681157</v>
      </c>
      <c r="Y42" s="9">
        <f t="shared" si="5"/>
        <v>11.304347826086955</v>
      </c>
      <c r="Z42" s="9">
        <f t="shared" si="6"/>
        <v>40.144927536231883</v>
      </c>
      <c r="AB42" s="9">
        <f t="shared" si="7"/>
        <v>0.20970042796005706</v>
      </c>
    </row>
    <row r="43" spans="1:28" x14ac:dyDescent="0.25">
      <c r="A43" t="s">
        <v>46</v>
      </c>
      <c r="C43">
        <v>72.31</v>
      </c>
      <c r="D43">
        <v>11.13</v>
      </c>
      <c r="E43">
        <v>13.34</v>
      </c>
      <c r="F43">
        <v>0.18</v>
      </c>
      <c r="G43">
        <v>3.01</v>
      </c>
      <c r="H43">
        <v>0.02</v>
      </c>
      <c r="L43" t="s">
        <v>46</v>
      </c>
      <c r="N43">
        <v>54</v>
      </c>
      <c r="O43">
        <v>12.63</v>
      </c>
      <c r="P43">
        <v>24.96</v>
      </c>
      <c r="Q43">
        <v>0.46</v>
      </c>
      <c r="R43">
        <v>7.84</v>
      </c>
      <c r="S43">
        <v>0.1</v>
      </c>
      <c r="W43" t="s">
        <v>46</v>
      </c>
      <c r="X43" s="9">
        <f t="shared" si="4"/>
        <v>48.26589595375723</v>
      </c>
      <c r="Y43" s="9">
        <f t="shared" si="5"/>
        <v>11.524566473988441</v>
      </c>
      <c r="Z43" s="9">
        <f t="shared" si="6"/>
        <v>40.209537572254341</v>
      </c>
      <c r="AB43" s="9">
        <f t="shared" si="7"/>
        <v>0.21287128712871284</v>
      </c>
    </row>
    <row r="44" spans="1:28" x14ac:dyDescent="0.25">
      <c r="A44" t="s">
        <v>47</v>
      </c>
      <c r="C44">
        <v>72.41</v>
      </c>
      <c r="D44">
        <v>11.09</v>
      </c>
      <c r="E44">
        <v>13.37</v>
      </c>
      <c r="F44">
        <v>0.17</v>
      </c>
      <c r="G44">
        <v>2.92</v>
      </c>
      <c r="H44">
        <v>0.03</v>
      </c>
      <c r="L44" t="s">
        <v>47</v>
      </c>
      <c r="N44">
        <v>54.15</v>
      </c>
      <c r="O44">
        <v>12.61</v>
      </c>
      <c r="P44">
        <v>25.05</v>
      </c>
      <c r="Q44">
        <v>0.45</v>
      </c>
      <c r="R44">
        <v>7.63</v>
      </c>
      <c r="S44">
        <v>0.12</v>
      </c>
      <c r="W44" t="s">
        <v>47</v>
      </c>
      <c r="X44" s="9">
        <f t="shared" si="4"/>
        <v>48.58593183466278</v>
      </c>
      <c r="Y44" s="9">
        <f t="shared" si="5"/>
        <v>11.203770848440897</v>
      </c>
      <c r="Z44" s="9">
        <f t="shared" si="6"/>
        <v>40.210297316896295</v>
      </c>
      <c r="AB44" s="9">
        <f t="shared" si="7"/>
        <v>0.20842255531763026</v>
      </c>
    </row>
    <row r="45" spans="1:28" x14ac:dyDescent="0.25">
      <c r="A45" t="s">
        <v>48</v>
      </c>
      <c r="C45">
        <v>72.41</v>
      </c>
      <c r="D45">
        <v>11.05</v>
      </c>
      <c r="E45">
        <v>13.38</v>
      </c>
      <c r="F45">
        <v>0.17</v>
      </c>
      <c r="G45">
        <v>2.97</v>
      </c>
      <c r="H45">
        <v>0.02</v>
      </c>
      <c r="L45" t="s">
        <v>48</v>
      </c>
      <c r="N45">
        <v>54.13</v>
      </c>
      <c r="O45">
        <v>12.55</v>
      </c>
      <c r="P45">
        <v>25.05</v>
      </c>
      <c r="Q45">
        <v>0.43</v>
      </c>
      <c r="R45">
        <v>7.74</v>
      </c>
      <c r="S45">
        <v>0.1</v>
      </c>
      <c r="W45" t="s">
        <v>48</v>
      </c>
      <c r="X45" s="9">
        <f t="shared" si="4"/>
        <v>48.568321855744834</v>
      </c>
      <c r="Y45" s="9">
        <f t="shared" si="5"/>
        <v>11.380935121420805</v>
      </c>
      <c r="Z45" s="9">
        <f t="shared" si="6"/>
        <v>40.050743022834361</v>
      </c>
      <c r="AB45" s="9">
        <f t="shared" si="7"/>
        <v>0.21184022824536375</v>
      </c>
    </row>
    <row r="46" spans="1:28" x14ac:dyDescent="0.25">
      <c r="A46" t="s">
        <v>49</v>
      </c>
      <c r="C46">
        <v>71.88</v>
      </c>
      <c r="D46">
        <v>11.32</v>
      </c>
      <c r="E46">
        <v>13.69</v>
      </c>
      <c r="F46">
        <v>0.16</v>
      </c>
      <c r="G46">
        <v>2.91</v>
      </c>
      <c r="H46">
        <v>0.03</v>
      </c>
      <c r="L46" t="s">
        <v>49</v>
      </c>
      <c r="N46">
        <v>53.53</v>
      </c>
      <c r="O46">
        <v>12.81</v>
      </c>
      <c r="P46">
        <v>25.55</v>
      </c>
      <c r="Q46">
        <v>0.42</v>
      </c>
      <c r="R46">
        <v>7.56</v>
      </c>
      <c r="S46">
        <v>0.13</v>
      </c>
      <c r="W46" t="s">
        <v>49</v>
      </c>
      <c r="X46" s="9">
        <f t="shared" si="4"/>
        <v>48.808253290643897</v>
      </c>
      <c r="Y46" s="9">
        <f t="shared" si="5"/>
        <v>10.921380291711134</v>
      </c>
      <c r="Z46" s="9">
        <f t="shared" si="6"/>
        <v>40.270366417644965</v>
      </c>
      <c r="AB46" s="9">
        <f t="shared" si="7"/>
        <v>0.20449754040758961</v>
      </c>
    </row>
    <row r="47" spans="1:28" x14ac:dyDescent="0.25">
      <c r="A47" t="s">
        <v>50</v>
      </c>
      <c r="C47">
        <v>72.08</v>
      </c>
      <c r="D47">
        <v>11.18</v>
      </c>
      <c r="E47">
        <v>13.62</v>
      </c>
      <c r="F47">
        <v>0.18</v>
      </c>
      <c r="G47">
        <v>2.92</v>
      </c>
      <c r="H47">
        <v>0.02</v>
      </c>
      <c r="L47" t="s">
        <v>50</v>
      </c>
      <c r="N47">
        <v>53.75</v>
      </c>
      <c r="O47">
        <v>12.67</v>
      </c>
      <c r="P47">
        <v>25.43</v>
      </c>
      <c r="Q47">
        <v>0.46</v>
      </c>
      <c r="R47">
        <v>7.61</v>
      </c>
      <c r="S47">
        <v>0.08</v>
      </c>
      <c r="W47" t="s">
        <v>50</v>
      </c>
      <c r="X47" s="9">
        <f t="shared" si="4"/>
        <v>48.853868194842399</v>
      </c>
      <c r="Y47" s="9">
        <f t="shared" si="5"/>
        <v>11.103151862464184</v>
      </c>
      <c r="Z47" s="9">
        <f t="shared" si="6"/>
        <v>40.042979942693414</v>
      </c>
      <c r="AB47" s="9">
        <f t="shared" si="7"/>
        <v>0.20709219858156028</v>
      </c>
    </row>
    <row r="48" spans="1:28" x14ac:dyDescent="0.25">
      <c r="A48" t="s">
        <v>51</v>
      </c>
      <c r="C48">
        <v>71.97</v>
      </c>
      <c r="D48">
        <v>11.15</v>
      </c>
      <c r="E48">
        <v>13.66</v>
      </c>
      <c r="F48">
        <v>0.19</v>
      </c>
      <c r="G48">
        <v>3</v>
      </c>
      <c r="H48">
        <v>0.03</v>
      </c>
      <c r="L48" t="s">
        <v>51</v>
      </c>
      <c r="N48">
        <v>53.55</v>
      </c>
      <c r="O48">
        <v>12.61</v>
      </c>
      <c r="P48">
        <v>25.46</v>
      </c>
      <c r="Q48">
        <v>0.49</v>
      </c>
      <c r="R48">
        <v>7.79</v>
      </c>
      <c r="S48">
        <v>0.11</v>
      </c>
      <c r="W48" t="s">
        <v>51</v>
      </c>
      <c r="X48" s="9">
        <f t="shared" si="4"/>
        <v>48.840528005708158</v>
      </c>
      <c r="Y48" s="9">
        <f t="shared" si="5"/>
        <v>11.380663574741346</v>
      </c>
      <c r="Z48" s="9">
        <f t="shared" si="6"/>
        <v>39.778808419550472</v>
      </c>
      <c r="AB48" s="9">
        <f t="shared" si="7"/>
        <v>0.21201413427561838</v>
      </c>
    </row>
    <row r="49" spans="1:28" x14ac:dyDescent="0.25">
      <c r="A49" t="s">
        <v>52</v>
      </c>
      <c r="C49">
        <v>71.98</v>
      </c>
      <c r="D49">
        <v>11.17</v>
      </c>
      <c r="E49">
        <v>13.66</v>
      </c>
      <c r="F49">
        <v>0.17</v>
      </c>
      <c r="G49">
        <v>2.98</v>
      </c>
      <c r="H49">
        <v>0.04</v>
      </c>
      <c r="L49" t="s">
        <v>52</v>
      </c>
      <c r="N49">
        <v>53.56</v>
      </c>
      <c r="O49">
        <v>12.63</v>
      </c>
      <c r="P49">
        <v>25.46</v>
      </c>
      <c r="Q49">
        <v>0.42</v>
      </c>
      <c r="R49">
        <v>7.75</v>
      </c>
      <c r="S49">
        <v>0.17</v>
      </c>
      <c r="W49" t="s">
        <v>52</v>
      </c>
      <c r="X49" s="9">
        <f t="shared" si="4"/>
        <v>48.893647394718059</v>
      </c>
      <c r="Y49" s="9">
        <f t="shared" si="5"/>
        <v>11.241970021413277</v>
      </c>
      <c r="Z49" s="9">
        <f t="shared" si="6"/>
        <v>39.864382583868668</v>
      </c>
      <c r="AB49" s="9">
        <f t="shared" si="7"/>
        <v>0.21060070671378092</v>
      </c>
    </row>
    <row r="50" spans="1:28" x14ac:dyDescent="0.25">
      <c r="A50" t="s">
        <v>53</v>
      </c>
      <c r="C50">
        <v>72.05</v>
      </c>
      <c r="D50">
        <v>11.13</v>
      </c>
      <c r="E50">
        <v>13.59</v>
      </c>
      <c r="F50">
        <v>0.19</v>
      </c>
      <c r="G50">
        <v>3</v>
      </c>
      <c r="H50">
        <v>0.03</v>
      </c>
      <c r="L50" t="s">
        <v>53</v>
      </c>
      <c r="N50">
        <v>53.64</v>
      </c>
      <c r="O50">
        <v>12.59</v>
      </c>
      <c r="P50">
        <v>25.35</v>
      </c>
      <c r="Q50">
        <v>0.49</v>
      </c>
      <c r="R50">
        <v>7.8</v>
      </c>
      <c r="S50">
        <v>0.13</v>
      </c>
      <c r="W50" t="s">
        <v>53</v>
      </c>
      <c r="X50" s="9">
        <f t="shared" si="4"/>
        <v>48.747315676449531</v>
      </c>
      <c r="Y50" s="9">
        <f t="shared" si="5"/>
        <v>11.417322834645669</v>
      </c>
      <c r="Z50" s="9">
        <f t="shared" si="6"/>
        <v>39.835361488904795</v>
      </c>
      <c r="AB50" s="9">
        <f t="shared" si="7"/>
        <v>0.21231422505307854</v>
      </c>
    </row>
    <row r="51" spans="1:28" x14ac:dyDescent="0.25">
      <c r="A51" t="s">
        <v>54</v>
      </c>
      <c r="C51">
        <v>71.989999999999995</v>
      </c>
      <c r="D51">
        <v>11.14</v>
      </c>
      <c r="E51">
        <v>13.67</v>
      </c>
      <c r="F51">
        <v>0.17</v>
      </c>
      <c r="G51">
        <v>2.99</v>
      </c>
      <c r="H51">
        <v>0.04</v>
      </c>
      <c r="L51" t="s">
        <v>54</v>
      </c>
      <c r="N51">
        <v>53.56</v>
      </c>
      <c r="O51">
        <v>12.6</v>
      </c>
      <c r="P51">
        <v>25.49</v>
      </c>
      <c r="Q51">
        <v>0.44</v>
      </c>
      <c r="R51">
        <v>7.75</v>
      </c>
      <c r="S51">
        <v>0.16</v>
      </c>
      <c r="W51" t="s">
        <v>54</v>
      </c>
      <c r="X51" s="9">
        <f t="shared" si="4"/>
        <v>48.946804712602635</v>
      </c>
      <c r="Y51" s="9">
        <f t="shared" si="5"/>
        <v>11.281685112459833</v>
      </c>
      <c r="Z51" s="9">
        <f t="shared" si="6"/>
        <v>39.771510174937518</v>
      </c>
      <c r="AB51" s="9">
        <f t="shared" si="7"/>
        <v>0.21160651096956828</v>
      </c>
    </row>
    <row r="52" spans="1:28" x14ac:dyDescent="0.25">
      <c r="A52" t="s">
        <v>55</v>
      </c>
      <c r="C52">
        <v>72.09</v>
      </c>
      <c r="D52">
        <v>11.18</v>
      </c>
      <c r="E52">
        <v>13.54</v>
      </c>
      <c r="F52">
        <v>0.18</v>
      </c>
      <c r="G52">
        <v>2.99</v>
      </c>
      <c r="H52">
        <v>0.03</v>
      </c>
      <c r="L52" t="s">
        <v>55</v>
      </c>
      <c r="N52">
        <v>53.72</v>
      </c>
      <c r="O52">
        <v>12.66</v>
      </c>
      <c r="P52">
        <v>25.27</v>
      </c>
      <c r="Q52">
        <v>0.46</v>
      </c>
      <c r="R52">
        <v>7.78</v>
      </c>
      <c r="S52">
        <v>0.11</v>
      </c>
      <c r="W52" t="s">
        <v>55</v>
      </c>
      <c r="X52" s="9">
        <f t="shared" si="4"/>
        <v>48.603151862464173</v>
      </c>
      <c r="Y52" s="9">
        <f t="shared" si="5"/>
        <v>11.353868194842407</v>
      </c>
      <c r="Z52" s="9">
        <f t="shared" si="6"/>
        <v>40.042979942693407</v>
      </c>
      <c r="AB52" s="9">
        <f t="shared" si="7"/>
        <v>0.21100917431192662</v>
      </c>
    </row>
    <row r="53" spans="1:28" x14ac:dyDescent="0.25">
      <c r="A53" t="s">
        <v>56</v>
      </c>
      <c r="C53">
        <v>71.98</v>
      </c>
      <c r="D53">
        <v>11.36</v>
      </c>
      <c r="E53">
        <v>13.67</v>
      </c>
      <c r="F53">
        <v>0.18</v>
      </c>
      <c r="G53">
        <v>2.8</v>
      </c>
      <c r="H53">
        <v>0.02</v>
      </c>
      <c r="L53" t="s">
        <v>56</v>
      </c>
      <c r="N53">
        <v>53.73</v>
      </c>
      <c r="O53">
        <v>12.88</v>
      </c>
      <c r="P53">
        <v>25.57</v>
      </c>
      <c r="Q53">
        <v>0.46</v>
      </c>
      <c r="R53">
        <v>7.29</v>
      </c>
      <c r="S53">
        <v>7.0000000000000007E-2</v>
      </c>
      <c r="W53" t="s">
        <v>56</v>
      </c>
      <c r="X53" s="9">
        <f t="shared" si="4"/>
        <v>48.840528005708165</v>
      </c>
      <c r="Y53" s="9">
        <f t="shared" si="5"/>
        <v>10.631466286122011</v>
      </c>
      <c r="Z53" s="9">
        <f t="shared" si="6"/>
        <v>40.528005708169815</v>
      </c>
      <c r="AB53" s="9">
        <f t="shared" si="7"/>
        <v>0.19774011299435026</v>
      </c>
    </row>
    <row r="54" spans="1:28" x14ac:dyDescent="0.25">
      <c r="A54" t="s">
        <v>57</v>
      </c>
      <c r="C54">
        <v>71.989999999999995</v>
      </c>
      <c r="D54">
        <v>11.41</v>
      </c>
      <c r="E54">
        <v>13.63</v>
      </c>
      <c r="F54">
        <v>0.17</v>
      </c>
      <c r="G54">
        <v>2.78</v>
      </c>
      <c r="H54">
        <v>0.03</v>
      </c>
      <c r="L54" t="s">
        <v>57</v>
      </c>
      <c r="N54">
        <v>53.77</v>
      </c>
      <c r="O54">
        <v>12.95</v>
      </c>
      <c r="P54">
        <v>25.49</v>
      </c>
      <c r="Q54">
        <v>0.43</v>
      </c>
      <c r="R54">
        <v>7.24</v>
      </c>
      <c r="S54">
        <v>0.12</v>
      </c>
      <c r="W54" t="s">
        <v>57</v>
      </c>
      <c r="X54" s="9">
        <f t="shared" si="4"/>
        <v>48.750892219842967</v>
      </c>
      <c r="Y54" s="9">
        <f t="shared" si="5"/>
        <v>10.528194147037828</v>
      </c>
      <c r="Z54" s="9">
        <f t="shared" si="6"/>
        <v>40.720913633119196</v>
      </c>
      <c r="AB54" s="9">
        <f t="shared" si="7"/>
        <v>0.19591261451726566</v>
      </c>
    </row>
    <row r="55" spans="1:28" x14ac:dyDescent="0.25">
      <c r="A55" t="s">
        <v>58</v>
      </c>
      <c r="C55">
        <v>71.959999999999994</v>
      </c>
      <c r="D55">
        <v>11.38</v>
      </c>
      <c r="E55">
        <v>13.64</v>
      </c>
      <c r="F55">
        <v>0.18</v>
      </c>
      <c r="G55">
        <v>2.81</v>
      </c>
      <c r="H55">
        <v>0.03</v>
      </c>
      <c r="L55" t="s">
        <v>58</v>
      </c>
      <c r="N55">
        <v>53.71</v>
      </c>
      <c r="O55">
        <v>12.9</v>
      </c>
      <c r="P55">
        <v>25.51</v>
      </c>
      <c r="Q55">
        <v>0.46</v>
      </c>
      <c r="R55">
        <v>7.32</v>
      </c>
      <c r="S55">
        <v>0.11</v>
      </c>
      <c r="W55" t="s">
        <v>58</v>
      </c>
      <c r="X55" s="9">
        <f t="shared" si="4"/>
        <v>48.751783166904417</v>
      </c>
      <c r="Y55" s="9">
        <f t="shared" si="5"/>
        <v>10.663338088445077</v>
      </c>
      <c r="Z55" s="9">
        <f t="shared" si="6"/>
        <v>40.584878744650496</v>
      </c>
      <c r="AB55" s="9">
        <f t="shared" si="7"/>
        <v>0.19802677942212824</v>
      </c>
    </row>
    <row r="56" spans="1:28" x14ac:dyDescent="0.25">
      <c r="A56" t="s">
        <v>59</v>
      </c>
      <c r="C56">
        <v>72</v>
      </c>
      <c r="D56">
        <v>11.32</v>
      </c>
      <c r="E56">
        <v>13.67</v>
      </c>
      <c r="F56">
        <v>0.17</v>
      </c>
      <c r="G56">
        <v>2.81</v>
      </c>
      <c r="H56">
        <v>0.03</v>
      </c>
      <c r="L56" t="s">
        <v>59</v>
      </c>
      <c r="N56">
        <v>53.73</v>
      </c>
      <c r="O56">
        <v>12.83</v>
      </c>
      <c r="P56">
        <v>25.56</v>
      </c>
      <c r="Q56">
        <v>0.44</v>
      </c>
      <c r="R56">
        <v>7.31</v>
      </c>
      <c r="S56">
        <v>0.13</v>
      </c>
      <c r="W56" t="s">
        <v>59</v>
      </c>
      <c r="X56" s="9">
        <f t="shared" si="4"/>
        <v>48.928571428571423</v>
      </c>
      <c r="Y56" s="9">
        <f t="shared" si="5"/>
        <v>10.642857142857142</v>
      </c>
      <c r="Z56" s="9">
        <f t="shared" si="6"/>
        <v>40.428571428571423</v>
      </c>
      <c r="AB56" s="9">
        <f t="shared" si="7"/>
        <v>0.19886765746638357</v>
      </c>
    </row>
    <row r="57" spans="1:28" x14ac:dyDescent="0.25">
      <c r="A57" t="s">
        <v>60</v>
      </c>
      <c r="C57">
        <v>72.03</v>
      </c>
      <c r="D57">
        <v>11.31</v>
      </c>
      <c r="E57">
        <v>13.64</v>
      </c>
      <c r="F57">
        <v>0.17</v>
      </c>
      <c r="G57">
        <v>2.81</v>
      </c>
      <c r="H57">
        <v>0.04</v>
      </c>
      <c r="L57" t="s">
        <v>60</v>
      </c>
      <c r="N57">
        <v>53.76</v>
      </c>
      <c r="O57">
        <v>12.83</v>
      </c>
      <c r="P57">
        <v>25.51</v>
      </c>
      <c r="Q57">
        <v>0.45</v>
      </c>
      <c r="R57">
        <v>7.31</v>
      </c>
      <c r="S57">
        <v>0.14000000000000001</v>
      </c>
      <c r="W57" t="s">
        <v>60</v>
      </c>
      <c r="X57" s="9">
        <f t="shared" si="4"/>
        <v>48.909545942080797</v>
      </c>
      <c r="Y57" s="9">
        <f t="shared" si="5"/>
        <v>10.654272434751519</v>
      </c>
      <c r="Z57" s="9">
        <f t="shared" si="6"/>
        <v>40.436181623167677</v>
      </c>
      <c r="AB57" s="9">
        <f t="shared" si="7"/>
        <v>0.19900849858356939</v>
      </c>
    </row>
    <row r="58" spans="1:28" x14ac:dyDescent="0.25">
      <c r="A58" t="s">
        <v>61</v>
      </c>
      <c r="C58">
        <v>71.959999999999994</v>
      </c>
      <c r="D58">
        <v>11.41</v>
      </c>
      <c r="E58">
        <v>13.63</v>
      </c>
      <c r="F58">
        <v>0.17</v>
      </c>
      <c r="G58">
        <v>2.8</v>
      </c>
      <c r="H58">
        <v>0.03</v>
      </c>
      <c r="L58" t="s">
        <v>61</v>
      </c>
      <c r="N58">
        <v>53.72</v>
      </c>
      <c r="O58">
        <v>12.94</v>
      </c>
      <c r="P58">
        <v>25.49</v>
      </c>
      <c r="Q58">
        <v>0.45</v>
      </c>
      <c r="R58">
        <v>7.29</v>
      </c>
      <c r="S58">
        <v>0.12</v>
      </c>
      <c r="W58" t="s">
        <v>61</v>
      </c>
      <c r="X58" s="9">
        <f t="shared" si="4"/>
        <v>48.71611982881597</v>
      </c>
      <c r="Y58" s="9">
        <f t="shared" si="5"/>
        <v>10.592011412268187</v>
      </c>
      <c r="Z58" s="9">
        <f t="shared" si="6"/>
        <v>40.691868758915831</v>
      </c>
      <c r="AB58" s="9">
        <f t="shared" si="7"/>
        <v>0.19704433497536944</v>
      </c>
    </row>
    <row r="59" spans="1:28" x14ac:dyDescent="0.25">
      <c r="A59" t="s">
        <v>62</v>
      </c>
      <c r="C59">
        <v>72.09</v>
      </c>
      <c r="D59">
        <v>11.3</v>
      </c>
      <c r="E59">
        <v>13.64</v>
      </c>
      <c r="F59">
        <v>0.18</v>
      </c>
      <c r="G59">
        <v>2.77</v>
      </c>
      <c r="H59">
        <v>0.03</v>
      </c>
      <c r="L59" t="s">
        <v>62</v>
      </c>
      <c r="N59">
        <v>53.86</v>
      </c>
      <c r="O59">
        <v>12.83</v>
      </c>
      <c r="P59">
        <v>25.53</v>
      </c>
      <c r="Q59">
        <v>0.45</v>
      </c>
      <c r="R59">
        <v>7.21</v>
      </c>
      <c r="S59">
        <v>0.12</v>
      </c>
      <c r="W59" t="s">
        <v>62</v>
      </c>
      <c r="X59" s="9">
        <f t="shared" si="4"/>
        <v>48.96131805157593</v>
      </c>
      <c r="Y59" s="9">
        <f t="shared" si="5"/>
        <v>10.56590257879656</v>
      </c>
      <c r="Z59" s="9">
        <f t="shared" si="6"/>
        <v>40.472779369627503</v>
      </c>
      <c r="AB59" s="9">
        <f t="shared" si="7"/>
        <v>0.19687277896233119</v>
      </c>
    </row>
    <row r="60" spans="1:28" x14ac:dyDescent="0.25">
      <c r="A60" t="s">
        <v>63</v>
      </c>
      <c r="C60">
        <v>72.010000000000005</v>
      </c>
      <c r="D60">
        <v>11.37</v>
      </c>
      <c r="E60">
        <v>13.61</v>
      </c>
      <c r="F60">
        <v>0.17</v>
      </c>
      <c r="G60">
        <v>2.8</v>
      </c>
      <c r="H60">
        <v>0.03</v>
      </c>
      <c r="L60" t="s">
        <v>63</v>
      </c>
      <c r="N60">
        <v>53.77</v>
      </c>
      <c r="O60">
        <v>12.9</v>
      </c>
      <c r="P60">
        <v>25.47</v>
      </c>
      <c r="Q60">
        <v>0.43</v>
      </c>
      <c r="R60">
        <v>7.3</v>
      </c>
      <c r="S60">
        <v>0.13</v>
      </c>
      <c r="W60" t="s">
        <v>63</v>
      </c>
      <c r="X60" s="9">
        <f t="shared" si="4"/>
        <v>48.749106504646164</v>
      </c>
      <c r="Y60" s="9">
        <f t="shared" si="5"/>
        <v>10.614724803431022</v>
      </c>
      <c r="Z60" s="9">
        <f t="shared" si="6"/>
        <v>40.636168691922805</v>
      </c>
      <c r="AB60" s="9">
        <f t="shared" si="7"/>
        <v>0.19760056457304165</v>
      </c>
    </row>
    <row r="61" spans="1:28" x14ac:dyDescent="0.25">
      <c r="A61" t="s">
        <v>64</v>
      </c>
      <c r="C61">
        <v>71.989999999999995</v>
      </c>
      <c r="D61">
        <v>11.26</v>
      </c>
      <c r="E61">
        <v>13.6</v>
      </c>
      <c r="F61">
        <v>0.17</v>
      </c>
      <c r="G61">
        <v>2.95</v>
      </c>
      <c r="H61">
        <v>0.03</v>
      </c>
      <c r="L61" t="s">
        <v>64</v>
      </c>
      <c r="N61">
        <v>53.64</v>
      </c>
      <c r="O61">
        <v>12.76</v>
      </c>
      <c r="P61">
        <v>25.39</v>
      </c>
      <c r="Q61">
        <v>0.43</v>
      </c>
      <c r="R61">
        <v>7.67</v>
      </c>
      <c r="S61">
        <v>0.1</v>
      </c>
      <c r="W61" t="s">
        <v>64</v>
      </c>
      <c r="X61" s="9">
        <f t="shared" si="4"/>
        <v>48.661192431274543</v>
      </c>
      <c r="Y61" s="9">
        <f t="shared" si="5"/>
        <v>11.138878971795787</v>
      </c>
      <c r="Z61" s="9">
        <f t="shared" si="6"/>
        <v>40.199928596929666</v>
      </c>
      <c r="AB61" s="9">
        <f t="shared" si="7"/>
        <v>0.2076002814919071</v>
      </c>
    </row>
    <row r="62" spans="1:28" x14ac:dyDescent="0.25">
      <c r="A62" t="s">
        <v>65</v>
      </c>
      <c r="C62">
        <v>72</v>
      </c>
      <c r="D62">
        <v>11.2</v>
      </c>
      <c r="E62">
        <v>13.6</v>
      </c>
      <c r="F62">
        <v>0.18</v>
      </c>
      <c r="G62">
        <v>3.01</v>
      </c>
      <c r="H62">
        <v>0.02</v>
      </c>
      <c r="L62" t="s">
        <v>65</v>
      </c>
      <c r="N62">
        <v>53.61</v>
      </c>
      <c r="O62">
        <v>12.67</v>
      </c>
      <c r="P62">
        <v>25.36</v>
      </c>
      <c r="Q62">
        <v>0.45</v>
      </c>
      <c r="R62">
        <v>7.82</v>
      </c>
      <c r="S62">
        <v>0.09</v>
      </c>
      <c r="W62" t="s">
        <v>65</v>
      </c>
      <c r="X62" s="9">
        <f t="shared" si="4"/>
        <v>48.625490896108545</v>
      </c>
      <c r="Y62" s="9">
        <f t="shared" si="5"/>
        <v>11.388789717957874</v>
      </c>
      <c r="Z62" s="9">
        <f t="shared" si="6"/>
        <v>39.985719385933606</v>
      </c>
      <c r="AB62" s="9">
        <f t="shared" si="7"/>
        <v>0.21182266009852216</v>
      </c>
    </row>
    <row r="63" spans="1:28" x14ac:dyDescent="0.25">
      <c r="A63" t="s">
        <v>66</v>
      </c>
      <c r="C63">
        <v>71.95</v>
      </c>
      <c r="D63">
        <v>11.19</v>
      </c>
      <c r="E63">
        <v>13.64</v>
      </c>
      <c r="F63">
        <v>0.19</v>
      </c>
      <c r="G63">
        <v>3.01</v>
      </c>
      <c r="H63">
        <v>0.02</v>
      </c>
      <c r="L63" t="s">
        <v>66</v>
      </c>
      <c r="N63">
        <v>53.54</v>
      </c>
      <c r="O63">
        <v>12.65</v>
      </c>
      <c r="P63">
        <v>25.43</v>
      </c>
      <c r="Q63">
        <v>0.48</v>
      </c>
      <c r="R63">
        <v>7.81</v>
      </c>
      <c r="S63">
        <v>0.09</v>
      </c>
      <c r="W63" t="s">
        <v>66</v>
      </c>
      <c r="X63" s="9">
        <f t="shared" si="4"/>
        <v>48.69875222816399</v>
      </c>
      <c r="Y63" s="9">
        <f t="shared" si="5"/>
        <v>11.408199643493761</v>
      </c>
      <c r="Z63" s="9">
        <f t="shared" si="6"/>
        <v>39.893048128342244</v>
      </c>
      <c r="AB63" s="9">
        <f t="shared" si="7"/>
        <v>0.21197183098591549</v>
      </c>
    </row>
    <row r="64" spans="1:28" x14ac:dyDescent="0.25">
      <c r="A64" t="s">
        <v>67</v>
      </c>
      <c r="C64">
        <v>71.959999999999994</v>
      </c>
      <c r="D64">
        <v>11.15</v>
      </c>
      <c r="E64">
        <v>13.66</v>
      </c>
      <c r="F64">
        <v>0.17</v>
      </c>
      <c r="G64">
        <v>3.02</v>
      </c>
      <c r="H64">
        <v>0.04</v>
      </c>
      <c r="L64" t="s">
        <v>67</v>
      </c>
      <c r="N64">
        <v>53.52</v>
      </c>
      <c r="O64">
        <v>12.6</v>
      </c>
      <c r="P64">
        <v>25.44</v>
      </c>
      <c r="Q64">
        <v>0.44</v>
      </c>
      <c r="R64">
        <v>7.84</v>
      </c>
      <c r="S64">
        <v>0.16</v>
      </c>
      <c r="W64" t="s">
        <v>67</v>
      </c>
      <c r="X64" s="9">
        <f t="shared" si="4"/>
        <v>48.858773181169752</v>
      </c>
      <c r="Y64" s="9">
        <f t="shared" si="5"/>
        <v>11.37660485021398</v>
      </c>
      <c r="Z64" s="9">
        <f t="shared" si="6"/>
        <v>39.764621968616261</v>
      </c>
      <c r="AB64" s="9">
        <f t="shared" si="7"/>
        <v>0.21312632321806635</v>
      </c>
    </row>
    <row r="65" spans="1:28" x14ac:dyDescent="0.25">
      <c r="A65" t="s">
        <v>68</v>
      </c>
      <c r="C65">
        <v>71.92</v>
      </c>
      <c r="D65">
        <v>11.21</v>
      </c>
      <c r="E65">
        <v>13.62</v>
      </c>
      <c r="F65">
        <v>0.19</v>
      </c>
      <c r="G65">
        <v>3.05</v>
      </c>
      <c r="H65">
        <v>0.01</v>
      </c>
      <c r="L65" t="s">
        <v>68</v>
      </c>
      <c r="N65">
        <v>53.49</v>
      </c>
      <c r="O65">
        <v>12.67</v>
      </c>
      <c r="P65">
        <v>25.37</v>
      </c>
      <c r="Q65">
        <v>0.48</v>
      </c>
      <c r="R65">
        <v>7.93</v>
      </c>
      <c r="S65">
        <v>0.05</v>
      </c>
      <c r="W65" t="s">
        <v>68</v>
      </c>
      <c r="X65" s="9">
        <f t="shared" si="4"/>
        <v>48.539886039886035</v>
      </c>
      <c r="Y65" s="9">
        <f t="shared" si="5"/>
        <v>11.538461538461538</v>
      </c>
      <c r="Z65" s="9">
        <f t="shared" si="6"/>
        <v>39.921652421652418</v>
      </c>
      <c r="AB65" s="9">
        <f t="shared" si="7"/>
        <v>0.21388499298737723</v>
      </c>
    </row>
    <row r="67" spans="1:28" s="3" customFormat="1" x14ac:dyDescent="0.25">
      <c r="U67" s="10"/>
      <c r="X67" s="13"/>
      <c r="Y67" s="13"/>
      <c r="Z67" s="13"/>
    </row>
    <row r="69" spans="1:28" x14ac:dyDescent="0.25">
      <c r="A69" s="1" t="s">
        <v>115</v>
      </c>
      <c r="B69" s="1"/>
      <c r="C69" s="2" t="s">
        <v>69</v>
      </c>
      <c r="D69" s="2"/>
      <c r="E69" s="2"/>
      <c r="F69" s="2"/>
      <c r="G69" s="2"/>
      <c r="H69" s="2"/>
      <c r="L69" s="1" t="s">
        <v>115</v>
      </c>
      <c r="M69" s="1"/>
      <c r="N69" s="15" t="s">
        <v>70</v>
      </c>
      <c r="W69" s="1" t="s">
        <v>115</v>
      </c>
    </row>
    <row r="70" spans="1:28" x14ac:dyDescent="0.25">
      <c r="C70" s="18" t="s">
        <v>1</v>
      </c>
      <c r="D70" s="18" t="s">
        <v>2</v>
      </c>
      <c r="E70" s="18" t="s">
        <v>3</v>
      </c>
      <c r="F70" s="18" t="s">
        <v>4</v>
      </c>
      <c r="G70" s="18" t="s">
        <v>5</v>
      </c>
      <c r="H70" s="18" t="s">
        <v>6</v>
      </c>
      <c r="N70" s="18" t="s">
        <v>1</v>
      </c>
      <c r="O70" s="18" t="s">
        <v>2</v>
      </c>
      <c r="P70" s="18" t="s">
        <v>3</v>
      </c>
      <c r="Q70" s="18" t="s">
        <v>4</v>
      </c>
      <c r="R70" s="18" t="s">
        <v>5</v>
      </c>
      <c r="S70" s="18" t="s">
        <v>6</v>
      </c>
      <c r="X70" s="12" t="s">
        <v>139</v>
      </c>
      <c r="Y70" s="12" t="s">
        <v>138</v>
      </c>
      <c r="Z70" s="12" t="s">
        <v>137</v>
      </c>
      <c r="AB70" s="12" t="s">
        <v>471</v>
      </c>
    </row>
    <row r="71" spans="1:28" x14ac:dyDescent="0.25">
      <c r="A71" s="17" t="s">
        <v>143</v>
      </c>
      <c r="B71" s="17"/>
      <c r="C71" s="19">
        <f t="shared" ref="C71:H71" si="8">AVERAGE(C4:C65)</f>
        <v>72.153387096774182</v>
      </c>
      <c r="D71" s="19">
        <f t="shared" si="8"/>
        <v>11.148870967741935</v>
      </c>
      <c r="E71" s="19">
        <f t="shared" si="8"/>
        <v>13.539032258064514</v>
      </c>
      <c r="F71" s="19">
        <f t="shared" si="8"/>
        <v>0.17435483870967736</v>
      </c>
      <c r="G71" s="19">
        <f t="shared" si="8"/>
        <v>2.9566129032258077</v>
      </c>
      <c r="H71" s="19">
        <f t="shared" si="8"/>
        <v>2.7741935483870984E-2</v>
      </c>
      <c r="L71" s="17" t="s">
        <v>143</v>
      </c>
      <c r="M71" s="17"/>
      <c r="N71" s="19">
        <f>AVERAGE(N4:N65)</f>
        <v>53.813548387096773</v>
      </c>
      <c r="O71" s="19">
        <f t="shared" ref="O71:S71" si="9">AVERAGE(O4:O65)</f>
        <v>12.635645161290324</v>
      </c>
      <c r="P71" s="19">
        <f t="shared" si="9"/>
        <v>25.296451612903219</v>
      </c>
      <c r="Q71" s="19">
        <f t="shared" si="9"/>
        <v>0.44596774193548389</v>
      </c>
      <c r="R71" s="19">
        <f t="shared" si="9"/>
        <v>7.6949999999999994</v>
      </c>
      <c r="S71" s="19">
        <f t="shared" si="9"/>
        <v>0.11306451612903227</v>
      </c>
      <c r="W71" s="17" t="s">
        <v>143</v>
      </c>
      <c r="X71" s="19">
        <f>AVERAGE(X4:X65)</f>
        <v>48.719384246009632</v>
      </c>
      <c r="Y71" s="19">
        <f t="shared" ref="Y71:Z71" si="10">AVERAGE(Y4:Y65)</f>
        <v>11.244012171237991</v>
      </c>
      <c r="Z71" s="19">
        <f t="shared" si="10"/>
        <v>40.036603582752356</v>
      </c>
      <c r="AB71" s="9">
        <f>G71/(G71+D71)</f>
        <v>0.20960733642829382</v>
      </c>
    </row>
    <row r="72" spans="1:28" x14ac:dyDescent="0.25">
      <c r="A72" s="17" t="s">
        <v>144</v>
      </c>
      <c r="B72" s="17"/>
      <c r="C72" s="19">
        <f t="shared" ref="C72:H72" si="11">_xlfn.STDEV.P(C4:C65)</f>
        <v>0.21469365683484917</v>
      </c>
      <c r="D72" s="19">
        <f t="shared" si="11"/>
        <v>0.11536904094574453</v>
      </c>
      <c r="E72" s="19">
        <f t="shared" si="11"/>
        <v>0.12038526430856508</v>
      </c>
      <c r="F72" s="19">
        <f t="shared" si="11"/>
        <v>9.2668273691762712E-3</v>
      </c>
      <c r="G72" s="19">
        <f t="shared" si="11"/>
        <v>7.3197557432963051E-2</v>
      </c>
      <c r="H72" s="19">
        <f t="shared" si="11"/>
        <v>7.2777510791473135E-3</v>
      </c>
      <c r="L72" s="17" t="s">
        <v>144</v>
      </c>
      <c r="M72" s="17"/>
      <c r="N72" s="19">
        <f>_xlfn.STDEV.P(N4:N65)</f>
        <v>0.26525153475700519</v>
      </c>
      <c r="O72" s="19">
        <f t="shared" ref="O72:S72" si="12">_xlfn.STDEV.P(O4:O65)</f>
        <v>0.12227178831816592</v>
      </c>
      <c r="P72" s="19">
        <f t="shared" si="12"/>
        <v>0.18426048159614625</v>
      </c>
      <c r="Q72" s="19">
        <f t="shared" si="12"/>
        <v>2.0980765186340809E-2</v>
      </c>
      <c r="R72" s="19">
        <f t="shared" si="12"/>
        <v>0.18282505298782223</v>
      </c>
      <c r="S72" s="19">
        <f t="shared" si="12"/>
        <v>2.7391351924462164E-2</v>
      </c>
      <c r="W72" s="17" t="s">
        <v>144</v>
      </c>
      <c r="X72" s="19">
        <f>_xlfn.STDEV.P(X4:X65)</f>
        <v>0.14825513040766697</v>
      </c>
      <c r="Y72" s="19">
        <f t="shared" ref="Y72:Z72" si="13">_xlfn.STDEV.P(Y4:Y65)</f>
        <v>0.27189139245447719</v>
      </c>
      <c r="Z72" s="19">
        <f t="shared" si="13"/>
        <v>0.25650018589957896</v>
      </c>
      <c r="AB72" s="9"/>
    </row>
    <row r="73" spans="1:28" x14ac:dyDescent="0.25">
      <c r="A73" s="17" t="s">
        <v>145</v>
      </c>
      <c r="B73" s="17"/>
      <c r="C73" s="18">
        <f t="shared" ref="C73:H73" si="14">COUNT(C4:C65)</f>
        <v>62</v>
      </c>
      <c r="D73" s="18">
        <f t="shared" si="14"/>
        <v>62</v>
      </c>
      <c r="E73" s="18">
        <f t="shared" si="14"/>
        <v>62</v>
      </c>
      <c r="F73" s="18">
        <f t="shared" si="14"/>
        <v>62</v>
      </c>
      <c r="G73" s="18">
        <f t="shared" si="14"/>
        <v>62</v>
      </c>
      <c r="H73" s="18">
        <f t="shared" si="14"/>
        <v>62</v>
      </c>
      <c r="L73" s="17" t="s">
        <v>145</v>
      </c>
      <c r="M73" s="17"/>
      <c r="N73" s="18">
        <f>COUNT(N4:N65)</f>
        <v>62</v>
      </c>
      <c r="O73" s="18">
        <f t="shared" ref="O73:S73" si="15">COUNT(O4:O65)</f>
        <v>62</v>
      </c>
      <c r="P73" s="18">
        <f t="shared" si="15"/>
        <v>62</v>
      </c>
      <c r="Q73" s="18">
        <f t="shared" si="15"/>
        <v>62</v>
      </c>
      <c r="R73" s="18">
        <f t="shared" si="15"/>
        <v>62</v>
      </c>
      <c r="S73" s="18">
        <f t="shared" si="15"/>
        <v>62</v>
      </c>
      <c r="W73" s="17" t="s">
        <v>145</v>
      </c>
      <c r="X73" s="18">
        <f>COUNT(X4:X65)</f>
        <v>62</v>
      </c>
      <c r="Y73" s="18">
        <f t="shared" ref="Y73:Z73" si="16">COUNT(Y4:Y65)</f>
        <v>62</v>
      </c>
      <c r="Z73" s="18">
        <f t="shared" si="16"/>
        <v>62</v>
      </c>
      <c r="AB73" s="9"/>
    </row>
    <row r="74" spans="1:28" x14ac:dyDescent="0.25">
      <c r="A74" s="17" t="s">
        <v>147</v>
      </c>
      <c r="B74" s="17"/>
      <c r="C74" s="19">
        <f t="shared" ref="C74:H74" si="17">MIN(C4:C65)</f>
        <v>71.84</v>
      </c>
      <c r="D74" s="19">
        <f t="shared" si="17"/>
        <v>10.97</v>
      </c>
      <c r="E74" s="19">
        <f t="shared" si="17"/>
        <v>13.33</v>
      </c>
      <c r="F74" s="19">
        <f t="shared" si="17"/>
        <v>0.15</v>
      </c>
      <c r="G74" s="19">
        <f t="shared" si="17"/>
        <v>2.77</v>
      </c>
      <c r="H74" s="19">
        <f t="shared" si="17"/>
        <v>0.01</v>
      </c>
      <c r="L74" s="17" t="s">
        <v>147</v>
      </c>
      <c r="M74" s="17"/>
      <c r="N74" s="19">
        <f>MIN(N4:N65)</f>
        <v>53.38</v>
      </c>
      <c r="O74" s="19">
        <f t="shared" ref="O74:S74" si="18">MIN(O4:O65)</f>
        <v>12.45</v>
      </c>
      <c r="P74" s="19">
        <f t="shared" si="18"/>
        <v>24.96</v>
      </c>
      <c r="Q74" s="19">
        <f t="shared" si="18"/>
        <v>0.4</v>
      </c>
      <c r="R74" s="19">
        <f t="shared" si="18"/>
        <v>7.21</v>
      </c>
      <c r="S74" s="19">
        <f t="shared" si="18"/>
        <v>0.05</v>
      </c>
      <c r="W74" s="17" t="s">
        <v>147</v>
      </c>
      <c r="X74" s="19">
        <f>MIN(X4:X65)</f>
        <v>48.26589595375723</v>
      </c>
      <c r="Y74" s="19">
        <f t="shared" ref="Y74:Z74" si="19">MIN(Y4:Y65)</f>
        <v>10.528194147037828</v>
      </c>
      <c r="Z74" s="19">
        <f t="shared" si="19"/>
        <v>39.667630057803471</v>
      </c>
      <c r="AB74" s="9"/>
    </row>
    <row r="75" spans="1:28" x14ac:dyDescent="0.25">
      <c r="A75" s="17" t="s">
        <v>146</v>
      </c>
      <c r="B75" s="17"/>
      <c r="C75" s="19">
        <f t="shared" ref="C75:H75" si="20">MAX(C4:C65)</f>
        <v>72.540000000000006</v>
      </c>
      <c r="D75" s="19">
        <f t="shared" si="20"/>
        <v>11.41</v>
      </c>
      <c r="E75" s="19">
        <f t="shared" si="20"/>
        <v>13.7</v>
      </c>
      <c r="F75" s="19">
        <f t="shared" si="20"/>
        <v>0.19</v>
      </c>
      <c r="G75" s="19">
        <f t="shared" si="20"/>
        <v>3.05</v>
      </c>
      <c r="H75" s="19">
        <f t="shared" si="20"/>
        <v>0.05</v>
      </c>
      <c r="L75" s="17" t="s">
        <v>146</v>
      </c>
      <c r="M75" s="17"/>
      <c r="N75" s="19">
        <f>MAX(N4:N65)</f>
        <v>54.28</v>
      </c>
      <c r="O75" s="19">
        <f t="shared" ref="O75:S75" si="21">MAX(O4:O65)</f>
        <v>12.95</v>
      </c>
      <c r="P75" s="19">
        <f t="shared" si="21"/>
        <v>25.57</v>
      </c>
      <c r="Q75" s="19">
        <f t="shared" si="21"/>
        <v>0.49</v>
      </c>
      <c r="R75" s="19">
        <f t="shared" si="21"/>
        <v>7.93</v>
      </c>
      <c r="S75" s="19">
        <f t="shared" si="21"/>
        <v>0.2</v>
      </c>
      <c r="W75" s="17" t="s">
        <v>146</v>
      </c>
      <c r="X75" s="19">
        <f>MAX(X4:X65)</f>
        <v>49.096820809248555</v>
      </c>
      <c r="Y75" s="19">
        <f t="shared" ref="Y75:Z75" si="22">MAX(Y4:Y65)</f>
        <v>11.564871702204552</v>
      </c>
      <c r="Z75" s="19">
        <f t="shared" si="22"/>
        <v>40.720913633119196</v>
      </c>
      <c r="AB75" s="9"/>
    </row>
    <row r="76" spans="1:28" x14ac:dyDescent="0.25">
      <c r="A76" s="17"/>
      <c r="B76" s="17"/>
      <c r="C76" s="19"/>
      <c r="D76" s="19"/>
      <c r="E76" s="19"/>
      <c r="F76" s="19"/>
      <c r="G76" s="19"/>
      <c r="H76" s="19"/>
    </row>
    <row r="77" spans="1:28" s="3" customFormat="1" x14ac:dyDescent="0.25">
      <c r="U77" s="10"/>
      <c r="X77" s="13"/>
      <c r="Y77" s="13"/>
      <c r="Z77" s="13"/>
    </row>
    <row r="79" spans="1:28" x14ac:dyDescent="0.25">
      <c r="A79" s="1" t="s">
        <v>115</v>
      </c>
      <c r="B79" s="1"/>
      <c r="L79" s="1" t="s">
        <v>115</v>
      </c>
      <c r="M79" s="1"/>
      <c r="W79" s="1" t="s">
        <v>115</v>
      </c>
    </row>
    <row r="80" spans="1:28" x14ac:dyDescent="0.25">
      <c r="C80" s="2" t="s">
        <v>69</v>
      </c>
      <c r="D80" s="2"/>
      <c r="E80" s="2"/>
      <c r="F80" s="2"/>
      <c r="G80" s="2"/>
      <c r="H80" s="2"/>
      <c r="I80" s="2"/>
      <c r="J80" s="4"/>
      <c r="K80" s="2"/>
      <c r="L80" s="2"/>
      <c r="M80" s="2"/>
      <c r="N80" s="2" t="s">
        <v>70</v>
      </c>
      <c r="O80" s="2"/>
      <c r="P80" s="2"/>
      <c r="Q80" s="2"/>
      <c r="R80" s="2"/>
      <c r="S80" s="2"/>
    </row>
    <row r="81" spans="1:28" x14ac:dyDescent="0.25">
      <c r="A81" s="1" t="s">
        <v>72</v>
      </c>
      <c r="B81" s="1"/>
      <c r="C81" t="s">
        <v>1</v>
      </c>
      <c r="D81" t="s">
        <v>2</v>
      </c>
      <c r="E81" t="s">
        <v>3</v>
      </c>
      <c r="F81" t="s">
        <v>4</v>
      </c>
      <c r="G81" t="s">
        <v>5</v>
      </c>
      <c r="H81" t="s">
        <v>6</v>
      </c>
      <c r="L81" s="1" t="s">
        <v>72</v>
      </c>
      <c r="M81" s="1"/>
      <c r="N81" t="s">
        <v>1</v>
      </c>
      <c r="O81" t="s">
        <v>2</v>
      </c>
      <c r="P81" t="s">
        <v>3</v>
      </c>
      <c r="Q81" t="s">
        <v>4</v>
      </c>
      <c r="R81" t="s">
        <v>5</v>
      </c>
      <c r="S81" t="s">
        <v>6</v>
      </c>
      <c r="W81" s="1" t="s">
        <v>72</v>
      </c>
      <c r="X81" s="12" t="s">
        <v>139</v>
      </c>
      <c r="Y81" s="12" t="s">
        <v>138</v>
      </c>
      <c r="Z81" s="12" t="s">
        <v>137</v>
      </c>
      <c r="AB81" s="12" t="s">
        <v>471</v>
      </c>
    </row>
    <row r="82" spans="1:28" x14ac:dyDescent="0.25">
      <c r="A82" t="s">
        <v>73</v>
      </c>
      <c r="C82">
        <v>72.27</v>
      </c>
      <c r="D82">
        <v>11.13</v>
      </c>
      <c r="E82">
        <v>13.31</v>
      </c>
      <c r="F82">
        <v>0.18</v>
      </c>
      <c r="G82">
        <v>3.08</v>
      </c>
      <c r="H82">
        <v>0.03</v>
      </c>
      <c r="L82" t="s">
        <v>73</v>
      </c>
      <c r="N82">
        <v>53.91</v>
      </c>
      <c r="O82">
        <v>12.62</v>
      </c>
      <c r="P82">
        <v>24.87</v>
      </c>
      <c r="Q82">
        <v>0.47</v>
      </c>
      <c r="R82">
        <v>8.01</v>
      </c>
      <c r="S82">
        <v>0.12</v>
      </c>
      <c r="W82" t="s">
        <v>73</v>
      </c>
      <c r="X82" s="9">
        <f>100*(E82+H82)/(SUM(D82:H82))</f>
        <v>48.106743598990256</v>
      </c>
      <c r="Y82" s="9">
        <f>100*(F82+G82)/(SUM(D82:H82))</f>
        <v>11.756220699603317</v>
      </c>
      <c r="Z82" s="9">
        <f>100*(D82)/(SUM(D82:H82))</f>
        <v>40.137035701406411</v>
      </c>
      <c r="AB82" s="9">
        <f>G82/(G82+D82)</f>
        <v>0.21674876847290639</v>
      </c>
    </row>
    <row r="83" spans="1:28" x14ac:dyDescent="0.25">
      <c r="A83" t="s">
        <v>74</v>
      </c>
      <c r="C83">
        <v>72.63</v>
      </c>
      <c r="D83">
        <v>11.13</v>
      </c>
      <c r="E83">
        <v>13.2</v>
      </c>
      <c r="F83">
        <v>0.18</v>
      </c>
      <c r="G83">
        <v>2.84</v>
      </c>
      <c r="H83">
        <v>0.03</v>
      </c>
      <c r="L83" t="s">
        <v>74</v>
      </c>
      <c r="N83">
        <v>54.5</v>
      </c>
      <c r="O83">
        <v>12.69</v>
      </c>
      <c r="P83">
        <v>24.8</v>
      </c>
      <c r="Q83">
        <v>0.47</v>
      </c>
      <c r="R83">
        <v>7.43</v>
      </c>
      <c r="S83">
        <v>0.11</v>
      </c>
      <c r="W83" t="s">
        <v>74</v>
      </c>
      <c r="X83" s="9">
        <f>100*(E83+H83)/(SUM(D83:H83))</f>
        <v>48.319941563184798</v>
      </c>
      <c r="Y83" s="9">
        <f>100*(F83+G83)/(SUM(D83:H83))</f>
        <v>11.029948867786706</v>
      </c>
      <c r="Z83" s="9">
        <f>100*(D83)/(SUM(D83:H83))</f>
        <v>40.650109569028487</v>
      </c>
      <c r="AB83" s="9">
        <f>G83/(G83+D83)</f>
        <v>0.20329277022190406</v>
      </c>
    </row>
    <row r="85" spans="1:28" x14ac:dyDescent="0.25">
      <c r="A85" s="1" t="s">
        <v>75</v>
      </c>
      <c r="B85" s="1"/>
      <c r="C85" t="s">
        <v>1</v>
      </c>
      <c r="D85" t="s">
        <v>2</v>
      </c>
      <c r="E85" t="s">
        <v>3</v>
      </c>
      <c r="F85" t="s">
        <v>4</v>
      </c>
      <c r="G85" t="s">
        <v>5</v>
      </c>
      <c r="H85" t="s">
        <v>6</v>
      </c>
      <c r="L85" s="1" t="s">
        <v>75</v>
      </c>
      <c r="M85" s="1"/>
      <c r="N85" t="s">
        <v>1</v>
      </c>
      <c r="O85" t="s">
        <v>2</v>
      </c>
      <c r="P85" t="s">
        <v>3</v>
      </c>
      <c r="Q85" t="s">
        <v>4</v>
      </c>
      <c r="R85" t="s">
        <v>5</v>
      </c>
      <c r="S85" t="s">
        <v>6</v>
      </c>
      <c r="W85" s="1" t="s">
        <v>75</v>
      </c>
      <c r="X85" s="12" t="s">
        <v>139</v>
      </c>
      <c r="Y85" s="12" t="s">
        <v>138</v>
      </c>
      <c r="Z85" s="12" t="s">
        <v>137</v>
      </c>
      <c r="AB85" s="12" t="s">
        <v>471</v>
      </c>
    </row>
    <row r="86" spans="1:28" x14ac:dyDescent="0.25">
      <c r="A86" t="s">
        <v>73</v>
      </c>
      <c r="C86">
        <v>72.45</v>
      </c>
      <c r="D86">
        <v>11.17</v>
      </c>
      <c r="E86">
        <v>13.22</v>
      </c>
      <c r="F86">
        <v>0.19</v>
      </c>
      <c r="G86">
        <v>2.95</v>
      </c>
      <c r="H86">
        <v>0.02</v>
      </c>
      <c r="L86" t="s">
        <v>73</v>
      </c>
      <c r="N86">
        <v>54.23</v>
      </c>
      <c r="O86">
        <v>12.7</v>
      </c>
      <c r="P86">
        <v>24.8</v>
      </c>
      <c r="Q86">
        <v>0.48</v>
      </c>
      <c r="R86">
        <v>7.72</v>
      </c>
      <c r="S86">
        <v>7.0000000000000007E-2</v>
      </c>
      <c r="W86" t="s">
        <v>73</v>
      </c>
      <c r="X86" s="9">
        <f>100*(E86+H86)/(SUM(D86:H86))</f>
        <v>48.058076225045369</v>
      </c>
      <c r="Y86" s="9">
        <f>100*(F86+G86)/(SUM(D86:H86))</f>
        <v>11.397459165154265</v>
      </c>
      <c r="Z86" s="9">
        <f>100*(D86)/(SUM(D86:H86))</f>
        <v>40.544464609800364</v>
      </c>
      <c r="AB86" s="9">
        <f>G86/(G86+D86)</f>
        <v>0.20892351274787535</v>
      </c>
    </row>
    <row r="87" spans="1:28" x14ac:dyDescent="0.25">
      <c r="A87" t="s">
        <v>74</v>
      </c>
      <c r="C87">
        <v>72.459999999999994</v>
      </c>
      <c r="D87">
        <v>11.02</v>
      </c>
      <c r="E87">
        <v>13.23</v>
      </c>
      <c r="F87">
        <v>0.17</v>
      </c>
      <c r="G87">
        <v>3.1</v>
      </c>
      <c r="H87">
        <v>0.02</v>
      </c>
      <c r="L87" t="s">
        <v>74</v>
      </c>
      <c r="N87">
        <v>54.12</v>
      </c>
      <c r="O87">
        <v>12.51</v>
      </c>
      <c r="P87">
        <v>24.75</v>
      </c>
      <c r="Q87">
        <v>0.44</v>
      </c>
      <c r="R87">
        <v>8.08</v>
      </c>
      <c r="S87">
        <v>0.09</v>
      </c>
      <c r="W87" t="s">
        <v>74</v>
      </c>
      <c r="X87" s="9">
        <f>100*(E87+H87)/(SUM(D87:H87))</f>
        <v>48.111837327523595</v>
      </c>
      <c r="Y87" s="9">
        <f>100*(F87+G87)/(SUM(D87:H87))</f>
        <v>11.873638344226578</v>
      </c>
      <c r="Z87" s="9">
        <f>100*(D87)/(SUM(D87:H87))</f>
        <v>40.014524328249813</v>
      </c>
      <c r="AB87" s="9">
        <f>G87/(G87+D87)</f>
        <v>0.21954674220963175</v>
      </c>
    </row>
    <row r="88" spans="1:28" x14ac:dyDescent="0.25">
      <c r="A88" t="s">
        <v>76</v>
      </c>
      <c r="C88">
        <v>72.58</v>
      </c>
      <c r="D88">
        <v>11.08</v>
      </c>
      <c r="E88">
        <v>13.16</v>
      </c>
      <c r="F88">
        <v>0.17</v>
      </c>
      <c r="G88">
        <v>2.98</v>
      </c>
      <c r="H88">
        <v>0.03</v>
      </c>
      <c r="L88" t="s">
        <v>76</v>
      </c>
      <c r="N88">
        <v>54.35</v>
      </c>
      <c r="O88">
        <v>12.61</v>
      </c>
      <c r="P88">
        <v>24.7</v>
      </c>
      <c r="Q88">
        <v>0.44</v>
      </c>
      <c r="R88">
        <v>7.79</v>
      </c>
      <c r="S88">
        <v>0.11</v>
      </c>
      <c r="W88" t="s">
        <v>76</v>
      </c>
      <c r="X88" s="9">
        <f>100*(E88+H88)/(SUM(D88:H88))</f>
        <v>48.103574033552142</v>
      </c>
      <c r="Y88" s="9">
        <f>100*(F88+G88)/(SUM(D88:H88))</f>
        <v>11.487964989059078</v>
      </c>
      <c r="Z88" s="9">
        <f>100*(D88)/(SUM(D88:H88))</f>
        <v>40.408460977388756</v>
      </c>
      <c r="AB88" s="9">
        <f>G88/(G88+D88)</f>
        <v>0.21194879089615931</v>
      </c>
    </row>
    <row r="89" spans="1:28" x14ac:dyDescent="0.25">
      <c r="A89" t="s">
        <v>77</v>
      </c>
      <c r="C89">
        <v>72.52</v>
      </c>
      <c r="D89">
        <v>11.07</v>
      </c>
      <c r="E89">
        <v>13.21</v>
      </c>
      <c r="F89">
        <v>0.18</v>
      </c>
      <c r="G89">
        <v>2.99</v>
      </c>
      <c r="H89">
        <v>0.03</v>
      </c>
      <c r="L89" t="s">
        <v>77</v>
      </c>
      <c r="N89">
        <v>54.25</v>
      </c>
      <c r="O89">
        <v>12.59</v>
      </c>
      <c r="P89">
        <v>24.76</v>
      </c>
      <c r="Q89">
        <v>0.46</v>
      </c>
      <c r="R89">
        <v>7.82</v>
      </c>
      <c r="S89">
        <v>0.12</v>
      </c>
      <c r="W89" t="s">
        <v>77</v>
      </c>
      <c r="X89" s="9">
        <f>100*(E89+H89)/(SUM(D89:H89))</f>
        <v>48.180494905385729</v>
      </c>
      <c r="Y89" s="9">
        <f>100*(F89+G89)/(SUM(D89:H89))</f>
        <v>11.53566229985444</v>
      </c>
      <c r="Z89" s="9">
        <f>100*(D89)/(SUM(D89:H89))</f>
        <v>40.283842794759821</v>
      </c>
      <c r="AB89" s="9">
        <f>G89/(G89+D89)</f>
        <v>0.21266002844950213</v>
      </c>
    </row>
    <row r="90" spans="1:28" x14ac:dyDescent="0.25">
      <c r="A90" t="s">
        <v>78</v>
      </c>
      <c r="C90">
        <v>72.5</v>
      </c>
      <c r="D90">
        <v>11.09</v>
      </c>
      <c r="E90">
        <v>13.23</v>
      </c>
      <c r="F90">
        <v>0.18</v>
      </c>
      <c r="G90">
        <v>2.98</v>
      </c>
      <c r="H90">
        <v>0.02</v>
      </c>
      <c r="L90" t="s">
        <v>78</v>
      </c>
      <c r="N90">
        <v>54.26</v>
      </c>
      <c r="O90">
        <v>12.61</v>
      </c>
      <c r="P90">
        <v>24.81</v>
      </c>
      <c r="Q90">
        <v>0.47</v>
      </c>
      <c r="R90">
        <v>7.78</v>
      </c>
      <c r="S90">
        <v>7.0000000000000007E-2</v>
      </c>
      <c r="W90" t="s">
        <v>78</v>
      </c>
      <c r="X90" s="9">
        <f>100*(E90+H90)/(SUM(D90:H90))</f>
        <v>48.18181818181818</v>
      </c>
      <c r="Y90" s="9">
        <f>100*(F90+G90)/(SUM(D90:H90))</f>
        <v>11.49090909090909</v>
      </c>
      <c r="Z90" s="9">
        <f>100*(D90)/(SUM(D90:H90))</f>
        <v>40.327272727272728</v>
      </c>
      <c r="AB90" s="9">
        <f>G90/(G90+D90)</f>
        <v>0.21179815209665956</v>
      </c>
    </row>
    <row r="92" spans="1:28" x14ac:dyDescent="0.25">
      <c r="A92" s="1" t="s">
        <v>79</v>
      </c>
      <c r="B92" s="1"/>
      <c r="C92" t="s">
        <v>1</v>
      </c>
      <c r="D92" t="s">
        <v>2</v>
      </c>
      <c r="E92" t="s">
        <v>3</v>
      </c>
      <c r="F92" t="s">
        <v>4</v>
      </c>
      <c r="G92" t="s">
        <v>5</v>
      </c>
      <c r="H92" t="s">
        <v>6</v>
      </c>
      <c r="L92" s="1" t="s">
        <v>79</v>
      </c>
      <c r="M92" s="1"/>
      <c r="N92" t="s">
        <v>1</v>
      </c>
      <c r="O92" t="s">
        <v>2</v>
      </c>
      <c r="P92" t="s">
        <v>3</v>
      </c>
      <c r="Q92" t="s">
        <v>4</v>
      </c>
      <c r="R92" t="s">
        <v>5</v>
      </c>
      <c r="S92" t="s">
        <v>6</v>
      </c>
      <c r="W92" s="1" t="s">
        <v>79</v>
      </c>
      <c r="X92" s="12" t="s">
        <v>139</v>
      </c>
      <c r="Y92" s="12" t="s">
        <v>138</v>
      </c>
      <c r="Z92" s="12" t="s">
        <v>137</v>
      </c>
      <c r="AB92" s="12" t="s">
        <v>471</v>
      </c>
    </row>
    <row r="93" spans="1:28" x14ac:dyDescent="0.25">
      <c r="A93" t="s">
        <v>73</v>
      </c>
      <c r="C93">
        <v>72.73</v>
      </c>
      <c r="D93">
        <v>11</v>
      </c>
      <c r="E93">
        <v>13.1</v>
      </c>
      <c r="F93">
        <v>0.17</v>
      </c>
      <c r="G93">
        <v>2.98</v>
      </c>
      <c r="H93">
        <v>0.03</v>
      </c>
      <c r="L93" t="s">
        <v>73</v>
      </c>
      <c r="N93">
        <v>54.53</v>
      </c>
      <c r="O93">
        <v>12.53</v>
      </c>
      <c r="P93">
        <v>24.61</v>
      </c>
      <c r="Q93">
        <v>0.43</v>
      </c>
      <c r="R93">
        <v>7.8</v>
      </c>
      <c r="S93">
        <v>0.11</v>
      </c>
      <c r="W93" t="s">
        <v>73</v>
      </c>
      <c r="X93" s="9">
        <f t="shared" ref="X93:X98" si="23">100*(E93+H93)/(SUM(D93:H93))</f>
        <v>48.130498533724335</v>
      </c>
      <c r="Y93" s="9">
        <f t="shared" ref="Y93:Y98" si="24">100*(F93+G93)/(SUM(D93:H93))</f>
        <v>11.546920821114368</v>
      </c>
      <c r="Z93" s="9">
        <f t="shared" ref="Z93:Z98" si="25">100*(D93)/(SUM(D93:H93))</f>
        <v>40.322580645161281</v>
      </c>
      <c r="AB93" s="9">
        <f t="shared" ref="AB93:AB98" si="26">G93/(G93+D93)</f>
        <v>0.21316165951359084</v>
      </c>
    </row>
    <row r="94" spans="1:28" x14ac:dyDescent="0.25">
      <c r="A94" t="s">
        <v>74</v>
      </c>
      <c r="C94">
        <v>72.5</v>
      </c>
      <c r="D94">
        <v>11.18</v>
      </c>
      <c r="E94">
        <v>13.18</v>
      </c>
      <c r="F94">
        <v>0.19</v>
      </c>
      <c r="G94">
        <v>2.93</v>
      </c>
      <c r="H94">
        <v>0.03</v>
      </c>
      <c r="L94" t="s">
        <v>74</v>
      </c>
      <c r="N94">
        <v>54.3</v>
      </c>
      <c r="O94">
        <v>12.72</v>
      </c>
      <c r="P94">
        <v>24.73</v>
      </c>
      <c r="Q94">
        <v>0.48</v>
      </c>
      <c r="R94">
        <v>7.65</v>
      </c>
      <c r="S94">
        <v>0.12</v>
      </c>
      <c r="W94" t="s">
        <v>74</v>
      </c>
      <c r="X94" s="9">
        <f t="shared" si="23"/>
        <v>48.018902217375498</v>
      </c>
      <c r="Y94" s="9">
        <f t="shared" si="24"/>
        <v>11.341330425299891</v>
      </c>
      <c r="Z94" s="9">
        <f t="shared" si="25"/>
        <v>40.639767357324608</v>
      </c>
      <c r="AB94" s="9">
        <f t="shared" si="26"/>
        <v>0.20765414599574772</v>
      </c>
    </row>
    <row r="95" spans="1:28" x14ac:dyDescent="0.25">
      <c r="A95" t="s">
        <v>76</v>
      </c>
      <c r="C95">
        <v>72.56</v>
      </c>
      <c r="D95">
        <v>11.15</v>
      </c>
      <c r="E95">
        <v>13.17</v>
      </c>
      <c r="F95">
        <v>0.17</v>
      </c>
      <c r="G95">
        <v>2.92</v>
      </c>
      <c r="H95">
        <v>0.04</v>
      </c>
      <c r="L95" t="s">
        <v>76</v>
      </c>
      <c r="N95">
        <v>54.36</v>
      </c>
      <c r="O95">
        <v>12.69</v>
      </c>
      <c r="P95">
        <v>24.72</v>
      </c>
      <c r="Q95">
        <v>0.44</v>
      </c>
      <c r="R95">
        <v>7.63</v>
      </c>
      <c r="S95">
        <v>0.16</v>
      </c>
      <c r="W95" t="s">
        <v>76</v>
      </c>
      <c r="X95" s="9">
        <f t="shared" si="23"/>
        <v>48.123861566484514</v>
      </c>
      <c r="Y95" s="9">
        <f t="shared" si="24"/>
        <v>11.256830601092895</v>
      </c>
      <c r="Z95" s="9">
        <f t="shared" si="25"/>
        <v>40.619307832422585</v>
      </c>
      <c r="AB95" s="9">
        <f t="shared" si="26"/>
        <v>0.20753375977256575</v>
      </c>
    </row>
    <row r="96" spans="1:28" x14ac:dyDescent="0.25">
      <c r="A96" t="s">
        <v>77</v>
      </c>
      <c r="C96">
        <v>72.61</v>
      </c>
      <c r="D96">
        <v>11.2</v>
      </c>
      <c r="E96">
        <v>13.09</v>
      </c>
      <c r="F96">
        <v>0.18</v>
      </c>
      <c r="G96">
        <v>2.9</v>
      </c>
      <c r="H96">
        <v>0.03</v>
      </c>
      <c r="L96" t="s">
        <v>77</v>
      </c>
      <c r="N96">
        <v>54.47</v>
      </c>
      <c r="O96">
        <v>12.77</v>
      </c>
      <c r="P96">
        <v>24.6</v>
      </c>
      <c r="Q96">
        <v>0.46</v>
      </c>
      <c r="R96">
        <v>7.6</v>
      </c>
      <c r="S96">
        <v>0.11</v>
      </c>
      <c r="W96" t="s">
        <v>77</v>
      </c>
      <c r="X96" s="9">
        <f t="shared" si="23"/>
        <v>47.883211678832119</v>
      </c>
      <c r="Y96" s="9">
        <f t="shared" si="24"/>
        <v>11.240875912408759</v>
      </c>
      <c r="Z96" s="9">
        <f t="shared" si="25"/>
        <v>40.875912408759127</v>
      </c>
      <c r="AB96" s="9">
        <f t="shared" si="26"/>
        <v>0.20567375886524822</v>
      </c>
    </row>
    <row r="97" spans="1:28" x14ac:dyDescent="0.25">
      <c r="A97" t="s">
        <v>78</v>
      </c>
      <c r="C97">
        <v>72.72</v>
      </c>
      <c r="D97">
        <v>11.04</v>
      </c>
      <c r="E97">
        <v>13.1</v>
      </c>
      <c r="F97">
        <v>0.19</v>
      </c>
      <c r="G97">
        <v>2.91</v>
      </c>
      <c r="H97">
        <v>0.03</v>
      </c>
      <c r="L97" t="s">
        <v>78</v>
      </c>
      <c r="N97">
        <v>54.55</v>
      </c>
      <c r="O97">
        <v>12.59</v>
      </c>
      <c r="P97">
        <v>24.62</v>
      </c>
      <c r="Q97">
        <v>0.49</v>
      </c>
      <c r="R97">
        <v>7.63</v>
      </c>
      <c r="S97">
        <v>0.13</v>
      </c>
      <c r="W97" t="s">
        <v>78</v>
      </c>
      <c r="X97" s="9">
        <f t="shared" si="23"/>
        <v>48.148148148148145</v>
      </c>
      <c r="Y97" s="9">
        <f t="shared" si="24"/>
        <v>11.367803447011367</v>
      </c>
      <c r="Z97" s="9">
        <f t="shared" si="25"/>
        <v>40.484048404840479</v>
      </c>
      <c r="AB97" s="9">
        <f t="shared" si="26"/>
        <v>0.20860215053763442</v>
      </c>
    </row>
    <row r="98" spans="1:28" x14ac:dyDescent="0.25">
      <c r="A98" t="s">
        <v>80</v>
      </c>
      <c r="C98">
        <v>72.88</v>
      </c>
      <c r="D98">
        <v>11.01</v>
      </c>
      <c r="E98">
        <v>12.95</v>
      </c>
      <c r="F98">
        <v>0.21</v>
      </c>
      <c r="G98">
        <v>2.92</v>
      </c>
      <c r="H98">
        <v>0.03</v>
      </c>
      <c r="L98" t="s">
        <v>80</v>
      </c>
      <c r="N98">
        <v>54.74</v>
      </c>
      <c r="O98">
        <v>12.57</v>
      </c>
      <c r="P98">
        <v>24.37</v>
      </c>
      <c r="Q98">
        <v>0.55000000000000004</v>
      </c>
      <c r="R98">
        <v>7.65</v>
      </c>
      <c r="S98">
        <v>0.11</v>
      </c>
      <c r="W98" t="s">
        <v>80</v>
      </c>
      <c r="X98" s="9">
        <f t="shared" si="23"/>
        <v>47.861356932153377</v>
      </c>
      <c r="Y98" s="9">
        <f t="shared" si="24"/>
        <v>11.541297935103243</v>
      </c>
      <c r="Z98" s="9">
        <f t="shared" si="25"/>
        <v>40.597345132743357</v>
      </c>
      <c r="AB98" s="9">
        <f t="shared" si="26"/>
        <v>0.20961952620244079</v>
      </c>
    </row>
    <row r="100" spans="1:28" x14ac:dyDescent="0.25">
      <c r="A100" s="1" t="s">
        <v>81</v>
      </c>
      <c r="B100" s="1"/>
      <c r="C100" t="s">
        <v>1</v>
      </c>
      <c r="D100" t="s">
        <v>2</v>
      </c>
      <c r="E100" t="s">
        <v>3</v>
      </c>
      <c r="F100" t="s">
        <v>4</v>
      </c>
      <c r="G100" t="s">
        <v>5</v>
      </c>
      <c r="H100" t="s">
        <v>6</v>
      </c>
      <c r="L100" s="1" t="s">
        <v>81</v>
      </c>
      <c r="M100" s="1"/>
      <c r="N100" t="s">
        <v>1</v>
      </c>
      <c r="O100" t="s">
        <v>2</v>
      </c>
      <c r="P100" t="s">
        <v>3</v>
      </c>
      <c r="Q100" t="s">
        <v>4</v>
      </c>
      <c r="R100" t="s">
        <v>5</v>
      </c>
      <c r="S100" t="s">
        <v>6</v>
      </c>
      <c r="W100" s="1" t="s">
        <v>81</v>
      </c>
      <c r="X100" s="12" t="s">
        <v>139</v>
      </c>
      <c r="Y100" s="12" t="s">
        <v>138</v>
      </c>
      <c r="Z100" s="12" t="s">
        <v>137</v>
      </c>
      <c r="AB100" s="12" t="s">
        <v>471</v>
      </c>
    </row>
    <row r="101" spans="1:28" x14ac:dyDescent="0.25">
      <c r="A101" t="s">
        <v>73</v>
      </c>
      <c r="C101">
        <v>72.47</v>
      </c>
      <c r="D101">
        <v>11.19</v>
      </c>
      <c r="E101">
        <v>13.08</v>
      </c>
      <c r="F101">
        <v>0.18</v>
      </c>
      <c r="G101">
        <v>3.04</v>
      </c>
      <c r="H101">
        <v>0.04</v>
      </c>
      <c r="L101" t="s">
        <v>73</v>
      </c>
      <c r="N101">
        <v>54.22</v>
      </c>
      <c r="O101">
        <v>12.73</v>
      </c>
      <c r="P101">
        <v>24.51</v>
      </c>
      <c r="Q101">
        <v>0.46</v>
      </c>
      <c r="R101">
        <v>7.95</v>
      </c>
      <c r="S101">
        <v>0.14000000000000001</v>
      </c>
      <c r="W101" t="s">
        <v>73</v>
      </c>
      <c r="X101" s="9">
        <f t="shared" ref="X101:X106" si="27">100*(E101+H101)/(SUM(D101:H101))</f>
        <v>47.65710134398838</v>
      </c>
      <c r="Y101" s="9">
        <f t="shared" ref="Y101:Y106" si="28">100*(F101+G101)/(SUM(D101:H101))</f>
        <v>11.696331274972758</v>
      </c>
      <c r="Z101" s="9">
        <f t="shared" ref="Z101:Z106" si="29">100*(D101)/(SUM(D101:H101))</f>
        <v>40.646567381038871</v>
      </c>
      <c r="AB101" s="9">
        <f t="shared" ref="AB101:AB106" si="30">G101/(G101+D101)</f>
        <v>0.21363316936050597</v>
      </c>
    </row>
    <row r="102" spans="1:28" x14ac:dyDescent="0.25">
      <c r="A102" t="s">
        <v>74</v>
      </c>
      <c r="C102">
        <v>72.53</v>
      </c>
      <c r="D102">
        <v>11.2</v>
      </c>
      <c r="E102">
        <v>13.09</v>
      </c>
      <c r="F102">
        <v>0.17</v>
      </c>
      <c r="G102">
        <v>2.98</v>
      </c>
      <c r="H102">
        <v>0.03</v>
      </c>
      <c r="L102" t="s">
        <v>74</v>
      </c>
      <c r="N102">
        <v>54.33</v>
      </c>
      <c r="O102">
        <v>12.75</v>
      </c>
      <c r="P102">
        <v>24.56</v>
      </c>
      <c r="Q102">
        <v>0.43</v>
      </c>
      <c r="R102">
        <v>7.79</v>
      </c>
      <c r="S102">
        <v>0.13</v>
      </c>
      <c r="W102" t="s">
        <v>74</v>
      </c>
      <c r="X102" s="9">
        <f t="shared" si="27"/>
        <v>47.761194029850742</v>
      </c>
      <c r="Y102" s="9">
        <f t="shared" si="28"/>
        <v>11.467054969057152</v>
      </c>
      <c r="Z102" s="9">
        <f t="shared" si="29"/>
        <v>40.771751001092099</v>
      </c>
      <c r="AB102" s="9">
        <f t="shared" si="30"/>
        <v>0.21015514809590974</v>
      </c>
    </row>
    <row r="103" spans="1:28" x14ac:dyDescent="0.25">
      <c r="A103" t="s">
        <v>76</v>
      </c>
      <c r="C103">
        <v>72.69</v>
      </c>
      <c r="D103">
        <v>10.9</v>
      </c>
      <c r="E103">
        <v>13.14</v>
      </c>
      <c r="F103">
        <v>0.18</v>
      </c>
      <c r="G103">
        <v>3.05</v>
      </c>
      <c r="H103">
        <v>0.04</v>
      </c>
      <c r="L103" t="s">
        <v>76</v>
      </c>
      <c r="N103">
        <v>54.39</v>
      </c>
      <c r="O103">
        <v>12.39</v>
      </c>
      <c r="P103">
        <v>24.63</v>
      </c>
      <c r="Q103">
        <v>0.47</v>
      </c>
      <c r="R103">
        <v>7.96</v>
      </c>
      <c r="S103">
        <v>0.16</v>
      </c>
      <c r="W103" t="s">
        <v>76</v>
      </c>
      <c r="X103" s="9">
        <f t="shared" si="27"/>
        <v>48.260710362504582</v>
      </c>
      <c r="Y103" s="9">
        <f t="shared" si="28"/>
        <v>11.827169534968876</v>
      </c>
      <c r="Z103" s="9">
        <f t="shared" si="29"/>
        <v>39.912120102526551</v>
      </c>
      <c r="AB103" s="9">
        <f t="shared" si="30"/>
        <v>0.21863799283154123</v>
      </c>
    </row>
    <row r="104" spans="1:28" x14ac:dyDescent="0.25">
      <c r="A104" t="s">
        <v>77</v>
      </c>
      <c r="C104">
        <v>72.3</v>
      </c>
      <c r="D104">
        <v>11.11</v>
      </c>
      <c r="E104">
        <v>13.29</v>
      </c>
      <c r="F104">
        <v>0.17</v>
      </c>
      <c r="G104">
        <v>3.09</v>
      </c>
      <c r="H104">
        <v>0.03</v>
      </c>
      <c r="L104" t="s">
        <v>77</v>
      </c>
      <c r="N104">
        <v>53.94</v>
      </c>
      <c r="O104">
        <v>12.6</v>
      </c>
      <c r="P104">
        <v>24.84</v>
      </c>
      <c r="Q104">
        <v>0.44</v>
      </c>
      <c r="R104">
        <v>8.0500000000000007</v>
      </c>
      <c r="S104">
        <v>0.13</v>
      </c>
      <c r="W104" t="s">
        <v>77</v>
      </c>
      <c r="X104" s="9">
        <f t="shared" si="27"/>
        <v>48.104008667388939</v>
      </c>
      <c r="Y104" s="9">
        <f t="shared" si="28"/>
        <v>11.773203322499096</v>
      </c>
      <c r="Z104" s="9">
        <f t="shared" si="29"/>
        <v>40.122788010111954</v>
      </c>
      <c r="AB104" s="9">
        <f t="shared" si="30"/>
        <v>0.21760563380281689</v>
      </c>
    </row>
    <row r="105" spans="1:28" x14ac:dyDescent="0.25">
      <c r="A105" t="s">
        <v>78</v>
      </c>
      <c r="C105">
        <v>72.25</v>
      </c>
      <c r="D105">
        <v>11.15</v>
      </c>
      <c r="E105">
        <v>13.31</v>
      </c>
      <c r="F105">
        <v>0.2</v>
      </c>
      <c r="G105">
        <v>3.07</v>
      </c>
      <c r="H105">
        <v>0.02</v>
      </c>
      <c r="L105" t="s">
        <v>78</v>
      </c>
      <c r="N105">
        <v>53.9</v>
      </c>
      <c r="O105">
        <v>12.63</v>
      </c>
      <c r="P105">
        <v>24.87</v>
      </c>
      <c r="Q105">
        <v>0.5</v>
      </c>
      <c r="R105">
        <v>8.01</v>
      </c>
      <c r="S105">
        <v>0.1</v>
      </c>
      <c r="W105" t="s">
        <v>78</v>
      </c>
      <c r="X105" s="9">
        <f t="shared" si="27"/>
        <v>48.036036036036037</v>
      </c>
      <c r="Y105" s="9">
        <f t="shared" si="28"/>
        <v>11.783783783783784</v>
      </c>
      <c r="Z105" s="9">
        <f t="shared" si="29"/>
        <v>40.18018018018018</v>
      </c>
      <c r="AB105" s="9">
        <f t="shared" si="30"/>
        <v>0.21589310829817157</v>
      </c>
    </row>
    <row r="106" spans="1:28" x14ac:dyDescent="0.25">
      <c r="A106" t="s">
        <v>80</v>
      </c>
      <c r="C106">
        <v>72.44</v>
      </c>
      <c r="D106">
        <v>11.25</v>
      </c>
      <c r="E106">
        <v>13.1</v>
      </c>
      <c r="F106">
        <v>0.2</v>
      </c>
      <c r="G106">
        <v>3</v>
      </c>
      <c r="H106">
        <v>0.02</v>
      </c>
      <c r="L106" t="s">
        <v>80</v>
      </c>
      <c r="N106">
        <v>54.23</v>
      </c>
      <c r="O106">
        <v>12.79</v>
      </c>
      <c r="P106">
        <v>24.56</v>
      </c>
      <c r="Q106">
        <v>0.52</v>
      </c>
      <c r="R106">
        <v>7.83</v>
      </c>
      <c r="S106">
        <v>0.06</v>
      </c>
      <c r="W106" t="s">
        <v>80</v>
      </c>
      <c r="X106" s="9">
        <f t="shared" si="27"/>
        <v>47.587957925281103</v>
      </c>
      <c r="Y106" s="9">
        <f t="shared" si="28"/>
        <v>11.606819006166122</v>
      </c>
      <c r="Z106" s="9">
        <f t="shared" si="29"/>
        <v>40.805223068552777</v>
      </c>
      <c r="AB106" s="9">
        <f t="shared" si="30"/>
        <v>0.21052631578947367</v>
      </c>
    </row>
    <row r="108" spans="1:28" x14ac:dyDescent="0.25">
      <c r="A108" s="1" t="s">
        <v>82</v>
      </c>
      <c r="B108" s="1"/>
      <c r="C108" t="s">
        <v>1</v>
      </c>
      <c r="D108" t="s">
        <v>2</v>
      </c>
      <c r="E108" t="s">
        <v>3</v>
      </c>
      <c r="F108" t="s">
        <v>4</v>
      </c>
      <c r="G108" t="s">
        <v>5</v>
      </c>
      <c r="H108" t="s">
        <v>6</v>
      </c>
      <c r="L108" s="1" t="s">
        <v>82</v>
      </c>
      <c r="M108" s="1"/>
      <c r="N108" t="s">
        <v>1</v>
      </c>
      <c r="O108" t="s">
        <v>2</v>
      </c>
      <c r="P108" t="s">
        <v>3</v>
      </c>
      <c r="Q108" t="s">
        <v>4</v>
      </c>
      <c r="R108" t="s">
        <v>5</v>
      </c>
      <c r="S108" t="s">
        <v>6</v>
      </c>
      <c r="W108" s="1" t="s">
        <v>82</v>
      </c>
      <c r="X108" s="12" t="s">
        <v>139</v>
      </c>
      <c r="Y108" s="12" t="s">
        <v>138</v>
      </c>
      <c r="Z108" s="12" t="s">
        <v>137</v>
      </c>
      <c r="AB108" s="12" t="s">
        <v>471</v>
      </c>
    </row>
    <row r="109" spans="1:28" x14ac:dyDescent="0.25">
      <c r="A109" t="s">
        <v>73</v>
      </c>
      <c r="C109">
        <v>72.7</v>
      </c>
      <c r="D109">
        <v>11.24</v>
      </c>
      <c r="E109">
        <v>13.07</v>
      </c>
      <c r="F109">
        <v>0.17</v>
      </c>
      <c r="G109">
        <v>2.8</v>
      </c>
      <c r="H109">
        <v>0.02</v>
      </c>
      <c r="L109" t="s">
        <v>73</v>
      </c>
      <c r="N109">
        <v>54.67</v>
      </c>
      <c r="O109">
        <v>12.85</v>
      </c>
      <c r="P109">
        <v>24.62</v>
      </c>
      <c r="Q109">
        <v>0.43</v>
      </c>
      <c r="R109">
        <v>7.35</v>
      </c>
      <c r="S109">
        <v>7.0000000000000007E-2</v>
      </c>
      <c r="W109" t="s">
        <v>73</v>
      </c>
      <c r="X109" s="9">
        <f t="shared" ref="X109:X120" si="31">100*(E109+H109)/(SUM(D109:H109))</f>
        <v>47.948717948717942</v>
      </c>
      <c r="Y109" s="9">
        <f t="shared" ref="Y109:Y120" si="32">100*(F109+G109)/(SUM(D109:H109))</f>
        <v>10.879120879120878</v>
      </c>
      <c r="Z109" s="9">
        <f t="shared" ref="Z109:Z120" si="33">100*(D109)/(SUM(D109:H109))</f>
        <v>41.172161172161168</v>
      </c>
      <c r="AB109" s="9">
        <f t="shared" ref="AB109:AB120" si="34">G109/(G109+D109)</f>
        <v>0.19943019943019943</v>
      </c>
    </row>
    <row r="110" spans="1:28" x14ac:dyDescent="0.25">
      <c r="A110" t="s">
        <v>74</v>
      </c>
      <c r="C110">
        <v>72.12</v>
      </c>
      <c r="D110">
        <v>11.41</v>
      </c>
      <c r="E110">
        <v>13.43</v>
      </c>
      <c r="F110">
        <v>0.18</v>
      </c>
      <c r="G110">
        <v>2.83</v>
      </c>
      <c r="H110">
        <v>0.03</v>
      </c>
      <c r="L110" t="s">
        <v>74</v>
      </c>
      <c r="N110">
        <v>53.92</v>
      </c>
      <c r="O110">
        <v>12.97</v>
      </c>
      <c r="P110">
        <v>25.16</v>
      </c>
      <c r="Q110">
        <v>0.45</v>
      </c>
      <c r="R110">
        <v>7.38</v>
      </c>
      <c r="S110">
        <v>0.12</v>
      </c>
      <c r="W110" t="s">
        <v>74</v>
      </c>
      <c r="X110" s="9">
        <f t="shared" si="31"/>
        <v>48.278335724533711</v>
      </c>
      <c r="Y110" s="9">
        <f t="shared" si="32"/>
        <v>10.796269727403155</v>
      </c>
      <c r="Z110" s="9">
        <f t="shared" si="33"/>
        <v>40.925394548063124</v>
      </c>
      <c r="AB110" s="9">
        <f t="shared" si="34"/>
        <v>0.19873595505617977</v>
      </c>
    </row>
    <row r="111" spans="1:28" x14ac:dyDescent="0.25">
      <c r="A111" t="s">
        <v>76</v>
      </c>
      <c r="C111">
        <v>72.16</v>
      </c>
      <c r="D111">
        <v>11.31</v>
      </c>
      <c r="E111">
        <v>13.43</v>
      </c>
      <c r="F111">
        <v>0.19</v>
      </c>
      <c r="G111">
        <v>2.89</v>
      </c>
      <c r="H111">
        <v>0.01</v>
      </c>
      <c r="L111" t="s">
        <v>76</v>
      </c>
      <c r="N111">
        <v>53.92</v>
      </c>
      <c r="O111">
        <v>12.84</v>
      </c>
      <c r="P111">
        <v>25.15</v>
      </c>
      <c r="Q111">
        <v>0.48</v>
      </c>
      <c r="R111">
        <v>7.54</v>
      </c>
      <c r="S111">
        <v>0.06</v>
      </c>
      <c r="W111" t="s">
        <v>76</v>
      </c>
      <c r="X111" s="9">
        <f t="shared" si="31"/>
        <v>48.293208767517058</v>
      </c>
      <c r="Y111" s="9">
        <f t="shared" si="32"/>
        <v>11.067193675889326</v>
      </c>
      <c r="Z111" s="9">
        <f t="shared" si="33"/>
        <v>40.639597556593593</v>
      </c>
      <c r="AB111" s="9">
        <f t="shared" si="34"/>
        <v>0.20352112676056339</v>
      </c>
    </row>
    <row r="112" spans="1:28" x14ac:dyDescent="0.25">
      <c r="A112" t="s">
        <v>77</v>
      </c>
      <c r="C112">
        <v>72.510000000000005</v>
      </c>
      <c r="D112">
        <v>11.18</v>
      </c>
      <c r="E112">
        <v>13.27</v>
      </c>
      <c r="F112">
        <v>0.19</v>
      </c>
      <c r="G112">
        <v>2.86</v>
      </c>
      <c r="H112">
        <v>0</v>
      </c>
      <c r="L112" t="s">
        <v>77</v>
      </c>
      <c r="N112">
        <v>54.37</v>
      </c>
      <c r="O112">
        <v>12.74</v>
      </c>
      <c r="P112">
        <v>24.93</v>
      </c>
      <c r="Q112">
        <v>0.49</v>
      </c>
      <c r="R112">
        <v>7.47</v>
      </c>
      <c r="S112">
        <v>0</v>
      </c>
      <c r="W112" t="s">
        <v>77</v>
      </c>
      <c r="X112" s="9">
        <f t="shared" si="31"/>
        <v>48.254545454545458</v>
      </c>
      <c r="Y112" s="9">
        <f t="shared" si="32"/>
        <v>11.090909090909092</v>
      </c>
      <c r="Z112" s="9">
        <f t="shared" si="33"/>
        <v>40.654545454545456</v>
      </c>
      <c r="AB112" s="9">
        <f t="shared" si="34"/>
        <v>0.20370370370370372</v>
      </c>
    </row>
    <row r="113" spans="1:28" x14ac:dyDescent="0.25">
      <c r="A113" t="s">
        <v>78</v>
      </c>
      <c r="C113">
        <v>72.59</v>
      </c>
      <c r="D113">
        <v>11.2</v>
      </c>
      <c r="E113">
        <v>13.16</v>
      </c>
      <c r="F113">
        <v>0.17</v>
      </c>
      <c r="G113">
        <v>2.87</v>
      </c>
      <c r="H113">
        <v>0</v>
      </c>
      <c r="L113" t="s">
        <v>78</v>
      </c>
      <c r="N113">
        <v>54.49</v>
      </c>
      <c r="O113">
        <v>12.77</v>
      </c>
      <c r="P113">
        <v>24.75</v>
      </c>
      <c r="Q113">
        <v>0.44</v>
      </c>
      <c r="R113">
        <v>7.52</v>
      </c>
      <c r="S113">
        <v>0.02</v>
      </c>
      <c r="W113" t="s">
        <v>78</v>
      </c>
      <c r="X113" s="9">
        <f t="shared" si="31"/>
        <v>48.029197080291965</v>
      </c>
      <c r="Y113" s="9">
        <f t="shared" si="32"/>
        <v>11.094890510948904</v>
      </c>
      <c r="Z113" s="9">
        <f t="shared" si="33"/>
        <v>40.87591240875912</v>
      </c>
      <c r="AB113" s="9">
        <f t="shared" si="34"/>
        <v>0.20398009950248758</v>
      </c>
    </row>
    <row r="114" spans="1:28" x14ac:dyDescent="0.25">
      <c r="A114" t="s">
        <v>80</v>
      </c>
      <c r="C114">
        <v>72.739999999999995</v>
      </c>
      <c r="D114">
        <v>11.18</v>
      </c>
      <c r="E114">
        <v>13.04</v>
      </c>
      <c r="F114">
        <v>0.16</v>
      </c>
      <c r="G114">
        <v>2.86</v>
      </c>
      <c r="H114">
        <v>0.02</v>
      </c>
      <c r="L114" t="s">
        <v>80</v>
      </c>
      <c r="N114">
        <v>54.69</v>
      </c>
      <c r="O114">
        <v>12.78</v>
      </c>
      <c r="P114">
        <v>24.55</v>
      </c>
      <c r="Q114">
        <v>0.41</v>
      </c>
      <c r="R114">
        <v>7.5</v>
      </c>
      <c r="S114">
        <v>0.08</v>
      </c>
      <c r="W114" t="s">
        <v>80</v>
      </c>
      <c r="X114" s="9">
        <f t="shared" si="31"/>
        <v>47.9090242112986</v>
      </c>
      <c r="Y114" s="9">
        <f t="shared" si="32"/>
        <v>11.078503301540719</v>
      </c>
      <c r="Z114" s="9">
        <f t="shared" si="33"/>
        <v>41.012472487160679</v>
      </c>
      <c r="AB114" s="9">
        <f t="shared" si="34"/>
        <v>0.20370370370370372</v>
      </c>
    </row>
    <row r="115" spans="1:28" x14ac:dyDescent="0.25">
      <c r="A115" t="s">
        <v>83</v>
      </c>
      <c r="C115">
        <v>72.819999999999993</v>
      </c>
      <c r="D115">
        <v>11.3</v>
      </c>
      <c r="E115">
        <v>12.93</v>
      </c>
      <c r="F115">
        <v>0.17</v>
      </c>
      <c r="G115">
        <v>2.76</v>
      </c>
      <c r="H115">
        <v>0.02</v>
      </c>
      <c r="L115" t="s">
        <v>83</v>
      </c>
      <c r="N115">
        <v>54.86</v>
      </c>
      <c r="O115">
        <v>12.94</v>
      </c>
      <c r="P115">
        <v>24.41</v>
      </c>
      <c r="Q115">
        <v>0.43</v>
      </c>
      <c r="R115">
        <v>7.27</v>
      </c>
      <c r="S115">
        <v>0.09</v>
      </c>
      <c r="W115" t="s">
        <v>83</v>
      </c>
      <c r="X115" s="9">
        <f t="shared" si="31"/>
        <v>47.645327446651947</v>
      </c>
      <c r="Y115" s="9">
        <f t="shared" si="32"/>
        <v>10.77998528329654</v>
      </c>
      <c r="Z115" s="9">
        <f t="shared" si="33"/>
        <v>41.574687270051506</v>
      </c>
      <c r="AB115" s="9">
        <f t="shared" si="34"/>
        <v>0.19630156472261734</v>
      </c>
    </row>
    <row r="116" spans="1:28" x14ac:dyDescent="0.25">
      <c r="A116" t="s">
        <v>84</v>
      </c>
      <c r="C116">
        <v>73.03</v>
      </c>
      <c r="D116">
        <v>11.07</v>
      </c>
      <c r="E116">
        <v>12.91</v>
      </c>
      <c r="F116">
        <v>0.18</v>
      </c>
      <c r="G116">
        <v>2.81</v>
      </c>
      <c r="H116">
        <v>0</v>
      </c>
      <c r="L116" t="s">
        <v>84</v>
      </c>
      <c r="N116">
        <v>55.06</v>
      </c>
      <c r="O116">
        <v>12.68</v>
      </c>
      <c r="P116">
        <v>24.38</v>
      </c>
      <c r="Q116">
        <v>0.46</v>
      </c>
      <c r="R116">
        <v>7.4</v>
      </c>
      <c r="S116">
        <v>0.01</v>
      </c>
      <c r="W116" t="s">
        <v>84</v>
      </c>
      <c r="X116" s="9">
        <f t="shared" si="31"/>
        <v>47.868001483129405</v>
      </c>
      <c r="Y116" s="9">
        <f t="shared" si="32"/>
        <v>11.086392287727104</v>
      </c>
      <c r="Z116" s="9">
        <f t="shared" si="33"/>
        <v>41.045606229143495</v>
      </c>
      <c r="AB116" s="9">
        <f t="shared" si="34"/>
        <v>0.20244956772334294</v>
      </c>
    </row>
    <row r="117" spans="1:28" x14ac:dyDescent="0.25">
      <c r="A117" t="s">
        <v>85</v>
      </c>
      <c r="C117">
        <v>72.55</v>
      </c>
      <c r="D117">
        <v>11.48</v>
      </c>
      <c r="E117">
        <v>13.14</v>
      </c>
      <c r="F117">
        <v>0.15</v>
      </c>
      <c r="G117">
        <v>2.66</v>
      </c>
      <c r="H117">
        <v>0.02</v>
      </c>
      <c r="L117" t="s">
        <v>85</v>
      </c>
      <c r="N117">
        <v>54.61</v>
      </c>
      <c r="O117">
        <v>13.13</v>
      </c>
      <c r="P117">
        <v>24.77</v>
      </c>
      <c r="Q117">
        <v>0.39</v>
      </c>
      <c r="R117">
        <v>6.99</v>
      </c>
      <c r="S117">
        <v>0.1</v>
      </c>
      <c r="W117" t="s">
        <v>85</v>
      </c>
      <c r="X117" s="9">
        <f t="shared" si="31"/>
        <v>47.941712204007288</v>
      </c>
      <c r="Y117" s="9">
        <f t="shared" si="32"/>
        <v>10.236794171220401</v>
      </c>
      <c r="Z117" s="9">
        <f t="shared" si="33"/>
        <v>41.821493624772316</v>
      </c>
      <c r="AB117" s="9">
        <f t="shared" si="34"/>
        <v>0.18811881188118812</v>
      </c>
    </row>
    <row r="118" spans="1:28" x14ac:dyDescent="0.25">
      <c r="A118" t="s">
        <v>86</v>
      </c>
      <c r="C118">
        <v>72.36</v>
      </c>
      <c r="D118">
        <v>11.36</v>
      </c>
      <c r="E118">
        <v>13.29</v>
      </c>
      <c r="F118">
        <v>0.18</v>
      </c>
      <c r="G118">
        <v>2.8</v>
      </c>
      <c r="H118">
        <v>0.02</v>
      </c>
      <c r="L118" t="s">
        <v>86</v>
      </c>
      <c r="N118">
        <v>54.25</v>
      </c>
      <c r="O118">
        <v>12.94</v>
      </c>
      <c r="P118">
        <v>24.96</v>
      </c>
      <c r="Q118">
        <v>0.45</v>
      </c>
      <c r="R118">
        <v>7.33</v>
      </c>
      <c r="S118">
        <v>7.0000000000000007E-2</v>
      </c>
      <c r="W118" t="s">
        <v>86</v>
      </c>
      <c r="X118" s="9">
        <f t="shared" si="31"/>
        <v>48.137432188065091</v>
      </c>
      <c r="Y118" s="9">
        <f t="shared" si="32"/>
        <v>10.777576853526222</v>
      </c>
      <c r="Z118" s="9">
        <f t="shared" si="33"/>
        <v>41.084990958408682</v>
      </c>
      <c r="AB118" s="9">
        <f t="shared" si="34"/>
        <v>0.19774011299435026</v>
      </c>
    </row>
    <row r="119" spans="1:28" x14ac:dyDescent="0.25">
      <c r="A119" t="s">
        <v>87</v>
      </c>
      <c r="C119">
        <v>72.58</v>
      </c>
      <c r="D119">
        <v>11.34</v>
      </c>
      <c r="E119">
        <v>13.13</v>
      </c>
      <c r="F119">
        <v>0.16</v>
      </c>
      <c r="G119">
        <v>2.79</v>
      </c>
      <c r="H119">
        <v>0.01</v>
      </c>
      <c r="L119" t="s">
        <v>87</v>
      </c>
      <c r="N119">
        <v>54.56</v>
      </c>
      <c r="O119">
        <v>12.95</v>
      </c>
      <c r="P119">
        <v>24.72</v>
      </c>
      <c r="Q119">
        <v>0.41</v>
      </c>
      <c r="R119">
        <v>7.32</v>
      </c>
      <c r="S119">
        <v>0.04</v>
      </c>
      <c r="W119" t="s">
        <v>87</v>
      </c>
      <c r="X119" s="9">
        <f t="shared" si="31"/>
        <v>47.903755012759753</v>
      </c>
      <c r="Y119" s="9">
        <f t="shared" si="32"/>
        <v>10.754648195406489</v>
      </c>
      <c r="Z119" s="9">
        <f t="shared" si="33"/>
        <v>41.341596791833759</v>
      </c>
      <c r="AB119" s="9">
        <f t="shared" si="34"/>
        <v>0.19745222929936307</v>
      </c>
    </row>
    <row r="120" spans="1:28" x14ac:dyDescent="0.25">
      <c r="A120" t="s">
        <v>88</v>
      </c>
      <c r="C120">
        <v>72.739999999999995</v>
      </c>
      <c r="D120">
        <v>11.3</v>
      </c>
      <c r="E120">
        <v>13</v>
      </c>
      <c r="F120">
        <v>0.17</v>
      </c>
      <c r="G120">
        <v>2.79</v>
      </c>
      <c r="H120">
        <v>0</v>
      </c>
      <c r="L120" t="s">
        <v>88</v>
      </c>
      <c r="N120">
        <v>54.78</v>
      </c>
      <c r="O120">
        <v>12.93</v>
      </c>
      <c r="P120">
        <v>24.53</v>
      </c>
      <c r="Q120">
        <v>0.43</v>
      </c>
      <c r="R120">
        <v>7.33</v>
      </c>
      <c r="S120">
        <v>0.01</v>
      </c>
      <c r="W120" t="s">
        <v>88</v>
      </c>
      <c r="X120" s="9">
        <f t="shared" si="31"/>
        <v>47.688921496698455</v>
      </c>
      <c r="Y120" s="9">
        <f t="shared" si="32"/>
        <v>10.858400586940572</v>
      </c>
      <c r="Z120" s="9">
        <f t="shared" si="33"/>
        <v>41.452677916360969</v>
      </c>
      <c r="AB120" s="9">
        <f t="shared" si="34"/>
        <v>0.19801277501774309</v>
      </c>
    </row>
    <row r="122" spans="1:28" x14ac:dyDescent="0.25">
      <c r="A122" s="1" t="s">
        <v>89</v>
      </c>
      <c r="B122" s="1"/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L122" s="1" t="s">
        <v>89</v>
      </c>
      <c r="M122" s="1"/>
      <c r="N122" t="s">
        <v>1</v>
      </c>
      <c r="O122" t="s">
        <v>2</v>
      </c>
      <c r="P122" t="s">
        <v>3</v>
      </c>
      <c r="Q122" t="s">
        <v>4</v>
      </c>
      <c r="R122" t="s">
        <v>5</v>
      </c>
      <c r="S122" t="s">
        <v>6</v>
      </c>
      <c r="W122" s="1" t="s">
        <v>89</v>
      </c>
      <c r="X122" s="12" t="s">
        <v>139</v>
      </c>
      <c r="Y122" s="12" t="s">
        <v>138</v>
      </c>
      <c r="Z122" s="12" t="s">
        <v>137</v>
      </c>
      <c r="AB122" s="12" t="s">
        <v>471</v>
      </c>
    </row>
    <row r="123" spans="1:28" x14ac:dyDescent="0.25">
      <c r="A123" t="s">
        <v>73</v>
      </c>
      <c r="C123">
        <v>73.010000000000005</v>
      </c>
      <c r="D123">
        <v>11.12</v>
      </c>
      <c r="E123">
        <v>12.91</v>
      </c>
      <c r="F123">
        <v>0.15</v>
      </c>
      <c r="G123">
        <v>2.77</v>
      </c>
      <c r="H123">
        <v>0.03</v>
      </c>
      <c r="L123" t="s">
        <v>73</v>
      </c>
      <c r="N123">
        <v>55.04</v>
      </c>
      <c r="O123">
        <v>12.74</v>
      </c>
      <c r="P123">
        <v>24.38</v>
      </c>
      <c r="Q123">
        <v>0.39</v>
      </c>
      <c r="R123">
        <v>7.3</v>
      </c>
      <c r="S123">
        <v>0.14000000000000001</v>
      </c>
      <c r="W123" t="s">
        <v>73</v>
      </c>
      <c r="X123" s="9">
        <f t="shared" ref="X123:X138" si="35">100*(E123+H123)/(SUM(D123:H123))</f>
        <v>47.961452928094886</v>
      </c>
      <c r="Y123" s="9">
        <f t="shared" ref="Y123:Y138" si="36">100*(F123+G123)/(SUM(D123:H123))</f>
        <v>10.822831727205337</v>
      </c>
      <c r="Z123" s="9">
        <f t="shared" ref="Z123:Z138" si="37">100*(D123)/(SUM(D123:H123))</f>
        <v>41.215715344699774</v>
      </c>
      <c r="AB123" s="9">
        <f t="shared" ref="AB123:AB138" si="38">G123/(G123+D123)</f>
        <v>0.19942404607631392</v>
      </c>
    </row>
    <row r="124" spans="1:28" x14ac:dyDescent="0.25">
      <c r="A124" t="s">
        <v>74</v>
      </c>
      <c r="C124">
        <v>72.95</v>
      </c>
      <c r="D124">
        <v>11.16</v>
      </c>
      <c r="E124">
        <v>12.93</v>
      </c>
      <c r="F124">
        <v>0.16</v>
      </c>
      <c r="G124">
        <v>2.77</v>
      </c>
      <c r="H124">
        <v>0.03</v>
      </c>
      <c r="L124" t="s">
        <v>74</v>
      </c>
      <c r="N124">
        <v>54.99</v>
      </c>
      <c r="O124">
        <v>12.78</v>
      </c>
      <c r="P124">
        <v>24.42</v>
      </c>
      <c r="Q124">
        <v>0.4</v>
      </c>
      <c r="R124">
        <v>7.29</v>
      </c>
      <c r="S124">
        <v>0.11</v>
      </c>
      <c r="W124" t="s">
        <v>74</v>
      </c>
      <c r="X124" s="9">
        <f t="shared" si="35"/>
        <v>47.911275415896483</v>
      </c>
      <c r="Y124" s="9">
        <f t="shared" si="36"/>
        <v>10.831792975970425</v>
      </c>
      <c r="Z124" s="9">
        <f t="shared" si="37"/>
        <v>41.256931608133087</v>
      </c>
      <c r="AB124" s="9">
        <f t="shared" si="38"/>
        <v>0.198851399856425</v>
      </c>
    </row>
    <row r="125" spans="1:28" x14ac:dyDescent="0.25">
      <c r="A125" t="s">
        <v>76</v>
      </c>
      <c r="C125">
        <v>72.39</v>
      </c>
      <c r="D125">
        <v>11.27</v>
      </c>
      <c r="E125">
        <v>13.24</v>
      </c>
      <c r="F125">
        <v>0.17</v>
      </c>
      <c r="G125">
        <v>2.91</v>
      </c>
      <c r="H125">
        <v>0.03</v>
      </c>
      <c r="L125" t="s">
        <v>76</v>
      </c>
      <c r="N125">
        <v>54.2</v>
      </c>
      <c r="O125">
        <v>12.82</v>
      </c>
      <c r="P125">
        <v>24.83</v>
      </c>
      <c r="Q125">
        <v>0.43</v>
      </c>
      <c r="R125">
        <v>7.62</v>
      </c>
      <c r="S125">
        <v>0.11</v>
      </c>
      <c r="W125" t="s">
        <v>76</v>
      </c>
      <c r="X125" s="9">
        <f t="shared" si="35"/>
        <v>48.04489500362056</v>
      </c>
      <c r="Y125" s="9">
        <f t="shared" si="36"/>
        <v>11.151339608979001</v>
      </c>
      <c r="Z125" s="9">
        <f t="shared" si="37"/>
        <v>40.803765387400432</v>
      </c>
      <c r="AB125" s="9">
        <f t="shared" si="38"/>
        <v>0.20521861777150918</v>
      </c>
    </row>
    <row r="126" spans="1:28" x14ac:dyDescent="0.25">
      <c r="A126" t="s">
        <v>77</v>
      </c>
      <c r="C126">
        <v>72.84</v>
      </c>
      <c r="D126">
        <v>11.19</v>
      </c>
      <c r="E126">
        <v>12.95</v>
      </c>
      <c r="F126">
        <v>0.15</v>
      </c>
      <c r="G126">
        <v>2.84</v>
      </c>
      <c r="H126">
        <v>0.03</v>
      </c>
      <c r="L126" t="s">
        <v>77</v>
      </c>
      <c r="N126">
        <v>54.82</v>
      </c>
      <c r="O126">
        <v>12.8</v>
      </c>
      <c r="P126">
        <v>24.41</v>
      </c>
      <c r="Q126">
        <v>0.38</v>
      </c>
      <c r="R126">
        <v>7.45</v>
      </c>
      <c r="S126">
        <v>0.14000000000000001</v>
      </c>
      <c r="W126" t="s">
        <v>77</v>
      </c>
      <c r="X126" s="9">
        <f t="shared" si="35"/>
        <v>47.790868924889537</v>
      </c>
      <c r="Y126" s="9">
        <f t="shared" si="36"/>
        <v>11.008836524300442</v>
      </c>
      <c r="Z126" s="9">
        <f t="shared" si="37"/>
        <v>41.200294550810014</v>
      </c>
      <c r="AB126" s="9">
        <f t="shared" si="38"/>
        <v>0.20242337847469707</v>
      </c>
    </row>
    <row r="127" spans="1:28" x14ac:dyDescent="0.25">
      <c r="A127" t="s">
        <v>78</v>
      </c>
      <c r="C127">
        <v>72.94</v>
      </c>
      <c r="D127">
        <v>11.04</v>
      </c>
      <c r="E127">
        <v>12.98</v>
      </c>
      <c r="F127">
        <v>0.14000000000000001</v>
      </c>
      <c r="G127">
        <v>2.86</v>
      </c>
      <c r="H127">
        <v>0.04</v>
      </c>
      <c r="L127" t="s">
        <v>78</v>
      </c>
      <c r="N127">
        <v>54.88</v>
      </c>
      <c r="O127">
        <v>12.62</v>
      </c>
      <c r="P127">
        <v>24.47</v>
      </c>
      <c r="Q127">
        <v>0.35</v>
      </c>
      <c r="R127">
        <v>7.5</v>
      </c>
      <c r="S127">
        <v>0.17</v>
      </c>
      <c r="W127" t="s">
        <v>78</v>
      </c>
      <c r="X127" s="9">
        <f t="shared" si="35"/>
        <v>48.115299334811532</v>
      </c>
      <c r="Y127" s="9">
        <f t="shared" si="36"/>
        <v>11.086474501108649</v>
      </c>
      <c r="Z127" s="9">
        <f t="shared" si="37"/>
        <v>40.798226164079821</v>
      </c>
      <c r="AB127" s="9">
        <f t="shared" si="38"/>
        <v>0.20575539568345325</v>
      </c>
    </row>
    <row r="128" spans="1:28" x14ac:dyDescent="0.25">
      <c r="A128" t="s">
        <v>80</v>
      </c>
      <c r="C128">
        <v>72.72</v>
      </c>
      <c r="D128">
        <v>11.28</v>
      </c>
      <c r="E128">
        <v>13.09</v>
      </c>
      <c r="F128">
        <v>0.15</v>
      </c>
      <c r="G128">
        <v>2.75</v>
      </c>
      <c r="H128">
        <v>0.01</v>
      </c>
      <c r="L128" t="s">
        <v>80</v>
      </c>
      <c r="N128">
        <v>54.75</v>
      </c>
      <c r="O128">
        <v>12.9</v>
      </c>
      <c r="P128">
        <v>24.69</v>
      </c>
      <c r="Q128">
        <v>0.38</v>
      </c>
      <c r="R128">
        <v>7.22</v>
      </c>
      <c r="S128">
        <v>0.06</v>
      </c>
      <c r="W128" t="s">
        <v>80</v>
      </c>
      <c r="X128" s="9">
        <f t="shared" si="35"/>
        <v>48.020527859237539</v>
      </c>
      <c r="Y128" s="9">
        <f t="shared" si="36"/>
        <v>10.630498533724341</v>
      </c>
      <c r="Z128" s="9">
        <f t="shared" si="37"/>
        <v>41.348973607038126</v>
      </c>
      <c r="AB128" s="9">
        <f t="shared" si="38"/>
        <v>0.19600855310049894</v>
      </c>
    </row>
    <row r="129" spans="1:28" x14ac:dyDescent="0.25">
      <c r="A129" t="s">
        <v>83</v>
      </c>
      <c r="C129">
        <v>72.33</v>
      </c>
      <c r="D129">
        <v>11.3</v>
      </c>
      <c r="E129">
        <v>13.28</v>
      </c>
      <c r="F129">
        <v>0.16</v>
      </c>
      <c r="G129">
        <v>2.91</v>
      </c>
      <c r="H129">
        <v>0.02</v>
      </c>
      <c r="L129" t="s">
        <v>83</v>
      </c>
      <c r="N129">
        <v>54.14</v>
      </c>
      <c r="O129">
        <v>12.85</v>
      </c>
      <c r="P129">
        <v>24.9</v>
      </c>
      <c r="Q129">
        <v>0.41</v>
      </c>
      <c r="R129">
        <v>7.61</v>
      </c>
      <c r="S129">
        <v>0.08</v>
      </c>
      <c r="W129" t="s">
        <v>83</v>
      </c>
      <c r="X129" s="9">
        <f t="shared" si="35"/>
        <v>48.066498012287681</v>
      </c>
      <c r="Y129" s="9">
        <f t="shared" si="36"/>
        <v>11.095048789302494</v>
      </c>
      <c r="Z129" s="9">
        <f t="shared" si="37"/>
        <v>40.83845319840983</v>
      </c>
      <c r="AB129" s="9">
        <f t="shared" si="38"/>
        <v>0.2047853624208304</v>
      </c>
    </row>
    <row r="130" spans="1:28" x14ac:dyDescent="0.25">
      <c r="A130" t="s">
        <v>84</v>
      </c>
      <c r="C130">
        <v>72.27</v>
      </c>
      <c r="D130">
        <v>11.23</v>
      </c>
      <c r="E130">
        <v>13.42</v>
      </c>
      <c r="F130">
        <v>0.17</v>
      </c>
      <c r="G130">
        <v>2.9</v>
      </c>
      <c r="H130">
        <v>0.02</v>
      </c>
      <c r="L130" t="s">
        <v>84</v>
      </c>
      <c r="N130">
        <v>54.04</v>
      </c>
      <c r="O130">
        <v>12.76</v>
      </c>
      <c r="P130">
        <v>25.13</v>
      </c>
      <c r="Q130">
        <v>0.43</v>
      </c>
      <c r="R130">
        <v>7.58</v>
      </c>
      <c r="S130">
        <v>0.06</v>
      </c>
      <c r="W130" t="s">
        <v>84</v>
      </c>
      <c r="X130" s="9">
        <f t="shared" si="35"/>
        <v>48.449891852919976</v>
      </c>
      <c r="Y130" s="9">
        <f t="shared" si="36"/>
        <v>11.067051189617882</v>
      </c>
      <c r="Z130" s="9">
        <f t="shared" si="37"/>
        <v>40.483056957462153</v>
      </c>
      <c r="AB130" s="9">
        <f t="shared" si="38"/>
        <v>0.20523708421797593</v>
      </c>
    </row>
    <row r="131" spans="1:28" x14ac:dyDescent="0.25">
      <c r="A131" t="s">
        <v>85</v>
      </c>
      <c r="C131">
        <v>71.58</v>
      </c>
      <c r="D131">
        <v>11.57</v>
      </c>
      <c r="E131">
        <v>13.65</v>
      </c>
      <c r="F131">
        <v>0.17</v>
      </c>
      <c r="G131">
        <v>3.02</v>
      </c>
      <c r="H131">
        <v>0.01</v>
      </c>
      <c r="L131" t="s">
        <v>85</v>
      </c>
      <c r="N131">
        <v>53.2</v>
      </c>
      <c r="O131">
        <v>13.07</v>
      </c>
      <c r="P131">
        <v>25.41</v>
      </c>
      <c r="Q131">
        <v>0.43</v>
      </c>
      <c r="R131">
        <v>7.83</v>
      </c>
      <c r="S131">
        <v>0.06</v>
      </c>
      <c r="W131" t="s">
        <v>85</v>
      </c>
      <c r="X131" s="9">
        <f t="shared" si="35"/>
        <v>48.064743138634761</v>
      </c>
      <c r="Y131" s="9">
        <f t="shared" si="36"/>
        <v>11.224489795918366</v>
      </c>
      <c r="Z131" s="9">
        <f t="shared" si="37"/>
        <v>40.710767065446866</v>
      </c>
      <c r="AB131" s="9">
        <f t="shared" si="38"/>
        <v>0.2069910897875257</v>
      </c>
    </row>
    <row r="132" spans="1:28" x14ac:dyDescent="0.25">
      <c r="A132" t="s">
        <v>86</v>
      </c>
      <c r="C132">
        <v>72.7</v>
      </c>
      <c r="D132">
        <v>11.32</v>
      </c>
      <c r="E132">
        <v>13.08</v>
      </c>
      <c r="F132">
        <v>0.15</v>
      </c>
      <c r="G132">
        <v>2.72</v>
      </c>
      <c r="H132">
        <v>0.03</v>
      </c>
      <c r="L132" t="s">
        <v>86</v>
      </c>
      <c r="N132">
        <v>54.73</v>
      </c>
      <c r="O132">
        <v>12.95</v>
      </c>
      <c r="P132">
        <v>24.67</v>
      </c>
      <c r="Q132">
        <v>0.38</v>
      </c>
      <c r="R132">
        <v>7.16</v>
      </c>
      <c r="S132">
        <v>0.11</v>
      </c>
      <c r="W132" t="s">
        <v>86</v>
      </c>
      <c r="X132" s="9">
        <f t="shared" si="35"/>
        <v>48.021978021978029</v>
      </c>
      <c r="Y132" s="9">
        <f t="shared" si="36"/>
        <v>10.512820512820515</v>
      </c>
      <c r="Z132" s="9">
        <f t="shared" si="37"/>
        <v>41.465201465201467</v>
      </c>
      <c r="AB132" s="9">
        <f t="shared" si="38"/>
        <v>0.19373219373219375</v>
      </c>
    </row>
    <row r="133" spans="1:28" x14ac:dyDescent="0.25">
      <c r="A133" t="s">
        <v>87</v>
      </c>
      <c r="C133">
        <v>72.66</v>
      </c>
      <c r="D133">
        <v>11.11</v>
      </c>
      <c r="E133">
        <v>13.13</v>
      </c>
      <c r="F133">
        <v>0.17</v>
      </c>
      <c r="G133">
        <v>2.89</v>
      </c>
      <c r="H133">
        <v>0.03</v>
      </c>
      <c r="L133" t="s">
        <v>87</v>
      </c>
      <c r="N133">
        <v>54.51</v>
      </c>
      <c r="O133">
        <v>12.67</v>
      </c>
      <c r="P133">
        <v>24.67</v>
      </c>
      <c r="Q133">
        <v>0.45</v>
      </c>
      <c r="R133">
        <v>7.56</v>
      </c>
      <c r="S133">
        <v>0.14000000000000001</v>
      </c>
      <c r="W133" t="s">
        <v>87</v>
      </c>
      <c r="X133" s="9">
        <f t="shared" si="35"/>
        <v>48.152213684595672</v>
      </c>
      <c r="Y133" s="9">
        <f t="shared" si="36"/>
        <v>11.196487376509328</v>
      </c>
      <c r="Z133" s="9">
        <f t="shared" si="37"/>
        <v>40.651298938894982</v>
      </c>
      <c r="AB133" s="9">
        <f t="shared" si="38"/>
        <v>0.20642857142857143</v>
      </c>
    </row>
    <row r="134" spans="1:28" x14ac:dyDescent="0.25">
      <c r="A134" t="s">
        <v>88</v>
      </c>
      <c r="C134">
        <v>72.59</v>
      </c>
      <c r="D134">
        <v>11.23</v>
      </c>
      <c r="E134">
        <v>13.17</v>
      </c>
      <c r="F134">
        <v>0.17</v>
      </c>
      <c r="G134">
        <v>2.81</v>
      </c>
      <c r="H134">
        <v>0.04</v>
      </c>
      <c r="L134" t="s">
        <v>88</v>
      </c>
      <c r="N134">
        <v>54.48</v>
      </c>
      <c r="O134">
        <v>12.81</v>
      </c>
      <c r="P134">
        <v>24.76</v>
      </c>
      <c r="Q134">
        <v>0.44</v>
      </c>
      <c r="R134">
        <v>7.37</v>
      </c>
      <c r="S134">
        <v>0.15</v>
      </c>
      <c r="W134" t="s">
        <v>88</v>
      </c>
      <c r="X134" s="9">
        <f t="shared" si="35"/>
        <v>48.176513493800151</v>
      </c>
      <c r="Y134" s="9">
        <f t="shared" si="36"/>
        <v>10.86797957695113</v>
      </c>
      <c r="Z134" s="9">
        <f t="shared" si="37"/>
        <v>40.955506929248727</v>
      </c>
      <c r="AB134" s="9">
        <f t="shared" si="38"/>
        <v>0.20014245014245013</v>
      </c>
    </row>
    <row r="135" spans="1:28" x14ac:dyDescent="0.25">
      <c r="A135" t="s">
        <v>90</v>
      </c>
      <c r="C135">
        <v>72.78</v>
      </c>
      <c r="D135">
        <v>11.17</v>
      </c>
      <c r="E135">
        <v>13.01</v>
      </c>
      <c r="F135">
        <v>0.18</v>
      </c>
      <c r="G135">
        <v>2.83</v>
      </c>
      <c r="H135">
        <v>0.03</v>
      </c>
      <c r="L135" t="s">
        <v>90</v>
      </c>
      <c r="N135">
        <v>54.72</v>
      </c>
      <c r="O135">
        <v>12.76</v>
      </c>
      <c r="P135">
        <v>24.51</v>
      </c>
      <c r="Q135">
        <v>0.45</v>
      </c>
      <c r="R135">
        <v>7.44</v>
      </c>
      <c r="S135">
        <v>0.12</v>
      </c>
      <c r="W135" t="s">
        <v>90</v>
      </c>
      <c r="X135" s="9">
        <f t="shared" si="35"/>
        <v>47.905951506245408</v>
      </c>
      <c r="Y135" s="9">
        <f t="shared" si="36"/>
        <v>11.058045554739163</v>
      </c>
      <c r="Z135" s="9">
        <f t="shared" si="37"/>
        <v>41.036002939015432</v>
      </c>
      <c r="AB135" s="9">
        <f t="shared" si="38"/>
        <v>0.20214285714285715</v>
      </c>
    </row>
    <row r="136" spans="1:28" x14ac:dyDescent="0.25">
      <c r="A136" t="s">
        <v>91</v>
      </c>
      <c r="C136">
        <v>72.64</v>
      </c>
      <c r="D136">
        <v>11.15</v>
      </c>
      <c r="E136">
        <v>13.07</v>
      </c>
      <c r="F136">
        <v>0.17</v>
      </c>
      <c r="G136">
        <v>2.95</v>
      </c>
      <c r="H136">
        <v>0.03</v>
      </c>
      <c r="L136" t="s">
        <v>91</v>
      </c>
      <c r="N136">
        <v>54.47</v>
      </c>
      <c r="O136">
        <v>12.71</v>
      </c>
      <c r="P136">
        <v>24.55</v>
      </c>
      <c r="Q136">
        <v>0.43</v>
      </c>
      <c r="R136">
        <v>7.73</v>
      </c>
      <c r="S136">
        <v>0.11</v>
      </c>
      <c r="W136" t="s">
        <v>91</v>
      </c>
      <c r="X136" s="9">
        <f t="shared" si="35"/>
        <v>47.862623310193641</v>
      </c>
      <c r="Y136" s="9">
        <f t="shared" si="36"/>
        <v>11.399342345633904</v>
      </c>
      <c r="Z136" s="9">
        <f t="shared" si="37"/>
        <v>40.738034344172448</v>
      </c>
      <c r="AB136" s="9">
        <f t="shared" si="38"/>
        <v>0.20921985815602837</v>
      </c>
    </row>
    <row r="137" spans="1:28" x14ac:dyDescent="0.25">
      <c r="A137" t="s">
        <v>92</v>
      </c>
      <c r="C137">
        <v>72.739999999999995</v>
      </c>
      <c r="D137">
        <v>11.14</v>
      </c>
      <c r="E137">
        <v>13.04</v>
      </c>
      <c r="F137">
        <v>0.18</v>
      </c>
      <c r="G137">
        <v>2.88</v>
      </c>
      <c r="H137">
        <v>0.02</v>
      </c>
      <c r="L137" t="s">
        <v>92</v>
      </c>
      <c r="N137">
        <v>54.65</v>
      </c>
      <c r="O137">
        <v>12.72</v>
      </c>
      <c r="P137">
        <v>24.54</v>
      </c>
      <c r="Q137">
        <v>0.48</v>
      </c>
      <c r="R137">
        <v>7.54</v>
      </c>
      <c r="S137">
        <v>0.08</v>
      </c>
      <c r="W137" t="s">
        <v>92</v>
      </c>
      <c r="X137" s="9">
        <f t="shared" si="35"/>
        <v>47.9090242112986</v>
      </c>
      <c r="Y137" s="9">
        <f t="shared" si="36"/>
        <v>11.225238444607484</v>
      </c>
      <c r="Z137" s="9">
        <f t="shared" si="37"/>
        <v>40.865737344093915</v>
      </c>
      <c r="AB137" s="9">
        <f t="shared" si="38"/>
        <v>0.20542082738944364</v>
      </c>
    </row>
    <row r="138" spans="1:28" x14ac:dyDescent="0.25">
      <c r="A138" t="s">
        <v>93</v>
      </c>
      <c r="C138">
        <v>72.31</v>
      </c>
      <c r="D138">
        <v>11.27</v>
      </c>
      <c r="E138">
        <v>13.32</v>
      </c>
      <c r="F138">
        <v>0.19</v>
      </c>
      <c r="G138">
        <v>2.89</v>
      </c>
      <c r="H138">
        <v>0.03</v>
      </c>
      <c r="L138" t="s">
        <v>93</v>
      </c>
      <c r="N138">
        <v>54.08</v>
      </c>
      <c r="O138">
        <v>12.81</v>
      </c>
      <c r="P138">
        <v>24.96</v>
      </c>
      <c r="Q138">
        <v>0.48</v>
      </c>
      <c r="R138">
        <v>7.55</v>
      </c>
      <c r="S138">
        <v>0.12</v>
      </c>
      <c r="W138" t="s">
        <v>93</v>
      </c>
      <c r="X138" s="9">
        <f t="shared" si="35"/>
        <v>48.194945848375447</v>
      </c>
      <c r="Y138" s="9">
        <f t="shared" si="36"/>
        <v>11.119133574007218</v>
      </c>
      <c r="Z138" s="9">
        <f t="shared" si="37"/>
        <v>40.685920577617324</v>
      </c>
      <c r="AB138" s="9">
        <f t="shared" si="38"/>
        <v>0.20409604519774013</v>
      </c>
    </row>
    <row r="140" spans="1:28" x14ac:dyDescent="0.25">
      <c r="A140" s="1" t="s">
        <v>94</v>
      </c>
      <c r="B140" s="1"/>
      <c r="C140" t="s">
        <v>1</v>
      </c>
      <c r="D140" t="s">
        <v>2</v>
      </c>
      <c r="E140" t="s">
        <v>3</v>
      </c>
      <c r="F140" t="s">
        <v>4</v>
      </c>
      <c r="G140" t="s">
        <v>5</v>
      </c>
      <c r="H140" t="s">
        <v>6</v>
      </c>
      <c r="L140" s="1" t="s">
        <v>94</v>
      </c>
      <c r="M140" s="1"/>
      <c r="N140" t="s">
        <v>1</v>
      </c>
      <c r="O140" t="s">
        <v>2</v>
      </c>
      <c r="P140" t="s">
        <v>3</v>
      </c>
      <c r="Q140" t="s">
        <v>4</v>
      </c>
      <c r="R140" t="s">
        <v>5</v>
      </c>
      <c r="S140" t="s">
        <v>6</v>
      </c>
      <c r="W140" s="1" t="s">
        <v>94</v>
      </c>
      <c r="X140" s="12" t="s">
        <v>139</v>
      </c>
      <c r="Y140" s="12" t="s">
        <v>138</v>
      </c>
      <c r="Z140" s="12" t="s">
        <v>137</v>
      </c>
      <c r="AB140" s="12" t="s">
        <v>471</v>
      </c>
    </row>
    <row r="141" spans="1:28" x14ac:dyDescent="0.25">
      <c r="A141" t="s">
        <v>73</v>
      </c>
      <c r="C141">
        <v>73.2</v>
      </c>
      <c r="D141">
        <v>10.89</v>
      </c>
      <c r="E141">
        <v>12.86</v>
      </c>
      <c r="F141">
        <v>0.15</v>
      </c>
      <c r="G141">
        <v>2.89</v>
      </c>
      <c r="H141">
        <v>0.01</v>
      </c>
      <c r="L141" t="s">
        <v>73</v>
      </c>
      <c r="N141">
        <v>55.2</v>
      </c>
      <c r="O141">
        <v>12.48</v>
      </c>
      <c r="P141">
        <v>24.3</v>
      </c>
      <c r="Q141">
        <v>0.39</v>
      </c>
      <c r="R141">
        <v>7.61</v>
      </c>
      <c r="S141">
        <v>0.03</v>
      </c>
      <c r="W141" t="s">
        <v>73</v>
      </c>
      <c r="X141" s="9">
        <f t="shared" ref="X141:X149" si="39">100*(E141+H141)/(SUM(D141:H141))</f>
        <v>48.022388059701491</v>
      </c>
      <c r="Y141" s="9">
        <f t="shared" ref="Y141:Y149" si="40">100*(F141+G141)/(SUM(D141:H141))</f>
        <v>11.343283582089551</v>
      </c>
      <c r="Z141" s="9">
        <f t="shared" ref="Z141:Z149" si="41">100*(D141)/(SUM(D141:H141))</f>
        <v>40.634328358208954</v>
      </c>
      <c r="AB141" s="9">
        <f t="shared" ref="AB141:AB149" si="42">G141/(G141+D141)</f>
        <v>0.2097242380261248</v>
      </c>
    </row>
    <row r="142" spans="1:28" x14ac:dyDescent="0.25">
      <c r="A142" t="s">
        <v>74</v>
      </c>
      <c r="C142">
        <v>72.84</v>
      </c>
      <c r="D142">
        <v>10.99</v>
      </c>
      <c r="E142">
        <v>12.97</v>
      </c>
      <c r="F142">
        <v>0.18</v>
      </c>
      <c r="G142">
        <v>3.01</v>
      </c>
      <c r="H142">
        <v>0.02</v>
      </c>
      <c r="L142" t="s">
        <v>74</v>
      </c>
      <c r="N142">
        <v>54.67</v>
      </c>
      <c r="O142">
        <v>12.54</v>
      </c>
      <c r="P142">
        <v>24.38</v>
      </c>
      <c r="Q142">
        <v>0.46</v>
      </c>
      <c r="R142">
        <v>7.88</v>
      </c>
      <c r="S142">
        <v>0.08</v>
      </c>
      <c r="W142" t="s">
        <v>74</v>
      </c>
      <c r="X142" s="9">
        <f t="shared" si="39"/>
        <v>47.810084652189921</v>
      </c>
      <c r="Y142" s="9">
        <f t="shared" si="40"/>
        <v>11.74089068825911</v>
      </c>
      <c r="Z142" s="9">
        <f t="shared" si="41"/>
        <v>40.449024659550979</v>
      </c>
      <c r="AB142" s="9">
        <f t="shared" si="42"/>
        <v>0.215</v>
      </c>
    </row>
    <row r="143" spans="1:28" x14ac:dyDescent="0.25">
      <c r="A143" t="s">
        <v>76</v>
      </c>
      <c r="C143">
        <v>72.73</v>
      </c>
      <c r="D143">
        <v>11.02</v>
      </c>
      <c r="E143">
        <v>13.06</v>
      </c>
      <c r="F143">
        <v>0.19</v>
      </c>
      <c r="G143">
        <v>2.99</v>
      </c>
      <c r="H143">
        <v>0.01</v>
      </c>
      <c r="L143" t="s">
        <v>76</v>
      </c>
      <c r="N143">
        <v>54.55</v>
      </c>
      <c r="O143">
        <v>12.56</v>
      </c>
      <c r="P143">
        <v>24.54</v>
      </c>
      <c r="Q143">
        <v>0.5</v>
      </c>
      <c r="R143">
        <v>7.82</v>
      </c>
      <c r="S143">
        <v>0.04</v>
      </c>
      <c r="W143" t="s">
        <v>76</v>
      </c>
      <c r="X143" s="9">
        <f t="shared" si="39"/>
        <v>47.928126145947928</v>
      </c>
      <c r="Y143" s="9">
        <f t="shared" si="40"/>
        <v>11.66116611661166</v>
      </c>
      <c r="Z143" s="9">
        <f t="shared" si="41"/>
        <v>40.410707737440411</v>
      </c>
      <c r="AB143" s="9">
        <f t="shared" si="42"/>
        <v>0.21341898643825841</v>
      </c>
    </row>
    <row r="144" spans="1:28" x14ac:dyDescent="0.25">
      <c r="A144" t="s">
        <v>77</v>
      </c>
      <c r="C144">
        <v>72.900000000000006</v>
      </c>
      <c r="D144">
        <v>11.06</v>
      </c>
      <c r="E144">
        <v>12.92</v>
      </c>
      <c r="F144">
        <v>0.18</v>
      </c>
      <c r="G144">
        <v>2.94</v>
      </c>
      <c r="H144">
        <v>0</v>
      </c>
      <c r="L144" t="s">
        <v>77</v>
      </c>
      <c r="N144">
        <v>54.84</v>
      </c>
      <c r="O144">
        <v>12.64</v>
      </c>
      <c r="P144">
        <v>24.34</v>
      </c>
      <c r="Q144">
        <v>0.47</v>
      </c>
      <c r="R144">
        <v>7.72</v>
      </c>
      <c r="S144">
        <v>0</v>
      </c>
      <c r="W144" t="s">
        <v>77</v>
      </c>
      <c r="X144" s="9">
        <f t="shared" si="39"/>
        <v>47.675276752767523</v>
      </c>
      <c r="Y144" s="9">
        <f t="shared" si="40"/>
        <v>11.51291512915129</v>
      </c>
      <c r="Z144" s="9">
        <f t="shared" si="41"/>
        <v>40.811808118081181</v>
      </c>
      <c r="AB144" s="9">
        <f t="shared" si="42"/>
        <v>0.21</v>
      </c>
    </row>
    <row r="145" spans="1:28" x14ac:dyDescent="0.25">
      <c r="A145" t="s">
        <v>78</v>
      </c>
      <c r="C145">
        <v>72.69</v>
      </c>
      <c r="D145">
        <v>10.9</v>
      </c>
      <c r="E145">
        <v>13.19</v>
      </c>
      <c r="F145">
        <v>0.19</v>
      </c>
      <c r="G145">
        <v>3.03</v>
      </c>
      <c r="H145">
        <v>0.01</v>
      </c>
      <c r="L145" t="s">
        <v>78</v>
      </c>
      <c r="N145">
        <v>54.41</v>
      </c>
      <c r="O145">
        <v>12.39</v>
      </c>
      <c r="P145">
        <v>24.73</v>
      </c>
      <c r="Q145">
        <v>0.49</v>
      </c>
      <c r="R145">
        <v>7.91</v>
      </c>
      <c r="S145">
        <v>0.06</v>
      </c>
      <c r="W145" t="s">
        <v>78</v>
      </c>
      <c r="X145" s="9">
        <f t="shared" si="39"/>
        <v>48.31625183016105</v>
      </c>
      <c r="Y145" s="9">
        <f t="shared" si="40"/>
        <v>11.786237188872619</v>
      </c>
      <c r="Z145" s="9">
        <f t="shared" si="41"/>
        <v>39.897510980966317</v>
      </c>
      <c r="AB145" s="9">
        <f t="shared" si="42"/>
        <v>0.217516152189519</v>
      </c>
    </row>
    <row r="146" spans="1:28" x14ac:dyDescent="0.25">
      <c r="A146" t="s">
        <v>80</v>
      </c>
      <c r="C146">
        <v>72.349999999999994</v>
      </c>
      <c r="D146">
        <v>11.04</v>
      </c>
      <c r="E146">
        <v>13.31</v>
      </c>
      <c r="F146">
        <v>0.18</v>
      </c>
      <c r="G146">
        <v>3.1</v>
      </c>
      <c r="H146">
        <v>0.03</v>
      </c>
      <c r="L146" t="s">
        <v>80</v>
      </c>
      <c r="N146">
        <v>53.97</v>
      </c>
      <c r="O146">
        <v>12.51</v>
      </c>
      <c r="P146">
        <v>24.87</v>
      </c>
      <c r="Q146">
        <v>0.47</v>
      </c>
      <c r="R146">
        <v>8.07</v>
      </c>
      <c r="S146">
        <v>0.11</v>
      </c>
      <c r="W146" t="s">
        <v>80</v>
      </c>
      <c r="X146" s="9">
        <f t="shared" si="39"/>
        <v>48.228488792480107</v>
      </c>
      <c r="Y146" s="9">
        <f t="shared" si="40"/>
        <v>11.858279103398408</v>
      </c>
      <c r="Z146" s="9">
        <f t="shared" si="41"/>
        <v>39.913232104121469</v>
      </c>
      <c r="AB146" s="9">
        <f t="shared" si="42"/>
        <v>0.21923620933521926</v>
      </c>
    </row>
    <row r="147" spans="1:28" x14ac:dyDescent="0.25">
      <c r="A147" t="s">
        <v>83</v>
      </c>
      <c r="C147">
        <v>72.64</v>
      </c>
      <c r="D147">
        <v>10.97</v>
      </c>
      <c r="E147">
        <v>13.17</v>
      </c>
      <c r="F147">
        <v>0.16</v>
      </c>
      <c r="G147">
        <v>3.04</v>
      </c>
      <c r="H147">
        <v>0.02</v>
      </c>
      <c r="L147" t="s">
        <v>83</v>
      </c>
      <c r="N147">
        <v>54.38</v>
      </c>
      <c r="O147">
        <v>12.48</v>
      </c>
      <c r="P147">
        <v>24.71</v>
      </c>
      <c r="Q147">
        <v>0.42</v>
      </c>
      <c r="R147">
        <v>7.94</v>
      </c>
      <c r="S147">
        <v>0.08</v>
      </c>
      <c r="W147" t="s">
        <v>83</v>
      </c>
      <c r="X147" s="9">
        <f t="shared" si="39"/>
        <v>48.209064327485379</v>
      </c>
      <c r="Y147" s="9">
        <f t="shared" si="40"/>
        <v>11.695906432748538</v>
      </c>
      <c r="Z147" s="9">
        <f t="shared" si="41"/>
        <v>40.095029239766085</v>
      </c>
      <c r="AB147" s="9">
        <f t="shared" si="42"/>
        <v>0.2169878658101356</v>
      </c>
    </row>
    <row r="148" spans="1:28" x14ac:dyDescent="0.25">
      <c r="A148" t="s">
        <v>84</v>
      </c>
      <c r="C148">
        <v>72.739999999999995</v>
      </c>
      <c r="D148">
        <v>10.98</v>
      </c>
      <c r="E148">
        <v>13.01</v>
      </c>
      <c r="F148">
        <v>0.16</v>
      </c>
      <c r="G148">
        <v>3.1</v>
      </c>
      <c r="H148">
        <v>0.02</v>
      </c>
      <c r="L148" t="s">
        <v>84</v>
      </c>
      <c r="N148">
        <v>54.49</v>
      </c>
      <c r="O148">
        <v>12.5</v>
      </c>
      <c r="P148">
        <v>24.41</v>
      </c>
      <c r="Q148">
        <v>0.42</v>
      </c>
      <c r="R148">
        <v>8.1</v>
      </c>
      <c r="S148">
        <v>7.0000000000000007E-2</v>
      </c>
      <c r="W148" t="s">
        <v>84</v>
      </c>
      <c r="X148" s="9">
        <f t="shared" si="39"/>
        <v>47.781444811147779</v>
      </c>
      <c r="Y148" s="9">
        <f t="shared" si="40"/>
        <v>11.954528786211954</v>
      </c>
      <c r="Z148" s="9">
        <f t="shared" si="41"/>
        <v>40.264026402640262</v>
      </c>
      <c r="AB148" s="9">
        <f t="shared" si="42"/>
        <v>0.22017045454545456</v>
      </c>
    </row>
    <row r="149" spans="1:28" x14ac:dyDescent="0.25">
      <c r="A149" t="s">
        <v>85</v>
      </c>
      <c r="C149">
        <v>72.31</v>
      </c>
      <c r="D149">
        <v>11.12</v>
      </c>
      <c r="E149">
        <v>13.2</v>
      </c>
      <c r="F149">
        <v>0.18</v>
      </c>
      <c r="G149">
        <v>3.18</v>
      </c>
      <c r="H149">
        <v>0.01</v>
      </c>
      <c r="L149" t="s">
        <v>85</v>
      </c>
      <c r="N149">
        <v>53.94</v>
      </c>
      <c r="O149">
        <v>12.6</v>
      </c>
      <c r="P149">
        <v>24.68</v>
      </c>
      <c r="Q149">
        <v>0.45</v>
      </c>
      <c r="R149">
        <v>8.2799999999999994</v>
      </c>
      <c r="S149">
        <v>0.04</v>
      </c>
      <c r="W149" t="s">
        <v>85</v>
      </c>
      <c r="X149" s="9">
        <f t="shared" si="39"/>
        <v>47.706753340556155</v>
      </c>
      <c r="Y149" s="9">
        <f t="shared" si="40"/>
        <v>12.134344528710727</v>
      </c>
      <c r="Z149" s="9">
        <f t="shared" si="41"/>
        <v>40.158902130733118</v>
      </c>
      <c r="AB149" s="9">
        <f t="shared" si="42"/>
        <v>0.2223776223776224</v>
      </c>
    </row>
    <row r="151" spans="1:28" x14ac:dyDescent="0.25">
      <c r="A151" s="1" t="s">
        <v>95</v>
      </c>
      <c r="B151" s="1"/>
      <c r="C151" t="s">
        <v>1</v>
      </c>
      <c r="D151" t="s">
        <v>2</v>
      </c>
      <c r="E151" t="s">
        <v>3</v>
      </c>
      <c r="F151" t="s">
        <v>4</v>
      </c>
      <c r="G151" t="s">
        <v>5</v>
      </c>
      <c r="H151" t="s">
        <v>6</v>
      </c>
      <c r="L151" s="1" t="s">
        <v>95</v>
      </c>
      <c r="M151" s="1"/>
      <c r="N151" t="s">
        <v>1</v>
      </c>
      <c r="O151" t="s">
        <v>2</v>
      </c>
      <c r="P151" t="s">
        <v>3</v>
      </c>
      <c r="Q151" t="s">
        <v>4</v>
      </c>
      <c r="R151" t="s">
        <v>5</v>
      </c>
      <c r="S151" t="s">
        <v>6</v>
      </c>
      <c r="W151" s="1" t="s">
        <v>95</v>
      </c>
      <c r="X151" s="12" t="s">
        <v>139</v>
      </c>
      <c r="Y151" s="12" t="s">
        <v>138</v>
      </c>
      <c r="Z151" s="12" t="s">
        <v>137</v>
      </c>
      <c r="AB151" s="12" t="s">
        <v>471</v>
      </c>
    </row>
    <row r="152" spans="1:28" x14ac:dyDescent="0.25">
      <c r="A152" t="s">
        <v>73</v>
      </c>
      <c r="C152">
        <v>72.59</v>
      </c>
      <c r="D152">
        <v>11.02</v>
      </c>
      <c r="E152">
        <v>13.1</v>
      </c>
      <c r="F152">
        <v>0.18</v>
      </c>
      <c r="G152">
        <v>3.09</v>
      </c>
      <c r="H152">
        <v>0.03</v>
      </c>
      <c r="L152" t="s">
        <v>73</v>
      </c>
      <c r="N152">
        <v>54.25</v>
      </c>
      <c r="O152">
        <v>12.52</v>
      </c>
      <c r="P152">
        <v>24.59</v>
      </c>
      <c r="Q152">
        <v>0.45</v>
      </c>
      <c r="R152">
        <v>8.07</v>
      </c>
      <c r="S152">
        <v>0.11</v>
      </c>
      <c r="T152">
        <v>0.11</v>
      </c>
      <c r="W152" t="s">
        <v>73</v>
      </c>
      <c r="X152" s="9">
        <f>100*(E152+H152)/(SUM(D152:H152))</f>
        <v>47.884755652808174</v>
      </c>
      <c r="Y152" s="9">
        <f>100*(F152+G152)/(SUM(D152:H152))</f>
        <v>11.925601750547047</v>
      </c>
      <c r="Z152" s="9">
        <f>100*(D152)/(SUM(D152:H152))</f>
        <v>40.189642596644788</v>
      </c>
      <c r="AB152" s="9">
        <f>G152/(G152+D152)</f>
        <v>0.21899362154500354</v>
      </c>
    </row>
    <row r="153" spans="1:28" x14ac:dyDescent="0.25">
      <c r="A153" t="s">
        <v>74</v>
      </c>
      <c r="C153">
        <v>72.77</v>
      </c>
      <c r="D153">
        <v>10.96</v>
      </c>
      <c r="E153">
        <v>13</v>
      </c>
      <c r="F153">
        <v>0.18</v>
      </c>
      <c r="G153">
        <v>3.06</v>
      </c>
      <c r="H153">
        <v>0.03</v>
      </c>
      <c r="L153" t="s">
        <v>74</v>
      </c>
      <c r="N153">
        <v>54.47</v>
      </c>
      <c r="O153">
        <v>12.49</v>
      </c>
      <c r="P153">
        <v>24.44</v>
      </c>
      <c r="Q153">
        <v>0.46</v>
      </c>
      <c r="R153">
        <v>8.02</v>
      </c>
      <c r="S153">
        <v>0.13</v>
      </c>
      <c r="T153">
        <v>0.13</v>
      </c>
      <c r="W153" t="s">
        <v>74</v>
      </c>
      <c r="X153" s="9">
        <f>100*(E153+H153)/(SUM(D153:H153))</f>
        <v>47.851634226955561</v>
      </c>
      <c r="Y153" s="9">
        <f>100*(F153+G153)/(SUM(D153:H153))</f>
        <v>11.898641204553801</v>
      </c>
      <c r="Z153" s="9">
        <f>100*(D153)/(SUM(D153:H153))</f>
        <v>40.249724568490635</v>
      </c>
      <c r="AB153" s="9">
        <f>G153/(G153+D153)</f>
        <v>0.21825962910128385</v>
      </c>
    </row>
    <row r="154" spans="1:28" x14ac:dyDescent="0.25">
      <c r="A154" t="s">
        <v>76</v>
      </c>
      <c r="C154">
        <v>72.72</v>
      </c>
      <c r="D154">
        <v>10.97</v>
      </c>
      <c r="E154">
        <v>13.06</v>
      </c>
      <c r="F154">
        <v>0.17</v>
      </c>
      <c r="G154">
        <v>3.05</v>
      </c>
      <c r="H154">
        <v>0.02</v>
      </c>
      <c r="L154" t="s">
        <v>76</v>
      </c>
      <c r="N154">
        <v>54.43</v>
      </c>
      <c r="O154">
        <v>12.49</v>
      </c>
      <c r="P154">
        <v>24.54</v>
      </c>
      <c r="Q154">
        <v>0.45</v>
      </c>
      <c r="R154">
        <v>8</v>
      </c>
      <c r="S154">
        <v>0.1</v>
      </c>
      <c r="T154">
        <v>0.1</v>
      </c>
      <c r="W154" t="s">
        <v>76</v>
      </c>
      <c r="X154" s="9">
        <f>100*(E154+H154)/(SUM(D154:H154))</f>
        <v>47.964796479647958</v>
      </c>
      <c r="Y154" s="9">
        <f>100*(F154+G154)/(SUM(D154:H154))</f>
        <v>11.807847451411806</v>
      </c>
      <c r="Z154" s="9">
        <f>100*(D154)/(SUM(D154:H154))</f>
        <v>40.227356068940225</v>
      </c>
      <c r="AB154" s="9">
        <f>G154/(G154+D154)</f>
        <v>0.21754636233951496</v>
      </c>
    </row>
    <row r="156" spans="1:28" s="3" customFormat="1" x14ac:dyDescent="0.25">
      <c r="U156" s="10"/>
      <c r="X156" s="13"/>
      <c r="Y156" s="13"/>
      <c r="Z156" s="13"/>
    </row>
    <row r="158" spans="1:28" x14ac:dyDescent="0.25">
      <c r="A158" s="1" t="s">
        <v>115</v>
      </c>
      <c r="B158" s="1"/>
      <c r="C158" s="2" t="s">
        <v>69</v>
      </c>
      <c r="D158" s="2"/>
      <c r="E158" s="2"/>
      <c r="F158" s="2"/>
      <c r="G158" s="2"/>
      <c r="H158" s="2"/>
      <c r="L158" s="1" t="s">
        <v>115</v>
      </c>
      <c r="M158" s="1"/>
      <c r="N158" s="2" t="s">
        <v>70</v>
      </c>
      <c r="W158" s="1" t="s">
        <v>115</v>
      </c>
    </row>
    <row r="159" spans="1:28" x14ac:dyDescent="0.25">
      <c r="C159" s="18" t="s">
        <v>1</v>
      </c>
      <c r="D159" s="18" t="s">
        <v>2</v>
      </c>
      <c r="E159" s="18" t="s">
        <v>3</v>
      </c>
      <c r="F159" s="18" t="s">
        <v>4</v>
      </c>
      <c r="G159" s="18" t="s">
        <v>5</v>
      </c>
      <c r="H159" s="18" t="s">
        <v>6</v>
      </c>
      <c r="N159" s="18" t="s">
        <v>1</v>
      </c>
      <c r="O159" s="18" t="s">
        <v>2</v>
      </c>
      <c r="P159" s="18" t="s">
        <v>3</v>
      </c>
      <c r="Q159" s="18" t="s">
        <v>4</v>
      </c>
      <c r="R159" s="18" t="s">
        <v>5</v>
      </c>
      <c r="S159" s="18" t="s">
        <v>6</v>
      </c>
      <c r="X159" s="12" t="s">
        <v>139</v>
      </c>
      <c r="Y159" s="12" t="s">
        <v>138</v>
      </c>
      <c r="Z159" s="12" t="s">
        <v>137</v>
      </c>
      <c r="AB159" s="12" t="s">
        <v>471</v>
      </c>
    </row>
    <row r="160" spans="1:28" x14ac:dyDescent="0.25">
      <c r="A160" s="17" t="s">
        <v>143</v>
      </c>
      <c r="B160" s="17"/>
      <c r="C160" s="19">
        <f t="shared" ref="C160:H160" si="43">AVERAGE(C4:C65,C82:C83,C86:C90,C93:C98,C101:C106,C109:C120,C123:C138,C141:C149,C152:C154)</f>
        <v>72.367190082644598</v>
      </c>
      <c r="D160" s="19">
        <f t="shared" si="43"/>
        <v>11.149917355371899</v>
      </c>
      <c r="E160" s="19">
        <f t="shared" si="43"/>
        <v>13.342975206611573</v>
      </c>
      <c r="F160" s="19">
        <f t="shared" si="43"/>
        <v>0.17413223140495868</v>
      </c>
      <c r="G160" s="19">
        <f t="shared" si="43"/>
        <v>2.9414876033057857</v>
      </c>
      <c r="H160" s="19">
        <f t="shared" si="43"/>
        <v>2.5289256198347078E-2</v>
      </c>
      <c r="L160" s="17" t="s">
        <v>143</v>
      </c>
      <c r="M160" s="17"/>
      <c r="N160" s="19">
        <f>AVERAGE(N4:N65,N82:N83,N86:N90,N93:N98,N101:N106,N109:N120,N123:N138,N141:N149,N152:N154)</f>
        <v>54.111570247933869</v>
      </c>
      <c r="O160" s="19">
        <f t="shared" ref="O160:S160" si="44">AVERAGE(O4:O65,O82:O83,O86:O90,O93:O98,O101:O106,O109:O120,O123:O138,O141:O149,O152:O154)</f>
        <v>12.669338842975211</v>
      </c>
      <c r="P160" s="19">
        <f t="shared" si="44"/>
        <v>24.993801652892557</v>
      </c>
      <c r="Q160" s="19">
        <f t="shared" si="44"/>
        <v>0.44595041322314061</v>
      </c>
      <c r="R160" s="19">
        <f t="shared" si="44"/>
        <v>7.6763636363636385</v>
      </c>
      <c r="S160" s="19">
        <f t="shared" si="44"/>
        <v>0.1028099173553719</v>
      </c>
      <c r="W160" s="17" t="s">
        <v>143</v>
      </c>
      <c r="X160" s="19">
        <f>AVERAGE(X4:X65,X82:X83,X86:X90,X93:X98,X101:X106,X109:X120,X123:X138,X141:X149,X152:X154)</f>
        <v>48.373249943527377</v>
      </c>
      <c r="Y160" s="19">
        <f t="shared" ref="Y160:Z160" si="45">AVERAGE(Y4:Y65,Y82:Y83,Y86:Y90,Y93:Y98,Y101:Y106,Y109:Y120,Y123:Y138,Y141:Y149,Y152:Y154)</f>
        <v>11.274939807146435</v>
      </c>
      <c r="Z160" s="19">
        <f t="shared" si="45"/>
        <v>40.351810249326206</v>
      </c>
      <c r="AB160" s="9">
        <f>G160/(G160+D160)</f>
        <v>0.2087433873294782</v>
      </c>
    </row>
    <row r="161" spans="1:28" x14ac:dyDescent="0.25">
      <c r="A161" s="17" t="s">
        <v>144</v>
      </c>
      <c r="B161" s="17"/>
      <c r="C161" s="19">
        <f t="shared" ref="C161:H161" si="46">_xlfn.STDEV.P(C4:C65,C82:C83,C86:C90,C93:C98,C101:C106,C109:C120,C123:C138,C141:C149,C152:C154)</f>
        <v>0.32319741207870695</v>
      </c>
      <c r="D161" s="19">
        <f t="shared" si="46"/>
        <v>0.12803986897017075</v>
      </c>
      <c r="E161" s="19">
        <f t="shared" si="46"/>
        <v>0.24273797943052736</v>
      </c>
      <c r="F161" s="19">
        <f t="shared" si="46"/>
        <v>1.1759955971104633E-2</v>
      </c>
      <c r="G161" s="19">
        <f t="shared" si="46"/>
        <v>9.6120285842553568E-2</v>
      </c>
      <c r="H161" s="19">
        <f t="shared" si="46"/>
        <v>9.4540541974897675E-3</v>
      </c>
      <c r="L161" s="17" t="s">
        <v>144</v>
      </c>
      <c r="M161" s="17"/>
      <c r="N161" s="19">
        <f>_xlfn.STDEV.P(N4:N65,N82:N83,N86:N90,N93:N98,N101:N106,N109:N120,N123:N138,N141:N149,N152:N154)</f>
        <v>0.43558265009665825</v>
      </c>
      <c r="O161" s="19">
        <f t="shared" ref="O161:S161" si="47">_xlfn.STDEV.P(O4:O65,O82:O83,O86:O90,O93:O98,O101:O106,O109:O120,O123:O138,O141:O149,O152:O154)</f>
        <v>0.14805480076111469</v>
      </c>
      <c r="P161" s="19">
        <f t="shared" si="47"/>
        <v>0.37142401022169902</v>
      </c>
      <c r="Q161" s="19">
        <f t="shared" si="47"/>
        <v>2.978097768812589E-2</v>
      </c>
      <c r="R161" s="19">
        <f t="shared" si="47"/>
        <v>0.23519993253498786</v>
      </c>
      <c r="S161" s="19">
        <f t="shared" si="47"/>
        <v>3.6232106224739012E-2</v>
      </c>
      <c r="W161" s="17" t="s">
        <v>144</v>
      </c>
      <c r="X161" s="19">
        <f>_xlfn.STDEV.P(X4:X65,X82:X83,X86:X90,X93:X98,X101:X106,X109:X120,X123:X138,X141:X149,X152:X154)</f>
        <v>0.39357439261043609</v>
      </c>
      <c r="Y161" s="19">
        <f t="shared" ref="Y161:Z161" si="48">_xlfn.STDEV.P(Y4:Y65,Y82:Y83,Y86:Y90,Y93:Y98,Y101:Y106,Y109:Y120,Y123:Y138,Y141:Y149,Y152:Y154)</f>
        <v>0.34865267600071947</v>
      </c>
      <c r="Z161" s="19">
        <f t="shared" si="48"/>
        <v>0.48240225829710942</v>
      </c>
      <c r="AB161" s="9"/>
    </row>
    <row r="162" spans="1:28" x14ac:dyDescent="0.25">
      <c r="A162" s="17" t="s">
        <v>145</v>
      </c>
      <c r="B162" s="17"/>
      <c r="C162" s="18">
        <f t="shared" ref="C162:H162" si="49">COUNT(C4:C65,C82:C83,C86:C90,C93:C98,C101:C106,C109:C120,C123:C138,C141:C149,C152:C154)</f>
        <v>121</v>
      </c>
      <c r="D162" s="18">
        <f t="shared" si="49"/>
        <v>121</v>
      </c>
      <c r="E162" s="18">
        <f t="shared" si="49"/>
        <v>121</v>
      </c>
      <c r="F162" s="18">
        <f t="shared" si="49"/>
        <v>121</v>
      </c>
      <c r="G162" s="18">
        <f t="shared" si="49"/>
        <v>121</v>
      </c>
      <c r="H162" s="18">
        <f t="shared" si="49"/>
        <v>121</v>
      </c>
      <c r="L162" s="17" t="s">
        <v>145</v>
      </c>
      <c r="M162" s="17"/>
      <c r="N162" s="18">
        <f>COUNT(N4:N65,N82:N83,N86:N90,N93:N98,N101:N106,N109:N120,N123:N138,N141:N149,N152:N154)</f>
        <v>121</v>
      </c>
      <c r="O162" s="18">
        <f t="shared" ref="O162:S162" si="50">COUNT(O4:O65,O82:O83,O86:O90,O93:O98,O101:O106,O109:O120,O123:O138,O141:O149,O152:O154)</f>
        <v>121</v>
      </c>
      <c r="P162" s="18">
        <f t="shared" si="50"/>
        <v>121</v>
      </c>
      <c r="Q162" s="18">
        <f t="shared" si="50"/>
        <v>121</v>
      </c>
      <c r="R162" s="18">
        <f t="shared" si="50"/>
        <v>121</v>
      </c>
      <c r="S162" s="18">
        <f t="shared" si="50"/>
        <v>121</v>
      </c>
      <c r="W162" s="17" t="s">
        <v>145</v>
      </c>
      <c r="X162" s="18">
        <f>COUNT(X4:X65,X82:X83,X86:X90,X93:X98,X101:X106,X109:X120,X123:X138,X141:X149,X152:X154)</f>
        <v>121</v>
      </c>
      <c r="Y162" s="18">
        <f t="shared" ref="Y162:Z162" si="51">COUNT(Y4:Y65,Y82:Y83,Y86:Y90,Y93:Y98,Y101:Y106,Y109:Y120,Y123:Y138,Y141:Y149,Y152:Y154)</f>
        <v>121</v>
      </c>
      <c r="Z162" s="18">
        <f t="shared" si="51"/>
        <v>121</v>
      </c>
      <c r="AB162" s="9"/>
    </row>
    <row r="163" spans="1:28" x14ac:dyDescent="0.25">
      <c r="A163" s="17" t="s">
        <v>147</v>
      </c>
      <c r="B163" s="17"/>
      <c r="C163" s="19">
        <f t="shared" ref="C163:H163" si="52">MIN(C4:C65,C82:C83,C86:C90,C93:C98,C101:C106,C109:C120,C123:C138,C141:C149,C152:C154)</f>
        <v>71.58</v>
      </c>
      <c r="D163" s="19">
        <f t="shared" si="52"/>
        <v>10.89</v>
      </c>
      <c r="E163" s="19">
        <f t="shared" si="52"/>
        <v>12.86</v>
      </c>
      <c r="F163" s="19">
        <f t="shared" si="52"/>
        <v>0.14000000000000001</v>
      </c>
      <c r="G163" s="19">
        <f t="shared" si="52"/>
        <v>2.66</v>
      </c>
      <c r="H163" s="19">
        <f t="shared" si="52"/>
        <v>0</v>
      </c>
      <c r="L163" s="17" t="s">
        <v>147</v>
      </c>
      <c r="M163" s="17"/>
      <c r="N163" s="19">
        <f>MIN(N4:N65,N82:N83,N86:N90,N93:N98,N101:N106,N109:N120,N123:N138,N141:N149,N152:N154)</f>
        <v>53.2</v>
      </c>
      <c r="O163" s="19">
        <f t="shared" ref="O163:S163" si="53">MIN(O4:O65,O82:O83,O86:O90,O93:O98,O101:O106,O109:O120,O123:O138,O141:O149,O152:O154)</f>
        <v>12.39</v>
      </c>
      <c r="P163" s="19">
        <f t="shared" si="53"/>
        <v>24.3</v>
      </c>
      <c r="Q163" s="19">
        <f t="shared" si="53"/>
        <v>0.35</v>
      </c>
      <c r="R163" s="19">
        <f t="shared" si="53"/>
        <v>6.99</v>
      </c>
      <c r="S163" s="19">
        <f t="shared" si="53"/>
        <v>0</v>
      </c>
      <c r="W163" s="17" t="s">
        <v>147</v>
      </c>
      <c r="X163" s="19">
        <f>MIN(X4:X65,X82:X83,X86:X90,X93:X98,X101:X106,X109:X120,X123:X138,X141:X149,X152:X154)</f>
        <v>47.587957925281103</v>
      </c>
      <c r="Y163" s="19">
        <f t="shared" ref="Y163:Z163" si="54">MIN(Y4:Y65,Y82:Y83,Y86:Y90,Y93:Y98,Y101:Y106,Y109:Y120,Y123:Y138,Y141:Y149,Y152:Y154)</f>
        <v>10.236794171220401</v>
      </c>
      <c r="Z163" s="19">
        <f t="shared" si="54"/>
        <v>39.667630057803471</v>
      </c>
      <c r="AB163" s="9"/>
    </row>
    <row r="164" spans="1:28" x14ac:dyDescent="0.25">
      <c r="A164" s="17" t="s">
        <v>146</v>
      </c>
      <c r="B164" s="17"/>
      <c r="C164" s="19">
        <f t="shared" ref="C164:H164" si="55">MAX(C4:C65,C82:C83,C86:C90,C93:C98,C101:C106,C109:C120,C123:C138,C141:C149,C152:C154)</f>
        <v>73.2</v>
      </c>
      <c r="D164" s="19">
        <f t="shared" si="55"/>
        <v>11.57</v>
      </c>
      <c r="E164" s="19">
        <f t="shared" si="55"/>
        <v>13.7</v>
      </c>
      <c r="F164" s="19">
        <f t="shared" si="55"/>
        <v>0.21</v>
      </c>
      <c r="G164" s="19">
        <f t="shared" si="55"/>
        <v>3.18</v>
      </c>
      <c r="H164" s="19">
        <f t="shared" si="55"/>
        <v>0.05</v>
      </c>
      <c r="L164" s="17" t="s">
        <v>146</v>
      </c>
      <c r="M164" s="17"/>
      <c r="N164" s="19">
        <f>MAX(N4:N65,N82:N83,N86:N90,N93:N98,N101:N106,N109:N120,N123:N138,N141:N149,N152:N154)</f>
        <v>55.2</v>
      </c>
      <c r="O164" s="19">
        <f t="shared" ref="O164:S164" si="56">MAX(O4:O65,O82:O83,O86:O90,O93:O98,O101:O106,O109:O120,O123:O138,O141:O149,O152:O154)</f>
        <v>13.13</v>
      </c>
      <c r="P164" s="19">
        <f t="shared" si="56"/>
        <v>25.57</v>
      </c>
      <c r="Q164" s="19">
        <f t="shared" si="56"/>
        <v>0.55000000000000004</v>
      </c>
      <c r="R164" s="19">
        <f t="shared" si="56"/>
        <v>8.2799999999999994</v>
      </c>
      <c r="S164" s="19">
        <f t="shared" si="56"/>
        <v>0.2</v>
      </c>
      <c r="W164" s="17" t="s">
        <v>146</v>
      </c>
      <c r="X164" s="19">
        <f>MAX(X4:X65,X82:X83,X86:X90,X93:X98,X101:X106,X109:X120,X123:X138,X141:X149,X152:X154)</f>
        <v>49.096820809248555</v>
      </c>
      <c r="Y164" s="19">
        <f t="shared" ref="Y164:Z164" si="57">MAX(Y4:Y65,Y82:Y83,Y86:Y90,Y93:Y98,Y101:Y106,Y109:Y120,Y123:Y138,Y141:Y149,Y152:Y154)</f>
        <v>12.134344528710727</v>
      </c>
      <c r="Z164" s="19">
        <f t="shared" si="57"/>
        <v>41.821493624772316</v>
      </c>
      <c r="AB164" s="9"/>
    </row>
    <row r="166" spans="1:28" s="3" customFormat="1" x14ac:dyDescent="0.25">
      <c r="U166" s="10"/>
      <c r="X166" s="13"/>
      <c r="Y166" s="13"/>
      <c r="Z166" s="13"/>
    </row>
    <row r="168" spans="1:28" x14ac:dyDescent="0.25">
      <c r="A168" s="1" t="s">
        <v>96</v>
      </c>
      <c r="B168" s="1"/>
      <c r="L168" s="1" t="s">
        <v>96</v>
      </c>
      <c r="M168" s="1"/>
      <c r="W168" s="1" t="s">
        <v>96</v>
      </c>
    </row>
    <row r="169" spans="1:28" x14ac:dyDescent="0.25">
      <c r="C169" s="2" t="s">
        <v>69</v>
      </c>
      <c r="N169" s="2" t="s">
        <v>70</v>
      </c>
    </row>
    <row r="170" spans="1:28" x14ac:dyDescent="0.25">
      <c r="A170" s="1" t="s">
        <v>102</v>
      </c>
      <c r="B170" s="1"/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L170" s="1" t="s">
        <v>97</v>
      </c>
      <c r="M170" s="1"/>
      <c r="N170" t="s">
        <v>1</v>
      </c>
      <c r="O170" t="s">
        <v>2</v>
      </c>
      <c r="P170" t="s">
        <v>3</v>
      </c>
      <c r="Q170" t="s">
        <v>4</v>
      </c>
      <c r="R170" t="s">
        <v>5</v>
      </c>
      <c r="S170" t="s">
        <v>6</v>
      </c>
      <c r="W170" s="1" t="s">
        <v>97</v>
      </c>
      <c r="X170" s="12" t="s">
        <v>139</v>
      </c>
      <c r="Y170" s="12" t="s">
        <v>138</v>
      </c>
      <c r="Z170" s="12" t="s">
        <v>137</v>
      </c>
      <c r="AB170" s="12" t="s">
        <v>471</v>
      </c>
    </row>
    <row r="171" spans="1:28" x14ac:dyDescent="0.25">
      <c r="A171" s="5" t="s">
        <v>98</v>
      </c>
      <c r="B171" s="5"/>
      <c r="C171" s="5">
        <v>72.209999999999994</v>
      </c>
      <c r="D171">
        <v>11.05</v>
      </c>
      <c r="E171">
        <v>13.51</v>
      </c>
      <c r="F171">
        <v>0.18</v>
      </c>
      <c r="G171">
        <v>3.02</v>
      </c>
      <c r="H171">
        <v>0.03</v>
      </c>
      <c r="L171" s="5" t="s">
        <v>98</v>
      </c>
      <c r="M171" s="5"/>
      <c r="N171">
        <v>53.82</v>
      </c>
      <c r="O171">
        <v>12.52</v>
      </c>
      <c r="P171">
        <v>25.22</v>
      </c>
      <c r="Q171">
        <v>0.46</v>
      </c>
      <c r="R171">
        <v>7.85</v>
      </c>
      <c r="S171">
        <v>0.13</v>
      </c>
      <c r="W171" s="5" t="s">
        <v>98</v>
      </c>
      <c r="X171" s="9">
        <f>100*(E171+H171)/(SUM(D171:H171))</f>
        <v>48.722562072688014</v>
      </c>
      <c r="Y171" s="9">
        <f>100*(F171+G171)/(SUM(D171:H171))</f>
        <v>11.51493342929111</v>
      </c>
      <c r="Z171" s="9">
        <f>100*(D171)/(SUM(D171:H171))</f>
        <v>39.762504498020867</v>
      </c>
      <c r="AB171" s="9">
        <f>G171/(G171+D171)</f>
        <v>0.21464108031272211</v>
      </c>
    </row>
    <row r="172" spans="1:28" x14ac:dyDescent="0.25">
      <c r="A172" s="5" t="s">
        <v>99</v>
      </c>
      <c r="B172" s="5"/>
      <c r="C172" s="5">
        <v>72.260000000000005</v>
      </c>
      <c r="D172">
        <v>11.1</v>
      </c>
      <c r="E172">
        <v>13.48</v>
      </c>
      <c r="F172">
        <v>0.16</v>
      </c>
      <c r="G172">
        <v>2.99</v>
      </c>
      <c r="H172">
        <v>0.02</v>
      </c>
      <c r="L172" s="5" t="s">
        <v>99</v>
      </c>
      <c r="M172" s="5"/>
      <c r="N172">
        <v>53.94</v>
      </c>
      <c r="O172">
        <v>12.59</v>
      </c>
      <c r="P172">
        <v>25.2</v>
      </c>
      <c r="Q172">
        <v>0.4</v>
      </c>
      <c r="R172">
        <v>7.8</v>
      </c>
      <c r="S172">
        <v>0.08</v>
      </c>
      <c r="W172" s="5" t="s">
        <v>99</v>
      </c>
      <c r="X172" s="9">
        <f>100*(E172+H172)/(SUM(D172:H172))</f>
        <v>48.648648648648653</v>
      </c>
      <c r="Y172" s="9">
        <f>100*(F172+G172)/(SUM(D172:H172))</f>
        <v>11.351351351351354</v>
      </c>
      <c r="Z172" s="9">
        <f>100*(D172)/(SUM(D172:H172))</f>
        <v>40.000000000000007</v>
      </c>
      <c r="AB172" s="9">
        <f>G172/(G172+D172)</f>
        <v>0.2122072391767211</v>
      </c>
    </row>
    <row r="173" spans="1:28" x14ac:dyDescent="0.25">
      <c r="A173" s="5" t="s">
        <v>100</v>
      </c>
      <c r="B173" s="5"/>
      <c r="C173" s="5">
        <v>72.209999999999994</v>
      </c>
      <c r="D173">
        <v>11.12</v>
      </c>
      <c r="E173">
        <v>13.42</v>
      </c>
      <c r="F173">
        <v>0.17</v>
      </c>
      <c r="G173">
        <v>3.05</v>
      </c>
      <c r="H173">
        <v>0.03</v>
      </c>
      <c r="L173" s="5" t="s">
        <v>100</v>
      </c>
      <c r="M173" s="5"/>
      <c r="N173">
        <v>53.84</v>
      </c>
      <c r="O173">
        <v>12.59</v>
      </c>
      <c r="P173">
        <v>25.07</v>
      </c>
      <c r="Q173">
        <v>0.44</v>
      </c>
      <c r="R173">
        <v>7.94</v>
      </c>
      <c r="S173">
        <v>0.11</v>
      </c>
      <c r="W173" s="5" t="s">
        <v>100</v>
      </c>
      <c r="X173" s="9">
        <f>100*(E173+H173)/(SUM(D173:H173))</f>
        <v>48.398704569989199</v>
      </c>
      <c r="Y173" s="9">
        <f>100*(F173+G173)/(SUM(D173:H173))</f>
        <v>11.58690176322418</v>
      </c>
      <c r="Z173" s="9">
        <f>100*(D173)/(SUM(D173:H173))</f>
        <v>40.01439366678661</v>
      </c>
      <c r="AB173" s="9">
        <f>G173/(G173+D173)</f>
        <v>0.21524347212420608</v>
      </c>
    </row>
    <row r="174" spans="1:28" x14ac:dyDescent="0.25">
      <c r="A174" s="5" t="s">
        <v>101</v>
      </c>
      <c r="B174" s="5"/>
      <c r="C174" s="5">
        <v>72.39</v>
      </c>
      <c r="D174">
        <v>11.08</v>
      </c>
      <c r="E174">
        <v>13.33</v>
      </c>
      <c r="F174">
        <v>0.18</v>
      </c>
      <c r="G174">
        <v>3</v>
      </c>
      <c r="H174">
        <v>0.02</v>
      </c>
      <c r="L174" s="5" t="s">
        <v>101</v>
      </c>
      <c r="M174" s="5"/>
      <c r="N174">
        <v>54.09</v>
      </c>
      <c r="O174">
        <v>12.58</v>
      </c>
      <c r="P174">
        <v>24.95</v>
      </c>
      <c r="Q174">
        <v>0.46</v>
      </c>
      <c r="R174">
        <v>7.82</v>
      </c>
      <c r="S174">
        <v>0.1</v>
      </c>
      <c r="W174" s="5" t="s">
        <v>101</v>
      </c>
      <c r="X174" s="9">
        <f>100*(E174+H174)/(SUM(D174:H174))</f>
        <v>48.352046360014491</v>
      </c>
      <c r="Y174" s="9">
        <f>100*(F174+G174)/(SUM(D174:H174))</f>
        <v>11.517566099239406</v>
      </c>
      <c r="Z174" s="9">
        <f>100*(D174)/(SUM(D174:H174))</f>
        <v>40.130387540746106</v>
      </c>
      <c r="AB174" s="9">
        <f>G174/(G174+D174)</f>
        <v>0.21306818181818182</v>
      </c>
    </row>
    <row r="176" spans="1:28" x14ac:dyDescent="0.25">
      <c r="A176" s="6" t="s">
        <v>75</v>
      </c>
      <c r="B176" s="6"/>
      <c r="C176" t="s">
        <v>1</v>
      </c>
      <c r="D176" t="s">
        <v>2</v>
      </c>
      <c r="E176" t="s">
        <v>3</v>
      </c>
      <c r="F176" t="s">
        <v>4</v>
      </c>
      <c r="G176" t="s">
        <v>5</v>
      </c>
      <c r="H176" t="s">
        <v>6</v>
      </c>
      <c r="L176" s="6" t="s">
        <v>75</v>
      </c>
      <c r="M176" s="6"/>
      <c r="N176" t="s">
        <v>1</v>
      </c>
      <c r="O176" t="s">
        <v>2</v>
      </c>
      <c r="P176" t="s">
        <v>3</v>
      </c>
      <c r="Q176" t="s">
        <v>4</v>
      </c>
      <c r="R176" t="s">
        <v>5</v>
      </c>
      <c r="S176" t="s">
        <v>6</v>
      </c>
      <c r="W176" s="6" t="s">
        <v>75</v>
      </c>
      <c r="X176" s="12" t="s">
        <v>139</v>
      </c>
      <c r="Y176" s="12" t="s">
        <v>138</v>
      </c>
      <c r="Z176" s="12" t="s">
        <v>137</v>
      </c>
      <c r="AB176" s="12" t="s">
        <v>471</v>
      </c>
    </row>
    <row r="177" spans="1:28" x14ac:dyDescent="0.25">
      <c r="A177" s="7" t="s">
        <v>73</v>
      </c>
      <c r="B177" s="7"/>
      <c r="C177" s="7">
        <v>72.59</v>
      </c>
      <c r="D177">
        <v>11.04</v>
      </c>
      <c r="E177">
        <v>13.15</v>
      </c>
      <c r="F177">
        <v>0.18</v>
      </c>
      <c r="G177">
        <v>3.01</v>
      </c>
      <c r="H177">
        <v>0.02</v>
      </c>
      <c r="L177" s="7" t="s">
        <v>73</v>
      </c>
      <c r="M177" s="7"/>
      <c r="N177">
        <v>54.34</v>
      </c>
      <c r="O177">
        <v>12.55</v>
      </c>
      <c r="P177">
        <v>24.67</v>
      </c>
      <c r="Q177">
        <v>0.47</v>
      </c>
      <c r="R177">
        <v>7.88</v>
      </c>
      <c r="S177">
        <v>0.1</v>
      </c>
      <c r="W177" s="7" t="s">
        <v>73</v>
      </c>
      <c r="X177" s="9">
        <f>100*(E177+H177)/(SUM(D177:H177))</f>
        <v>48.065693430656943</v>
      </c>
      <c r="Y177" s="9">
        <f>100*(F177+G177)/(SUM(D177:H177))</f>
        <v>11.64233576642336</v>
      </c>
      <c r="Z177" s="9">
        <f>100*(D177)/(SUM(D177:H177))</f>
        <v>40.291970802919714</v>
      </c>
      <c r="AB177" s="9">
        <f>G177/(G177+D177)</f>
        <v>0.21423487544483985</v>
      </c>
    </row>
    <row r="178" spans="1:28" x14ac:dyDescent="0.25">
      <c r="A178" t="s">
        <v>74</v>
      </c>
      <c r="C178">
        <v>72.56</v>
      </c>
      <c r="D178">
        <v>11.06</v>
      </c>
      <c r="E178">
        <v>13.21</v>
      </c>
      <c r="F178">
        <v>0.18</v>
      </c>
      <c r="G178">
        <v>2.96</v>
      </c>
      <c r="H178">
        <v>0.02</v>
      </c>
      <c r="L178" t="s">
        <v>74</v>
      </c>
      <c r="N178">
        <v>54.34</v>
      </c>
      <c r="O178">
        <v>12.59</v>
      </c>
      <c r="P178">
        <v>24.79</v>
      </c>
      <c r="Q178">
        <v>0.45</v>
      </c>
      <c r="R178">
        <v>7.73</v>
      </c>
      <c r="S178">
        <v>0.1</v>
      </c>
      <c r="W178" t="s">
        <v>74</v>
      </c>
      <c r="X178" s="9">
        <f>100*(E178+H178)/(SUM(D178:H178))</f>
        <v>48.231862923806048</v>
      </c>
      <c r="Y178" s="9">
        <f>100*(F178+G178)/(SUM(D178:H178))</f>
        <v>11.447320452059786</v>
      </c>
      <c r="Z178" s="9">
        <f>100*(D178)/(SUM(D178:H178))</f>
        <v>40.320816624134153</v>
      </c>
      <c r="AB178" s="9">
        <f>G178/(G178+D178)</f>
        <v>0.21112696148359486</v>
      </c>
    </row>
    <row r="179" spans="1:28" x14ac:dyDescent="0.25">
      <c r="A179" t="s">
        <v>76</v>
      </c>
      <c r="C179">
        <v>72.45</v>
      </c>
      <c r="D179">
        <v>11.28</v>
      </c>
      <c r="E179">
        <v>13.27</v>
      </c>
      <c r="F179">
        <v>0.16</v>
      </c>
      <c r="G179">
        <v>2.82</v>
      </c>
      <c r="H179">
        <v>0.01</v>
      </c>
      <c r="L179" t="s">
        <v>76</v>
      </c>
      <c r="N179">
        <v>54.35</v>
      </c>
      <c r="O179">
        <v>12.86</v>
      </c>
      <c r="P179">
        <v>24.93</v>
      </c>
      <c r="Q179">
        <v>0.42</v>
      </c>
      <c r="R179">
        <v>7.39</v>
      </c>
      <c r="S179">
        <v>0.05</v>
      </c>
      <c r="W179" t="s">
        <v>76</v>
      </c>
      <c r="X179" s="9">
        <f>100*(E179+H179)/(SUM(D179:H179))</f>
        <v>48.220769789397245</v>
      </c>
      <c r="Y179" s="9">
        <f>100*(F179+G179)/(SUM(D179:H179))</f>
        <v>10.820624546114743</v>
      </c>
      <c r="Z179" s="9">
        <f>100*(D179)/(SUM(D179:H179))</f>
        <v>40.958605664488019</v>
      </c>
      <c r="AB179" s="9">
        <f>G179/(G179+D179)</f>
        <v>0.19999999999999998</v>
      </c>
    </row>
    <row r="180" spans="1:28" x14ac:dyDescent="0.25">
      <c r="A180" t="s">
        <v>77</v>
      </c>
      <c r="C180">
        <v>72.459999999999994</v>
      </c>
      <c r="D180">
        <v>11.08</v>
      </c>
      <c r="E180">
        <v>13.22</v>
      </c>
      <c r="F180">
        <v>0.18</v>
      </c>
      <c r="G180">
        <v>3.04</v>
      </c>
      <c r="H180">
        <v>0.03</v>
      </c>
      <c r="L180" t="s">
        <v>77</v>
      </c>
      <c r="N180">
        <v>54.17</v>
      </c>
      <c r="O180">
        <v>12.59</v>
      </c>
      <c r="P180">
        <v>24.76</v>
      </c>
      <c r="Q180">
        <v>0.46</v>
      </c>
      <c r="R180">
        <v>7.92</v>
      </c>
      <c r="S180">
        <v>0.1</v>
      </c>
      <c r="W180" t="s">
        <v>77</v>
      </c>
      <c r="X180" s="9">
        <f>100*(E180+H180)/(SUM(D180:H180))</f>
        <v>48.094373865698728</v>
      </c>
      <c r="Y180" s="9">
        <f>100*(F180+G180)/(SUM(D180:H180))</f>
        <v>11.687840290381125</v>
      </c>
      <c r="Z180" s="9">
        <f>100*(D180)/(SUM(D180:H180))</f>
        <v>40.217785843920147</v>
      </c>
      <c r="AB180" s="9">
        <f>G180/(G180+D180)</f>
        <v>0.21529745042492918</v>
      </c>
    </row>
    <row r="182" spans="1:28" x14ac:dyDescent="0.25">
      <c r="A182" s="1" t="s">
        <v>79</v>
      </c>
      <c r="B182" s="1"/>
      <c r="C182" t="s">
        <v>1</v>
      </c>
      <c r="D182" t="s">
        <v>2</v>
      </c>
      <c r="E182" t="s">
        <v>3</v>
      </c>
      <c r="F182" t="s">
        <v>4</v>
      </c>
      <c r="G182" t="s">
        <v>5</v>
      </c>
      <c r="H182" t="s">
        <v>6</v>
      </c>
      <c r="L182" s="1" t="s">
        <v>79</v>
      </c>
      <c r="M182" s="1"/>
      <c r="N182" t="s">
        <v>1</v>
      </c>
      <c r="O182" t="s">
        <v>2</v>
      </c>
      <c r="P182" t="s">
        <v>3</v>
      </c>
      <c r="Q182" t="s">
        <v>4</v>
      </c>
      <c r="R182" t="s">
        <v>5</v>
      </c>
      <c r="S182" t="s">
        <v>6</v>
      </c>
      <c r="W182" s="1" t="s">
        <v>79</v>
      </c>
      <c r="X182" s="12" t="s">
        <v>139</v>
      </c>
      <c r="Y182" s="12" t="s">
        <v>138</v>
      </c>
      <c r="Z182" s="12" t="s">
        <v>137</v>
      </c>
      <c r="AB182" s="12" t="s">
        <v>471</v>
      </c>
    </row>
    <row r="183" spans="1:28" x14ac:dyDescent="0.25">
      <c r="A183" t="s">
        <v>73</v>
      </c>
      <c r="C183">
        <v>72.36</v>
      </c>
      <c r="D183">
        <v>11.11</v>
      </c>
      <c r="E183">
        <v>13.26</v>
      </c>
      <c r="F183">
        <v>0.17</v>
      </c>
      <c r="G183">
        <v>3.08</v>
      </c>
      <c r="H183">
        <v>0.03</v>
      </c>
      <c r="L183" t="s">
        <v>73</v>
      </c>
      <c r="N183">
        <v>54.03</v>
      </c>
      <c r="O183">
        <v>12.61</v>
      </c>
      <c r="P183">
        <v>24.8</v>
      </c>
      <c r="Q183">
        <v>0.42</v>
      </c>
      <c r="R183">
        <v>8.0399999999999991</v>
      </c>
      <c r="S183">
        <v>0.1</v>
      </c>
      <c r="W183" t="s">
        <v>73</v>
      </c>
      <c r="X183" s="9">
        <f>100*(E183+H183)/(SUM(D183:H183))</f>
        <v>48.065099457504523</v>
      </c>
      <c r="Y183" s="9">
        <f>100*(F183+G183)/(SUM(D183:H183))</f>
        <v>11.754068716094034</v>
      </c>
      <c r="Z183" s="9">
        <f>100*(D183)/(SUM(D183:H183))</f>
        <v>40.180831826401452</v>
      </c>
      <c r="AB183" s="9">
        <f>G183/(G183+D183)</f>
        <v>0.2170542635658915</v>
      </c>
    </row>
    <row r="184" spans="1:28" x14ac:dyDescent="0.25">
      <c r="A184" t="s">
        <v>74</v>
      </c>
      <c r="C184">
        <v>72.47</v>
      </c>
      <c r="D184">
        <v>11.09</v>
      </c>
      <c r="E184">
        <v>13.16</v>
      </c>
      <c r="F184">
        <v>0.15</v>
      </c>
      <c r="G184">
        <v>3.13</v>
      </c>
      <c r="H184">
        <v>0.01</v>
      </c>
      <c r="L184" t="s">
        <v>74</v>
      </c>
      <c r="N184">
        <v>54.17</v>
      </c>
      <c r="O184">
        <v>12.59</v>
      </c>
      <c r="P184">
        <v>24.64</v>
      </c>
      <c r="Q184">
        <v>0.39</v>
      </c>
      <c r="R184">
        <v>8.16</v>
      </c>
      <c r="S184">
        <v>0.04</v>
      </c>
      <c r="W184" t="s">
        <v>74</v>
      </c>
      <c r="X184" s="9">
        <f>100*(E184+H184)/(SUM(D184:H184))</f>
        <v>47.821350762527231</v>
      </c>
      <c r="Y184" s="9">
        <f>100*(F184+G184)/(SUM(D184:H184))</f>
        <v>11.909949164851126</v>
      </c>
      <c r="Z184" s="9">
        <f>100*(D184)/(SUM(D184:H184))</f>
        <v>40.268700072621641</v>
      </c>
      <c r="AB184" s="9">
        <f>G184/(G184+D184)</f>
        <v>0.22011251758087202</v>
      </c>
    </row>
    <row r="186" spans="1:28" x14ac:dyDescent="0.25">
      <c r="A186" s="1" t="s">
        <v>81</v>
      </c>
      <c r="B186" s="1"/>
      <c r="C186" t="s">
        <v>1</v>
      </c>
      <c r="D186" t="s">
        <v>2</v>
      </c>
      <c r="E186" t="s">
        <v>3</v>
      </c>
      <c r="F186" t="s">
        <v>4</v>
      </c>
      <c r="G186" t="s">
        <v>5</v>
      </c>
      <c r="H186" t="s">
        <v>6</v>
      </c>
      <c r="L186" s="1" t="s">
        <v>81</v>
      </c>
      <c r="M186" s="1"/>
      <c r="N186" t="s">
        <v>1</v>
      </c>
      <c r="O186" t="s">
        <v>2</v>
      </c>
      <c r="P186" t="s">
        <v>3</v>
      </c>
      <c r="Q186" t="s">
        <v>4</v>
      </c>
      <c r="R186" t="s">
        <v>5</v>
      </c>
      <c r="S186" t="s">
        <v>6</v>
      </c>
      <c r="W186" s="1" t="s">
        <v>81</v>
      </c>
      <c r="X186" s="12" t="s">
        <v>139</v>
      </c>
      <c r="Y186" s="12" t="s">
        <v>138</v>
      </c>
      <c r="Z186" s="12" t="s">
        <v>137</v>
      </c>
      <c r="AB186" s="12" t="s">
        <v>471</v>
      </c>
    </row>
    <row r="187" spans="1:28" x14ac:dyDescent="0.25">
      <c r="A187" t="s">
        <v>73</v>
      </c>
      <c r="C187">
        <v>72.53</v>
      </c>
      <c r="D187">
        <v>11.11</v>
      </c>
      <c r="E187">
        <v>13.21</v>
      </c>
      <c r="F187">
        <v>0.17</v>
      </c>
      <c r="G187">
        <v>2.97</v>
      </c>
      <c r="H187">
        <v>0.01</v>
      </c>
      <c r="L187" t="s">
        <v>73</v>
      </c>
      <c r="N187">
        <v>51.65</v>
      </c>
      <c r="O187">
        <v>12.02</v>
      </c>
      <c r="P187">
        <v>23.57</v>
      </c>
      <c r="Q187">
        <v>0.41</v>
      </c>
      <c r="R187">
        <v>7.38</v>
      </c>
      <c r="S187">
        <v>0.05</v>
      </c>
      <c r="W187" t="s">
        <v>73</v>
      </c>
      <c r="X187" s="9">
        <f>100*(E187+H187)/(SUM(D187:H187))</f>
        <v>48.125227520931922</v>
      </c>
      <c r="Y187" s="9">
        <f>100*(F187+G187)/(SUM(D187:H187))</f>
        <v>11.430651619949034</v>
      </c>
      <c r="Z187" s="9">
        <f>100*(D187)/(SUM(D187:H187))</f>
        <v>40.444120859119039</v>
      </c>
      <c r="AB187" s="9">
        <f>G187/(G187+D187)</f>
        <v>0.2109375</v>
      </c>
    </row>
    <row r="188" spans="1:28" x14ac:dyDescent="0.25">
      <c r="A188" t="s">
        <v>74</v>
      </c>
      <c r="C188">
        <v>72.55</v>
      </c>
      <c r="D188">
        <v>12.1</v>
      </c>
      <c r="E188">
        <v>13.2</v>
      </c>
      <c r="F188">
        <v>0.12</v>
      </c>
      <c r="G188">
        <v>2.04</v>
      </c>
      <c r="H188">
        <v>0</v>
      </c>
      <c r="L188" t="s">
        <v>74</v>
      </c>
      <c r="N188">
        <v>52.06</v>
      </c>
      <c r="O188">
        <v>13.19</v>
      </c>
      <c r="P188">
        <v>23.73</v>
      </c>
      <c r="Q188">
        <v>0.28999999999999998</v>
      </c>
      <c r="R188">
        <v>5.0999999999999996</v>
      </c>
      <c r="S188">
        <v>-0.01</v>
      </c>
      <c r="W188" t="s">
        <v>74</v>
      </c>
      <c r="X188" s="9">
        <f>100*(E188+H188)/(SUM(D188:H188))</f>
        <v>48.069919883466866</v>
      </c>
      <c r="Y188" s="9">
        <f>100*(F188+G188)/(SUM(D188:H188))</f>
        <v>7.8659868900218504</v>
      </c>
      <c r="Z188" s="9">
        <f>100*(D188)/(SUM(D188:H188))</f>
        <v>44.064093226511297</v>
      </c>
      <c r="AB188" s="9">
        <f>G188/(G188+D188)</f>
        <v>0.14427157001414426</v>
      </c>
    </row>
    <row r="190" spans="1:28" s="3" customFormat="1" x14ac:dyDescent="0.25">
      <c r="U190" s="10"/>
      <c r="X190" s="13"/>
      <c r="Y190" s="13"/>
      <c r="Z190" s="13"/>
    </row>
    <row r="192" spans="1:28" x14ac:dyDescent="0.25">
      <c r="A192" s="1" t="s">
        <v>96</v>
      </c>
      <c r="B192" s="1"/>
      <c r="C192" s="2" t="s">
        <v>69</v>
      </c>
      <c r="D192" s="2"/>
      <c r="E192" s="2"/>
      <c r="F192" s="2"/>
      <c r="G192" s="2"/>
      <c r="H192" s="2"/>
      <c r="L192" s="1" t="s">
        <v>96</v>
      </c>
      <c r="M192" s="1"/>
      <c r="N192" s="2" t="s">
        <v>70</v>
      </c>
      <c r="W192" s="1" t="s">
        <v>96</v>
      </c>
    </row>
    <row r="193" spans="1:28" x14ac:dyDescent="0.25">
      <c r="C193" s="18" t="s">
        <v>1</v>
      </c>
      <c r="D193" s="18" t="s">
        <v>2</v>
      </c>
      <c r="E193" s="18" t="s">
        <v>3</v>
      </c>
      <c r="F193" s="18" t="s">
        <v>4</v>
      </c>
      <c r="G193" s="18" t="s">
        <v>5</v>
      </c>
      <c r="H193" s="18" t="s">
        <v>6</v>
      </c>
      <c r="N193" s="18" t="s">
        <v>1</v>
      </c>
      <c r="O193" s="18" t="s">
        <v>2</v>
      </c>
      <c r="P193" s="18" t="s">
        <v>3</v>
      </c>
      <c r="Q193" s="18" t="s">
        <v>4</v>
      </c>
      <c r="R193" s="18" t="s">
        <v>5</v>
      </c>
      <c r="S193" s="18" t="s">
        <v>6</v>
      </c>
      <c r="X193" s="12" t="s">
        <v>139</v>
      </c>
      <c r="Y193" s="12" t="s">
        <v>138</v>
      </c>
      <c r="Z193" s="12" t="s">
        <v>137</v>
      </c>
      <c r="AB193" s="12" t="s">
        <v>471</v>
      </c>
    </row>
    <row r="194" spans="1:28" x14ac:dyDescent="0.25">
      <c r="A194" s="17" t="s">
        <v>143</v>
      </c>
      <c r="B194" s="17"/>
      <c r="C194" s="19">
        <f t="shared" ref="C194:H194" si="58">AVERAGE(C171:C174,C177:C180,C183:C184,C187:C188)</f>
        <v>72.42</v>
      </c>
      <c r="D194" s="19">
        <f t="shared" si="58"/>
        <v>11.185</v>
      </c>
      <c r="E194" s="19">
        <f t="shared" si="58"/>
        <v>13.284999999999998</v>
      </c>
      <c r="F194" s="19">
        <f t="shared" si="58"/>
        <v>0.16666666666666663</v>
      </c>
      <c r="G194" s="19">
        <f t="shared" si="58"/>
        <v>2.9258333333333333</v>
      </c>
      <c r="H194" s="19">
        <f t="shared" si="58"/>
        <v>1.9166666666666669E-2</v>
      </c>
      <c r="L194" s="17" t="s">
        <v>143</v>
      </c>
      <c r="M194" s="17"/>
      <c r="N194" s="19">
        <f t="shared" ref="N194:S194" si="59">AVERAGE(N171:N174,N177:N180,N183:N184,N187:N188)</f>
        <v>53.733333333333327</v>
      </c>
      <c r="O194" s="19">
        <f t="shared" si="59"/>
        <v>12.606666666666667</v>
      </c>
      <c r="P194" s="19">
        <f t="shared" si="59"/>
        <v>24.694166666666671</v>
      </c>
      <c r="Q194" s="19">
        <f t="shared" si="59"/>
        <v>0.42250000000000004</v>
      </c>
      <c r="R194" s="19">
        <f t="shared" si="59"/>
        <v>7.5841666666666656</v>
      </c>
      <c r="S194" s="19">
        <f t="shared" si="59"/>
        <v>7.9166666666666677E-2</v>
      </c>
      <c r="W194" s="17" t="s">
        <v>143</v>
      </c>
      <c r="X194" s="19">
        <f>AVERAGE(X171:X174,X177:X180,X183:X184,X187:X188)</f>
        <v>48.234688273777486</v>
      </c>
      <c r="Y194" s="19">
        <f>AVERAGE(Y171:Y174,Y177:Y180,Y183:Y184,Y187:Y188)</f>
        <v>11.210794174083427</v>
      </c>
      <c r="Z194" s="19">
        <f>AVERAGE(Z171:Z174,Z177:Z180,Z183:Z184,Z187:Z188)</f>
        <v>40.554517552139089</v>
      </c>
      <c r="AB194" s="9">
        <f>G194/(G194+D194)</f>
        <v>0.20734660131104943</v>
      </c>
    </row>
    <row r="195" spans="1:28" x14ac:dyDescent="0.25">
      <c r="A195" s="17" t="s">
        <v>144</v>
      </c>
      <c r="B195" s="17"/>
      <c r="C195" s="19">
        <f t="shared" ref="C195:H195" si="60">_xlfn.STDEV.P(C171:C174,C177:C180,C183:C184,C187:C188)</f>
        <v>0.1293573860795498</v>
      </c>
      <c r="D195" s="19">
        <f t="shared" si="60"/>
        <v>0.28209041103873056</v>
      </c>
      <c r="E195" s="19">
        <f t="shared" si="60"/>
        <v>0.1177214225760686</v>
      </c>
      <c r="F195" s="19">
        <f t="shared" si="60"/>
        <v>1.6996731711976285E-2</v>
      </c>
      <c r="G195" s="19">
        <f t="shared" si="60"/>
        <v>0.27666039149510041</v>
      </c>
      <c r="H195" s="19">
        <f t="shared" si="60"/>
        <v>9.5379359518829934E-3</v>
      </c>
      <c r="L195" s="17" t="s">
        <v>144</v>
      </c>
      <c r="M195" s="17"/>
      <c r="N195" s="19">
        <f t="shared" ref="N195:S195" si="61">_xlfn.STDEV.P(N171:N174,N177:N180,N183:N184,N187:N188)</f>
        <v>0.86191969205695529</v>
      </c>
      <c r="O195" s="19">
        <f t="shared" si="61"/>
        <v>0.25190386173212098</v>
      </c>
      <c r="P195" s="19">
        <f t="shared" si="61"/>
        <v>0.50135580069336838</v>
      </c>
      <c r="Q195" s="19">
        <f t="shared" si="61"/>
        <v>4.7280193175013974E-2</v>
      </c>
      <c r="R195" s="19">
        <f t="shared" si="61"/>
        <v>0.78053889859649062</v>
      </c>
      <c r="S195" s="19">
        <f t="shared" si="61"/>
        <v>3.7518513948301462E-2</v>
      </c>
      <c r="W195" s="17" t="s">
        <v>144</v>
      </c>
      <c r="X195" s="19">
        <f>_xlfn.STDEV.P(X171:X174,X177:X180,X183:X184,X187:X188)</f>
        <v>0.24786520901007708</v>
      </c>
      <c r="Y195" s="19">
        <f>_xlfn.STDEV.P(Y171:Y174,Y177:Y180,Y183:Y184,Y187:Y188)</f>
        <v>1.0404261584480541</v>
      </c>
      <c r="Z195" s="19">
        <f>_xlfn.STDEV.P(Z171:Z174,Z177:Z180,Z183:Z184,Z187:Z188)</f>
        <v>1.0938181725019829</v>
      </c>
      <c r="AB195" s="9"/>
    </row>
    <row r="196" spans="1:28" x14ac:dyDescent="0.25">
      <c r="A196" s="17" t="s">
        <v>145</v>
      </c>
      <c r="B196" s="17"/>
      <c r="C196" s="18">
        <f t="shared" ref="C196:H196" si="62">COUNT(C171:C174,C177:C180,C183:C184,C187:C188)</f>
        <v>12</v>
      </c>
      <c r="D196" s="18">
        <f t="shared" si="62"/>
        <v>12</v>
      </c>
      <c r="E196" s="18">
        <f t="shared" si="62"/>
        <v>12</v>
      </c>
      <c r="F196" s="18">
        <f t="shared" si="62"/>
        <v>12</v>
      </c>
      <c r="G196" s="18">
        <f t="shared" si="62"/>
        <v>12</v>
      </c>
      <c r="H196" s="18">
        <f t="shared" si="62"/>
        <v>12</v>
      </c>
      <c r="L196" s="17" t="s">
        <v>145</v>
      </c>
      <c r="M196" s="17"/>
      <c r="N196" s="18">
        <f t="shared" ref="N196:S196" si="63">COUNT(N171:N174,N177:N180,N183:N184,N187:N188)</f>
        <v>12</v>
      </c>
      <c r="O196" s="18">
        <f t="shared" si="63"/>
        <v>12</v>
      </c>
      <c r="P196" s="18">
        <f t="shared" si="63"/>
        <v>12</v>
      </c>
      <c r="Q196" s="18">
        <f t="shared" si="63"/>
        <v>12</v>
      </c>
      <c r="R196" s="18">
        <f t="shared" si="63"/>
        <v>12</v>
      </c>
      <c r="S196" s="18">
        <f t="shared" si="63"/>
        <v>12</v>
      </c>
      <c r="W196" s="17" t="s">
        <v>145</v>
      </c>
      <c r="X196" s="18">
        <f>COUNT(X171:X174,X177:X180,X183:X184,X187:X188)</f>
        <v>12</v>
      </c>
      <c r="Y196" s="18">
        <f>COUNT(Y171:Y174,Y177:Y180,Y183:Y184,Y187:Y188)</f>
        <v>12</v>
      </c>
      <c r="Z196" s="18">
        <f>COUNT(Z171:Z174,Z177:Z180,Z183:Z184,Z187:Z188)</f>
        <v>12</v>
      </c>
      <c r="AB196" s="9"/>
    </row>
    <row r="197" spans="1:28" x14ac:dyDescent="0.25">
      <c r="A197" s="17" t="s">
        <v>147</v>
      </c>
      <c r="B197" s="17"/>
      <c r="C197" s="19">
        <f t="shared" ref="C197:H197" si="64">MIN(C171:C174,C177:C180,C183:C184,C187:C188)</f>
        <v>72.209999999999994</v>
      </c>
      <c r="D197" s="19">
        <f t="shared" si="64"/>
        <v>11.04</v>
      </c>
      <c r="E197" s="19">
        <f t="shared" si="64"/>
        <v>13.15</v>
      </c>
      <c r="F197" s="19">
        <f t="shared" si="64"/>
        <v>0.12</v>
      </c>
      <c r="G197" s="19">
        <f t="shared" si="64"/>
        <v>2.04</v>
      </c>
      <c r="H197" s="19">
        <f t="shared" si="64"/>
        <v>0</v>
      </c>
      <c r="L197" s="17" t="s">
        <v>147</v>
      </c>
      <c r="M197" s="17"/>
      <c r="N197" s="19">
        <f t="shared" ref="N197:S197" si="65">MIN(N171:N174,N177:N180,N183:N184,N187:N188)</f>
        <v>51.65</v>
      </c>
      <c r="O197" s="19">
        <f t="shared" si="65"/>
        <v>12.02</v>
      </c>
      <c r="P197" s="19">
        <f t="shared" si="65"/>
        <v>23.57</v>
      </c>
      <c r="Q197" s="19">
        <f t="shared" si="65"/>
        <v>0.28999999999999998</v>
      </c>
      <c r="R197" s="19">
        <f t="shared" si="65"/>
        <v>5.0999999999999996</v>
      </c>
      <c r="S197" s="19">
        <f t="shared" si="65"/>
        <v>-0.01</v>
      </c>
      <c r="W197" s="17" t="s">
        <v>147</v>
      </c>
      <c r="X197" s="19">
        <f>MIN(X171:X174,X177:X180,X183:X184,X187:X188)</f>
        <v>47.821350762527231</v>
      </c>
      <c r="Y197" s="19">
        <f>MIN(Y171:Y174,Y177:Y180,Y183:Y184,Y187:Y188)</f>
        <v>7.8659868900218504</v>
      </c>
      <c r="Z197" s="19">
        <f>MIN(Z171:Z174,Z177:Z180,Z183:Z184,Z187:Z188)</f>
        <v>39.762504498020867</v>
      </c>
      <c r="AB197" s="9"/>
    </row>
    <row r="198" spans="1:28" x14ac:dyDescent="0.25">
      <c r="A198" s="17" t="s">
        <v>146</v>
      </c>
      <c r="B198" s="17"/>
      <c r="C198" s="19">
        <f t="shared" ref="C198:H198" si="66">MAX(C171:C174,C177:C180,C183:C184,C187:C188)</f>
        <v>72.59</v>
      </c>
      <c r="D198" s="19">
        <f t="shared" si="66"/>
        <v>12.1</v>
      </c>
      <c r="E198" s="19">
        <f t="shared" si="66"/>
        <v>13.51</v>
      </c>
      <c r="F198" s="19">
        <f t="shared" si="66"/>
        <v>0.18</v>
      </c>
      <c r="G198" s="19">
        <f t="shared" si="66"/>
        <v>3.13</v>
      </c>
      <c r="H198" s="19">
        <f t="shared" si="66"/>
        <v>0.03</v>
      </c>
      <c r="L198" s="17" t="s">
        <v>146</v>
      </c>
      <c r="M198" s="17"/>
      <c r="N198" s="19">
        <f t="shared" ref="N198:S198" si="67">MAX(N171:N174,N177:N180,N183:N184,N187:N188)</f>
        <v>54.35</v>
      </c>
      <c r="O198" s="19">
        <f t="shared" si="67"/>
        <v>13.19</v>
      </c>
      <c r="P198" s="19">
        <f t="shared" si="67"/>
        <v>25.22</v>
      </c>
      <c r="Q198" s="19">
        <f t="shared" si="67"/>
        <v>0.47</v>
      </c>
      <c r="R198" s="19">
        <f t="shared" si="67"/>
        <v>8.16</v>
      </c>
      <c r="S198" s="19">
        <f t="shared" si="67"/>
        <v>0.13</v>
      </c>
      <c r="W198" s="17" t="s">
        <v>146</v>
      </c>
      <c r="X198" s="19">
        <f>MAX(X171:X174,X177:X180,X183:X184,X187:X188)</f>
        <v>48.722562072688014</v>
      </c>
      <c r="Y198" s="19">
        <f>MAX(Y171:Y174,Y177:Y180,Y183:Y184,Y187:Y188)</f>
        <v>11.909949164851126</v>
      </c>
      <c r="Z198" s="19">
        <f>MAX(Z171:Z174,Z177:Z180,Z183:Z184,Z187:Z188)</f>
        <v>44.064093226511297</v>
      </c>
      <c r="AB198" s="9"/>
    </row>
    <row r="200" spans="1:28" s="3" customFormat="1" x14ac:dyDescent="0.25">
      <c r="U200" s="10"/>
      <c r="X200" s="13"/>
      <c r="Y200" s="13"/>
      <c r="Z200" s="13"/>
    </row>
    <row r="202" spans="1:28" x14ac:dyDescent="0.25">
      <c r="A202" s="1" t="s">
        <v>108</v>
      </c>
      <c r="B202" s="1"/>
      <c r="L202" s="1" t="s">
        <v>108</v>
      </c>
      <c r="M202" s="1"/>
      <c r="W202" s="1" t="s">
        <v>108</v>
      </c>
    </row>
    <row r="203" spans="1:28" x14ac:dyDescent="0.25">
      <c r="C203" s="2" t="s">
        <v>69</v>
      </c>
      <c r="N203" s="2" t="s">
        <v>70</v>
      </c>
    </row>
    <row r="204" spans="1:28" x14ac:dyDescent="0.25">
      <c r="A204" s="1" t="s">
        <v>79</v>
      </c>
      <c r="B204" s="1"/>
      <c r="C204" s="18" t="s">
        <v>1</v>
      </c>
      <c r="D204" s="18" t="s">
        <v>2</v>
      </c>
      <c r="E204" s="18" t="s">
        <v>3</v>
      </c>
      <c r="F204" s="18" t="s">
        <v>4</v>
      </c>
      <c r="G204" s="18" t="s">
        <v>5</v>
      </c>
      <c r="H204" s="18" t="s">
        <v>6</v>
      </c>
      <c r="L204" s="1" t="s">
        <v>79</v>
      </c>
      <c r="M204" s="1"/>
      <c r="N204" s="18" t="s">
        <v>1</v>
      </c>
      <c r="O204" s="18" t="s">
        <v>2</v>
      </c>
      <c r="P204" s="18" t="s">
        <v>3</v>
      </c>
      <c r="Q204" s="18" t="s">
        <v>4</v>
      </c>
      <c r="R204" s="18" t="s">
        <v>5</v>
      </c>
      <c r="S204" s="18" t="s">
        <v>6</v>
      </c>
      <c r="W204" s="1" t="s">
        <v>79</v>
      </c>
      <c r="X204" s="12" t="s">
        <v>139</v>
      </c>
      <c r="Y204" s="12" t="s">
        <v>138</v>
      </c>
      <c r="Z204" s="12" t="s">
        <v>137</v>
      </c>
      <c r="AB204" s="12" t="s">
        <v>471</v>
      </c>
    </row>
    <row r="205" spans="1:28" x14ac:dyDescent="0.25">
      <c r="A205" t="s">
        <v>27</v>
      </c>
      <c r="C205">
        <v>72.75</v>
      </c>
      <c r="D205">
        <v>11.18</v>
      </c>
      <c r="E205">
        <v>13.13</v>
      </c>
      <c r="F205">
        <v>0.2</v>
      </c>
      <c r="G205">
        <v>2.73</v>
      </c>
      <c r="H205">
        <v>0.01</v>
      </c>
      <c r="L205" t="s">
        <v>27</v>
      </c>
      <c r="N205">
        <v>54.73</v>
      </c>
      <c r="O205">
        <v>12.78</v>
      </c>
      <c r="P205">
        <v>24.74</v>
      </c>
      <c r="Q205">
        <v>0.52</v>
      </c>
      <c r="R205">
        <v>7.18</v>
      </c>
      <c r="S205">
        <v>0.04</v>
      </c>
      <c r="W205" t="s">
        <v>27</v>
      </c>
      <c r="X205" s="9">
        <f t="shared" ref="X205:X217" si="68">100*(E205+H205)/(SUM(D205:H205))</f>
        <v>48.220183486238525</v>
      </c>
      <c r="Y205" s="9">
        <f t="shared" ref="Y205:Y217" si="69">100*(F205+G205)/(SUM(D205:H205))</f>
        <v>10.75229357798165</v>
      </c>
      <c r="Z205" s="9">
        <f t="shared" ref="Z205:Z217" si="70">100*(D205)/(SUM(D205:H205))</f>
        <v>41.027522935779814</v>
      </c>
      <c r="AB205" s="9">
        <f t="shared" ref="AB205:AB217" si="71">G205/(G205+D205)</f>
        <v>0.19626168224299065</v>
      </c>
    </row>
    <row r="206" spans="1:28" x14ac:dyDescent="0.25">
      <c r="A206" t="s">
        <v>28</v>
      </c>
      <c r="C206">
        <v>72.77</v>
      </c>
      <c r="D206">
        <v>11.14</v>
      </c>
      <c r="E206">
        <v>13.09</v>
      </c>
      <c r="F206">
        <v>0.22</v>
      </c>
      <c r="G206">
        <v>2.78</v>
      </c>
      <c r="H206">
        <v>0.01</v>
      </c>
      <c r="L206" t="s">
        <v>28</v>
      </c>
      <c r="N206">
        <v>54.72</v>
      </c>
      <c r="O206">
        <v>12.73</v>
      </c>
      <c r="P206">
        <v>24.66</v>
      </c>
      <c r="Q206">
        <v>0.56000000000000005</v>
      </c>
      <c r="R206">
        <v>7.28</v>
      </c>
      <c r="S206">
        <v>0.05</v>
      </c>
      <c r="W206" t="s">
        <v>28</v>
      </c>
      <c r="X206" s="9">
        <f t="shared" si="68"/>
        <v>48.091042584434653</v>
      </c>
      <c r="Y206" s="9">
        <f t="shared" si="69"/>
        <v>11.013215859030836</v>
      </c>
      <c r="Z206" s="9">
        <f t="shared" si="70"/>
        <v>40.895741556534503</v>
      </c>
      <c r="AB206" s="9">
        <f t="shared" si="71"/>
        <v>0.19971264367816091</v>
      </c>
    </row>
    <row r="207" spans="1:28" x14ac:dyDescent="0.25">
      <c r="A207" t="s">
        <v>29</v>
      </c>
      <c r="C207">
        <v>72.64</v>
      </c>
      <c r="D207">
        <v>11.15</v>
      </c>
      <c r="E207">
        <v>13.17</v>
      </c>
      <c r="F207">
        <v>0.22</v>
      </c>
      <c r="G207">
        <v>2.81</v>
      </c>
      <c r="H207">
        <v>0.01</v>
      </c>
      <c r="L207" t="s">
        <v>29</v>
      </c>
      <c r="N207">
        <v>54.54</v>
      </c>
      <c r="O207">
        <v>12.72</v>
      </c>
      <c r="P207">
        <v>24.77</v>
      </c>
      <c r="Q207">
        <v>0.56000000000000005</v>
      </c>
      <c r="R207">
        <v>7.36</v>
      </c>
      <c r="S207">
        <v>0.05</v>
      </c>
      <c r="W207" t="s">
        <v>29</v>
      </c>
      <c r="X207" s="9">
        <f t="shared" si="68"/>
        <v>48.172514619883039</v>
      </c>
      <c r="Y207" s="9">
        <f t="shared" si="69"/>
        <v>11.074561403508772</v>
      </c>
      <c r="Z207" s="9">
        <f t="shared" si="70"/>
        <v>40.752923976608187</v>
      </c>
      <c r="AB207" s="9">
        <f t="shared" si="71"/>
        <v>0.20128939828080228</v>
      </c>
    </row>
    <row r="208" spans="1:28" x14ac:dyDescent="0.25">
      <c r="A208" t="s">
        <v>30</v>
      </c>
      <c r="C208">
        <v>72.64</v>
      </c>
      <c r="D208">
        <v>10.7</v>
      </c>
      <c r="E208">
        <v>13.19</v>
      </c>
      <c r="F208">
        <v>0.15</v>
      </c>
      <c r="G208">
        <v>3.28</v>
      </c>
      <c r="H208">
        <v>0.05</v>
      </c>
      <c r="L208" t="s">
        <v>30</v>
      </c>
      <c r="N208">
        <v>54.15</v>
      </c>
      <c r="O208">
        <v>12.12</v>
      </c>
      <c r="P208">
        <v>24.63</v>
      </c>
      <c r="Q208">
        <v>0.38</v>
      </c>
      <c r="R208">
        <v>8.52</v>
      </c>
      <c r="S208">
        <v>0.19</v>
      </c>
      <c r="W208" t="s">
        <v>30</v>
      </c>
      <c r="X208" s="9">
        <f t="shared" si="68"/>
        <v>48.374132261600288</v>
      </c>
      <c r="Y208" s="9">
        <f t="shared" si="69"/>
        <v>12.531969309462916</v>
      </c>
      <c r="Z208" s="9">
        <f t="shared" si="70"/>
        <v>39.093898428936789</v>
      </c>
      <c r="AB208" s="9">
        <f t="shared" si="71"/>
        <v>0.23462088698140202</v>
      </c>
    </row>
    <row r="209" spans="1:28" x14ac:dyDescent="0.25">
      <c r="A209" t="s">
        <v>44</v>
      </c>
      <c r="C209">
        <v>72.11</v>
      </c>
      <c r="D209">
        <v>10.93</v>
      </c>
      <c r="E209">
        <v>13.45</v>
      </c>
      <c r="F209">
        <v>0.2</v>
      </c>
      <c r="G209">
        <v>3.3</v>
      </c>
      <c r="H209">
        <v>0</v>
      </c>
      <c r="L209" t="s">
        <v>44</v>
      </c>
      <c r="N209">
        <v>53.56</v>
      </c>
      <c r="O209">
        <v>12.34</v>
      </c>
      <c r="P209">
        <v>25.03</v>
      </c>
      <c r="Q209">
        <v>0.51</v>
      </c>
      <c r="R209">
        <v>8.56</v>
      </c>
      <c r="S209">
        <v>0</v>
      </c>
      <c r="W209" t="s">
        <v>44</v>
      </c>
      <c r="X209" s="9">
        <f t="shared" si="68"/>
        <v>48.242467718794835</v>
      </c>
      <c r="Y209" s="9">
        <f t="shared" si="69"/>
        <v>12.553802008608322</v>
      </c>
      <c r="Z209" s="9">
        <f t="shared" si="70"/>
        <v>39.203730272596843</v>
      </c>
      <c r="AB209" s="9">
        <f t="shared" si="71"/>
        <v>0.2319044272663387</v>
      </c>
    </row>
    <row r="210" spans="1:28" x14ac:dyDescent="0.25">
      <c r="A210" t="s">
        <v>45</v>
      </c>
      <c r="C210">
        <v>72.5</v>
      </c>
      <c r="D210">
        <v>10.48</v>
      </c>
      <c r="E210">
        <v>13.35</v>
      </c>
      <c r="F210">
        <v>0.19</v>
      </c>
      <c r="G210">
        <v>3.48</v>
      </c>
      <c r="H210">
        <v>0</v>
      </c>
      <c r="L210" t="s">
        <v>45</v>
      </c>
      <c r="N210">
        <v>53.83</v>
      </c>
      <c r="O210">
        <v>11.82</v>
      </c>
      <c r="P210">
        <v>24.82</v>
      </c>
      <c r="Q210">
        <v>0.49</v>
      </c>
      <c r="R210">
        <v>9.0299999999999994</v>
      </c>
      <c r="S210">
        <v>0</v>
      </c>
      <c r="W210" t="s">
        <v>45</v>
      </c>
      <c r="X210" s="9">
        <f t="shared" si="68"/>
        <v>48.545454545454547</v>
      </c>
      <c r="Y210" s="9">
        <f t="shared" si="69"/>
        <v>13.345454545454546</v>
      </c>
      <c r="Z210" s="9">
        <f t="shared" si="70"/>
        <v>38.109090909090909</v>
      </c>
      <c r="AB210" s="9">
        <f t="shared" si="71"/>
        <v>0.24928366762177648</v>
      </c>
    </row>
    <row r="211" spans="1:28" x14ac:dyDescent="0.25">
      <c r="A211" t="s">
        <v>46</v>
      </c>
      <c r="C211">
        <v>72.64</v>
      </c>
      <c r="D211">
        <v>10.25</v>
      </c>
      <c r="E211">
        <v>13.35</v>
      </c>
      <c r="F211">
        <v>0.21</v>
      </c>
      <c r="G211">
        <v>3.52</v>
      </c>
      <c r="H211">
        <v>0.01</v>
      </c>
      <c r="L211" t="s">
        <v>46</v>
      </c>
      <c r="N211">
        <v>53.9</v>
      </c>
      <c r="O211">
        <v>11.56</v>
      </c>
      <c r="P211">
        <v>24.82</v>
      </c>
      <c r="Q211">
        <v>0.54</v>
      </c>
      <c r="R211">
        <v>9.1300000000000008</v>
      </c>
      <c r="S211">
        <v>0.06</v>
      </c>
      <c r="W211" t="s">
        <v>46</v>
      </c>
      <c r="X211" s="9">
        <f t="shared" si="68"/>
        <v>48.866130212143375</v>
      </c>
      <c r="Y211" s="9">
        <f t="shared" si="69"/>
        <v>13.643013899049011</v>
      </c>
      <c r="Z211" s="9">
        <f t="shared" si="70"/>
        <v>37.490855888807602</v>
      </c>
      <c r="AB211" s="9">
        <f t="shared" si="71"/>
        <v>0.25562817719680464</v>
      </c>
    </row>
    <row r="212" spans="1:28" x14ac:dyDescent="0.25">
      <c r="A212" t="s">
        <v>47</v>
      </c>
      <c r="C212">
        <v>72.58</v>
      </c>
      <c r="D212">
        <v>10.23</v>
      </c>
      <c r="E212">
        <v>13.39</v>
      </c>
      <c r="F212">
        <v>0.23</v>
      </c>
      <c r="G212">
        <v>3.57</v>
      </c>
      <c r="H212">
        <v>0</v>
      </c>
      <c r="L212" t="s">
        <v>47</v>
      </c>
      <c r="N212">
        <v>53.8</v>
      </c>
      <c r="O212">
        <v>11.52</v>
      </c>
      <c r="P212">
        <v>24.87</v>
      </c>
      <c r="Q212">
        <v>0.57999999999999996</v>
      </c>
      <c r="R212">
        <v>9.23</v>
      </c>
      <c r="S212">
        <v>0</v>
      </c>
      <c r="W212" t="s">
        <v>47</v>
      </c>
      <c r="X212" s="9">
        <f t="shared" si="68"/>
        <v>48.832968636032092</v>
      </c>
      <c r="Y212" s="9">
        <f t="shared" si="69"/>
        <v>13.858497447118891</v>
      </c>
      <c r="Z212" s="9">
        <f t="shared" si="70"/>
        <v>37.308533916849015</v>
      </c>
      <c r="AB212" s="9">
        <f t="shared" si="71"/>
        <v>0.25869565217391299</v>
      </c>
    </row>
    <row r="213" spans="1:28" x14ac:dyDescent="0.25">
      <c r="A213" t="s">
        <v>48</v>
      </c>
      <c r="C213">
        <v>72.39</v>
      </c>
      <c r="D213">
        <v>10.33</v>
      </c>
      <c r="E213">
        <v>13.56</v>
      </c>
      <c r="F213">
        <v>0.23</v>
      </c>
      <c r="G213">
        <v>3.48</v>
      </c>
      <c r="H213">
        <v>0.01</v>
      </c>
      <c r="L213" t="s">
        <v>48</v>
      </c>
      <c r="N213">
        <v>53.6</v>
      </c>
      <c r="O213">
        <v>11.62</v>
      </c>
      <c r="P213">
        <v>25.16</v>
      </c>
      <c r="Q213">
        <v>0.6</v>
      </c>
      <c r="R213">
        <v>8.99</v>
      </c>
      <c r="S213">
        <v>0.02</v>
      </c>
      <c r="W213" t="s">
        <v>48</v>
      </c>
      <c r="X213" s="9">
        <f t="shared" si="68"/>
        <v>49.148859109018467</v>
      </c>
      <c r="Y213" s="9">
        <f t="shared" si="69"/>
        <v>13.437160449112639</v>
      </c>
      <c r="Z213" s="9">
        <f t="shared" si="70"/>
        <v>37.413980441868887</v>
      </c>
      <c r="AB213" s="9">
        <f t="shared" si="71"/>
        <v>0.25199131064446051</v>
      </c>
    </row>
    <row r="214" spans="1:28" x14ac:dyDescent="0.25">
      <c r="A214" t="s">
        <v>50</v>
      </c>
      <c r="C214">
        <v>72.7</v>
      </c>
      <c r="D214">
        <v>10.51</v>
      </c>
      <c r="E214">
        <v>13.31</v>
      </c>
      <c r="F214">
        <v>0.21</v>
      </c>
      <c r="G214">
        <v>3.27</v>
      </c>
      <c r="H214">
        <v>0</v>
      </c>
      <c r="L214" t="s">
        <v>50</v>
      </c>
      <c r="N214">
        <v>54.18</v>
      </c>
      <c r="O214">
        <v>11.9</v>
      </c>
      <c r="P214">
        <v>24.85</v>
      </c>
      <c r="Q214">
        <v>0.54</v>
      </c>
      <c r="R214">
        <v>8.52</v>
      </c>
      <c r="S214">
        <v>0.02</v>
      </c>
      <c r="W214" t="s">
        <v>50</v>
      </c>
      <c r="X214" s="9">
        <f t="shared" si="68"/>
        <v>48.754578754578752</v>
      </c>
      <c r="Y214" s="9">
        <f t="shared" si="69"/>
        <v>12.747252747252746</v>
      </c>
      <c r="Z214" s="9">
        <f t="shared" si="70"/>
        <v>38.498168498168496</v>
      </c>
      <c r="AB214" s="9">
        <f t="shared" si="71"/>
        <v>0.23730043541364298</v>
      </c>
    </row>
    <row r="215" spans="1:28" x14ac:dyDescent="0.25">
      <c r="A215" t="s">
        <v>51</v>
      </c>
      <c r="C215">
        <v>72.58</v>
      </c>
      <c r="D215">
        <v>11.14</v>
      </c>
      <c r="E215">
        <v>13.21</v>
      </c>
      <c r="F215">
        <v>0.23</v>
      </c>
      <c r="G215">
        <v>2.82</v>
      </c>
      <c r="H215">
        <v>0.02</v>
      </c>
      <c r="L215" t="s">
        <v>51</v>
      </c>
      <c r="N215">
        <v>54.42</v>
      </c>
      <c r="O215">
        <v>12.69</v>
      </c>
      <c r="P215">
        <v>24.82</v>
      </c>
      <c r="Q215">
        <v>0.59</v>
      </c>
      <c r="R215">
        <v>7.38</v>
      </c>
      <c r="S215">
        <v>0.1</v>
      </c>
      <c r="W215" t="s">
        <v>51</v>
      </c>
      <c r="X215" s="9">
        <f t="shared" si="68"/>
        <v>48.249452954048138</v>
      </c>
      <c r="Y215" s="9">
        <f t="shared" si="69"/>
        <v>11.123267687819109</v>
      </c>
      <c r="Z215" s="9">
        <f t="shared" si="70"/>
        <v>40.627279358132746</v>
      </c>
      <c r="AB215" s="9">
        <f t="shared" si="71"/>
        <v>0.20200573065902577</v>
      </c>
    </row>
    <row r="216" spans="1:28" x14ac:dyDescent="0.25">
      <c r="A216" t="s">
        <v>52</v>
      </c>
      <c r="C216">
        <v>72.67</v>
      </c>
      <c r="D216">
        <v>11.22</v>
      </c>
      <c r="E216">
        <v>13.24</v>
      </c>
      <c r="F216">
        <v>0.2</v>
      </c>
      <c r="G216">
        <v>2.65</v>
      </c>
      <c r="H216">
        <v>0.02</v>
      </c>
      <c r="L216" t="s">
        <v>52</v>
      </c>
      <c r="N216">
        <v>54.67</v>
      </c>
      <c r="O216">
        <v>12.83</v>
      </c>
      <c r="P216">
        <v>24.94</v>
      </c>
      <c r="Q216">
        <v>0.53</v>
      </c>
      <c r="R216">
        <v>6.96</v>
      </c>
      <c r="S216">
        <v>7.0000000000000007E-2</v>
      </c>
      <c r="W216" t="s">
        <v>52</v>
      </c>
      <c r="X216" s="9">
        <f t="shared" si="68"/>
        <v>48.518111964873768</v>
      </c>
      <c r="Y216" s="9">
        <f t="shared" si="69"/>
        <v>10.428100987925358</v>
      </c>
      <c r="Z216" s="9">
        <f t="shared" si="70"/>
        <v>41.053787047200878</v>
      </c>
      <c r="AB216" s="9">
        <f t="shared" si="71"/>
        <v>0.19105984138428261</v>
      </c>
    </row>
    <row r="217" spans="1:28" x14ac:dyDescent="0.25">
      <c r="A217" t="s">
        <v>53</v>
      </c>
      <c r="C217">
        <v>72.73</v>
      </c>
      <c r="D217">
        <v>11.05</v>
      </c>
      <c r="E217">
        <v>13.2</v>
      </c>
      <c r="F217">
        <v>0.22</v>
      </c>
      <c r="G217">
        <v>2.78</v>
      </c>
      <c r="H217">
        <v>0.02</v>
      </c>
      <c r="L217" t="s">
        <v>53</v>
      </c>
      <c r="N217">
        <v>54.62</v>
      </c>
      <c r="O217">
        <v>12.61</v>
      </c>
      <c r="P217">
        <v>24.84</v>
      </c>
      <c r="Q217">
        <v>0.56000000000000005</v>
      </c>
      <c r="R217">
        <v>7.29</v>
      </c>
      <c r="S217">
        <v>0.08</v>
      </c>
      <c r="W217" t="s">
        <v>53</v>
      </c>
      <c r="X217" s="9">
        <f t="shared" si="68"/>
        <v>48.478181151448482</v>
      </c>
      <c r="Y217" s="9">
        <f t="shared" si="69"/>
        <v>11.001100110011</v>
      </c>
      <c r="Z217" s="9">
        <f t="shared" si="70"/>
        <v>40.520718738540523</v>
      </c>
      <c r="AB217" s="9">
        <f t="shared" si="71"/>
        <v>0.20101229211858276</v>
      </c>
    </row>
    <row r="219" spans="1:28" x14ac:dyDescent="0.25">
      <c r="A219" s="1" t="s">
        <v>82</v>
      </c>
      <c r="B219" s="1"/>
      <c r="C219" s="18" t="s">
        <v>1</v>
      </c>
      <c r="D219" s="18" t="s">
        <v>2</v>
      </c>
      <c r="E219" s="18" t="s">
        <v>3</v>
      </c>
      <c r="F219" s="18" t="s">
        <v>4</v>
      </c>
      <c r="G219" s="18" t="s">
        <v>5</v>
      </c>
      <c r="H219" s="18" t="s">
        <v>6</v>
      </c>
      <c r="N219" s="18" t="s">
        <v>1</v>
      </c>
      <c r="O219" s="18" t="s">
        <v>2</v>
      </c>
      <c r="P219" s="18" t="s">
        <v>3</v>
      </c>
      <c r="Q219" s="18" t="s">
        <v>4</v>
      </c>
      <c r="R219" s="18" t="s">
        <v>5</v>
      </c>
      <c r="S219" s="18" t="s">
        <v>6</v>
      </c>
      <c r="X219" s="12" t="s">
        <v>139</v>
      </c>
      <c r="Y219" s="12" t="s">
        <v>138</v>
      </c>
      <c r="Z219" s="12" t="s">
        <v>137</v>
      </c>
      <c r="AB219" s="12" t="s">
        <v>471</v>
      </c>
    </row>
    <row r="220" spans="1:28" x14ac:dyDescent="0.25">
      <c r="A220" t="s">
        <v>61</v>
      </c>
      <c r="C220">
        <v>72.959999999999994</v>
      </c>
      <c r="D220">
        <v>10.85</v>
      </c>
      <c r="E220">
        <v>13.05</v>
      </c>
      <c r="F220">
        <v>0.21</v>
      </c>
      <c r="G220">
        <v>2.92</v>
      </c>
      <c r="H220">
        <v>0.01</v>
      </c>
      <c r="L220" t="s">
        <v>61</v>
      </c>
      <c r="N220">
        <v>54.8</v>
      </c>
      <c r="O220">
        <v>12.39</v>
      </c>
      <c r="P220">
        <v>24.56</v>
      </c>
      <c r="Q220">
        <v>0.55000000000000004</v>
      </c>
      <c r="R220">
        <v>7.66</v>
      </c>
      <c r="S220">
        <v>0.04</v>
      </c>
      <c r="W220" t="s">
        <v>61</v>
      </c>
      <c r="X220" s="9">
        <f>100*(E220+H220)/(SUM(D220:H220))</f>
        <v>48.298816568047336</v>
      </c>
      <c r="Y220" s="9">
        <f>100*(F220+G220)/(SUM(D220:H220))</f>
        <v>11.575443786982248</v>
      </c>
      <c r="Z220" s="9">
        <f>100*(D220)/(SUM(D220:H220))</f>
        <v>40.125739644970409</v>
      </c>
      <c r="AB220" s="9">
        <f>G220/(G220+D220)</f>
        <v>0.2120551924473493</v>
      </c>
    </row>
    <row r="221" spans="1:28" x14ac:dyDescent="0.25">
      <c r="A221" t="s">
        <v>62</v>
      </c>
      <c r="C221">
        <v>72.39</v>
      </c>
      <c r="D221">
        <v>11.1</v>
      </c>
      <c r="E221">
        <v>13.32</v>
      </c>
      <c r="F221">
        <v>0.2</v>
      </c>
      <c r="G221">
        <v>2.98</v>
      </c>
      <c r="H221">
        <v>0</v>
      </c>
      <c r="L221" t="s">
        <v>62</v>
      </c>
      <c r="N221">
        <v>54.12</v>
      </c>
      <c r="O221">
        <v>12.62</v>
      </c>
      <c r="P221">
        <v>24.96</v>
      </c>
      <c r="Q221">
        <v>0.51</v>
      </c>
      <c r="R221">
        <v>7.78</v>
      </c>
      <c r="S221">
        <v>0.02</v>
      </c>
      <c r="W221" t="s">
        <v>62</v>
      </c>
      <c r="X221" s="9">
        <f>100*(E221+H221)/(SUM(D221:H221))</f>
        <v>48.260869565217391</v>
      </c>
      <c r="Y221" s="9">
        <f>100*(F221+G221)/(SUM(D221:H221))</f>
        <v>11.521739130434781</v>
      </c>
      <c r="Z221" s="9">
        <f>100*(D221)/(SUM(D221:H221))</f>
        <v>40.217391304347821</v>
      </c>
      <c r="AB221" s="9">
        <f>G221/(G221+D221)</f>
        <v>0.21164772727272727</v>
      </c>
    </row>
    <row r="222" spans="1:28" x14ac:dyDescent="0.25">
      <c r="A222" t="s">
        <v>63</v>
      </c>
      <c r="C222">
        <v>72.7</v>
      </c>
      <c r="D222">
        <v>11.07</v>
      </c>
      <c r="E222">
        <v>13.11</v>
      </c>
      <c r="F222">
        <v>0.21</v>
      </c>
      <c r="G222">
        <v>2.88</v>
      </c>
      <c r="H222">
        <v>0.02</v>
      </c>
      <c r="L222" t="s">
        <v>63</v>
      </c>
      <c r="N222">
        <v>54.55</v>
      </c>
      <c r="O222">
        <v>12.63</v>
      </c>
      <c r="P222">
        <v>24.64</v>
      </c>
      <c r="Q222">
        <v>0.55000000000000004</v>
      </c>
      <c r="R222">
        <v>7.55</v>
      </c>
      <c r="S222">
        <v>0.09</v>
      </c>
      <c r="W222" t="s">
        <v>63</v>
      </c>
      <c r="X222" s="9">
        <f>100*(E222+H222)/(SUM(D222:H222))</f>
        <v>48.112861854159036</v>
      </c>
      <c r="Y222" s="9">
        <f>100*(F222+G222)/(SUM(D222:H222))</f>
        <v>11.322828875045804</v>
      </c>
      <c r="Z222" s="9">
        <f>100*(D222)/(SUM(D222:H222))</f>
        <v>40.564309270795164</v>
      </c>
      <c r="AB222" s="9">
        <f>G222/(G222+D222)</f>
        <v>0.20645161290322581</v>
      </c>
    </row>
    <row r="223" spans="1:28" x14ac:dyDescent="0.25">
      <c r="A223" t="s">
        <v>64</v>
      </c>
      <c r="C223">
        <v>72.62</v>
      </c>
      <c r="D223">
        <v>11.14</v>
      </c>
      <c r="E223">
        <v>13.2</v>
      </c>
      <c r="F223">
        <v>0.22</v>
      </c>
      <c r="G223">
        <v>2.79</v>
      </c>
      <c r="H223">
        <v>0.02</v>
      </c>
      <c r="L223" t="s">
        <v>64</v>
      </c>
      <c r="N223">
        <v>54.49</v>
      </c>
      <c r="O223">
        <v>12.7</v>
      </c>
      <c r="P223">
        <v>24.82</v>
      </c>
      <c r="Q223">
        <v>0.56000000000000005</v>
      </c>
      <c r="R223">
        <v>7.32</v>
      </c>
      <c r="S223">
        <v>0.1</v>
      </c>
      <c r="W223" t="s">
        <v>64</v>
      </c>
      <c r="X223" s="9">
        <f>100*(E223+H223)/(SUM(D223:H223))</f>
        <v>48.30105955425649</v>
      </c>
      <c r="Y223" s="9">
        <f>100*(F223+G223)/(SUM(D223:H223))</f>
        <v>10.997442455242968</v>
      </c>
      <c r="Z223" s="9">
        <f>100*(D223)/(SUM(D223:H223))</f>
        <v>40.701497990500549</v>
      </c>
      <c r="AB223" s="9">
        <f>G223/(G223+D223)</f>
        <v>0.20028715003589376</v>
      </c>
    </row>
    <row r="226" spans="1:28" s="3" customFormat="1" x14ac:dyDescent="0.25">
      <c r="U226" s="10"/>
      <c r="X226" s="13"/>
      <c r="Y226" s="13"/>
      <c r="Z226" s="13"/>
    </row>
    <row r="228" spans="1:28" x14ac:dyDescent="0.25">
      <c r="A228" s="1" t="s">
        <v>108</v>
      </c>
      <c r="B228" s="1"/>
      <c r="C228" s="2" t="s">
        <v>69</v>
      </c>
      <c r="L228" s="1" t="s">
        <v>108</v>
      </c>
      <c r="M228" s="1"/>
      <c r="N228" s="2" t="s">
        <v>70</v>
      </c>
      <c r="W228" s="1" t="s">
        <v>108</v>
      </c>
    </row>
    <row r="229" spans="1:28" x14ac:dyDescent="0.25">
      <c r="C229" s="18" t="s">
        <v>1</v>
      </c>
      <c r="D229" s="18" t="s">
        <v>2</v>
      </c>
      <c r="E229" s="18" t="s">
        <v>3</v>
      </c>
      <c r="F229" s="18" t="s">
        <v>4</v>
      </c>
      <c r="G229" s="18" t="s">
        <v>5</v>
      </c>
      <c r="H229" s="18" t="s">
        <v>6</v>
      </c>
      <c r="N229" s="18" t="s">
        <v>1</v>
      </c>
      <c r="O229" s="18" t="s">
        <v>2</v>
      </c>
      <c r="P229" s="18" t="s">
        <v>3</v>
      </c>
      <c r="Q229" s="18" t="s">
        <v>4</v>
      </c>
      <c r="R229" s="18" t="s">
        <v>5</v>
      </c>
      <c r="S229" s="18" t="s">
        <v>6</v>
      </c>
      <c r="X229" s="12" t="s">
        <v>139</v>
      </c>
      <c r="Y229" s="12" t="s">
        <v>138</v>
      </c>
      <c r="Z229" s="12" t="s">
        <v>137</v>
      </c>
      <c r="AB229" s="12" t="s">
        <v>471</v>
      </c>
    </row>
    <row r="230" spans="1:28" x14ac:dyDescent="0.25">
      <c r="A230" s="17" t="s">
        <v>143</v>
      </c>
      <c r="B230" s="17"/>
      <c r="C230" s="19">
        <f t="shared" ref="C230:H230" si="72">AVERAGE(C205:C217,C220:C223)</f>
        <v>72.610000000000014</v>
      </c>
      <c r="D230" s="19">
        <f t="shared" si="72"/>
        <v>10.851176470588237</v>
      </c>
      <c r="E230" s="19">
        <f t="shared" si="72"/>
        <v>13.254117647058823</v>
      </c>
      <c r="F230" s="19">
        <f t="shared" si="72"/>
        <v>0.20882352941176474</v>
      </c>
      <c r="G230" s="19">
        <f t="shared" si="72"/>
        <v>3.0611764705882352</v>
      </c>
      <c r="H230" s="19">
        <f t="shared" si="72"/>
        <v>1.2352941176470586E-2</v>
      </c>
      <c r="L230" s="17" t="s">
        <v>143</v>
      </c>
      <c r="M230" s="17"/>
      <c r="N230" s="19">
        <f>AVERAGE(N205:N217,N220:N223)</f>
        <v>54.27529411764705</v>
      </c>
      <c r="O230" s="19">
        <f t="shared" ref="O230:S230" si="73">AVERAGE(O205:O217,O220:O223)</f>
        <v>12.328235294117647</v>
      </c>
      <c r="P230" s="19">
        <f t="shared" si="73"/>
        <v>24.81941176470588</v>
      </c>
      <c r="Q230" s="19">
        <f t="shared" si="73"/>
        <v>0.53705882352941192</v>
      </c>
      <c r="R230" s="19">
        <f t="shared" si="73"/>
        <v>7.98470588235294</v>
      </c>
      <c r="S230" s="19">
        <f t="shared" si="73"/>
        <v>5.4705882352941181E-2</v>
      </c>
      <c r="W230" s="17" t="s">
        <v>143</v>
      </c>
      <c r="X230" s="19">
        <f>AVERAGE(X205:X217,X220:X223)</f>
        <v>48.439275620013483</v>
      </c>
      <c r="Y230" s="19">
        <f t="shared" ref="Y230:Z230" si="74">AVERAGE(Y205:Y217,Y220:Y223)</f>
        <v>11.936890840002448</v>
      </c>
      <c r="Z230" s="19">
        <f t="shared" si="74"/>
        <v>39.623833539984076</v>
      </c>
      <c r="AB230" s="9">
        <f>G230/(G230+D230)</f>
        <v>0.2200329795780305</v>
      </c>
    </row>
    <row r="231" spans="1:28" x14ac:dyDescent="0.25">
      <c r="A231" s="17" t="s">
        <v>144</v>
      </c>
      <c r="B231" s="17"/>
      <c r="C231" s="19">
        <f t="shared" ref="C231:H231" si="75">_xlfn.STDEV.P(C205:C217,C220:C223)</f>
        <v>0.18237001817571766</v>
      </c>
      <c r="D231" s="19">
        <f t="shared" si="75"/>
        <v>0.34600038002259281</v>
      </c>
      <c r="E231" s="19">
        <f t="shared" si="75"/>
        <v>0.13288911005396289</v>
      </c>
      <c r="F231" s="19">
        <f t="shared" si="75"/>
        <v>1.8749855824128504E-2</v>
      </c>
      <c r="G231" s="19">
        <f t="shared" si="75"/>
        <v>0.31246425401092126</v>
      </c>
      <c r="H231" s="19">
        <f t="shared" si="75"/>
        <v>1.2141039670911943E-2</v>
      </c>
      <c r="L231" s="17" t="s">
        <v>144</v>
      </c>
      <c r="M231" s="17"/>
      <c r="N231" s="19">
        <f>_xlfn.STDEV.P(N205:N217,N220:N223)</f>
        <v>0.40209916317274408</v>
      </c>
      <c r="O231" s="19">
        <f t="shared" ref="O231:S231" si="76">_xlfn.STDEV.P(O205:O217,O220:O223)</f>
        <v>0.45564737777361602</v>
      </c>
      <c r="P231" s="19">
        <f t="shared" si="76"/>
        <v>0.14714820812945525</v>
      </c>
      <c r="Q231" s="19">
        <f t="shared" si="76"/>
        <v>4.835709156368144E-2</v>
      </c>
      <c r="R231" s="19">
        <f t="shared" si="76"/>
        <v>0.77005055332184535</v>
      </c>
      <c r="S231" s="19">
        <f t="shared" si="76"/>
        <v>4.7044115348546363E-2</v>
      </c>
      <c r="W231" s="17" t="s">
        <v>144</v>
      </c>
      <c r="X231" s="19">
        <f>_xlfn.STDEV.P(X205:X217,X220:X223)</f>
        <v>0.29263231176350035</v>
      </c>
      <c r="Y231" s="19">
        <f t="shared" ref="Y231:Z231" si="77">_xlfn.STDEV.P(Y205:Y217,Y220:Y223)</f>
        <v>1.1009753663434767</v>
      </c>
      <c r="Z231" s="19">
        <f t="shared" si="77"/>
        <v>1.3324376221274381</v>
      </c>
    </row>
    <row r="232" spans="1:28" x14ac:dyDescent="0.25">
      <c r="A232" s="17" t="s">
        <v>145</v>
      </c>
      <c r="B232" s="17"/>
      <c r="C232" s="18">
        <f t="shared" ref="C232:H232" si="78">COUNT(C205:C217,C220:C223)</f>
        <v>17</v>
      </c>
      <c r="D232" s="18">
        <f t="shared" si="78"/>
        <v>17</v>
      </c>
      <c r="E232" s="18">
        <f t="shared" si="78"/>
        <v>17</v>
      </c>
      <c r="F232" s="18">
        <f t="shared" si="78"/>
        <v>17</v>
      </c>
      <c r="G232" s="18">
        <f t="shared" si="78"/>
        <v>17</v>
      </c>
      <c r="H232" s="18">
        <f t="shared" si="78"/>
        <v>17</v>
      </c>
      <c r="L232" s="17" t="s">
        <v>145</v>
      </c>
      <c r="M232" s="17"/>
      <c r="N232" s="18">
        <f>COUNT(N205:N217,N220:N223)</f>
        <v>17</v>
      </c>
      <c r="O232" s="18">
        <f t="shared" ref="O232:S232" si="79">COUNT(O205:O217,O220:O223)</f>
        <v>17</v>
      </c>
      <c r="P232" s="18">
        <f t="shared" si="79"/>
        <v>17</v>
      </c>
      <c r="Q232" s="18">
        <f t="shared" si="79"/>
        <v>17</v>
      </c>
      <c r="R232" s="18">
        <f t="shared" si="79"/>
        <v>17</v>
      </c>
      <c r="S232" s="18">
        <f t="shared" si="79"/>
        <v>17</v>
      </c>
      <c r="W232" s="17" t="s">
        <v>145</v>
      </c>
      <c r="X232" s="18">
        <f>COUNT(X205:X217,X220:X223)</f>
        <v>17</v>
      </c>
      <c r="Y232" s="18">
        <f t="shared" ref="Y232:Z232" si="80">COUNT(Y205:Y217,Y220:Y223)</f>
        <v>17</v>
      </c>
      <c r="Z232" s="18">
        <f t="shared" si="80"/>
        <v>17</v>
      </c>
    </row>
    <row r="233" spans="1:28" x14ac:dyDescent="0.25">
      <c r="A233" s="17" t="s">
        <v>147</v>
      </c>
      <c r="B233" s="17"/>
      <c r="C233" s="19">
        <f t="shared" ref="C233:H233" si="81">MIN(C205:C217,C220:C223)</f>
        <v>72.11</v>
      </c>
      <c r="D233" s="19">
        <f t="shared" si="81"/>
        <v>10.23</v>
      </c>
      <c r="E233" s="19">
        <f t="shared" si="81"/>
        <v>13.05</v>
      </c>
      <c r="F233" s="19">
        <f t="shared" si="81"/>
        <v>0.15</v>
      </c>
      <c r="G233" s="19">
        <f t="shared" si="81"/>
        <v>2.65</v>
      </c>
      <c r="H233" s="19">
        <f t="shared" si="81"/>
        <v>0</v>
      </c>
      <c r="L233" s="17" t="s">
        <v>147</v>
      </c>
      <c r="M233" s="17"/>
      <c r="N233" s="19">
        <f>MIN(N205:N217,N220:N223)</f>
        <v>53.56</v>
      </c>
      <c r="O233" s="19">
        <f t="shared" ref="O233:S233" si="82">MIN(O205:O217,O220:O223)</f>
        <v>11.52</v>
      </c>
      <c r="P233" s="19">
        <f t="shared" si="82"/>
        <v>24.56</v>
      </c>
      <c r="Q233" s="19">
        <f t="shared" si="82"/>
        <v>0.38</v>
      </c>
      <c r="R233" s="19">
        <f t="shared" si="82"/>
        <v>6.96</v>
      </c>
      <c r="S233" s="19">
        <f t="shared" si="82"/>
        <v>0</v>
      </c>
      <c r="W233" s="17" t="s">
        <v>147</v>
      </c>
      <c r="X233" s="19">
        <f>MIN(X205:X217,X220:X223)</f>
        <v>48.091042584434653</v>
      </c>
      <c r="Y233" s="19">
        <f t="shared" ref="Y233:Z233" si="83">MIN(Y205:Y217,Y220:Y223)</f>
        <v>10.428100987925358</v>
      </c>
      <c r="Z233" s="19">
        <f t="shared" si="83"/>
        <v>37.308533916849015</v>
      </c>
    </row>
    <row r="234" spans="1:28" x14ac:dyDescent="0.25">
      <c r="A234" s="17" t="s">
        <v>146</v>
      </c>
      <c r="B234" s="17"/>
      <c r="C234" s="19">
        <f t="shared" ref="C234:H234" si="84">MAX(C205:C217,C220:C223)</f>
        <v>72.959999999999994</v>
      </c>
      <c r="D234" s="19">
        <f t="shared" si="84"/>
        <v>11.22</v>
      </c>
      <c r="E234" s="19">
        <f t="shared" si="84"/>
        <v>13.56</v>
      </c>
      <c r="F234" s="19">
        <f t="shared" si="84"/>
        <v>0.23</v>
      </c>
      <c r="G234" s="19">
        <f t="shared" si="84"/>
        <v>3.57</v>
      </c>
      <c r="H234" s="19">
        <f t="shared" si="84"/>
        <v>0.05</v>
      </c>
      <c r="L234" s="17" t="s">
        <v>146</v>
      </c>
      <c r="M234" s="17"/>
      <c r="N234" s="19">
        <f>MAX(N205:N217,N220:N223)</f>
        <v>54.8</v>
      </c>
      <c r="O234" s="19">
        <f t="shared" ref="O234:S234" si="85">MAX(O205:O217,O220:O223)</f>
        <v>12.83</v>
      </c>
      <c r="P234" s="19">
        <f t="shared" si="85"/>
        <v>25.16</v>
      </c>
      <c r="Q234" s="19">
        <f t="shared" si="85"/>
        <v>0.6</v>
      </c>
      <c r="R234" s="19">
        <f t="shared" si="85"/>
        <v>9.23</v>
      </c>
      <c r="S234" s="19">
        <f t="shared" si="85"/>
        <v>0.19</v>
      </c>
      <c r="W234" s="17" t="s">
        <v>146</v>
      </c>
      <c r="X234" s="19">
        <f>MAX(X205:X217,X220:X223)</f>
        <v>49.148859109018467</v>
      </c>
      <c r="Y234" s="19">
        <f t="shared" ref="Y234:Z234" si="86">MAX(Y205:Y217,Y220:Y223)</f>
        <v>13.858497447118891</v>
      </c>
      <c r="Z234" s="19">
        <f t="shared" si="86"/>
        <v>41.053787047200878</v>
      </c>
    </row>
    <row r="236" spans="1:28" s="3" customFormat="1" x14ac:dyDescent="0.25">
      <c r="U236" s="10"/>
      <c r="X236" s="13"/>
      <c r="Y236" s="13"/>
      <c r="Z236" s="13"/>
    </row>
    <row r="238" spans="1:28" x14ac:dyDescent="0.25">
      <c r="A238" s="1" t="s">
        <v>401</v>
      </c>
      <c r="B238" t="s">
        <v>490</v>
      </c>
      <c r="L238" s="1" t="s">
        <v>401</v>
      </c>
      <c r="M238" s="1"/>
      <c r="W238" s="1" t="s">
        <v>401</v>
      </c>
    </row>
    <row r="239" spans="1:28" x14ac:dyDescent="0.25">
      <c r="B239" s="2" t="s">
        <v>69</v>
      </c>
      <c r="M239" s="2" t="s">
        <v>70</v>
      </c>
    </row>
    <row r="240" spans="1:28" x14ac:dyDescent="0.25">
      <c r="A240" s="1" t="s">
        <v>353</v>
      </c>
      <c r="B240" s="18" t="s">
        <v>489</v>
      </c>
      <c r="C240" s="18" t="s">
        <v>1</v>
      </c>
      <c r="D240" s="18" t="s">
        <v>2</v>
      </c>
      <c r="E240" s="18" t="s">
        <v>3</v>
      </c>
      <c r="F240" s="18" t="s">
        <v>4</v>
      </c>
      <c r="G240" s="18" t="s">
        <v>5</v>
      </c>
      <c r="H240" s="18" t="s">
        <v>6</v>
      </c>
      <c r="L240" s="1" t="s">
        <v>353</v>
      </c>
      <c r="M240" s="18" t="s">
        <v>489</v>
      </c>
      <c r="N240" s="18" t="s">
        <v>1</v>
      </c>
      <c r="O240" s="18" t="s">
        <v>2</v>
      </c>
      <c r="P240" s="18" t="s">
        <v>3</v>
      </c>
      <c r="Q240" s="18" t="s">
        <v>4</v>
      </c>
      <c r="R240" s="18" t="s">
        <v>5</v>
      </c>
      <c r="S240" s="18" t="s">
        <v>6</v>
      </c>
      <c r="W240" s="1" t="s">
        <v>103</v>
      </c>
      <c r="X240" s="12" t="s">
        <v>139</v>
      </c>
      <c r="Y240" s="12" t="s">
        <v>138</v>
      </c>
      <c r="Z240" s="12" t="s">
        <v>137</v>
      </c>
      <c r="AB240" s="12" t="s">
        <v>471</v>
      </c>
    </row>
    <row r="241" spans="1:28" x14ac:dyDescent="0.25">
      <c r="A241" t="s">
        <v>111</v>
      </c>
      <c r="B241">
        <v>24.55</v>
      </c>
      <c r="C241">
        <v>57.03</v>
      </c>
      <c r="D241">
        <v>7.36</v>
      </c>
      <c r="E241">
        <v>8.98</v>
      </c>
      <c r="F241">
        <v>0.12</v>
      </c>
      <c r="G241">
        <v>1.95</v>
      </c>
      <c r="H241">
        <v>0</v>
      </c>
      <c r="L241" t="s">
        <v>111</v>
      </c>
      <c r="M241">
        <v>15.84</v>
      </c>
      <c r="N241">
        <v>49.01</v>
      </c>
      <c r="O241">
        <v>9.61</v>
      </c>
      <c r="P241">
        <v>19.34</v>
      </c>
      <c r="Q241">
        <v>0.35</v>
      </c>
      <c r="R241">
        <v>5.86</v>
      </c>
      <c r="S241">
        <v>0</v>
      </c>
      <c r="W241" t="s">
        <v>111</v>
      </c>
      <c r="X241" s="9">
        <f>100*(E241+H241)/(SUM(D241:H241))</f>
        <v>48.777838131450295</v>
      </c>
      <c r="Y241" s="9">
        <f>100*(F241+G241)/(SUM(D241:H241))</f>
        <v>11.243889190657249</v>
      </c>
      <c r="Z241" s="9">
        <f>100*(D241)/(SUM(D241:H241))</f>
        <v>39.978272677892448</v>
      </c>
      <c r="AB241" s="9">
        <f>G241/(G241+D241)</f>
        <v>0.20945220193340491</v>
      </c>
    </row>
    <row r="242" spans="1:28" x14ac:dyDescent="0.25">
      <c r="A242" t="s">
        <v>402</v>
      </c>
      <c r="B242">
        <v>24.46</v>
      </c>
      <c r="C242">
        <v>57.04</v>
      </c>
      <c r="D242">
        <v>7.41</v>
      </c>
      <c r="E242">
        <v>9.07</v>
      </c>
      <c r="F242">
        <v>0.11</v>
      </c>
      <c r="G242">
        <v>1.87</v>
      </c>
      <c r="H242">
        <v>0.03</v>
      </c>
      <c r="L242" t="s">
        <v>402</v>
      </c>
      <c r="M242">
        <v>15.77</v>
      </c>
      <c r="N242">
        <v>48.98</v>
      </c>
      <c r="O242">
        <v>9.67</v>
      </c>
      <c r="P242">
        <v>19.52</v>
      </c>
      <c r="Q242">
        <v>0.33</v>
      </c>
      <c r="R242">
        <v>5.59</v>
      </c>
      <c r="S242">
        <v>0.14000000000000001</v>
      </c>
      <c r="W242" t="s">
        <v>402</v>
      </c>
      <c r="X242" s="9">
        <f>100*(E242+H242)/(SUM(D242:H242))</f>
        <v>49.215792320173058</v>
      </c>
      <c r="Y242" s="9">
        <f>100*(F242+G242)/(SUM(D242:H242))</f>
        <v>10.708491076257436</v>
      </c>
      <c r="Z242" s="9">
        <f>100*(D242)/(SUM(D242:H242))</f>
        <v>40.075716603569489</v>
      </c>
      <c r="AB242" s="9">
        <f>G242/(G242+D242)</f>
        <v>0.20150862068965517</v>
      </c>
    </row>
    <row r="243" spans="1:28" x14ac:dyDescent="0.25">
      <c r="A243" t="s">
        <v>12</v>
      </c>
      <c r="B243">
        <v>25.06</v>
      </c>
      <c r="C243">
        <v>56.61</v>
      </c>
      <c r="D243">
        <v>7.3</v>
      </c>
      <c r="E243">
        <v>8.94</v>
      </c>
      <c r="F243">
        <v>0.12</v>
      </c>
      <c r="G243">
        <v>1.97</v>
      </c>
      <c r="H243">
        <v>0</v>
      </c>
      <c r="L243" t="s">
        <v>12</v>
      </c>
      <c r="M243">
        <v>16.190000000000001</v>
      </c>
      <c r="N243">
        <v>48.71</v>
      </c>
      <c r="O243">
        <v>9.5399999999999991</v>
      </c>
      <c r="P243">
        <v>19.27</v>
      </c>
      <c r="Q243">
        <v>0.35</v>
      </c>
      <c r="R243">
        <v>5.91</v>
      </c>
      <c r="S243">
        <v>0.02</v>
      </c>
      <c r="W243" t="s">
        <v>12</v>
      </c>
      <c r="X243" s="9">
        <f>100*(E243+H243)/(SUM(D243:H243))</f>
        <v>48.772504091653033</v>
      </c>
      <c r="Y243" s="9">
        <f>100*(F243+G243)/(SUM(D243:H243))</f>
        <v>11.402073104200765</v>
      </c>
      <c r="Z243" s="9">
        <f>100*(D243)/(SUM(D243:H243))</f>
        <v>39.825422804146214</v>
      </c>
      <c r="AB243" s="9">
        <f>G243/(G243+D243)</f>
        <v>0.21251348435814457</v>
      </c>
    </row>
    <row r="245" spans="1:28" x14ac:dyDescent="0.25">
      <c r="A245" s="1" t="s">
        <v>354</v>
      </c>
      <c r="B245" s="18" t="s">
        <v>489</v>
      </c>
      <c r="C245" s="18" t="s">
        <v>1</v>
      </c>
      <c r="D245" s="18" t="s">
        <v>2</v>
      </c>
      <c r="E245" s="18" t="s">
        <v>3</v>
      </c>
      <c r="F245" s="18" t="s">
        <v>4</v>
      </c>
      <c r="G245" s="18" t="s">
        <v>5</v>
      </c>
      <c r="H245" s="18" t="s">
        <v>6</v>
      </c>
      <c r="L245" s="1" t="s">
        <v>354</v>
      </c>
      <c r="M245" s="18" t="s">
        <v>489</v>
      </c>
      <c r="N245" s="18" t="s">
        <v>1</v>
      </c>
      <c r="O245" s="18" t="s">
        <v>2</v>
      </c>
      <c r="P245" s="18" t="s">
        <v>3</v>
      </c>
      <c r="Q245" s="18" t="s">
        <v>4</v>
      </c>
      <c r="R245" s="18" t="s">
        <v>5</v>
      </c>
      <c r="S245" s="18" t="s">
        <v>6</v>
      </c>
      <c r="W245" s="1" t="s">
        <v>75</v>
      </c>
      <c r="X245" s="1" t="s">
        <v>139</v>
      </c>
      <c r="Y245" s="1" t="s">
        <v>138</v>
      </c>
      <c r="Z245" s="1" t="s">
        <v>137</v>
      </c>
      <c r="AB245" s="12" t="s">
        <v>471</v>
      </c>
    </row>
    <row r="246" spans="1:28" x14ac:dyDescent="0.25">
      <c r="A246" t="s">
        <v>404</v>
      </c>
      <c r="B246">
        <v>24.67</v>
      </c>
      <c r="C246">
        <v>56.71</v>
      </c>
      <c r="D246">
        <v>8.0299999999999994</v>
      </c>
      <c r="E246">
        <v>9.11</v>
      </c>
      <c r="F246">
        <v>7.0000000000000007E-2</v>
      </c>
      <c r="G246">
        <v>1.4</v>
      </c>
      <c r="H246">
        <v>0.02</v>
      </c>
      <c r="L246" t="s">
        <v>404</v>
      </c>
      <c r="M246">
        <v>16.04</v>
      </c>
      <c r="N246">
        <v>49.11</v>
      </c>
      <c r="O246">
        <v>10.56</v>
      </c>
      <c r="P246">
        <v>19.760000000000002</v>
      </c>
      <c r="Q246">
        <v>0.2</v>
      </c>
      <c r="R246">
        <v>4.22</v>
      </c>
      <c r="S246">
        <v>0.1</v>
      </c>
      <c r="W246" t="s">
        <v>404</v>
      </c>
      <c r="X246" s="9">
        <f t="shared" ref="X246:X262" si="87">100*(E246+H246)/(SUM(D246:H246))</f>
        <v>49.006977992485233</v>
      </c>
      <c r="Y246" s="9">
        <f t="shared" ref="Y246:Y262" si="88">100*(F246+G246)/(SUM(D246:H246))</f>
        <v>7.8904991948470213</v>
      </c>
      <c r="Z246" s="9">
        <f t="shared" ref="Z246:Z262" si="89">100*(D246)/(SUM(D246:H246))</f>
        <v>43.102522812667736</v>
      </c>
      <c r="AB246" s="9">
        <f t="shared" ref="AB246:AB262" si="90">G246/(G246+D246)</f>
        <v>0.14846235418875928</v>
      </c>
    </row>
    <row r="247" spans="1:28" x14ac:dyDescent="0.25">
      <c r="A247" t="s">
        <v>18</v>
      </c>
      <c r="B247">
        <v>25.17</v>
      </c>
      <c r="C247">
        <v>56.22</v>
      </c>
      <c r="D247">
        <v>7.42</v>
      </c>
      <c r="E247">
        <v>9.0500000000000007</v>
      </c>
      <c r="F247">
        <v>0.13</v>
      </c>
      <c r="G247">
        <v>1.99</v>
      </c>
      <c r="H247">
        <v>0.01</v>
      </c>
      <c r="L247" t="s">
        <v>18</v>
      </c>
      <c r="M247">
        <v>16.22</v>
      </c>
      <c r="N247">
        <v>48.24</v>
      </c>
      <c r="O247">
        <v>9.67</v>
      </c>
      <c r="P247">
        <v>19.45</v>
      </c>
      <c r="Q247">
        <v>0.39</v>
      </c>
      <c r="R247">
        <v>5.97</v>
      </c>
      <c r="S247">
        <v>0.05</v>
      </c>
      <c r="W247" t="s">
        <v>18</v>
      </c>
      <c r="X247" s="9">
        <f t="shared" si="87"/>
        <v>48.709677419354847</v>
      </c>
      <c r="Y247" s="9">
        <f t="shared" si="88"/>
        <v>11.397849462365592</v>
      </c>
      <c r="Z247" s="9">
        <f t="shared" si="89"/>
        <v>39.892473118279575</v>
      </c>
      <c r="AB247" s="9">
        <f t="shared" si="90"/>
        <v>0.21147715196599362</v>
      </c>
    </row>
    <row r="248" spans="1:28" x14ac:dyDescent="0.25">
      <c r="A248" t="s">
        <v>19</v>
      </c>
      <c r="B248">
        <v>24.77</v>
      </c>
      <c r="C248">
        <v>57.04</v>
      </c>
      <c r="D248">
        <v>7.22</v>
      </c>
      <c r="E248">
        <v>8.91</v>
      </c>
      <c r="F248">
        <v>0.12</v>
      </c>
      <c r="G248">
        <v>1.94</v>
      </c>
      <c r="H248">
        <v>0.01</v>
      </c>
      <c r="L248" t="s">
        <v>19</v>
      </c>
      <c r="M248">
        <v>16.010000000000002</v>
      </c>
      <c r="N248">
        <v>49.11</v>
      </c>
      <c r="O248">
        <v>9.44</v>
      </c>
      <c r="P248">
        <v>19.21</v>
      </c>
      <c r="Q248">
        <v>0.36</v>
      </c>
      <c r="R248">
        <v>5.82</v>
      </c>
      <c r="S248">
        <v>0.05</v>
      </c>
      <c r="W248" t="s">
        <v>19</v>
      </c>
      <c r="X248" s="9">
        <f t="shared" si="87"/>
        <v>49.010989010989</v>
      </c>
      <c r="Y248" s="9">
        <f t="shared" si="88"/>
        <v>11.318681318681318</v>
      </c>
      <c r="Z248" s="9">
        <f t="shared" si="89"/>
        <v>39.670329670329664</v>
      </c>
      <c r="AB248" s="9">
        <f t="shared" si="90"/>
        <v>0.21179039301310043</v>
      </c>
    </row>
    <row r="249" spans="1:28" x14ac:dyDescent="0.25">
      <c r="A249" t="s">
        <v>22</v>
      </c>
      <c r="B249">
        <v>24.73</v>
      </c>
      <c r="C249">
        <v>56.72</v>
      </c>
      <c r="D249">
        <v>8.16</v>
      </c>
      <c r="E249">
        <v>8.93</v>
      </c>
      <c r="F249">
        <v>0.09</v>
      </c>
      <c r="G249">
        <v>1.35</v>
      </c>
      <c r="H249">
        <v>0.03</v>
      </c>
      <c r="L249" t="s">
        <v>22</v>
      </c>
      <c r="M249">
        <v>16.11</v>
      </c>
      <c r="N249">
        <v>49.22</v>
      </c>
      <c r="O249">
        <v>10.76</v>
      </c>
      <c r="P249">
        <v>19.420000000000002</v>
      </c>
      <c r="Q249">
        <v>0.28000000000000003</v>
      </c>
      <c r="R249">
        <v>4.08</v>
      </c>
      <c r="S249">
        <v>0.14000000000000001</v>
      </c>
      <c r="W249" t="s">
        <v>22</v>
      </c>
      <c r="X249" s="9">
        <f t="shared" si="87"/>
        <v>48.275862068965502</v>
      </c>
      <c r="Y249" s="9">
        <f t="shared" si="88"/>
        <v>7.7586206896551726</v>
      </c>
      <c r="Z249" s="9">
        <f t="shared" si="89"/>
        <v>43.965517241379303</v>
      </c>
      <c r="AB249" s="9">
        <f t="shared" si="90"/>
        <v>0.14195583596214512</v>
      </c>
    </row>
    <row r="250" spans="1:28" x14ac:dyDescent="0.25">
      <c r="A250" t="s">
        <v>23</v>
      </c>
      <c r="B250">
        <v>24.92</v>
      </c>
      <c r="C250">
        <v>56.76</v>
      </c>
      <c r="D250">
        <v>7.29</v>
      </c>
      <c r="E250">
        <v>8.99</v>
      </c>
      <c r="F250">
        <v>0.1</v>
      </c>
      <c r="G250">
        <v>1.94</v>
      </c>
      <c r="H250">
        <v>0</v>
      </c>
      <c r="L250" t="s">
        <v>23</v>
      </c>
      <c r="M250">
        <v>16.100000000000001</v>
      </c>
      <c r="N250">
        <v>48.85</v>
      </c>
      <c r="O250">
        <v>9.5299999999999994</v>
      </c>
      <c r="P250">
        <v>19.38</v>
      </c>
      <c r="Q250">
        <v>0.31</v>
      </c>
      <c r="R250">
        <v>5.84</v>
      </c>
      <c r="S250">
        <v>0</v>
      </c>
      <c r="W250" t="s">
        <v>23</v>
      </c>
      <c r="X250" s="9">
        <f t="shared" si="87"/>
        <v>49.072052401746717</v>
      </c>
      <c r="Y250" s="9">
        <f t="shared" si="88"/>
        <v>11.135371179039298</v>
      </c>
      <c r="Z250" s="9">
        <f t="shared" si="89"/>
        <v>39.792576419213965</v>
      </c>
      <c r="AB250" s="9">
        <f t="shared" si="90"/>
        <v>0.21018418201516792</v>
      </c>
    </row>
    <row r="251" spans="1:28" x14ac:dyDescent="0.25">
      <c r="A251" t="s">
        <v>153</v>
      </c>
      <c r="B251">
        <v>24.41</v>
      </c>
      <c r="C251">
        <v>57.15</v>
      </c>
      <c r="D251">
        <v>7.31</v>
      </c>
      <c r="E251">
        <v>9.02</v>
      </c>
      <c r="F251">
        <v>0.11</v>
      </c>
      <c r="G251">
        <v>1.99</v>
      </c>
      <c r="H251">
        <v>0</v>
      </c>
      <c r="L251" t="s">
        <v>153</v>
      </c>
      <c r="M251">
        <v>15.73</v>
      </c>
      <c r="N251">
        <v>49.04</v>
      </c>
      <c r="O251">
        <v>9.5299999999999994</v>
      </c>
      <c r="P251">
        <v>19.39</v>
      </c>
      <c r="Q251">
        <v>0.33</v>
      </c>
      <c r="R251">
        <v>5.96</v>
      </c>
      <c r="S251">
        <v>0.01</v>
      </c>
      <c r="W251" t="s">
        <v>153</v>
      </c>
      <c r="X251" s="9">
        <f t="shared" si="87"/>
        <v>48.941942485078684</v>
      </c>
      <c r="Y251" s="9">
        <f t="shared" si="88"/>
        <v>11.394465545306568</v>
      </c>
      <c r="Z251" s="9">
        <f t="shared" si="89"/>
        <v>39.663591969614764</v>
      </c>
      <c r="AB251" s="9">
        <f t="shared" si="90"/>
        <v>0.21397849462365592</v>
      </c>
    </row>
    <row r="252" spans="1:28" x14ac:dyDescent="0.25">
      <c r="A252" t="s">
        <v>24</v>
      </c>
      <c r="B252">
        <v>24.81</v>
      </c>
      <c r="C252">
        <v>56.69</v>
      </c>
      <c r="D252">
        <v>7.42</v>
      </c>
      <c r="E252">
        <v>9.0299999999999994</v>
      </c>
      <c r="F252">
        <v>0.11</v>
      </c>
      <c r="G252">
        <v>1.93</v>
      </c>
      <c r="H252">
        <v>0</v>
      </c>
      <c r="L252" t="s">
        <v>24</v>
      </c>
      <c r="M252">
        <v>16.010000000000002</v>
      </c>
      <c r="N252">
        <v>48.71</v>
      </c>
      <c r="O252">
        <v>9.6999999999999993</v>
      </c>
      <c r="P252">
        <v>19.43</v>
      </c>
      <c r="Q252">
        <v>0.33</v>
      </c>
      <c r="R252">
        <v>5.8</v>
      </c>
      <c r="S252">
        <v>0.02</v>
      </c>
      <c r="W252" t="s">
        <v>24</v>
      </c>
      <c r="X252" s="9">
        <f t="shared" si="87"/>
        <v>48.837209302325583</v>
      </c>
      <c r="Y252" s="9">
        <f t="shared" si="88"/>
        <v>11.032990805840996</v>
      </c>
      <c r="Z252" s="9">
        <f t="shared" si="89"/>
        <v>40.129799891833429</v>
      </c>
      <c r="AB252" s="9">
        <f t="shared" si="90"/>
        <v>0.20641711229946524</v>
      </c>
    </row>
    <row r="253" spans="1:28" x14ac:dyDescent="0.25">
      <c r="A253" t="s">
        <v>28</v>
      </c>
      <c r="B253">
        <v>25.31</v>
      </c>
      <c r="C253">
        <v>56.18</v>
      </c>
      <c r="D253">
        <v>7.35</v>
      </c>
      <c r="E253">
        <v>9.0299999999999994</v>
      </c>
      <c r="F253">
        <v>0.13</v>
      </c>
      <c r="G253">
        <v>2</v>
      </c>
      <c r="H253">
        <v>0.01</v>
      </c>
      <c r="L253" t="s">
        <v>28</v>
      </c>
      <c r="M253">
        <v>16.32</v>
      </c>
      <c r="N253">
        <v>48.25</v>
      </c>
      <c r="O253">
        <v>9.59</v>
      </c>
      <c r="P253">
        <v>19.43</v>
      </c>
      <c r="Q253">
        <v>0.38</v>
      </c>
      <c r="R253">
        <v>5.98</v>
      </c>
      <c r="S253">
        <v>0.05</v>
      </c>
      <c r="W253" t="s">
        <v>28</v>
      </c>
      <c r="X253" s="9">
        <f t="shared" si="87"/>
        <v>48.812095032397401</v>
      </c>
      <c r="Y253" s="9">
        <f t="shared" si="88"/>
        <v>11.501079913606912</v>
      </c>
      <c r="Z253" s="9">
        <f t="shared" si="89"/>
        <v>39.686825053995683</v>
      </c>
      <c r="AB253" s="9">
        <f t="shared" si="90"/>
        <v>0.21390374331550802</v>
      </c>
    </row>
    <row r="254" spans="1:28" x14ac:dyDescent="0.25">
      <c r="A254" t="s">
        <v>30</v>
      </c>
      <c r="B254">
        <v>24.99</v>
      </c>
      <c r="C254">
        <v>56.81</v>
      </c>
      <c r="D254">
        <v>7.17</v>
      </c>
      <c r="E254">
        <v>8.9700000000000006</v>
      </c>
      <c r="F254">
        <v>0.11</v>
      </c>
      <c r="G254">
        <v>1.95</v>
      </c>
      <c r="H254">
        <v>0</v>
      </c>
      <c r="L254" t="s">
        <v>30</v>
      </c>
      <c r="M254">
        <v>16.16</v>
      </c>
      <c r="N254">
        <v>48.92</v>
      </c>
      <c r="O254">
        <v>9.39</v>
      </c>
      <c r="P254">
        <v>19.350000000000001</v>
      </c>
      <c r="Q254">
        <v>0.33</v>
      </c>
      <c r="R254">
        <v>5.86</v>
      </c>
      <c r="S254">
        <v>0</v>
      </c>
      <c r="W254" t="s">
        <v>30</v>
      </c>
      <c r="X254" s="9">
        <f t="shared" si="87"/>
        <v>49.285714285714292</v>
      </c>
      <c r="Y254" s="9">
        <f t="shared" si="88"/>
        <v>11.318681318681319</v>
      </c>
      <c r="Z254" s="9">
        <f t="shared" si="89"/>
        <v>39.395604395604394</v>
      </c>
      <c r="AB254" s="9">
        <f t="shared" si="90"/>
        <v>0.21381578947368424</v>
      </c>
    </row>
    <row r="255" spans="1:28" x14ac:dyDescent="0.25">
      <c r="A255" t="s">
        <v>31</v>
      </c>
      <c r="B255">
        <v>25.13</v>
      </c>
      <c r="C255">
        <v>56.48</v>
      </c>
      <c r="D255">
        <v>7.39</v>
      </c>
      <c r="E255">
        <v>8.9499999999999993</v>
      </c>
      <c r="F255">
        <v>0.13</v>
      </c>
      <c r="G255">
        <v>1.91</v>
      </c>
      <c r="H255">
        <v>0.01</v>
      </c>
      <c r="L255" t="s">
        <v>31</v>
      </c>
      <c r="M255">
        <v>16.239999999999998</v>
      </c>
      <c r="N255">
        <v>48.61</v>
      </c>
      <c r="O255">
        <v>9.66</v>
      </c>
      <c r="P255">
        <v>19.3</v>
      </c>
      <c r="Q255">
        <v>0.39</v>
      </c>
      <c r="R255">
        <v>5.74</v>
      </c>
      <c r="S255">
        <v>7.0000000000000007E-2</v>
      </c>
      <c r="W255" t="s">
        <v>31</v>
      </c>
      <c r="X255" s="9">
        <f t="shared" si="87"/>
        <v>48.722131593257195</v>
      </c>
      <c r="Y255" s="9">
        <f t="shared" si="88"/>
        <v>11.092985318107667</v>
      </c>
      <c r="Z255" s="9">
        <f t="shared" si="89"/>
        <v>40.184883088635125</v>
      </c>
      <c r="AB255" s="9">
        <f t="shared" si="90"/>
        <v>0.20537634408602151</v>
      </c>
    </row>
    <row r="256" spans="1:28" x14ac:dyDescent="0.25">
      <c r="A256" t="s">
        <v>32</v>
      </c>
      <c r="B256">
        <v>24.48</v>
      </c>
      <c r="C256">
        <v>57.05</v>
      </c>
      <c r="D256">
        <v>7.35</v>
      </c>
      <c r="E256">
        <v>8.9700000000000006</v>
      </c>
      <c r="F256">
        <v>0.12</v>
      </c>
      <c r="G256">
        <v>2</v>
      </c>
      <c r="H256">
        <v>0.01</v>
      </c>
      <c r="L256" t="s">
        <v>32</v>
      </c>
      <c r="M256">
        <v>15.77</v>
      </c>
      <c r="N256">
        <v>48.95</v>
      </c>
      <c r="O256">
        <v>9.58</v>
      </c>
      <c r="P256">
        <v>19.28</v>
      </c>
      <c r="Q256">
        <v>0.36</v>
      </c>
      <c r="R256">
        <v>6</v>
      </c>
      <c r="S256">
        <v>0.05</v>
      </c>
      <c r="W256" t="s">
        <v>32</v>
      </c>
      <c r="X256" s="9">
        <f t="shared" si="87"/>
        <v>48.672086720867199</v>
      </c>
      <c r="Y256" s="9">
        <f t="shared" si="88"/>
        <v>11.49051490514905</v>
      </c>
      <c r="Z256" s="9">
        <f t="shared" si="89"/>
        <v>39.837398373983731</v>
      </c>
      <c r="AB256" s="9">
        <f t="shared" si="90"/>
        <v>0.21390374331550802</v>
      </c>
    </row>
    <row r="257" spans="1:28" x14ac:dyDescent="0.25">
      <c r="A257" t="s">
        <v>33</v>
      </c>
      <c r="B257">
        <v>24.73</v>
      </c>
      <c r="C257">
        <v>56.9</v>
      </c>
      <c r="D257">
        <v>7.28</v>
      </c>
      <c r="E257">
        <v>8.9499999999999993</v>
      </c>
      <c r="F257">
        <v>0.15</v>
      </c>
      <c r="G257">
        <v>1.99</v>
      </c>
      <c r="H257">
        <v>0</v>
      </c>
      <c r="L257" t="s">
        <v>33</v>
      </c>
      <c r="M257">
        <v>15.95</v>
      </c>
      <c r="N257">
        <v>48.88</v>
      </c>
      <c r="O257">
        <v>9.5</v>
      </c>
      <c r="P257">
        <v>19.27</v>
      </c>
      <c r="Q257">
        <v>0.43</v>
      </c>
      <c r="R257">
        <v>5.97</v>
      </c>
      <c r="S257">
        <v>0.01</v>
      </c>
      <c r="W257" t="s">
        <v>33</v>
      </c>
      <c r="X257" s="9">
        <f t="shared" si="87"/>
        <v>48.720740337506804</v>
      </c>
      <c r="Y257" s="9">
        <f t="shared" si="88"/>
        <v>11.649428415895484</v>
      </c>
      <c r="Z257" s="9">
        <f t="shared" si="89"/>
        <v>39.629831246597718</v>
      </c>
      <c r="AB257" s="9">
        <f t="shared" si="90"/>
        <v>0.21467098166127294</v>
      </c>
    </row>
    <row r="258" spans="1:28" x14ac:dyDescent="0.25">
      <c r="A258" t="s">
        <v>35</v>
      </c>
      <c r="B258">
        <v>24.38</v>
      </c>
      <c r="C258">
        <v>57.12</v>
      </c>
      <c r="D258">
        <v>7.43</v>
      </c>
      <c r="E258">
        <v>8.9700000000000006</v>
      </c>
      <c r="F258">
        <v>0.13</v>
      </c>
      <c r="G258">
        <v>1.96</v>
      </c>
      <c r="H258">
        <v>0.01</v>
      </c>
      <c r="L258" t="s">
        <v>35</v>
      </c>
      <c r="M258">
        <v>15.71</v>
      </c>
      <c r="N258">
        <v>49.02</v>
      </c>
      <c r="O258">
        <v>9.69</v>
      </c>
      <c r="P258">
        <v>19.29</v>
      </c>
      <c r="Q258">
        <v>0.39</v>
      </c>
      <c r="R258">
        <v>5.87</v>
      </c>
      <c r="S258">
        <v>0.04</v>
      </c>
      <c r="W258" t="s">
        <v>35</v>
      </c>
      <c r="X258" s="9">
        <f t="shared" si="87"/>
        <v>48.54054054054054</v>
      </c>
      <c r="Y258" s="9">
        <f t="shared" si="88"/>
        <v>11.297297297297296</v>
      </c>
      <c r="Z258" s="9">
        <f t="shared" si="89"/>
        <v>40.162162162162161</v>
      </c>
      <c r="AB258" s="9">
        <f t="shared" si="90"/>
        <v>0.20873269435569752</v>
      </c>
    </row>
    <row r="259" spans="1:28" x14ac:dyDescent="0.25">
      <c r="A259" t="s">
        <v>37</v>
      </c>
      <c r="B259">
        <v>24.03</v>
      </c>
      <c r="C259">
        <v>57.47</v>
      </c>
      <c r="D259">
        <v>7.41</v>
      </c>
      <c r="E259">
        <v>9</v>
      </c>
      <c r="F259">
        <v>0.13</v>
      </c>
      <c r="G259">
        <v>1.96</v>
      </c>
      <c r="H259">
        <v>0</v>
      </c>
      <c r="L259" t="s">
        <v>37</v>
      </c>
      <c r="M259">
        <v>15.47</v>
      </c>
      <c r="N259">
        <v>49.29</v>
      </c>
      <c r="O259">
        <v>9.66</v>
      </c>
      <c r="P259">
        <v>19.34</v>
      </c>
      <c r="Q259">
        <v>0.38</v>
      </c>
      <c r="R259">
        <v>5.87</v>
      </c>
      <c r="S259">
        <v>0</v>
      </c>
      <c r="W259" t="s">
        <v>37</v>
      </c>
      <c r="X259" s="9">
        <f t="shared" si="87"/>
        <v>48.648648648648646</v>
      </c>
      <c r="Y259" s="9">
        <f t="shared" si="88"/>
        <v>11.297297297297296</v>
      </c>
      <c r="Z259" s="9">
        <f t="shared" si="89"/>
        <v>40.054054054054056</v>
      </c>
      <c r="AB259" s="9">
        <f t="shared" si="90"/>
        <v>0.20917822838847383</v>
      </c>
    </row>
    <row r="260" spans="1:28" x14ac:dyDescent="0.25">
      <c r="A260" t="s">
        <v>38</v>
      </c>
      <c r="B260">
        <v>24.92</v>
      </c>
      <c r="C260">
        <v>56.62</v>
      </c>
      <c r="D260">
        <v>7.36</v>
      </c>
      <c r="E260">
        <v>9</v>
      </c>
      <c r="F260">
        <v>0.13</v>
      </c>
      <c r="G260">
        <v>1.96</v>
      </c>
      <c r="H260">
        <v>0</v>
      </c>
      <c r="L260" t="s">
        <v>38</v>
      </c>
      <c r="M260">
        <v>16.07</v>
      </c>
      <c r="N260">
        <v>48.65</v>
      </c>
      <c r="O260">
        <v>9.61</v>
      </c>
      <c r="P260">
        <v>19.36</v>
      </c>
      <c r="Q260">
        <v>0.4</v>
      </c>
      <c r="R260">
        <v>5.88</v>
      </c>
      <c r="S260">
        <v>0.02</v>
      </c>
      <c r="W260" t="s">
        <v>38</v>
      </c>
      <c r="X260" s="9">
        <f t="shared" si="87"/>
        <v>48.780487804878049</v>
      </c>
      <c r="Y260" s="9">
        <f t="shared" si="88"/>
        <v>11.327913279132792</v>
      </c>
      <c r="Z260" s="9">
        <f t="shared" si="89"/>
        <v>39.891598915989164</v>
      </c>
      <c r="AB260" s="9">
        <f t="shared" si="90"/>
        <v>0.21030042918454936</v>
      </c>
    </row>
    <row r="261" spans="1:28" x14ac:dyDescent="0.25">
      <c r="A261" t="s">
        <v>40</v>
      </c>
      <c r="B261">
        <v>24.39</v>
      </c>
      <c r="C261">
        <v>57.08</v>
      </c>
      <c r="D261">
        <v>7.38</v>
      </c>
      <c r="E261">
        <v>9.0399999999999991</v>
      </c>
      <c r="F261">
        <v>0.11</v>
      </c>
      <c r="G261">
        <v>2</v>
      </c>
      <c r="H261">
        <v>0</v>
      </c>
      <c r="L261" t="s">
        <v>40</v>
      </c>
      <c r="M261">
        <v>15.7</v>
      </c>
      <c r="N261">
        <v>48.95</v>
      </c>
      <c r="O261">
        <v>9.61</v>
      </c>
      <c r="P261">
        <v>19.43</v>
      </c>
      <c r="Q261">
        <v>0.33</v>
      </c>
      <c r="R261">
        <v>5.98</v>
      </c>
      <c r="S261">
        <v>0</v>
      </c>
      <c r="W261" t="s">
        <v>40</v>
      </c>
      <c r="X261" s="9">
        <f t="shared" si="87"/>
        <v>48.785752833243386</v>
      </c>
      <c r="Y261" s="9">
        <f t="shared" si="88"/>
        <v>11.386940097139775</v>
      </c>
      <c r="Z261" s="9">
        <f t="shared" si="89"/>
        <v>39.827307069616843</v>
      </c>
      <c r="AB261" s="9">
        <f t="shared" si="90"/>
        <v>0.21321961620469085</v>
      </c>
    </row>
    <row r="262" spans="1:28" x14ac:dyDescent="0.25">
      <c r="A262" t="s">
        <v>41</v>
      </c>
      <c r="B262">
        <v>25.04</v>
      </c>
      <c r="C262">
        <v>56.43</v>
      </c>
      <c r="D262">
        <v>7.36</v>
      </c>
      <c r="E262">
        <v>9.06</v>
      </c>
      <c r="F262">
        <v>0.12</v>
      </c>
      <c r="G262">
        <v>1.99</v>
      </c>
      <c r="H262">
        <v>0</v>
      </c>
      <c r="L262" t="s">
        <v>41</v>
      </c>
      <c r="M262">
        <v>16.14</v>
      </c>
      <c r="N262">
        <v>48.45</v>
      </c>
      <c r="O262">
        <v>9.6</v>
      </c>
      <c r="P262">
        <v>19.5</v>
      </c>
      <c r="Q262">
        <v>0.34</v>
      </c>
      <c r="R262">
        <v>5.98</v>
      </c>
      <c r="S262">
        <v>0</v>
      </c>
      <c r="W262" t="s">
        <v>41</v>
      </c>
      <c r="X262" s="9">
        <f t="shared" si="87"/>
        <v>48.893685914732863</v>
      </c>
      <c r="Y262" s="9">
        <f t="shared" si="88"/>
        <v>11.386940097139773</v>
      </c>
      <c r="Z262" s="9">
        <f t="shared" si="89"/>
        <v>39.719373988127359</v>
      </c>
      <c r="AB262" s="9">
        <f t="shared" si="90"/>
        <v>0.21283422459893048</v>
      </c>
    </row>
    <row r="264" spans="1:28" x14ac:dyDescent="0.25">
      <c r="A264" s="1" t="s">
        <v>79</v>
      </c>
      <c r="B264" s="18" t="s">
        <v>489</v>
      </c>
      <c r="C264" t="s">
        <v>1</v>
      </c>
      <c r="D264" t="s">
        <v>2</v>
      </c>
      <c r="E264" t="s">
        <v>3</v>
      </c>
      <c r="F264" t="s">
        <v>4</v>
      </c>
      <c r="G264" t="s">
        <v>5</v>
      </c>
      <c r="H264" t="s">
        <v>6</v>
      </c>
      <c r="J264" s="8"/>
      <c r="L264" s="1" t="s">
        <v>79</v>
      </c>
      <c r="M264" s="18" t="s">
        <v>489</v>
      </c>
      <c r="N264" t="s">
        <v>1</v>
      </c>
      <c r="O264" t="s">
        <v>2</v>
      </c>
      <c r="P264" t="s">
        <v>3</v>
      </c>
      <c r="Q264" t="s">
        <v>4</v>
      </c>
      <c r="R264" t="s">
        <v>5</v>
      </c>
      <c r="S264" t="s">
        <v>6</v>
      </c>
      <c r="U264" s="3"/>
      <c r="W264" s="1" t="s">
        <v>79</v>
      </c>
      <c r="X264" s="1" t="s">
        <v>139</v>
      </c>
      <c r="Y264" s="1" t="s">
        <v>138</v>
      </c>
      <c r="Z264" s="1" t="s">
        <v>137</v>
      </c>
      <c r="AB264" s="12" t="s">
        <v>471</v>
      </c>
    </row>
    <row r="265" spans="1:28" x14ac:dyDescent="0.25">
      <c r="A265" t="s">
        <v>45</v>
      </c>
      <c r="B265">
        <v>25.02</v>
      </c>
      <c r="C265">
        <v>56.66</v>
      </c>
      <c r="D265">
        <v>7.37</v>
      </c>
      <c r="E265">
        <v>8.93</v>
      </c>
      <c r="F265">
        <v>0.14000000000000001</v>
      </c>
      <c r="G265">
        <v>1.87</v>
      </c>
      <c r="H265">
        <v>0.01</v>
      </c>
      <c r="L265" t="s">
        <v>45</v>
      </c>
      <c r="M265">
        <v>16.190000000000001</v>
      </c>
      <c r="N265">
        <v>48.82</v>
      </c>
      <c r="O265">
        <v>9.65</v>
      </c>
      <c r="P265">
        <v>19.27</v>
      </c>
      <c r="Q265">
        <v>0.42</v>
      </c>
      <c r="R265">
        <v>5.63</v>
      </c>
      <c r="S265">
        <v>0.03</v>
      </c>
      <c r="W265" t="s">
        <v>45</v>
      </c>
      <c r="X265" s="9">
        <f t="shared" ref="X265:X286" si="91">100*(E265+H265)/(SUM(D265:H265))</f>
        <v>48.799126637554572</v>
      </c>
      <c r="Y265" s="9">
        <f t="shared" ref="Y265:Y286" si="92">100*(F265+G265)/(SUM(D265:H265))</f>
        <v>10.971615720524017</v>
      </c>
      <c r="Z265" s="9">
        <f t="shared" ref="Z265:Z286" si="93">100*(D265)/(SUM(D265:H265))</f>
        <v>40.229257641921386</v>
      </c>
      <c r="AB265" s="9">
        <f t="shared" ref="AB265:AB286" si="94">G265/(G265+D265)</f>
        <v>0.20238095238095238</v>
      </c>
    </row>
    <row r="266" spans="1:28" x14ac:dyDescent="0.25">
      <c r="A266" t="s">
        <v>46</v>
      </c>
      <c r="B266">
        <v>25.09</v>
      </c>
      <c r="C266">
        <v>56.65</v>
      </c>
      <c r="D266">
        <v>7.22</v>
      </c>
      <c r="E266">
        <v>8.93</v>
      </c>
      <c r="F266">
        <v>0.13</v>
      </c>
      <c r="G266">
        <v>1.97</v>
      </c>
      <c r="H266">
        <v>0.02</v>
      </c>
      <c r="L266" t="s">
        <v>46</v>
      </c>
      <c r="M266">
        <v>16.2</v>
      </c>
      <c r="N266">
        <v>48.74</v>
      </c>
      <c r="O266">
        <v>9.44</v>
      </c>
      <c r="P266">
        <v>19.25</v>
      </c>
      <c r="Q266">
        <v>0.39</v>
      </c>
      <c r="R266">
        <v>5.91</v>
      </c>
      <c r="S266">
        <v>0.08</v>
      </c>
      <c r="W266" t="s">
        <v>46</v>
      </c>
      <c r="X266" s="9">
        <f t="shared" si="91"/>
        <v>48.98741105637658</v>
      </c>
      <c r="Y266" s="9">
        <f t="shared" si="92"/>
        <v>11.494252873563221</v>
      </c>
      <c r="Z266" s="9">
        <f t="shared" si="93"/>
        <v>39.518336070060215</v>
      </c>
      <c r="AB266" s="9">
        <f t="shared" si="94"/>
        <v>0.21436343852013059</v>
      </c>
    </row>
    <row r="267" spans="1:28" x14ac:dyDescent="0.25">
      <c r="A267" t="s">
        <v>47</v>
      </c>
      <c r="B267">
        <v>24.36</v>
      </c>
      <c r="C267">
        <v>57.26</v>
      </c>
      <c r="D267">
        <v>7.41</v>
      </c>
      <c r="E267">
        <v>8.9499999999999993</v>
      </c>
      <c r="F267">
        <v>0.13</v>
      </c>
      <c r="G267">
        <v>1.89</v>
      </c>
      <c r="H267">
        <v>0</v>
      </c>
      <c r="L267" t="s">
        <v>47</v>
      </c>
      <c r="M267">
        <v>15.73</v>
      </c>
      <c r="N267">
        <v>49.25</v>
      </c>
      <c r="O267">
        <v>9.68</v>
      </c>
      <c r="P267">
        <v>19.28</v>
      </c>
      <c r="Q267">
        <v>0.37</v>
      </c>
      <c r="R267">
        <v>5.68</v>
      </c>
      <c r="S267">
        <v>0.01</v>
      </c>
      <c r="W267" t="s">
        <v>47</v>
      </c>
      <c r="X267" s="9">
        <f t="shared" si="91"/>
        <v>48.694232861806306</v>
      </c>
      <c r="Y267" s="9">
        <f t="shared" si="92"/>
        <v>10.990206746463548</v>
      </c>
      <c r="Z267" s="9">
        <f t="shared" si="93"/>
        <v>40.315560391730145</v>
      </c>
      <c r="AB267" s="9">
        <f t="shared" si="94"/>
        <v>0.20322580645161287</v>
      </c>
    </row>
    <row r="268" spans="1:28" x14ac:dyDescent="0.25">
      <c r="A268" t="s">
        <v>48</v>
      </c>
      <c r="B268">
        <v>24.2</v>
      </c>
      <c r="C268">
        <v>57.24</v>
      </c>
      <c r="D268">
        <v>7.46</v>
      </c>
      <c r="E268">
        <v>9.07</v>
      </c>
      <c r="F268">
        <v>0.12</v>
      </c>
      <c r="G268">
        <v>1.91</v>
      </c>
      <c r="H268">
        <v>0</v>
      </c>
      <c r="L268" t="s">
        <v>48</v>
      </c>
      <c r="M268">
        <v>15.59</v>
      </c>
      <c r="N268">
        <v>49.11</v>
      </c>
      <c r="O268">
        <v>9.7200000000000006</v>
      </c>
      <c r="P268">
        <v>19.489999999999998</v>
      </c>
      <c r="Q268">
        <v>0.36</v>
      </c>
      <c r="R268">
        <v>5.73</v>
      </c>
      <c r="S268">
        <v>0</v>
      </c>
      <c r="W268" t="s">
        <v>48</v>
      </c>
      <c r="X268" s="9">
        <f t="shared" si="91"/>
        <v>48.868534482758612</v>
      </c>
      <c r="Y268" s="9">
        <f t="shared" si="92"/>
        <v>10.937499999999996</v>
      </c>
      <c r="Z268" s="9">
        <f t="shared" si="93"/>
        <v>40.193965517241374</v>
      </c>
      <c r="AB268" s="9">
        <f t="shared" si="94"/>
        <v>0.20384204909284953</v>
      </c>
    </row>
    <row r="269" spans="1:28" x14ac:dyDescent="0.25">
      <c r="A269" t="s">
        <v>50</v>
      </c>
      <c r="B269">
        <v>24.65</v>
      </c>
      <c r="C269">
        <v>56.67</v>
      </c>
      <c r="D269">
        <v>7.49</v>
      </c>
      <c r="E269">
        <v>9.17</v>
      </c>
      <c r="F269">
        <v>0.14000000000000001</v>
      </c>
      <c r="G269">
        <v>1.88</v>
      </c>
      <c r="H269">
        <v>0</v>
      </c>
      <c r="L269" t="s">
        <v>50</v>
      </c>
      <c r="M269">
        <v>15.88</v>
      </c>
      <c r="N269">
        <v>48.61</v>
      </c>
      <c r="O269">
        <v>9.77</v>
      </c>
      <c r="P269">
        <v>19.7</v>
      </c>
      <c r="Q269">
        <v>0.42</v>
      </c>
      <c r="R269">
        <v>5.62</v>
      </c>
      <c r="S269">
        <v>0</v>
      </c>
      <c r="W269" t="s">
        <v>50</v>
      </c>
      <c r="X269" s="9">
        <f t="shared" si="91"/>
        <v>49.089935760171308</v>
      </c>
      <c r="Y269" s="9">
        <f t="shared" si="92"/>
        <v>10.813704496788009</v>
      </c>
      <c r="Z269" s="9">
        <f t="shared" si="93"/>
        <v>40.096359743040686</v>
      </c>
      <c r="AB269" s="9">
        <f t="shared" si="94"/>
        <v>0.20064034151547488</v>
      </c>
    </row>
    <row r="270" spans="1:28" x14ac:dyDescent="0.25">
      <c r="A270" t="s">
        <v>51</v>
      </c>
      <c r="B270">
        <v>24.47</v>
      </c>
      <c r="C270">
        <v>56.97</v>
      </c>
      <c r="D270">
        <v>7.44</v>
      </c>
      <c r="E270">
        <v>9.0399999999999991</v>
      </c>
      <c r="F270">
        <v>0.16</v>
      </c>
      <c r="G270">
        <v>1.91</v>
      </c>
      <c r="H270">
        <v>0</v>
      </c>
      <c r="L270" t="s">
        <v>51</v>
      </c>
      <c r="M270">
        <v>15.77</v>
      </c>
      <c r="N270">
        <v>48.89</v>
      </c>
      <c r="O270">
        <v>9.7100000000000009</v>
      </c>
      <c r="P270">
        <v>19.440000000000001</v>
      </c>
      <c r="Q270">
        <v>0.48</v>
      </c>
      <c r="R270">
        <v>5.72</v>
      </c>
      <c r="S270">
        <v>0</v>
      </c>
      <c r="W270" t="s">
        <v>51</v>
      </c>
      <c r="X270" s="9">
        <f t="shared" si="91"/>
        <v>48.733153638814009</v>
      </c>
      <c r="Y270" s="9">
        <f t="shared" si="92"/>
        <v>11.159029649595686</v>
      </c>
      <c r="Z270" s="9">
        <f t="shared" si="93"/>
        <v>40.107816711590296</v>
      </c>
      <c r="AB270" s="9">
        <f t="shared" si="94"/>
        <v>0.20427807486631017</v>
      </c>
    </row>
    <row r="271" spans="1:28" x14ac:dyDescent="0.25">
      <c r="A271" t="s">
        <v>52</v>
      </c>
      <c r="B271">
        <v>24.69</v>
      </c>
      <c r="C271">
        <v>56.63</v>
      </c>
      <c r="D271">
        <v>7.51</v>
      </c>
      <c r="E271">
        <v>9.11</v>
      </c>
      <c r="F271">
        <v>0.14000000000000001</v>
      </c>
      <c r="G271">
        <v>1.92</v>
      </c>
      <c r="H271">
        <v>0</v>
      </c>
      <c r="L271" t="s">
        <v>52</v>
      </c>
      <c r="M271">
        <v>15.9</v>
      </c>
      <c r="N271">
        <v>48.58</v>
      </c>
      <c r="O271">
        <v>9.7899999999999991</v>
      </c>
      <c r="P271">
        <v>19.59</v>
      </c>
      <c r="Q271">
        <v>0.4</v>
      </c>
      <c r="R271">
        <v>5.74</v>
      </c>
      <c r="S271">
        <v>0</v>
      </c>
      <c r="W271" t="s">
        <v>52</v>
      </c>
      <c r="X271" s="9">
        <f t="shared" si="91"/>
        <v>48.768736616702355</v>
      </c>
      <c r="Y271" s="9">
        <f t="shared" si="92"/>
        <v>11.027837259100643</v>
      </c>
      <c r="Z271" s="9">
        <f t="shared" si="93"/>
        <v>40.203426124197001</v>
      </c>
      <c r="AB271" s="9">
        <f t="shared" si="94"/>
        <v>0.20360551431601273</v>
      </c>
    </row>
    <row r="272" spans="1:28" x14ac:dyDescent="0.25">
      <c r="A272" t="s">
        <v>53</v>
      </c>
      <c r="B272">
        <v>24.66</v>
      </c>
      <c r="C272">
        <v>56.77</v>
      </c>
      <c r="D272">
        <v>6.67</v>
      </c>
      <c r="E272">
        <v>9.16</v>
      </c>
      <c r="F272">
        <v>7.0000000000000007E-2</v>
      </c>
      <c r="G272">
        <v>2.64</v>
      </c>
      <c r="H272">
        <v>0.03</v>
      </c>
      <c r="L272" t="s">
        <v>53</v>
      </c>
      <c r="M272">
        <v>15.7</v>
      </c>
      <c r="N272">
        <v>48.12</v>
      </c>
      <c r="O272">
        <v>8.59</v>
      </c>
      <c r="P272">
        <v>19.45</v>
      </c>
      <c r="Q272">
        <v>0.21</v>
      </c>
      <c r="R272">
        <v>7.8</v>
      </c>
      <c r="S272">
        <v>0.12</v>
      </c>
      <c r="W272" t="s">
        <v>53</v>
      </c>
      <c r="X272" s="9">
        <f t="shared" si="91"/>
        <v>49.488422186322026</v>
      </c>
      <c r="Y272" s="9">
        <f t="shared" si="92"/>
        <v>14.593430263866452</v>
      </c>
      <c r="Z272" s="9">
        <f t="shared" si="93"/>
        <v>35.918147549811522</v>
      </c>
      <c r="AB272" s="9">
        <f t="shared" si="94"/>
        <v>0.28356605800214824</v>
      </c>
    </row>
    <row r="273" spans="1:28" x14ac:dyDescent="0.25">
      <c r="A273" t="s">
        <v>56</v>
      </c>
      <c r="B273">
        <v>24.63</v>
      </c>
      <c r="C273">
        <v>56.8</v>
      </c>
      <c r="D273">
        <v>7.49</v>
      </c>
      <c r="E273">
        <v>9.0399999999999991</v>
      </c>
      <c r="F273">
        <v>0.12</v>
      </c>
      <c r="G273">
        <v>1.92</v>
      </c>
      <c r="H273">
        <v>0</v>
      </c>
      <c r="L273" t="s">
        <v>56</v>
      </c>
      <c r="M273">
        <v>15.88</v>
      </c>
      <c r="N273">
        <v>48.78</v>
      </c>
      <c r="O273">
        <v>9.77</v>
      </c>
      <c r="P273">
        <v>19.45</v>
      </c>
      <c r="Q273">
        <v>0.36</v>
      </c>
      <c r="R273">
        <v>5.76</v>
      </c>
      <c r="S273">
        <v>0</v>
      </c>
      <c r="W273" t="s">
        <v>56</v>
      </c>
      <c r="X273" s="9">
        <f t="shared" si="91"/>
        <v>48.680667743672586</v>
      </c>
      <c r="Y273" s="9">
        <f t="shared" si="92"/>
        <v>10.985460420032309</v>
      </c>
      <c r="Z273" s="9">
        <f t="shared" si="93"/>
        <v>40.333871836295096</v>
      </c>
      <c r="AB273" s="9">
        <f t="shared" si="94"/>
        <v>0.20403825717321997</v>
      </c>
    </row>
    <row r="274" spans="1:28" x14ac:dyDescent="0.25">
      <c r="A274" t="s">
        <v>59</v>
      </c>
      <c r="B274">
        <v>23.81</v>
      </c>
      <c r="C274">
        <v>57.46</v>
      </c>
      <c r="D274">
        <v>7.5</v>
      </c>
      <c r="E274">
        <v>9.1300000000000008</v>
      </c>
      <c r="F274">
        <v>0.12</v>
      </c>
      <c r="G274">
        <v>1.97</v>
      </c>
      <c r="H274">
        <v>0.01</v>
      </c>
      <c r="L274" t="s">
        <v>59</v>
      </c>
      <c r="M274">
        <v>15.29</v>
      </c>
      <c r="N274">
        <v>49.13</v>
      </c>
      <c r="O274">
        <v>9.74</v>
      </c>
      <c r="P274">
        <v>19.57</v>
      </c>
      <c r="Q274">
        <v>0.35</v>
      </c>
      <c r="R274">
        <v>5.87</v>
      </c>
      <c r="S274">
        <v>0.05</v>
      </c>
      <c r="W274" t="s">
        <v>59</v>
      </c>
      <c r="X274" s="9">
        <f t="shared" si="91"/>
        <v>48.798718633208743</v>
      </c>
      <c r="Y274" s="9">
        <f t="shared" si="92"/>
        <v>11.158569140416441</v>
      </c>
      <c r="Z274" s="9">
        <f t="shared" si="93"/>
        <v>40.042712226374789</v>
      </c>
      <c r="AB274" s="9">
        <f t="shared" si="94"/>
        <v>0.20802534318901794</v>
      </c>
    </row>
    <row r="275" spans="1:28" x14ac:dyDescent="0.25">
      <c r="A275" t="s">
        <v>63</v>
      </c>
      <c r="B275">
        <v>24.18</v>
      </c>
      <c r="C275">
        <v>56.98</v>
      </c>
      <c r="D275">
        <v>7.55</v>
      </c>
      <c r="E275">
        <v>9.1999999999999993</v>
      </c>
      <c r="F275">
        <v>0.14000000000000001</v>
      </c>
      <c r="G275">
        <v>1.95</v>
      </c>
      <c r="H275">
        <v>0.01</v>
      </c>
      <c r="L275" t="s">
        <v>63</v>
      </c>
      <c r="M275">
        <v>15.52</v>
      </c>
      <c r="N275">
        <v>48.71</v>
      </c>
      <c r="O275">
        <v>9.8000000000000007</v>
      </c>
      <c r="P275">
        <v>19.7</v>
      </c>
      <c r="Q275">
        <v>0.4</v>
      </c>
      <c r="R275">
        <v>5.83</v>
      </c>
      <c r="S275">
        <v>0.04</v>
      </c>
      <c r="W275" t="s">
        <v>63</v>
      </c>
      <c r="X275" s="9">
        <f t="shared" si="91"/>
        <v>48.859416445623332</v>
      </c>
      <c r="Y275" s="9">
        <f t="shared" si="92"/>
        <v>11.087533156498672</v>
      </c>
      <c r="Z275" s="9">
        <f t="shared" si="93"/>
        <v>40.053050397877982</v>
      </c>
      <c r="AB275" s="9">
        <f t="shared" si="94"/>
        <v>0.20526315789473684</v>
      </c>
    </row>
    <row r="276" spans="1:28" x14ac:dyDescent="0.25">
      <c r="A276" t="s">
        <v>64</v>
      </c>
      <c r="B276">
        <v>24.49</v>
      </c>
      <c r="C276">
        <v>57.08</v>
      </c>
      <c r="D276">
        <v>7.45</v>
      </c>
      <c r="E276">
        <v>8.98</v>
      </c>
      <c r="F276">
        <v>0.12</v>
      </c>
      <c r="G276">
        <v>1.87</v>
      </c>
      <c r="H276">
        <v>0.01</v>
      </c>
      <c r="L276" t="s">
        <v>64</v>
      </c>
      <c r="M276">
        <v>15.82</v>
      </c>
      <c r="N276">
        <v>49.1</v>
      </c>
      <c r="O276">
        <v>9.75</v>
      </c>
      <c r="P276">
        <v>19.34</v>
      </c>
      <c r="Q276">
        <v>0.36</v>
      </c>
      <c r="R276">
        <v>5.6</v>
      </c>
      <c r="S276">
        <v>0.03</v>
      </c>
      <c r="W276" t="s">
        <v>64</v>
      </c>
      <c r="X276" s="9">
        <f t="shared" si="91"/>
        <v>48.779164405860001</v>
      </c>
      <c r="Y276" s="9">
        <f t="shared" si="92"/>
        <v>10.797612588171459</v>
      </c>
      <c r="Z276" s="9">
        <f t="shared" si="93"/>
        <v>40.423223005968524</v>
      </c>
      <c r="AB276" s="9">
        <f t="shared" si="94"/>
        <v>0.20064377682403434</v>
      </c>
    </row>
    <row r="277" spans="1:28" x14ac:dyDescent="0.25">
      <c r="A277" t="s">
        <v>66</v>
      </c>
      <c r="B277">
        <v>24.77</v>
      </c>
      <c r="C277">
        <v>56.68</v>
      </c>
      <c r="D277">
        <v>7.29</v>
      </c>
      <c r="E277">
        <v>9.09</v>
      </c>
      <c r="F277">
        <v>0.14000000000000001</v>
      </c>
      <c r="G277">
        <v>2.02</v>
      </c>
      <c r="H277">
        <v>0</v>
      </c>
      <c r="L277" t="s">
        <v>66</v>
      </c>
      <c r="M277">
        <v>15.93</v>
      </c>
      <c r="N277">
        <v>48.57</v>
      </c>
      <c r="O277">
        <v>9.49</v>
      </c>
      <c r="P277">
        <v>19.52</v>
      </c>
      <c r="Q277">
        <v>0.4</v>
      </c>
      <c r="R277">
        <v>6.06</v>
      </c>
      <c r="S277">
        <v>0.02</v>
      </c>
      <c r="W277" t="s">
        <v>66</v>
      </c>
      <c r="X277" s="9">
        <f t="shared" si="91"/>
        <v>49.029126213592235</v>
      </c>
      <c r="Y277" s="9">
        <f t="shared" si="92"/>
        <v>11.650485436893204</v>
      </c>
      <c r="Z277" s="9">
        <f t="shared" si="93"/>
        <v>39.320388349514566</v>
      </c>
      <c r="AB277" s="9">
        <f t="shared" si="94"/>
        <v>0.21697099892588614</v>
      </c>
    </row>
    <row r="278" spans="1:28" x14ac:dyDescent="0.25">
      <c r="A278" t="s">
        <v>67</v>
      </c>
      <c r="B278">
        <v>24.53</v>
      </c>
      <c r="C278">
        <v>56.97</v>
      </c>
      <c r="D278">
        <v>7.43</v>
      </c>
      <c r="E278">
        <v>9.06</v>
      </c>
      <c r="F278">
        <v>0.12</v>
      </c>
      <c r="G278">
        <v>1.88</v>
      </c>
      <c r="H278">
        <v>0</v>
      </c>
      <c r="L278" t="s">
        <v>67</v>
      </c>
      <c r="M278">
        <v>15.82</v>
      </c>
      <c r="N278">
        <v>48.95</v>
      </c>
      <c r="O278">
        <v>9.7100000000000009</v>
      </c>
      <c r="P278">
        <v>19.5</v>
      </c>
      <c r="Q278">
        <v>0.37</v>
      </c>
      <c r="R278">
        <v>5.65</v>
      </c>
      <c r="S278">
        <v>0</v>
      </c>
      <c r="W278" t="s">
        <v>67</v>
      </c>
      <c r="X278" s="9">
        <f t="shared" si="91"/>
        <v>48.999459167117358</v>
      </c>
      <c r="Y278" s="9">
        <f t="shared" si="92"/>
        <v>10.816657652785288</v>
      </c>
      <c r="Z278" s="9">
        <f t="shared" si="93"/>
        <v>40.183883180097347</v>
      </c>
      <c r="AB278" s="9">
        <f t="shared" si="94"/>
        <v>0.20193340494092377</v>
      </c>
    </row>
    <row r="279" spans="1:28" x14ac:dyDescent="0.25">
      <c r="A279" t="s">
        <v>158</v>
      </c>
      <c r="B279">
        <v>24.55</v>
      </c>
      <c r="C279">
        <v>57.08</v>
      </c>
      <c r="D279">
        <v>7.36</v>
      </c>
      <c r="E279">
        <v>8.9600000000000009</v>
      </c>
      <c r="F279">
        <v>0.13</v>
      </c>
      <c r="G279">
        <v>1.91</v>
      </c>
      <c r="H279">
        <v>0.01</v>
      </c>
      <c r="L279" t="s">
        <v>158</v>
      </c>
      <c r="M279">
        <v>15.84</v>
      </c>
      <c r="N279">
        <v>49.08</v>
      </c>
      <c r="O279">
        <v>9.6199999999999992</v>
      </c>
      <c r="P279">
        <v>19.3</v>
      </c>
      <c r="Q279">
        <v>0.4</v>
      </c>
      <c r="R279">
        <v>5.73</v>
      </c>
      <c r="S279">
        <v>0.03</v>
      </c>
      <c r="W279" t="s">
        <v>158</v>
      </c>
      <c r="X279" s="9">
        <f t="shared" si="91"/>
        <v>48.829613500272188</v>
      </c>
      <c r="Y279" s="9">
        <f t="shared" si="92"/>
        <v>11.105062602068589</v>
      </c>
      <c r="Z279" s="9">
        <f t="shared" si="93"/>
        <v>40.065323897659226</v>
      </c>
      <c r="AB279" s="9">
        <f t="shared" si="94"/>
        <v>0.20604099244875945</v>
      </c>
    </row>
    <row r="280" spans="1:28" x14ac:dyDescent="0.25">
      <c r="A280" t="s">
        <v>113</v>
      </c>
      <c r="B280">
        <v>24.02</v>
      </c>
      <c r="C280">
        <v>57.37</v>
      </c>
      <c r="D280">
        <v>7.36</v>
      </c>
      <c r="E280">
        <v>9.1199999999999992</v>
      </c>
      <c r="F280">
        <v>0.14000000000000001</v>
      </c>
      <c r="G280">
        <v>1.96</v>
      </c>
      <c r="H280">
        <v>0.02</v>
      </c>
      <c r="L280" t="s">
        <v>113</v>
      </c>
      <c r="M280">
        <v>15.43</v>
      </c>
      <c r="N280">
        <v>49.08</v>
      </c>
      <c r="O280">
        <v>9.57</v>
      </c>
      <c r="P280">
        <v>19.559999999999999</v>
      </c>
      <c r="Q280">
        <v>0.42</v>
      </c>
      <c r="R280">
        <v>5.85</v>
      </c>
      <c r="S280">
        <v>0.1</v>
      </c>
      <c r="W280" t="s">
        <v>113</v>
      </c>
      <c r="X280" s="9">
        <f t="shared" si="91"/>
        <v>49.139784946236553</v>
      </c>
      <c r="Y280" s="9">
        <f t="shared" si="92"/>
        <v>11.29032258064516</v>
      </c>
      <c r="Z280" s="9">
        <f t="shared" si="93"/>
        <v>39.56989247311828</v>
      </c>
      <c r="AB280" s="9">
        <f t="shared" si="94"/>
        <v>0.21030042918454936</v>
      </c>
    </row>
    <row r="281" spans="1:28" x14ac:dyDescent="0.25">
      <c r="A281" t="s">
        <v>407</v>
      </c>
      <c r="B281">
        <v>24.22</v>
      </c>
      <c r="C281">
        <v>57.11</v>
      </c>
      <c r="D281">
        <v>7.52</v>
      </c>
      <c r="E281">
        <v>9.1300000000000008</v>
      </c>
      <c r="F281">
        <v>0.13</v>
      </c>
      <c r="G281">
        <v>1.89</v>
      </c>
      <c r="H281">
        <v>0</v>
      </c>
      <c r="L281" t="s">
        <v>407</v>
      </c>
      <c r="M281">
        <v>15.59</v>
      </c>
      <c r="N281">
        <v>48.96</v>
      </c>
      <c r="O281">
        <v>9.8000000000000007</v>
      </c>
      <c r="P281">
        <v>19.600000000000001</v>
      </c>
      <c r="Q281">
        <v>0.38</v>
      </c>
      <c r="R281">
        <v>5.67</v>
      </c>
      <c r="S281">
        <v>0</v>
      </c>
      <c r="W281" t="s">
        <v>407</v>
      </c>
      <c r="X281" s="9">
        <f t="shared" si="91"/>
        <v>48.901981788966268</v>
      </c>
      <c r="Y281" s="9">
        <f t="shared" si="92"/>
        <v>10.819496518478845</v>
      </c>
      <c r="Z281" s="9">
        <f t="shared" si="93"/>
        <v>40.278521692554904</v>
      </c>
      <c r="AB281" s="9">
        <f t="shared" si="94"/>
        <v>0.2008501594048884</v>
      </c>
    </row>
    <row r="282" spans="1:28" x14ac:dyDescent="0.25">
      <c r="A282" t="s">
        <v>408</v>
      </c>
      <c r="B282">
        <v>24.67</v>
      </c>
      <c r="C282">
        <v>56.88</v>
      </c>
      <c r="D282">
        <v>7.35</v>
      </c>
      <c r="E282">
        <v>9.0500000000000007</v>
      </c>
      <c r="F282">
        <v>0.13</v>
      </c>
      <c r="G282">
        <v>1.92</v>
      </c>
      <c r="H282">
        <v>0</v>
      </c>
      <c r="L282" t="s">
        <v>408</v>
      </c>
      <c r="M282">
        <v>15.92</v>
      </c>
      <c r="N282">
        <v>48.88</v>
      </c>
      <c r="O282">
        <v>9.59</v>
      </c>
      <c r="P282">
        <v>19.48</v>
      </c>
      <c r="Q282">
        <v>0.38</v>
      </c>
      <c r="R282">
        <v>5.76</v>
      </c>
      <c r="S282">
        <v>0</v>
      </c>
      <c r="W282" t="s">
        <v>408</v>
      </c>
      <c r="X282" s="9">
        <f t="shared" si="91"/>
        <v>49.051490514905169</v>
      </c>
      <c r="Y282" s="9">
        <f t="shared" si="92"/>
        <v>11.111111111111112</v>
      </c>
      <c r="Z282" s="9">
        <f t="shared" si="93"/>
        <v>39.837398373983746</v>
      </c>
      <c r="AB282" s="9">
        <f t="shared" si="94"/>
        <v>0.20711974110032363</v>
      </c>
    </row>
    <row r="283" spans="1:28" x14ac:dyDescent="0.25">
      <c r="A283" t="s">
        <v>409</v>
      </c>
      <c r="B283">
        <v>23.86</v>
      </c>
      <c r="C283">
        <v>57.54</v>
      </c>
      <c r="D283">
        <v>7.45</v>
      </c>
      <c r="E283">
        <v>9.1199999999999992</v>
      </c>
      <c r="F283">
        <v>0.11</v>
      </c>
      <c r="G283">
        <v>1.9</v>
      </c>
      <c r="H283">
        <v>0.01</v>
      </c>
      <c r="L283" t="s">
        <v>409</v>
      </c>
      <c r="M283">
        <v>15.35</v>
      </c>
      <c r="N283">
        <v>49.3</v>
      </c>
      <c r="O283">
        <v>9.69</v>
      </c>
      <c r="P283">
        <v>19.579999999999998</v>
      </c>
      <c r="Q283">
        <v>0.33</v>
      </c>
      <c r="R283">
        <v>5.7</v>
      </c>
      <c r="S283">
        <v>0.05</v>
      </c>
      <c r="W283" t="s">
        <v>409</v>
      </c>
      <c r="X283" s="9">
        <f t="shared" si="91"/>
        <v>49.112426035502956</v>
      </c>
      <c r="Y283" s="9">
        <f t="shared" si="92"/>
        <v>10.812264658418503</v>
      </c>
      <c r="Z283" s="9">
        <f t="shared" si="93"/>
        <v>40.075309306078537</v>
      </c>
      <c r="AB283" s="9">
        <f t="shared" si="94"/>
        <v>0.20320855614973263</v>
      </c>
    </row>
    <row r="284" spans="1:28" x14ac:dyDescent="0.25">
      <c r="A284" t="s">
        <v>410</v>
      </c>
      <c r="B284">
        <v>24.34</v>
      </c>
      <c r="C284">
        <v>57.06</v>
      </c>
      <c r="D284">
        <v>7.44</v>
      </c>
      <c r="E284">
        <v>9.09</v>
      </c>
      <c r="F284">
        <v>0.13</v>
      </c>
      <c r="G284">
        <v>1.95</v>
      </c>
      <c r="H284">
        <v>0</v>
      </c>
      <c r="L284" t="s">
        <v>410</v>
      </c>
      <c r="M284">
        <v>15.67</v>
      </c>
      <c r="N284">
        <v>48.92</v>
      </c>
      <c r="O284">
        <v>9.69</v>
      </c>
      <c r="P284">
        <v>19.52</v>
      </c>
      <c r="Q284">
        <v>0.38</v>
      </c>
      <c r="R284">
        <v>5.83</v>
      </c>
      <c r="S284">
        <v>0</v>
      </c>
      <c r="W284" t="s">
        <v>410</v>
      </c>
      <c r="X284" s="9">
        <f t="shared" si="91"/>
        <v>48.844707146695328</v>
      </c>
      <c r="Y284" s="9">
        <f t="shared" si="92"/>
        <v>11.176786673831273</v>
      </c>
      <c r="Z284" s="9">
        <f t="shared" si="93"/>
        <v>39.978506179473399</v>
      </c>
      <c r="AB284" s="9">
        <f t="shared" si="94"/>
        <v>0.20766773162939295</v>
      </c>
    </row>
    <row r="285" spans="1:28" x14ac:dyDescent="0.25">
      <c r="A285" t="s">
        <v>416</v>
      </c>
      <c r="B285">
        <v>24.91</v>
      </c>
      <c r="C285">
        <v>56.77</v>
      </c>
      <c r="D285">
        <v>7.36</v>
      </c>
      <c r="E285">
        <v>8.93</v>
      </c>
      <c r="F285">
        <v>0.12</v>
      </c>
      <c r="G285">
        <v>1.91</v>
      </c>
      <c r="H285">
        <v>0</v>
      </c>
      <c r="L285" t="s">
        <v>416</v>
      </c>
      <c r="M285">
        <v>16.11</v>
      </c>
      <c r="N285">
        <v>48.9</v>
      </c>
      <c r="O285">
        <v>9.64</v>
      </c>
      <c r="P285">
        <v>19.27</v>
      </c>
      <c r="Q285">
        <v>0.35</v>
      </c>
      <c r="R285">
        <v>5.73</v>
      </c>
      <c r="S285">
        <v>0</v>
      </c>
      <c r="W285" t="s">
        <v>416</v>
      </c>
      <c r="X285" s="9">
        <f t="shared" si="91"/>
        <v>48.744541484716159</v>
      </c>
      <c r="Y285" s="9">
        <f t="shared" si="92"/>
        <v>11.080786026200872</v>
      </c>
      <c r="Z285" s="9">
        <f t="shared" si="93"/>
        <v>40.174672489082965</v>
      </c>
      <c r="AB285" s="9">
        <f t="shared" si="94"/>
        <v>0.20604099244875945</v>
      </c>
    </row>
    <row r="286" spans="1:28" x14ac:dyDescent="0.25">
      <c r="A286" t="s">
        <v>420</v>
      </c>
      <c r="B286">
        <v>24.44</v>
      </c>
      <c r="C286">
        <v>56.99</v>
      </c>
      <c r="D286">
        <v>7.47</v>
      </c>
      <c r="E286">
        <v>9.11</v>
      </c>
      <c r="F286">
        <v>0.13</v>
      </c>
      <c r="G286">
        <v>1.85</v>
      </c>
      <c r="H286">
        <v>0</v>
      </c>
      <c r="L286" t="s">
        <v>420</v>
      </c>
      <c r="M286">
        <v>15.75</v>
      </c>
      <c r="N286">
        <v>48.94</v>
      </c>
      <c r="O286">
        <v>9.75</v>
      </c>
      <c r="P286">
        <v>19.61</v>
      </c>
      <c r="Q286">
        <v>0.37</v>
      </c>
      <c r="R286">
        <v>5.55</v>
      </c>
      <c r="S286">
        <v>0.02</v>
      </c>
      <c r="W286" t="s">
        <v>420</v>
      </c>
      <c r="X286" s="9">
        <f t="shared" si="91"/>
        <v>49.084051724137936</v>
      </c>
      <c r="Y286" s="9">
        <f t="shared" si="92"/>
        <v>10.668103448275863</v>
      </c>
      <c r="Z286" s="9">
        <f t="shared" si="93"/>
        <v>40.247844827586206</v>
      </c>
      <c r="AB286" s="9">
        <f t="shared" si="94"/>
        <v>0.19849785407725323</v>
      </c>
    </row>
    <row r="288" spans="1:28" x14ac:dyDescent="0.25">
      <c r="A288" s="1" t="s">
        <v>81</v>
      </c>
      <c r="B288" s="18" t="s">
        <v>489</v>
      </c>
      <c r="C288" t="s">
        <v>1</v>
      </c>
      <c r="D288" t="s">
        <v>2</v>
      </c>
      <c r="E288" t="s">
        <v>3</v>
      </c>
      <c r="F288" t="s">
        <v>4</v>
      </c>
      <c r="G288" t="s">
        <v>5</v>
      </c>
      <c r="H288" t="s">
        <v>6</v>
      </c>
      <c r="J288" s="8"/>
      <c r="L288" s="1" t="s">
        <v>81</v>
      </c>
      <c r="M288" s="18" t="s">
        <v>489</v>
      </c>
      <c r="N288" t="s">
        <v>1</v>
      </c>
      <c r="O288" t="s">
        <v>2</v>
      </c>
      <c r="P288" t="s">
        <v>3</v>
      </c>
      <c r="Q288" t="s">
        <v>4</v>
      </c>
      <c r="R288" t="s">
        <v>5</v>
      </c>
      <c r="S288" t="s">
        <v>6</v>
      </c>
      <c r="U288" s="3"/>
      <c r="W288" s="1" t="s">
        <v>81</v>
      </c>
      <c r="X288" s="1" t="s">
        <v>139</v>
      </c>
      <c r="Y288" s="1" t="s">
        <v>138</v>
      </c>
      <c r="Z288" s="1" t="s">
        <v>137</v>
      </c>
      <c r="AB288" s="12" t="s">
        <v>471</v>
      </c>
    </row>
    <row r="289" spans="1:28" x14ac:dyDescent="0.25">
      <c r="A289" t="s">
        <v>421</v>
      </c>
      <c r="B289">
        <v>24.33</v>
      </c>
      <c r="C289">
        <v>57.01</v>
      </c>
      <c r="D289">
        <v>7.57</v>
      </c>
      <c r="E289">
        <v>9.1300000000000008</v>
      </c>
      <c r="F289">
        <v>0.12</v>
      </c>
      <c r="G289">
        <v>1.86</v>
      </c>
      <c r="H289">
        <v>0</v>
      </c>
      <c r="L289" t="s">
        <v>421</v>
      </c>
      <c r="M289">
        <v>15.67</v>
      </c>
      <c r="N289">
        <v>48.93</v>
      </c>
      <c r="O289">
        <v>9.8699999999999992</v>
      </c>
      <c r="P289">
        <v>19.62</v>
      </c>
      <c r="Q289">
        <v>0.35</v>
      </c>
      <c r="R289">
        <v>5.56</v>
      </c>
      <c r="S289">
        <v>0</v>
      </c>
      <c r="W289" t="s">
        <v>421</v>
      </c>
      <c r="X289" s="9">
        <f t="shared" ref="X289:X321" si="95">100*(E289+H289)/(SUM(D289:H289))</f>
        <v>48.875802997858671</v>
      </c>
      <c r="Y289" s="9">
        <f t="shared" ref="Y289:Y321" si="96">100*(F289+G289)/(SUM(D289:H289))</f>
        <v>10.599571734475372</v>
      </c>
      <c r="Z289" s="9">
        <f t="shared" ref="Z289:Z321" si="97">100*(D289)/(SUM(D289:H289))</f>
        <v>40.524625267665947</v>
      </c>
      <c r="AB289" s="9">
        <f t="shared" ref="AB289:AB321" si="98">G289/(G289+D289)</f>
        <v>0.19724284199363734</v>
      </c>
    </row>
    <row r="290" spans="1:28" x14ac:dyDescent="0.25">
      <c r="A290" t="s">
        <v>422</v>
      </c>
      <c r="B290">
        <v>23.91</v>
      </c>
      <c r="C290">
        <v>57.46</v>
      </c>
      <c r="D290">
        <v>7.49</v>
      </c>
      <c r="E290">
        <v>9.09</v>
      </c>
      <c r="F290">
        <v>0.14000000000000001</v>
      </c>
      <c r="G290">
        <v>1.91</v>
      </c>
      <c r="H290">
        <v>0</v>
      </c>
      <c r="L290" t="s">
        <v>422</v>
      </c>
      <c r="M290">
        <v>15.38</v>
      </c>
      <c r="N290">
        <v>49.23</v>
      </c>
      <c r="O290">
        <v>9.75</v>
      </c>
      <c r="P290">
        <v>19.510000000000002</v>
      </c>
      <c r="Q290">
        <v>0.42</v>
      </c>
      <c r="R290">
        <v>5.71</v>
      </c>
      <c r="S290">
        <v>0</v>
      </c>
      <c r="W290" t="s">
        <v>422</v>
      </c>
      <c r="X290" s="9">
        <f t="shared" si="95"/>
        <v>48.792270531400966</v>
      </c>
      <c r="Y290" s="9">
        <f t="shared" si="96"/>
        <v>11.003757380568974</v>
      </c>
      <c r="Z290" s="9">
        <f t="shared" si="97"/>
        <v>40.203972088030064</v>
      </c>
      <c r="AB290" s="9">
        <f t="shared" si="98"/>
        <v>0.20319148936170212</v>
      </c>
    </row>
    <row r="291" spans="1:28" x14ac:dyDescent="0.25">
      <c r="A291" t="s">
        <v>425</v>
      </c>
      <c r="B291">
        <v>24.03</v>
      </c>
      <c r="C291">
        <v>57.17</v>
      </c>
      <c r="D291">
        <v>7.57</v>
      </c>
      <c r="E291">
        <v>9.16</v>
      </c>
      <c r="F291">
        <v>0.11</v>
      </c>
      <c r="G291">
        <v>1.93</v>
      </c>
      <c r="H291">
        <v>0.02</v>
      </c>
      <c r="L291" t="s">
        <v>425</v>
      </c>
      <c r="M291">
        <v>15.44</v>
      </c>
      <c r="N291">
        <v>48.91</v>
      </c>
      <c r="O291">
        <v>9.85</v>
      </c>
      <c r="P291">
        <v>19.64</v>
      </c>
      <c r="Q291">
        <v>0.33</v>
      </c>
      <c r="R291">
        <v>5.76</v>
      </c>
      <c r="S291">
        <v>0.08</v>
      </c>
      <c r="W291" t="s">
        <v>425</v>
      </c>
      <c r="X291" s="9">
        <f t="shared" si="95"/>
        <v>48.85577434805748</v>
      </c>
      <c r="Y291" s="9">
        <f t="shared" si="96"/>
        <v>10.856838744012773</v>
      </c>
      <c r="Z291" s="9">
        <f t="shared" si="97"/>
        <v>40.287386907929751</v>
      </c>
      <c r="AB291" s="9">
        <f t="shared" si="98"/>
        <v>0.20315789473684209</v>
      </c>
    </row>
    <row r="292" spans="1:28" x14ac:dyDescent="0.25">
      <c r="A292" t="s">
        <v>426</v>
      </c>
      <c r="B292">
        <v>24</v>
      </c>
      <c r="C292">
        <v>57.42</v>
      </c>
      <c r="D292">
        <v>7.5</v>
      </c>
      <c r="E292">
        <v>9.02</v>
      </c>
      <c r="F292">
        <v>0.14000000000000001</v>
      </c>
      <c r="G292">
        <v>1.92</v>
      </c>
      <c r="H292">
        <v>0.02</v>
      </c>
      <c r="L292" t="s">
        <v>426</v>
      </c>
      <c r="M292">
        <v>15.44</v>
      </c>
      <c r="N292">
        <v>49.21</v>
      </c>
      <c r="O292">
        <v>9.76</v>
      </c>
      <c r="P292">
        <v>19.36</v>
      </c>
      <c r="Q292">
        <v>0.42</v>
      </c>
      <c r="R292">
        <v>5.73</v>
      </c>
      <c r="S292">
        <v>0.08</v>
      </c>
      <c r="W292" t="s">
        <v>426</v>
      </c>
      <c r="X292" s="9">
        <f t="shared" si="95"/>
        <v>48.602150537634408</v>
      </c>
      <c r="Y292" s="9">
        <f t="shared" si="96"/>
        <v>11.075268817204302</v>
      </c>
      <c r="Z292" s="9">
        <f t="shared" si="97"/>
        <v>40.322580645161295</v>
      </c>
      <c r="AB292" s="9">
        <f t="shared" si="98"/>
        <v>0.2038216560509554</v>
      </c>
    </row>
    <row r="293" spans="1:28" x14ac:dyDescent="0.25">
      <c r="A293" t="s">
        <v>427</v>
      </c>
      <c r="B293">
        <v>23.59</v>
      </c>
      <c r="C293">
        <v>57.8</v>
      </c>
      <c r="D293">
        <v>7.46</v>
      </c>
      <c r="E293">
        <v>9.11</v>
      </c>
      <c r="F293">
        <v>0.12</v>
      </c>
      <c r="G293">
        <v>1.89</v>
      </c>
      <c r="H293">
        <v>0.03</v>
      </c>
      <c r="L293" t="s">
        <v>427</v>
      </c>
      <c r="M293">
        <v>15.16</v>
      </c>
      <c r="N293">
        <v>49.46</v>
      </c>
      <c r="O293">
        <v>9.6999999999999993</v>
      </c>
      <c r="P293">
        <v>19.52</v>
      </c>
      <c r="Q293">
        <v>0.35</v>
      </c>
      <c r="R293">
        <v>5.66</v>
      </c>
      <c r="S293">
        <v>0.15</v>
      </c>
      <c r="W293" t="s">
        <v>427</v>
      </c>
      <c r="X293" s="9">
        <f t="shared" si="95"/>
        <v>49.113379903277796</v>
      </c>
      <c r="Y293" s="9">
        <f t="shared" si="96"/>
        <v>10.800644814615795</v>
      </c>
      <c r="Z293" s="9">
        <f t="shared" si="97"/>
        <v>40.085975282106389</v>
      </c>
      <c r="AB293" s="9">
        <f t="shared" si="98"/>
        <v>0.20213903743315509</v>
      </c>
    </row>
    <row r="294" spans="1:28" x14ac:dyDescent="0.25">
      <c r="A294" t="s">
        <v>428</v>
      </c>
      <c r="B294">
        <v>24.16</v>
      </c>
      <c r="C294">
        <v>57.16</v>
      </c>
      <c r="D294">
        <v>7.53</v>
      </c>
      <c r="E294">
        <v>9.18</v>
      </c>
      <c r="F294">
        <v>0.1</v>
      </c>
      <c r="G294">
        <v>1.86</v>
      </c>
      <c r="H294">
        <v>0.01</v>
      </c>
      <c r="L294" t="s">
        <v>428</v>
      </c>
      <c r="M294">
        <v>15.55</v>
      </c>
      <c r="N294">
        <v>49.01</v>
      </c>
      <c r="O294">
        <v>9.81</v>
      </c>
      <c r="P294">
        <v>19.72</v>
      </c>
      <c r="Q294">
        <v>0.3</v>
      </c>
      <c r="R294">
        <v>5.57</v>
      </c>
      <c r="S294">
        <v>0.05</v>
      </c>
      <c r="W294" t="s">
        <v>428</v>
      </c>
      <c r="X294" s="9">
        <f t="shared" si="95"/>
        <v>49.197002141327616</v>
      </c>
      <c r="Y294" s="9">
        <f t="shared" si="96"/>
        <v>10.492505353319057</v>
      </c>
      <c r="Z294" s="9">
        <f t="shared" si="97"/>
        <v>40.310492505353309</v>
      </c>
      <c r="AB294" s="9">
        <f t="shared" si="98"/>
        <v>0.19808306709265175</v>
      </c>
    </row>
    <row r="295" spans="1:28" x14ac:dyDescent="0.25">
      <c r="A295" t="s">
        <v>430</v>
      </c>
      <c r="B295">
        <v>24.39</v>
      </c>
      <c r="C295">
        <v>56.8</v>
      </c>
      <c r="D295">
        <v>7.47</v>
      </c>
      <c r="E295">
        <v>9.2100000000000009</v>
      </c>
      <c r="F295">
        <v>0.14000000000000001</v>
      </c>
      <c r="G295">
        <v>1.97</v>
      </c>
      <c r="H295">
        <v>0.02</v>
      </c>
      <c r="L295" t="s">
        <v>430</v>
      </c>
      <c r="M295">
        <v>15.65</v>
      </c>
      <c r="N295">
        <v>48.55</v>
      </c>
      <c r="O295">
        <v>9.6999999999999993</v>
      </c>
      <c r="P295">
        <v>19.73</v>
      </c>
      <c r="Q295">
        <v>0.4</v>
      </c>
      <c r="R295">
        <v>5.86</v>
      </c>
      <c r="S295">
        <v>0.11</v>
      </c>
      <c r="W295" t="s">
        <v>430</v>
      </c>
      <c r="X295" s="9">
        <f t="shared" si="95"/>
        <v>49.069643806485914</v>
      </c>
      <c r="Y295" s="9">
        <f t="shared" si="96"/>
        <v>11.217437533227008</v>
      </c>
      <c r="Z295" s="9">
        <f t="shared" si="97"/>
        <v>39.712918660287087</v>
      </c>
      <c r="AB295" s="9">
        <f t="shared" si="98"/>
        <v>0.2086864406779661</v>
      </c>
    </row>
    <row r="296" spans="1:28" x14ac:dyDescent="0.25">
      <c r="A296" t="s">
        <v>433</v>
      </c>
      <c r="B296">
        <v>23.99</v>
      </c>
      <c r="C296">
        <v>57.05</v>
      </c>
      <c r="D296">
        <v>7.67</v>
      </c>
      <c r="E296">
        <v>9.2799999999999994</v>
      </c>
      <c r="F296">
        <v>0.14000000000000001</v>
      </c>
      <c r="G296">
        <v>1.87</v>
      </c>
      <c r="H296">
        <v>0</v>
      </c>
      <c r="L296" t="s">
        <v>433</v>
      </c>
      <c r="M296">
        <v>15.4</v>
      </c>
      <c r="N296">
        <v>48.77</v>
      </c>
      <c r="O296">
        <v>9.9700000000000006</v>
      </c>
      <c r="P296">
        <v>19.87</v>
      </c>
      <c r="Q296">
        <v>0.41</v>
      </c>
      <c r="R296">
        <v>5.58</v>
      </c>
      <c r="S296">
        <v>0</v>
      </c>
      <c r="W296" t="s">
        <v>433</v>
      </c>
      <c r="X296" s="9">
        <f t="shared" si="95"/>
        <v>48.945147679324883</v>
      </c>
      <c r="Y296" s="9">
        <f t="shared" si="96"/>
        <v>10.601265822784811</v>
      </c>
      <c r="Z296" s="9">
        <f t="shared" si="97"/>
        <v>40.453586497890292</v>
      </c>
      <c r="AB296" s="9">
        <f t="shared" si="98"/>
        <v>0.19601677148846963</v>
      </c>
    </row>
    <row r="297" spans="1:28" x14ac:dyDescent="0.25">
      <c r="A297" t="s">
        <v>436</v>
      </c>
      <c r="B297">
        <v>24.1</v>
      </c>
      <c r="C297">
        <v>57.27</v>
      </c>
      <c r="D297">
        <v>7.47</v>
      </c>
      <c r="E297">
        <v>9.14</v>
      </c>
      <c r="F297">
        <v>0.13</v>
      </c>
      <c r="G297">
        <v>1.89</v>
      </c>
      <c r="H297">
        <v>0</v>
      </c>
      <c r="L297" t="s">
        <v>436</v>
      </c>
      <c r="M297">
        <v>15.51</v>
      </c>
      <c r="N297">
        <v>49.09</v>
      </c>
      <c r="O297">
        <v>9.73</v>
      </c>
      <c r="P297">
        <v>19.62</v>
      </c>
      <c r="Q297">
        <v>0.39</v>
      </c>
      <c r="R297">
        <v>5.65</v>
      </c>
      <c r="S297">
        <v>0.01</v>
      </c>
      <c r="W297" t="s">
        <v>436</v>
      </c>
      <c r="X297" s="9">
        <f t="shared" si="95"/>
        <v>49.060654857756312</v>
      </c>
      <c r="Y297" s="9">
        <f t="shared" si="96"/>
        <v>10.84272678475577</v>
      </c>
      <c r="Z297" s="9">
        <f t="shared" si="97"/>
        <v>40.096618357487927</v>
      </c>
      <c r="AB297" s="9">
        <f t="shared" si="98"/>
        <v>0.20192307692307693</v>
      </c>
    </row>
    <row r="298" spans="1:28" x14ac:dyDescent="0.25">
      <c r="A298" t="s">
        <v>437</v>
      </c>
      <c r="B298">
        <v>23.55</v>
      </c>
      <c r="C298">
        <v>57.91</v>
      </c>
      <c r="D298">
        <v>7.38</v>
      </c>
      <c r="E298">
        <v>9.18</v>
      </c>
      <c r="F298">
        <v>0.13</v>
      </c>
      <c r="G298">
        <v>1.85</v>
      </c>
      <c r="H298">
        <v>0.01</v>
      </c>
      <c r="L298" t="s">
        <v>437</v>
      </c>
      <c r="M298">
        <v>15.15</v>
      </c>
      <c r="N298">
        <v>49.62</v>
      </c>
      <c r="O298">
        <v>9.6</v>
      </c>
      <c r="P298">
        <v>19.7</v>
      </c>
      <c r="Q298">
        <v>0.4</v>
      </c>
      <c r="R298">
        <v>5.52</v>
      </c>
      <c r="S298">
        <v>0.03</v>
      </c>
      <c r="W298" t="s">
        <v>437</v>
      </c>
      <c r="X298" s="9">
        <f t="shared" si="95"/>
        <v>49.541778975741238</v>
      </c>
      <c r="Y298" s="9">
        <f t="shared" si="96"/>
        <v>10.673854447439354</v>
      </c>
      <c r="Z298" s="9">
        <f t="shared" si="97"/>
        <v>39.784366576819409</v>
      </c>
      <c r="AB298" s="9">
        <f t="shared" si="98"/>
        <v>0.20043336944745396</v>
      </c>
    </row>
    <row r="299" spans="1:28" x14ac:dyDescent="0.25">
      <c r="A299" t="s">
        <v>438</v>
      </c>
      <c r="B299">
        <v>23.79</v>
      </c>
      <c r="C299">
        <v>57.68</v>
      </c>
      <c r="D299">
        <v>7.37</v>
      </c>
      <c r="E299">
        <v>9.1</v>
      </c>
      <c r="F299">
        <v>0.13</v>
      </c>
      <c r="G299">
        <v>1.92</v>
      </c>
      <c r="H299">
        <v>0.02</v>
      </c>
      <c r="L299" t="s">
        <v>438</v>
      </c>
      <c r="M299">
        <v>15.29</v>
      </c>
      <c r="N299">
        <v>49.39</v>
      </c>
      <c r="O299">
        <v>9.59</v>
      </c>
      <c r="P299">
        <v>19.510000000000002</v>
      </c>
      <c r="Q299">
        <v>0.4</v>
      </c>
      <c r="R299">
        <v>5.75</v>
      </c>
      <c r="S299">
        <v>7.0000000000000007E-2</v>
      </c>
      <c r="W299" t="s">
        <v>438</v>
      </c>
      <c r="X299" s="9">
        <f t="shared" si="95"/>
        <v>49.19093851132687</v>
      </c>
      <c r="Y299" s="9">
        <f t="shared" si="96"/>
        <v>11.057173678532903</v>
      </c>
      <c r="Z299" s="9">
        <f t="shared" si="97"/>
        <v>39.751887810140246</v>
      </c>
      <c r="AB299" s="9">
        <f t="shared" si="98"/>
        <v>0.20667384284176535</v>
      </c>
    </row>
    <row r="300" spans="1:28" x14ac:dyDescent="0.25">
      <c r="A300" t="s">
        <v>439</v>
      </c>
      <c r="B300">
        <v>23.81</v>
      </c>
      <c r="C300">
        <v>57.69</v>
      </c>
      <c r="D300">
        <v>7.38</v>
      </c>
      <c r="E300">
        <v>9.09</v>
      </c>
      <c r="F300">
        <v>0.14000000000000001</v>
      </c>
      <c r="G300">
        <v>1.89</v>
      </c>
      <c r="H300">
        <v>0.01</v>
      </c>
      <c r="L300" t="s">
        <v>439</v>
      </c>
      <c r="M300">
        <v>15.32</v>
      </c>
      <c r="N300">
        <v>49.45</v>
      </c>
      <c r="O300">
        <v>9.61</v>
      </c>
      <c r="P300">
        <v>19.510000000000002</v>
      </c>
      <c r="Q300">
        <v>0.4</v>
      </c>
      <c r="R300">
        <v>5.65</v>
      </c>
      <c r="S300">
        <v>0.06</v>
      </c>
      <c r="W300" t="s">
        <v>439</v>
      </c>
      <c r="X300" s="9">
        <f t="shared" si="95"/>
        <v>49.162614802809287</v>
      </c>
      <c r="Y300" s="9">
        <f t="shared" si="96"/>
        <v>10.967044840626686</v>
      </c>
      <c r="Z300" s="9">
        <f t="shared" si="97"/>
        <v>39.870340356564014</v>
      </c>
      <c r="AB300" s="9">
        <f t="shared" si="98"/>
        <v>0.20388349514563106</v>
      </c>
    </row>
    <row r="301" spans="1:28" x14ac:dyDescent="0.25">
      <c r="A301" t="s">
        <v>440</v>
      </c>
      <c r="B301">
        <v>24.09</v>
      </c>
      <c r="C301">
        <v>57.27</v>
      </c>
      <c r="D301">
        <v>7.44</v>
      </c>
      <c r="E301">
        <v>9.1300000000000008</v>
      </c>
      <c r="F301">
        <v>0.14000000000000001</v>
      </c>
      <c r="G301">
        <v>1.93</v>
      </c>
      <c r="H301">
        <v>0.01</v>
      </c>
      <c r="L301" t="s">
        <v>440</v>
      </c>
      <c r="M301">
        <v>15.48</v>
      </c>
      <c r="N301">
        <v>49.04</v>
      </c>
      <c r="O301">
        <v>9.68</v>
      </c>
      <c r="P301">
        <v>19.579999999999998</v>
      </c>
      <c r="Q301">
        <v>0.41</v>
      </c>
      <c r="R301">
        <v>5.76</v>
      </c>
      <c r="S301">
        <v>0.05</v>
      </c>
      <c r="W301" t="s">
        <v>440</v>
      </c>
      <c r="X301" s="9">
        <f t="shared" si="95"/>
        <v>49.008042895442351</v>
      </c>
      <c r="Y301" s="9">
        <f t="shared" si="96"/>
        <v>11.099195710455762</v>
      </c>
      <c r="Z301" s="9">
        <f t="shared" si="97"/>
        <v>39.892761394101875</v>
      </c>
      <c r="AB301" s="9">
        <f t="shared" si="98"/>
        <v>0.20597652081109921</v>
      </c>
    </row>
    <row r="302" spans="1:28" x14ac:dyDescent="0.25">
      <c r="A302" t="s">
        <v>441</v>
      </c>
      <c r="B302">
        <v>24.06</v>
      </c>
      <c r="C302">
        <v>57.4</v>
      </c>
      <c r="D302">
        <v>7.52</v>
      </c>
      <c r="E302">
        <v>9.0500000000000007</v>
      </c>
      <c r="F302">
        <v>0.13</v>
      </c>
      <c r="G302">
        <v>1.83</v>
      </c>
      <c r="H302">
        <v>0</v>
      </c>
      <c r="L302" t="s">
        <v>441</v>
      </c>
      <c r="M302">
        <v>15.51</v>
      </c>
      <c r="N302">
        <v>49.31</v>
      </c>
      <c r="O302">
        <v>9.82</v>
      </c>
      <c r="P302">
        <v>19.48</v>
      </c>
      <c r="Q302">
        <v>0.38</v>
      </c>
      <c r="R302">
        <v>5.5</v>
      </c>
      <c r="S302">
        <v>0</v>
      </c>
      <c r="W302" t="s">
        <v>441</v>
      </c>
      <c r="X302" s="9">
        <f t="shared" si="95"/>
        <v>48.839719373988132</v>
      </c>
      <c r="Y302" s="9">
        <f t="shared" si="96"/>
        <v>10.577441985968699</v>
      </c>
      <c r="Z302" s="9">
        <f t="shared" si="97"/>
        <v>40.582838640043171</v>
      </c>
      <c r="AB302" s="9">
        <f t="shared" si="98"/>
        <v>0.19572192513368986</v>
      </c>
    </row>
    <row r="303" spans="1:28" x14ac:dyDescent="0.25">
      <c r="A303" t="s">
        <v>442</v>
      </c>
      <c r="B303">
        <v>23.81</v>
      </c>
      <c r="C303">
        <v>57.73</v>
      </c>
      <c r="D303">
        <v>7.47</v>
      </c>
      <c r="E303">
        <v>9.1</v>
      </c>
      <c r="F303">
        <v>0.11</v>
      </c>
      <c r="G303">
        <v>1.78</v>
      </c>
      <c r="H303">
        <v>0</v>
      </c>
      <c r="L303" t="s">
        <v>442</v>
      </c>
      <c r="M303">
        <v>15.36</v>
      </c>
      <c r="N303">
        <v>49.62</v>
      </c>
      <c r="O303">
        <v>9.76</v>
      </c>
      <c r="P303">
        <v>19.600000000000001</v>
      </c>
      <c r="Q303">
        <v>0.33</v>
      </c>
      <c r="R303">
        <v>5.33</v>
      </c>
      <c r="S303">
        <v>0</v>
      </c>
      <c r="W303" t="s">
        <v>442</v>
      </c>
      <c r="X303" s="9">
        <f t="shared" si="95"/>
        <v>49.29577464788732</v>
      </c>
      <c r="Y303" s="9">
        <f t="shared" si="96"/>
        <v>10.238353196099675</v>
      </c>
      <c r="Z303" s="9">
        <f t="shared" si="97"/>
        <v>40.465872156012999</v>
      </c>
      <c r="AB303" s="9">
        <f t="shared" si="98"/>
        <v>0.19243243243243244</v>
      </c>
    </row>
    <row r="304" spans="1:28" x14ac:dyDescent="0.25">
      <c r="A304" t="s">
        <v>443</v>
      </c>
      <c r="B304">
        <v>23.77</v>
      </c>
      <c r="C304">
        <v>57.64</v>
      </c>
      <c r="D304">
        <v>7.51</v>
      </c>
      <c r="E304">
        <v>9.14</v>
      </c>
      <c r="F304">
        <v>0.13</v>
      </c>
      <c r="G304">
        <v>1.8</v>
      </c>
      <c r="H304">
        <v>0.02</v>
      </c>
      <c r="L304" t="s">
        <v>443</v>
      </c>
      <c r="M304">
        <v>15.31</v>
      </c>
      <c r="N304">
        <v>49.44</v>
      </c>
      <c r="O304">
        <v>9.7899999999999991</v>
      </c>
      <c r="P304">
        <v>19.64</v>
      </c>
      <c r="Q304">
        <v>0.37</v>
      </c>
      <c r="R304">
        <v>5.38</v>
      </c>
      <c r="S304">
        <v>7.0000000000000007E-2</v>
      </c>
      <c r="W304" t="s">
        <v>443</v>
      </c>
      <c r="X304" s="9">
        <f t="shared" si="95"/>
        <v>49.247311827956992</v>
      </c>
      <c r="Y304" s="9">
        <f t="shared" si="96"/>
        <v>10.376344086021508</v>
      </c>
      <c r="Z304" s="9">
        <f t="shared" si="97"/>
        <v>40.376344086021511</v>
      </c>
      <c r="AB304" s="9">
        <f t="shared" si="98"/>
        <v>0.19334049409237378</v>
      </c>
    </row>
    <row r="305" spans="1:28" x14ac:dyDescent="0.25">
      <c r="A305" t="s">
        <v>444</v>
      </c>
      <c r="B305">
        <v>24.11</v>
      </c>
      <c r="C305">
        <v>57.35</v>
      </c>
      <c r="D305">
        <v>7.43</v>
      </c>
      <c r="E305">
        <v>9.09</v>
      </c>
      <c r="F305">
        <v>0.13</v>
      </c>
      <c r="G305">
        <v>1.88</v>
      </c>
      <c r="H305">
        <v>0</v>
      </c>
      <c r="L305" t="s">
        <v>444</v>
      </c>
      <c r="M305">
        <v>15.53</v>
      </c>
      <c r="N305">
        <v>49.21</v>
      </c>
      <c r="O305">
        <v>9.69</v>
      </c>
      <c r="P305">
        <v>19.53</v>
      </c>
      <c r="Q305">
        <v>0.38</v>
      </c>
      <c r="R305">
        <v>5.64</v>
      </c>
      <c r="S305">
        <v>0.01</v>
      </c>
      <c r="W305" t="s">
        <v>444</v>
      </c>
      <c r="X305" s="9">
        <f t="shared" si="95"/>
        <v>49.055585536967087</v>
      </c>
      <c r="Y305" s="9">
        <f t="shared" si="96"/>
        <v>10.847274689692391</v>
      </c>
      <c r="Z305" s="9">
        <f t="shared" si="97"/>
        <v>40.097139773340537</v>
      </c>
      <c r="AB305" s="9">
        <f t="shared" si="98"/>
        <v>0.20193340494092377</v>
      </c>
    </row>
    <row r="306" spans="1:28" x14ac:dyDescent="0.25">
      <c r="A306" t="s">
        <v>445</v>
      </c>
      <c r="B306">
        <v>24.13</v>
      </c>
      <c r="C306">
        <v>57.45</v>
      </c>
      <c r="D306">
        <v>7.43</v>
      </c>
      <c r="E306">
        <v>9.0399999999999991</v>
      </c>
      <c r="F306">
        <v>0.13</v>
      </c>
      <c r="G306">
        <v>1.81</v>
      </c>
      <c r="H306">
        <v>0</v>
      </c>
      <c r="L306" t="s">
        <v>445</v>
      </c>
      <c r="M306">
        <v>15.58</v>
      </c>
      <c r="N306">
        <v>49.4</v>
      </c>
      <c r="O306">
        <v>9.6999999999999993</v>
      </c>
      <c r="P306">
        <v>19.48</v>
      </c>
      <c r="Q306">
        <v>0.4</v>
      </c>
      <c r="R306">
        <v>5.44</v>
      </c>
      <c r="S306">
        <v>0</v>
      </c>
      <c r="W306" t="s">
        <v>445</v>
      </c>
      <c r="X306" s="9">
        <f t="shared" si="95"/>
        <v>49.103747963063554</v>
      </c>
      <c r="Y306" s="9">
        <f t="shared" si="96"/>
        <v>10.537751222161871</v>
      </c>
      <c r="Z306" s="9">
        <f t="shared" si="97"/>
        <v>40.358500814774587</v>
      </c>
      <c r="AB306" s="9">
        <f t="shared" si="98"/>
        <v>0.19588744588744589</v>
      </c>
    </row>
    <row r="307" spans="1:28" x14ac:dyDescent="0.25">
      <c r="A307" t="s">
        <v>446</v>
      </c>
      <c r="B307">
        <v>24.34</v>
      </c>
      <c r="C307">
        <v>57.13</v>
      </c>
      <c r="D307">
        <v>7.4</v>
      </c>
      <c r="E307">
        <v>9.09</v>
      </c>
      <c r="F307">
        <v>0.14000000000000001</v>
      </c>
      <c r="G307">
        <v>1.9</v>
      </c>
      <c r="H307">
        <v>0</v>
      </c>
      <c r="L307" t="s">
        <v>446</v>
      </c>
      <c r="M307">
        <v>15.68</v>
      </c>
      <c r="N307">
        <v>49.02</v>
      </c>
      <c r="O307">
        <v>9.64</v>
      </c>
      <c r="P307">
        <v>19.55</v>
      </c>
      <c r="Q307">
        <v>0.41</v>
      </c>
      <c r="R307">
        <v>5.69</v>
      </c>
      <c r="S307">
        <v>0.02</v>
      </c>
      <c r="W307" t="s">
        <v>446</v>
      </c>
      <c r="X307" s="9">
        <f t="shared" si="95"/>
        <v>49.055585536967079</v>
      </c>
      <c r="Y307" s="9">
        <f t="shared" si="96"/>
        <v>11.009174311926605</v>
      </c>
      <c r="Z307" s="9">
        <f t="shared" si="97"/>
        <v>39.935240151106314</v>
      </c>
      <c r="AB307" s="9">
        <f t="shared" si="98"/>
        <v>0.20430107526881719</v>
      </c>
    </row>
    <row r="308" spans="1:28" x14ac:dyDescent="0.25">
      <c r="A308" t="s">
        <v>447</v>
      </c>
      <c r="B308">
        <v>24.34</v>
      </c>
      <c r="C308">
        <v>57.26</v>
      </c>
      <c r="D308">
        <v>7.34</v>
      </c>
      <c r="E308">
        <v>9.0399999999999991</v>
      </c>
      <c r="F308">
        <v>0.12</v>
      </c>
      <c r="G308">
        <v>1.87</v>
      </c>
      <c r="H308">
        <v>0.02</v>
      </c>
      <c r="L308" t="s">
        <v>447</v>
      </c>
      <c r="M308">
        <v>15.7</v>
      </c>
      <c r="N308">
        <v>49.19</v>
      </c>
      <c r="O308">
        <v>9.59</v>
      </c>
      <c r="P308">
        <v>19.46</v>
      </c>
      <c r="Q308">
        <v>0.35</v>
      </c>
      <c r="R308">
        <v>5.61</v>
      </c>
      <c r="S308">
        <v>0.1</v>
      </c>
      <c r="W308" t="s">
        <v>447</v>
      </c>
      <c r="X308" s="9">
        <f t="shared" si="95"/>
        <v>49.265905383360511</v>
      </c>
      <c r="Y308" s="9">
        <f t="shared" si="96"/>
        <v>10.821098423056011</v>
      </c>
      <c r="Z308" s="9">
        <f t="shared" si="97"/>
        <v>39.912996193583467</v>
      </c>
      <c r="AB308" s="9">
        <f t="shared" si="98"/>
        <v>0.20304017372421279</v>
      </c>
    </row>
    <row r="309" spans="1:28" x14ac:dyDescent="0.25">
      <c r="A309" t="s">
        <v>448</v>
      </c>
      <c r="B309">
        <v>24.17</v>
      </c>
      <c r="C309">
        <v>57.34</v>
      </c>
      <c r="D309">
        <v>7.33</v>
      </c>
      <c r="E309">
        <v>9.16</v>
      </c>
      <c r="F309">
        <v>0.15</v>
      </c>
      <c r="G309">
        <v>1.86</v>
      </c>
      <c r="H309">
        <v>0</v>
      </c>
      <c r="L309" t="s">
        <v>448</v>
      </c>
      <c r="M309">
        <v>15.57</v>
      </c>
      <c r="N309">
        <v>49.2</v>
      </c>
      <c r="O309">
        <v>9.5500000000000007</v>
      </c>
      <c r="P309">
        <v>19.690000000000001</v>
      </c>
      <c r="Q309">
        <v>0.43</v>
      </c>
      <c r="R309">
        <v>5.56</v>
      </c>
      <c r="S309">
        <v>0</v>
      </c>
      <c r="W309" t="s">
        <v>448</v>
      </c>
      <c r="X309" s="9">
        <f t="shared" si="95"/>
        <v>49.513513513513516</v>
      </c>
      <c r="Y309" s="9">
        <f t="shared" si="96"/>
        <v>10.864864864864867</v>
      </c>
      <c r="Z309" s="9">
        <f t="shared" si="97"/>
        <v>39.621621621621621</v>
      </c>
      <c r="AB309" s="9">
        <f t="shared" si="98"/>
        <v>0.20239390642002178</v>
      </c>
    </row>
    <row r="310" spans="1:28" x14ac:dyDescent="0.25">
      <c r="A310" t="s">
        <v>449</v>
      </c>
      <c r="B310">
        <v>24.59</v>
      </c>
      <c r="C310">
        <v>56.76</v>
      </c>
      <c r="D310">
        <v>7.44</v>
      </c>
      <c r="E310">
        <v>9.15</v>
      </c>
      <c r="F310">
        <v>0.14000000000000001</v>
      </c>
      <c r="G310">
        <v>1.93</v>
      </c>
      <c r="H310">
        <v>0</v>
      </c>
      <c r="L310" t="s">
        <v>449</v>
      </c>
      <c r="M310">
        <v>15.82</v>
      </c>
      <c r="N310">
        <v>48.66</v>
      </c>
      <c r="O310">
        <v>9.69</v>
      </c>
      <c r="P310">
        <v>19.64</v>
      </c>
      <c r="Q310">
        <v>0.42</v>
      </c>
      <c r="R310">
        <v>5.77</v>
      </c>
      <c r="S310">
        <v>0</v>
      </c>
      <c r="W310" t="s">
        <v>449</v>
      </c>
      <c r="X310" s="9">
        <f t="shared" si="95"/>
        <v>49.035369774919616</v>
      </c>
      <c r="Y310" s="9">
        <f t="shared" si="96"/>
        <v>11.093247588424436</v>
      </c>
      <c r="Z310" s="9">
        <f t="shared" si="97"/>
        <v>39.871382636655952</v>
      </c>
      <c r="AB310" s="9">
        <f t="shared" si="98"/>
        <v>0.20597652081109921</v>
      </c>
    </row>
    <row r="311" spans="1:28" x14ac:dyDescent="0.25">
      <c r="A311" t="s">
        <v>450</v>
      </c>
      <c r="B311">
        <v>24.09</v>
      </c>
      <c r="C311">
        <v>57.38</v>
      </c>
      <c r="D311">
        <v>7.41</v>
      </c>
      <c r="E311">
        <v>9.11</v>
      </c>
      <c r="F311">
        <v>0.13</v>
      </c>
      <c r="G311">
        <v>1.87</v>
      </c>
      <c r="H311">
        <v>0.01</v>
      </c>
      <c r="L311" t="s">
        <v>450</v>
      </c>
      <c r="M311">
        <v>15.51</v>
      </c>
      <c r="N311">
        <v>49.22</v>
      </c>
      <c r="O311">
        <v>9.66</v>
      </c>
      <c r="P311">
        <v>19.579999999999998</v>
      </c>
      <c r="Q311">
        <v>0.39</v>
      </c>
      <c r="R311">
        <v>5.61</v>
      </c>
      <c r="S311">
        <v>0.03</v>
      </c>
      <c r="W311" t="s">
        <v>450</v>
      </c>
      <c r="X311" s="9">
        <f t="shared" si="95"/>
        <v>49.217485159201289</v>
      </c>
      <c r="Y311" s="9">
        <f t="shared" si="96"/>
        <v>10.793308148947652</v>
      </c>
      <c r="Z311" s="9">
        <f t="shared" si="97"/>
        <v>39.989206691851052</v>
      </c>
      <c r="AB311" s="9">
        <f t="shared" si="98"/>
        <v>0.20150862068965517</v>
      </c>
    </row>
    <row r="312" spans="1:28" x14ac:dyDescent="0.25">
      <c r="A312" t="s">
        <v>451</v>
      </c>
      <c r="B312">
        <v>24.3</v>
      </c>
      <c r="C312">
        <v>57.11</v>
      </c>
      <c r="D312">
        <v>7.44</v>
      </c>
      <c r="E312">
        <v>9.14</v>
      </c>
      <c r="F312">
        <v>0.13</v>
      </c>
      <c r="G312">
        <v>1.88</v>
      </c>
      <c r="H312">
        <v>0</v>
      </c>
      <c r="L312" t="s">
        <v>451</v>
      </c>
      <c r="M312">
        <v>15.65</v>
      </c>
      <c r="N312">
        <v>49</v>
      </c>
      <c r="O312">
        <v>9.69</v>
      </c>
      <c r="P312">
        <v>19.649999999999999</v>
      </c>
      <c r="Q312">
        <v>0.38</v>
      </c>
      <c r="R312">
        <v>5.63</v>
      </c>
      <c r="S312">
        <v>0</v>
      </c>
      <c r="W312" t="s">
        <v>451</v>
      </c>
      <c r="X312" s="9">
        <f t="shared" si="95"/>
        <v>49.166218396987631</v>
      </c>
      <c r="Y312" s="9">
        <f t="shared" si="96"/>
        <v>10.812264658418503</v>
      </c>
      <c r="Z312" s="9">
        <f t="shared" si="97"/>
        <v>40.02151694459387</v>
      </c>
      <c r="AB312" s="9">
        <f t="shared" si="98"/>
        <v>0.20171673819742489</v>
      </c>
    </row>
    <row r="313" spans="1:28" x14ac:dyDescent="0.25">
      <c r="A313" t="s">
        <v>452</v>
      </c>
      <c r="B313">
        <v>24.12</v>
      </c>
      <c r="C313">
        <v>57.23</v>
      </c>
      <c r="D313">
        <v>7.41</v>
      </c>
      <c r="E313">
        <v>9.15</v>
      </c>
      <c r="F313">
        <v>0.15</v>
      </c>
      <c r="G313">
        <v>1.94</v>
      </c>
      <c r="H313">
        <v>0</v>
      </c>
      <c r="L313" t="s">
        <v>452</v>
      </c>
      <c r="M313">
        <v>15.5</v>
      </c>
      <c r="N313">
        <v>49</v>
      </c>
      <c r="O313">
        <v>9.64</v>
      </c>
      <c r="P313">
        <v>19.62</v>
      </c>
      <c r="Q313">
        <v>0.43</v>
      </c>
      <c r="R313">
        <v>5.8</v>
      </c>
      <c r="S313">
        <v>0</v>
      </c>
      <c r="W313" t="s">
        <v>452</v>
      </c>
      <c r="X313" s="9">
        <f t="shared" si="95"/>
        <v>49.061662198391417</v>
      </c>
      <c r="Y313" s="9">
        <f t="shared" si="96"/>
        <v>11.206434316353887</v>
      </c>
      <c r="Z313" s="9">
        <f t="shared" si="97"/>
        <v>39.731903485254691</v>
      </c>
      <c r="AB313" s="9">
        <f t="shared" si="98"/>
        <v>0.20748663101604278</v>
      </c>
    </row>
    <row r="314" spans="1:28" x14ac:dyDescent="0.25">
      <c r="A314" t="s">
        <v>453</v>
      </c>
      <c r="B314">
        <v>24.36</v>
      </c>
      <c r="C314">
        <v>56.98</v>
      </c>
      <c r="D314">
        <v>7.48</v>
      </c>
      <c r="E314">
        <v>9.17</v>
      </c>
      <c r="F314">
        <v>0.12</v>
      </c>
      <c r="G314">
        <v>1.89</v>
      </c>
      <c r="H314">
        <v>0</v>
      </c>
      <c r="L314" t="s">
        <v>453</v>
      </c>
      <c r="M314">
        <v>15.69</v>
      </c>
      <c r="N314">
        <v>48.87</v>
      </c>
      <c r="O314">
        <v>9.74</v>
      </c>
      <c r="P314">
        <v>19.7</v>
      </c>
      <c r="Q314">
        <v>0.35</v>
      </c>
      <c r="R314">
        <v>5.65</v>
      </c>
      <c r="S314">
        <v>0</v>
      </c>
      <c r="W314" t="s">
        <v>453</v>
      </c>
      <c r="X314" s="9">
        <f t="shared" si="95"/>
        <v>49.142550911039656</v>
      </c>
      <c r="Y314" s="9">
        <f t="shared" si="96"/>
        <v>10.771704180064306</v>
      </c>
      <c r="Z314" s="9">
        <f t="shared" si="97"/>
        <v>40.085744908896032</v>
      </c>
      <c r="AB314" s="9">
        <f t="shared" si="98"/>
        <v>0.20170757737459977</v>
      </c>
    </row>
    <row r="315" spans="1:28" x14ac:dyDescent="0.25">
      <c r="A315" t="s">
        <v>454</v>
      </c>
      <c r="B315">
        <v>24.22</v>
      </c>
      <c r="C315">
        <v>57.28</v>
      </c>
      <c r="D315">
        <v>7.39</v>
      </c>
      <c r="E315">
        <v>9.1</v>
      </c>
      <c r="F315">
        <v>0.12</v>
      </c>
      <c r="G315">
        <v>1.87</v>
      </c>
      <c r="H315">
        <v>0.01</v>
      </c>
      <c r="L315" t="s">
        <v>454</v>
      </c>
      <c r="M315">
        <v>15.6</v>
      </c>
      <c r="N315">
        <v>49.16</v>
      </c>
      <c r="O315">
        <v>9.64</v>
      </c>
      <c r="P315">
        <v>19.57</v>
      </c>
      <c r="Q315">
        <v>0.36</v>
      </c>
      <c r="R315">
        <v>5.61</v>
      </c>
      <c r="S315">
        <v>0.06</v>
      </c>
      <c r="W315" t="s">
        <v>454</v>
      </c>
      <c r="X315" s="9">
        <f t="shared" si="95"/>
        <v>49.26987560843699</v>
      </c>
      <c r="Y315" s="9">
        <f t="shared" si="96"/>
        <v>10.762574364521363</v>
      </c>
      <c r="Z315" s="9">
        <f t="shared" si="97"/>
        <v>39.967550027041639</v>
      </c>
      <c r="AB315" s="9">
        <f t="shared" si="98"/>
        <v>0.20194384449244063</v>
      </c>
    </row>
    <row r="316" spans="1:28" x14ac:dyDescent="0.25">
      <c r="A316" t="s">
        <v>456</v>
      </c>
      <c r="B316">
        <v>24.79</v>
      </c>
      <c r="C316">
        <v>56.53</v>
      </c>
      <c r="D316">
        <v>7.43</v>
      </c>
      <c r="E316">
        <v>9.16</v>
      </c>
      <c r="F316">
        <v>0.15</v>
      </c>
      <c r="G316">
        <v>1.93</v>
      </c>
      <c r="H316">
        <v>0.01</v>
      </c>
      <c r="L316" t="s">
        <v>456</v>
      </c>
      <c r="M316">
        <v>15.95</v>
      </c>
      <c r="N316">
        <v>48.45</v>
      </c>
      <c r="O316">
        <v>9.68</v>
      </c>
      <c r="P316">
        <v>19.66</v>
      </c>
      <c r="Q316">
        <v>0.45</v>
      </c>
      <c r="R316">
        <v>5.78</v>
      </c>
      <c r="S316">
        <v>0.03</v>
      </c>
      <c r="W316" t="s">
        <v>456</v>
      </c>
      <c r="X316" s="9">
        <f t="shared" si="95"/>
        <v>49.089935760171308</v>
      </c>
      <c r="Y316" s="9">
        <f t="shared" si="96"/>
        <v>11.13490364025696</v>
      </c>
      <c r="Z316" s="9">
        <f t="shared" si="97"/>
        <v>39.775160599571734</v>
      </c>
      <c r="AB316" s="9">
        <f t="shared" si="98"/>
        <v>0.20619658119658121</v>
      </c>
    </row>
    <row r="317" spans="1:28" x14ac:dyDescent="0.25">
      <c r="A317" t="s">
        <v>457</v>
      </c>
      <c r="B317">
        <v>24.14</v>
      </c>
      <c r="C317">
        <v>57.24</v>
      </c>
      <c r="D317">
        <v>7.42</v>
      </c>
      <c r="E317">
        <v>9.15</v>
      </c>
      <c r="F317">
        <v>0.12</v>
      </c>
      <c r="G317">
        <v>1.93</v>
      </c>
      <c r="H317">
        <v>0</v>
      </c>
      <c r="L317" t="s">
        <v>457</v>
      </c>
      <c r="M317">
        <v>15.53</v>
      </c>
      <c r="N317">
        <v>49.03</v>
      </c>
      <c r="O317">
        <v>9.66</v>
      </c>
      <c r="P317">
        <v>19.63</v>
      </c>
      <c r="Q317">
        <v>0.37</v>
      </c>
      <c r="R317">
        <v>5.77</v>
      </c>
      <c r="S317">
        <v>0.02</v>
      </c>
      <c r="W317" t="s">
        <v>457</v>
      </c>
      <c r="X317" s="9">
        <f t="shared" si="95"/>
        <v>49.140708915145005</v>
      </c>
      <c r="Y317" s="9">
        <f t="shared" si="96"/>
        <v>11.009667024704617</v>
      </c>
      <c r="Z317" s="9">
        <f t="shared" si="97"/>
        <v>39.849624060150376</v>
      </c>
      <c r="AB317" s="9">
        <f t="shared" si="98"/>
        <v>0.20641711229946524</v>
      </c>
    </row>
    <row r="318" spans="1:28" x14ac:dyDescent="0.25">
      <c r="A318" t="s">
        <v>458</v>
      </c>
      <c r="B318">
        <v>24.55</v>
      </c>
      <c r="C318">
        <v>56.86</v>
      </c>
      <c r="D318">
        <v>7.42</v>
      </c>
      <c r="E318">
        <v>9.1199999999999992</v>
      </c>
      <c r="F318">
        <v>0.15</v>
      </c>
      <c r="G318">
        <v>1.88</v>
      </c>
      <c r="H318">
        <v>0.02</v>
      </c>
      <c r="L318" t="s">
        <v>458</v>
      </c>
      <c r="M318">
        <v>15.81</v>
      </c>
      <c r="N318">
        <v>48.78</v>
      </c>
      <c r="O318">
        <v>9.68</v>
      </c>
      <c r="P318">
        <v>19.600000000000001</v>
      </c>
      <c r="Q318">
        <v>0.44</v>
      </c>
      <c r="R318">
        <v>5.62</v>
      </c>
      <c r="S318">
        <v>7.0000000000000007E-2</v>
      </c>
      <c r="W318" t="s">
        <v>458</v>
      </c>
      <c r="X318" s="9">
        <f t="shared" si="95"/>
        <v>49.166218396987631</v>
      </c>
      <c r="Y318" s="9">
        <f t="shared" si="96"/>
        <v>10.919849381387843</v>
      </c>
      <c r="Z318" s="9">
        <f t="shared" si="97"/>
        <v>39.913932221624535</v>
      </c>
      <c r="AB318" s="9">
        <f t="shared" si="98"/>
        <v>0.20215053763440857</v>
      </c>
    </row>
    <row r="319" spans="1:28" x14ac:dyDescent="0.25">
      <c r="A319" t="s">
        <v>459</v>
      </c>
      <c r="B319">
        <v>24.3</v>
      </c>
      <c r="C319">
        <v>57.07</v>
      </c>
      <c r="D319">
        <v>7.45</v>
      </c>
      <c r="E319">
        <v>9.1300000000000008</v>
      </c>
      <c r="F319">
        <v>0.16</v>
      </c>
      <c r="G319">
        <v>1.89</v>
      </c>
      <c r="H319">
        <v>0</v>
      </c>
      <c r="L319" t="s">
        <v>459</v>
      </c>
      <c r="M319">
        <v>15.64</v>
      </c>
      <c r="N319">
        <v>48.92</v>
      </c>
      <c r="O319">
        <v>9.6999999999999993</v>
      </c>
      <c r="P319">
        <v>19.600000000000001</v>
      </c>
      <c r="Q319">
        <v>0.46</v>
      </c>
      <c r="R319">
        <v>5.66</v>
      </c>
      <c r="S319">
        <v>0.02</v>
      </c>
      <c r="W319" t="s">
        <v>459</v>
      </c>
      <c r="X319" s="9">
        <f t="shared" si="95"/>
        <v>49.00697799248524</v>
      </c>
      <c r="Y319" s="9">
        <f t="shared" si="96"/>
        <v>11.003757380568972</v>
      </c>
      <c r="Z319" s="9">
        <f t="shared" si="97"/>
        <v>39.989264626945783</v>
      </c>
      <c r="AB319" s="9">
        <f t="shared" si="98"/>
        <v>0.20235546038543897</v>
      </c>
    </row>
    <row r="320" spans="1:28" x14ac:dyDescent="0.25">
      <c r="A320" t="s">
        <v>460</v>
      </c>
      <c r="B320">
        <v>24.35</v>
      </c>
      <c r="C320">
        <v>57.06</v>
      </c>
      <c r="D320">
        <v>7.43</v>
      </c>
      <c r="E320">
        <v>9.09</v>
      </c>
      <c r="F320">
        <v>0.14000000000000001</v>
      </c>
      <c r="G320">
        <v>1.93</v>
      </c>
      <c r="H320">
        <v>0.01</v>
      </c>
      <c r="L320" t="s">
        <v>460</v>
      </c>
      <c r="M320">
        <v>15.67</v>
      </c>
      <c r="N320">
        <v>48.92</v>
      </c>
      <c r="O320">
        <v>9.68</v>
      </c>
      <c r="P320">
        <v>19.510000000000002</v>
      </c>
      <c r="Q320">
        <v>0.4</v>
      </c>
      <c r="R320">
        <v>5.77</v>
      </c>
      <c r="S320">
        <v>0.04</v>
      </c>
      <c r="W320" t="s">
        <v>460</v>
      </c>
      <c r="X320" s="9">
        <f t="shared" si="95"/>
        <v>48.924731182795696</v>
      </c>
      <c r="Y320" s="9">
        <f t="shared" si="96"/>
        <v>11.129032258064514</v>
      </c>
      <c r="Z320" s="9">
        <f t="shared" si="97"/>
        <v>39.946236559139784</v>
      </c>
      <c r="AB320" s="9">
        <f t="shared" si="98"/>
        <v>0.20619658119658121</v>
      </c>
    </row>
    <row r="321" spans="1:28" x14ac:dyDescent="0.25">
      <c r="A321" t="s">
        <v>461</v>
      </c>
      <c r="B321">
        <v>24.2</v>
      </c>
      <c r="C321">
        <v>57.16</v>
      </c>
      <c r="D321">
        <v>7.5</v>
      </c>
      <c r="E321">
        <v>9.11</v>
      </c>
      <c r="F321">
        <v>0.12</v>
      </c>
      <c r="G321">
        <v>1.91</v>
      </c>
      <c r="H321">
        <v>0.01</v>
      </c>
      <c r="L321" t="s">
        <v>461</v>
      </c>
      <c r="M321">
        <v>15.58</v>
      </c>
      <c r="N321">
        <v>49.01</v>
      </c>
      <c r="O321">
        <v>9.77</v>
      </c>
      <c r="P321">
        <v>19.579999999999998</v>
      </c>
      <c r="Q321">
        <v>0.34</v>
      </c>
      <c r="R321">
        <v>5.7</v>
      </c>
      <c r="S321">
        <v>0.03</v>
      </c>
      <c r="W321" t="s">
        <v>461</v>
      </c>
      <c r="X321" s="9">
        <f t="shared" si="95"/>
        <v>48.900804289544226</v>
      </c>
      <c r="Y321" s="9">
        <f t="shared" si="96"/>
        <v>10.884718498659515</v>
      </c>
      <c r="Z321" s="9">
        <f t="shared" si="97"/>
        <v>40.214477211796243</v>
      </c>
      <c r="AB321" s="9">
        <f t="shared" si="98"/>
        <v>0.20297555791710944</v>
      </c>
    </row>
    <row r="323" spans="1:28" s="3" customFormat="1" x14ac:dyDescent="0.25">
      <c r="U323" s="10"/>
      <c r="X323" s="13"/>
      <c r="Y323" s="13"/>
      <c r="Z323" s="13"/>
    </row>
    <row r="325" spans="1:28" x14ac:dyDescent="0.25">
      <c r="A325" s="1" t="s">
        <v>401</v>
      </c>
      <c r="B325" s="2" t="s">
        <v>69</v>
      </c>
      <c r="L325" s="1" t="s">
        <v>401</v>
      </c>
      <c r="M325" s="2" t="s">
        <v>70</v>
      </c>
      <c r="W325" s="1" t="s">
        <v>401</v>
      </c>
      <c r="X325" s="12"/>
      <c r="Y325" s="12"/>
      <c r="Z325" s="12"/>
      <c r="AB325" s="12"/>
    </row>
    <row r="326" spans="1:28" x14ac:dyDescent="0.25">
      <c r="B326" s="18" t="s">
        <v>489</v>
      </c>
      <c r="C326" s="18" t="s">
        <v>1</v>
      </c>
      <c r="D326" s="18" t="s">
        <v>2</v>
      </c>
      <c r="E326" s="18" t="s">
        <v>3</v>
      </c>
      <c r="F326" s="18" t="s">
        <v>4</v>
      </c>
      <c r="G326" s="18" t="s">
        <v>5</v>
      </c>
      <c r="H326" s="18" t="s">
        <v>6</v>
      </c>
      <c r="M326" s="18" t="s">
        <v>489</v>
      </c>
      <c r="N326" s="18" t="s">
        <v>1</v>
      </c>
      <c r="O326" s="18" t="s">
        <v>2</v>
      </c>
      <c r="P326" s="18" t="s">
        <v>3</v>
      </c>
      <c r="Q326" s="18" t="s">
        <v>4</v>
      </c>
      <c r="R326" s="18" t="s">
        <v>5</v>
      </c>
      <c r="S326" s="18" t="s">
        <v>6</v>
      </c>
      <c r="X326" s="12" t="s">
        <v>139</v>
      </c>
      <c r="Y326" s="12" t="s">
        <v>138</v>
      </c>
      <c r="Z326" s="12" t="s">
        <v>137</v>
      </c>
      <c r="AB326" s="12" t="s">
        <v>471</v>
      </c>
    </row>
    <row r="327" spans="1:28" x14ac:dyDescent="0.25">
      <c r="A327" s="17" t="s">
        <v>143</v>
      </c>
      <c r="B327" s="19">
        <f t="shared" ref="B327" si="99">AVERAGE(B241:B243,B246:B262,B265:B286,B289:B321)</f>
        <v>24.399866666666654</v>
      </c>
      <c r="C327" s="19">
        <f t="shared" ref="C327:H327" si="100">AVERAGE(C241:C243,C246:C262,C265:C286,C289:C321)</f>
        <v>57.058400000000013</v>
      </c>
      <c r="D327" s="19">
        <f t="shared" si="100"/>
        <v>7.4258666666666659</v>
      </c>
      <c r="E327" s="19">
        <f t="shared" si="100"/>
        <v>9.0726666666666631</v>
      </c>
      <c r="F327" s="19">
        <f t="shared" si="100"/>
        <v>0.12666666666666665</v>
      </c>
      <c r="G327" s="19">
        <f t="shared" si="100"/>
        <v>1.9094666666666669</v>
      </c>
      <c r="H327" s="19">
        <f t="shared" si="100"/>
        <v>7.0666666666666699E-3</v>
      </c>
      <c r="L327" s="17" t="s">
        <v>143</v>
      </c>
      <c r="M327" s="19">
        <f t="shared" ref="M327" si="101">AVERAGE(M241:M243,M246:M262,M265:M286,M289:M321)</f>
        <v>15.720799999999999</v>
      </c>
      <c r="N327" s="19">
        <f>AVERAGE(N241:N243,N246:N262,N265:N286,N289:N321)</f>
        <v>48.965866666666663</v>
      </c>
      <c r="O327" s="19">
        <f t="shared" ref="O327:S327" si="102">AVERAGE(O241:O243,O246:O262,O265:O286,O289:O321)</f>
        <v>9.6833333333333336</v>
      </c>
      <c r="P327" s="19">
        <f t="shared" si="102"/>
        <v>19.504666666666669</v>
      </c>
      <c r="Q327" s="19">
        <f t="shared" si="102"/>
        <v>0.37439999999999996</v>
      </c>
      <c r="R327" s="19">
        <f t="shared" si="102"/>
        <v>5.7183999999999982</v>
      </c>
      <c r="S327" s="19">
        <f t="shared" si="102"/>
        <v>3.386666666666667E-2</v>
      </c>
      <c r="W327" s="17" t="s">
        <v>143</v>
      </c>
      <c r="X327" s="19">
        <f>AVERAGE(X241:X243,X246:X262,X265:X286,X289:X321)</f>
        <v>48.969097550470302</v>
      </c>
      <c r="Y327" s="19">
        <f t="shared" ref="Y327:Z327" si="103">AVERAGE(Y241:Y243,Y246:Y262,Y265:Y286,Y289:Y321)</f>
        <v>10.982145178829478</v>
      </c>
      <c r="Z327" s="19">
        <f t="shared" si="103"/>
        <v>40.048757270700214</v>
      </c>
      <c r="AB327" s="9">
        <f>G327/(G327+D327)</f>
        <v>0.20454188388202532</v>
      </c>
    </row>
    <row r="328" spans="1:28" x14ac:dyDescent="0.25">
      <c r="A328" s="17" t="s">
        <v>144</v>
      </c>
      <c r="B328" s="19">
        <f t="shared" ref="B328" si="104">_xlfn.STDEV.P(B241:B243,B246:B262,B265:B286,B289:B321)</f>
        <v>0.39488223842333331</v>
      </c>
      <c r="C328" s="19">
        <f t="shared" ref="C328:H328" si="105">_xlfn.STDEV.P(C241:C243,C246:C262,C265:C286,C289:C321)</f>
        <v>0.35469438488178345</v>
      </c>
      <c r="D328" s="19">
        <f t="shared" si="105"/>
        <v>0.16305494643081378</v>
      </c>
      <c r="E328" s="19">
        <f t="shared" si="105"/>
        <v>8.0321575903088221E-2</v>
      </c>
      <c r="F328" s="19">
        <f t="shared" si="105"/>
        <v>1.6357125528513781E-2</v>
      </c>
      <c r="G328" s="19">
        <f t="shared" si="105"/>
        <v>0.13085252088600449</v>
      </c>
      <c r="H328" s="19">
        <f t="shared" si="105"/>
        <v>8.9104183715219276E-3</v>
      </c>
      <c r="L328" s="17" t="s">
        <v>144</v>
      </c>
      <c r="M328" s="19">
        <f t="shared" ref="M328" si="106">_xlfn.STDEV.P(M241:M243,M246:M262,M265:M286,M289:M321)</f>
        <v>0.27699222612436852</v>
      </c>
      <c r="N328" s="19">
        <f>_xlfn.STDEV.P(N241:N243,N246:N262,N265:N286,N289:N321)</f>
        <v>0.29737560237667238</v>
      </c>
      <c r="O328" s="19">
        <f t="shared" ref="O328:S328" si="107">_xlfn.STDEV.P(O241:O243,O246:O262,O265:O286,O289:O321)</f>
        <v>0.22753949596107978</v>
      </c>
      <c r="P328" s="19">
        <f t="shared" si="107"/>
        <v>0.14380851466060313</v>
      </c>
      <c r="Q328" s="19">
        <f t="shared" si="107"/>
        <v>4.665447459783556E-2</v>
      </c>
      <c r="R328" s="19">
        <f t="shared" si="107"/>
        <v>0.38064520663385915</v>
      </c>
      <c r="S328" s="19">
        <f t="shared" si="107"/>
        <v>3.8812140139680811E-2</v>
      </c>
      <c r="W328" s="17" t="s">
        <v>144</v>
      </c>
      <c r="X328" s="19">
        <f>_xlfn.STDEV.P(X241:X243,X246:X262,X265:X286,X289:X321)</f>
        <v>0.22719135422055023</v>
      </c>
      <c r="Y328" s="19">
        <f t="shared" ref="Y328:Z328" si="108">_xlfn.STDEV.P(Y241:Y243,Y246:Y262,Y265:Y286,Y289:Y321)</f>
        <v>0.72239909097505672</v>
      </c>
      <c r="Z328" s="19">
        <f t="shared" si="108"/>
        <v>0.79078382925903334</v>
      </c>
    </row>
    <row r="329" spans="1:28" x14ac:dyDescent="0.25">
      <c r="A329" s="17" t="s">
        <v>145</v>
      </c>
      <c r="B329" s="18">
        <f t="shared" ref="B329" si="109">COUNT(B241:B243,B246:B262,B265:B286,B289:B321)</f>
        <v>75</v>
      </c>
      <c r="C329" s="18">
        <f t="shared" ref="C329:H329" si="110">COUNT(C241:C243,C246:C262,C265:C286,C289:C321)</f>
        <v>75</v>
      </c>
      <c r="D329" s="18">
        <f t="shared" si="110"/>
        <v>75</v>
      </c>
      <c r="E329" s="18">
        <f t="shared" si="110"/>
        <v>75</v>
      </c>
      <c r="F329" s="18">
        <f t="shared" si="110"/>
        <v>75</v>
      </c>
      <c r="G329" s="18">
        <f t="shared" si="110"/>
        <v>75</v>
      </c>
      <c r="H329" s="18">
        <f t="shared" si="110"/>
        <v>75</v>
      </c>
      <c r="L329" s="17" t="s">
        <v>145</v>
      </c>
      <c r="M329" s="18">
        <f t="shared" ref="M329" si="111">COUNT(M241:M243,M246:M262,M265:M286,M289:M321)</f>
        <v>75</v>
      </c>
      <c r="N329" s="18">
        <f>COUNT(N241:N243,N246:N262,N265:N286,N289:N321)</f>
        <v>75</v>
      </c>
      <c r="O329" s="18">
        <f t="shared" ref="O329:S329" si="112">COUNT(O241:O243,O246:O262,O265:O286,O289:O321)</f>
        <v>75</v>
      </c>
      <c r="P329" s="18">
        <f t="shared" si="112"/>
        <v>75</v>
      </c>
      <c r="Q329" s="18">
        <f t="shared" si="112"/>
        <v>75</v>
      </c>
      <c r="R329" s="18">
        <f t="shared" si="112"/>
        <v>75</v>
      </c>
      <c r="S329" s="18">
        <f t="shared" si="112"/>
        <v>75</v>
      </c>
      <c r="W329" s="17" t="s">
        <v>145</v>
      </c>
      <c r="X329" s="18">
        <f>COUNT(X241:X243,X246:X262,X265:X286,X289:X321)</f>
        <v>75</v>
      </c>
      <c r="Y329" s="18">
        <f t="shared" ref="Y329:Z329" si="113">COUNT(Y241:Y243,Y246:Y262,Y265:Y286,Y289:Y321)</f>
        <v>75</v>
      </c>
      <c r="Z329" s="18">
        <f t="shared" si="113"/>
        <v>75</v>
      </c>
    </row>
    <row r="330" spans="1:28" x14ac:dyDescent="0.25">
      <c r="A330" s="17" t="s">
        <v>147</v>
      </c>
      <c r="B330" s="19">
        <f t="shared" ref="B330" si="114">MIN(B241:B243,B246:B262,B265:B286,B289:B321)</f>
        <v>23.55</v>
      </c>
      <c r="C330" s="19">
        <f t="shared" ref="C330:H330" si="115">MIN(C241:C243,C246:C262,C265:C286,C289:C321)</f>
        <v>56.18</v>
      </c>
      <c r="D330" s="19">
        <f t="shared" si="115"/>
        <v>6.67</v>
      </c>
      <c r="E330" s="19">
        <f t="shared" si="115"/>
        <v>8.91</v>
      </c>
      <c r="F330" s="19">
        <f t="shared" si="115"/>
        <v>7.0000000000000007E-2</v>
      </c>
      <c r="G330" s="19">
        <f t="shared" si="115"/>
        <v>1.35</v>
      </c>
      <c r="H330" s="19">
        <f t="shared" si="115"/>
        <v>0</v>
      </c>
      <c r="L330" s="17" t="s">
        <v>147</v>
      </c>
      <c r="M330" s="19">
        <f t="shared" ref="M330" si="116">MIN(M241:M243,M246:M262,M265:M286,M289:M321)</f>
        <v>15.15</v>
      </c>
      <c r="N330" s="19">
        <f>MIN(N241:N243,N246:N262,N265:N286,N289:N321)</f>
        <v>48.12</v>
      </c>
      <c r="O330" s="19">
        <f t="shared" ref="O330:S330" si="117">MIN(O241:O243,O246:O262,O265:O286,O289:O321)</f>
        <v>8.59</v>
      </c>
      <c r="P330" s="19">
        <f t="shared" si="117"/>
        <v>19.21</v>
      </c>
      <c r="Q330" s="19">
        <f t="shared" si="117"/>
        <v>0.2</v>
      </c>
      <c r="R330" s="19">
        <f t="shared" si="117"/>
        <v>4.08</v>
      </c>
      <c r="S330" s="19">
        <f t="shared" si="117"/>
        <v>0</v>
      </c>
      <c r="W330" s="17" t="s">
        <v>147</v>
      </c>
      <c r="X330" s="19">
        <f>MIN(X241:X243,X246:X262,X265:X286,X289:X321)</f>
        <v>48.275862068965502</v>
      </c>
      <c r="Y330" s="19">
        <f t="shared" ref="Y330:Z330" si="118">MIN(Y241:Y243,Y246:Y262,Y265:Y286,Y289:Y321)</f>
        <v>7.7586206896551726</v>
      </c>
      <c r="Z330" s="19">
        <f t="shared" si="118"/>
        <v>35.918147549811522</v>
      </c>
    </row>
    <row r="331" spans="1:28" x14ac:dyDescent="0.25">
      <c r="A331" s="17" t="s">
        <v>146</v>
      </c>
      <c r="B331" s="19">
        <f t="shared" ref="B331" si="119">MAX(B241:B243,B246:B262,B265:B286,B289:B321)</f>
        <v>25.31</v>
      </c>
      <c r="C331" s="19">
        <f t="shared" ref="C331:H331" si="120">MAX(C241:C243,C246:C262,C265:C286,C289:C321)</f>
        <v>57.91</v>
      </c>
      <c r="D331" s="19">
        <f t="shared" si="120"/>
        <v>8.16</v>
      </c>
      <c r="E331" s="19">
        <f t="shared" si="120"/>
        <v>9.2799999999999994</v>
      </c>
      <c r="F331" s="19">
        <f t="shared" si="120"/>
        <v>0.16</v>
      </c>
      <c r="G331" s="19">
        <f t="shared" si="120"/>
        <v>2.64</v>
      </c>
      <c r="H331" s="19">
        <f t="shared" si="120"/>
        <v>0.03</v>
      </c>
      <c r="L331" s="17" t="s">
        <v>146</v>
      </c>
      <c r="M331" s="19">
        <f t="shared" ref="M331" si="121">MAX(M241:M243,M246:M262,M265:M286,M289:M321)</f>
        <v>16.32</v>
      </c>
      <c r="N331" s="19">
        <f>MAX(N241:N243,N246:N262,N265:N286,N289:N321)</f>
        <v>49.62</v>
      </c>
      <c r="O331" s="19">
        <f t="shared" ref="O331:S331" si="122">MAX(O241:O243,O246:O262,O265:O286,O289:O321)</f>
        <v>10.76</v>
      </c>
      <c r="P331" s="19">
        <f t="shared" si="122"/>
        <v>19.87</v>
      </c>
      <c r="Q331" s="19">
        <f t="shared" si="122"/>
        <v>0.48</v>
      </c>
      <c r="R331" s="19">
        <f t="shared" si="122"/>
        <v>7.8</v>
      </c>
      <c r="S331" s="19">
        <f t="shared" si="122"/>
        <v>0.15</v>
      </c>
      <c r="W331" s="17" t="s">
        <v>146</v>
      </c>
      <c r="X331" s="19">
        <f>MAX(X241:X243,X246:X262,X265:X286,X289:X321)</f>
        <v>49.541778975741238</v>
      </c>
      <c r="Y331" s="19">
        <f t="shared" ref="Y331:Z331" si="123">MAX(Y241:Y243,Y246:Y262,Y265:Y286,Y289:Y321)</f>
        <v>14.593430263866452</v>
      </c>
      <c r="Z331" s="19">
        <f t="shared" si="123"/>
        <v>43.965517241379303</v>
      </c>
    </row>
    <row r="333" spans="1:28" s="3" customFormat="1" x14ac:dyDescent="0.25">
      <c r="U333" s="10"/>
      <c r="X333" s="13"/>
      <c r="Y333" s="13"/>
      <c r="Z333" s="13"/>
    </row>
    <row r="335" spans="1:28" x14ac:dyDescent="0.25">
      <c r="A335" s="1" t="s">
        <v>467</v>
      </c>
      <c r="B335" t="s">
        <v>490</v>
      </c>
      <c r="J335" s="8"/>
      <c r="L335" s="1" t="s">
        <v>467</v>
      </c>
      <c r="M335" s="1"/>
      <c r="U335" s="3"/>
      <c r="W335" s="1" t="s">
        <v>467</v>
      </c>
      <c r="X335" s="12" t="s">
        <v>136</v>
      </c>
      <c r="Y335"/>
      <c r="Z335"/>
    </row>
    <row r="336" spans="1:28" x14ac:dyDescent="0.25">
      <c r="B336" s="2" t="s">
        <v>69</v>
      </c>
      <c r="J336" s="8"/>
      <c r="M336" s="1" t="s">
        <v>142</v>
      </c>
      <c r="U336" s="3"/>
      <c r="X336"/>
      <c r="Y336"/>
      <c r="Z336"/>
    </row>
    <row r="337" spans="1:28" x14ac:dyDescent="0.25">
      <c r="A337" s="1" t="s">
        <v>103</v>
      </c>
      <c r="B337" s="18" t="s">
        <v>489</v>
      </c>
      <c r="C337" t="s">
        <v>1</v>
      </c>
      <c r="D337" t="s">
        <v>2</v>
      </c>
      <c r="E337" t="s">
        <v>3</v>
      </c>
      <c r="F337" t="s">
        <v>4</v>
      </c>
      <c r="G337" t="s">
        <v>5</v>
      </c>
      <c r="H337" t="s">
        <v>6</v>
      </c>
      <c r="J337" s="8"/>
      <c r="L337" s="1" t="s">
        <v>103</v>
      </c>
      <c r="M337" s="18" t="s">
        <v>489</v>
      </c>
      <c r="N337" t="s">
        <v>1</v>
      </c>
      <c r="O337" t="s">
        <v>2</v>
      </c>
      <c r="P337" t="s">
        <v>3</v>
      </c>
      <c r="Q337" t="s">
        <v>4</v>
      </c>
      <c r="R337" t="s">
        <v>5</v>
      </c>
      <c r="S337" t="s">
        <v>6</v>
      </c>
      <c r="U337" s="3"/>
      <c r="W337" s="1" t="s">
        <v>103</v>
      </c>
      <c r="X337" s="1" t="s">
        <v>139</v>
      </c>
      <c r="Y337" s="1" t="s">
        <v>138</v>
      </c>
      <c r="Z337" s="1" t="s">
        <v>137</v>
      </c>
      <c r="AB337" s="12" t="s">
        <v>471</v>
      </c>
    </row>
    <row r="338" spans="1:28" x14ac:dyDescent="0.25">
      <c r="A338" t="s">
        <v>13</v>
      </c>
      <c r="B338">
        <v>23.33</v>
      </c>
      <c r="C338">
        <v>57.56</v>
      </c>
      <c r="D338">
        <v>7.56</v>
      </c>
      <c r="E338">
        <v>9.34</v>
      </c>
      <c r="F338">
        <v>0.13</v>
      </c>
      <c r="G338">
        <v>2.0699999999999998</v>
      </c>
      <c r="H338">
        <v>0.01</v>
      </c>
      <c r="L338" t="s">
        <v>13</v>
      </c>
      <c r="M338">
        <v>14.89</v>
      </c>
      <c r="N338">
        <v>48.92</v>
      </c>
      <c r="O338">
        <v>9.77</v>
      </c>
      <c r="P338">
        <v>19.88</v>
      </c>
      <c r="Q338">
        <v>0.37</v>
      </c>
      <c r="R338">
        <v>6.13</v>
      </c>
      <c r="S338">
        <v>0.04</v>
      </c>
      <c r="W338" t="s">
        <v>13</v>
      </c>
      <c r="X338" s="9">
        <f t="shared" ref="X338:X345" si="124">100*(E338+H338)/(SUM(D338:H338))</f>
        <v>48.9272632129775</v>
      </c>
      <c r="Y338" s="9">
        <f t="shared" ref="Y338:Y345" si="125">100*(F338+G338)/(SUM(D338:H338))</f>
        <v>11.512297226582939</v>
      </c>
      <c r="Z338" s="9">
        <f t="shared" ref="Z338:Z345" si="126">100*(D338)/(SUM(D338:H338))</f>
        <v>39.560439560439562</v>
      </c>
      <c r="AB338" s="9">
        <f t="shared" ref="AB338:AB345" si="127">G338/(G338+D338)</f>
        <v>0.21495327102803738</v>
      </c>
    </row>
    <row r="339" spans="1:28" x14ac:dyDescent="0.25">
      <c r="A339" t="s">
        <v>14</v>
      </c>
      <c r="B339">
        <v>23.47</v>
      </c>
      <c r="C339">
        <v>57.59</v>
      </c>
      <c r="D339">
        <v>7.57</v>
      </c>
      <c r="E339">
        <v>9.23</v>
      </c>
      <c r="F339">
        <v>0.12</v>
      </c>
      <c r="G339">
        <v>2</v>
      </c>
      <c r="H339">
        <v>0.01</v>
      </c>
      <c r="L339" t="s">
        <v>14</v>
      </c>
      <c r="M339">
        <v>15.02</v>
      </c>
      <c r="N339">
        <v>49.1</v>
      </c>
      <c r="O339">
        <v>9.81</v>
      </c>
      <c r="P339">
        <v>19.72</v>
      </c>
      <c r="Q339">
        <v>0.36</v>
      </c>
      <c r="R339">
        <v>5.96</v>
      </c>
      <c r="S339">
        <v>0.03</v>
      </c>
      <c r="W339" t="s">
        <v>14</v>
      </c>
      <c r="X339" s="9">
        <f t="shared" si="124"/>
        <v>48.811410459587947</v>
      </c>
      <c r="Y339" s="9">
        <f t="shared" si="125"/>
        <v>11.199154780771261</v>
      </c>
      <c r="Z339" s="9">
        <f t="shared" si="126"/>
        <v>39.989434759640773</v>
      </c>
      <c r="AB339" s="9">
        <f t="shared" si="127"/>
        <v>0.2089864158829676</v>
      </c>
    </row>
    <row r="340" spans="1:28" x14ac:dyDescent="0.25">
      <c r="A340" t="s">
        <v>403</v>
      </c>
      <c r="B340">
        <v>23.74</v>
      </c>
      <c r="C340">
        <v>57.3</v>
      </c>
      <c r="D340">
        <v>7.61</v>
      </c>
      <c r="E340">
        <v>9.26</v>
      </c>
      <c r="F340">
        <v>0.14000000000000001</v>
      </c>
      <c r="G340">
        <v>1.95</v>
      </c>
      <c r="H340">
        <v>0</v>
      </c>
      <c r="L340" t="s">
        <v>403</v>
      </c>
      <c r="M340">
        <v>15.21</v>
      </c>
      <c r="N340">
        <v>48.89</v>
      </c>
      <c r="O340">
        <v>9.8699999999999992</v>
      </c>
      <c r="P340">
        <v>19.79</v>
      </c>
      <c r="Q340">
        <v>0.4</v>
      </c>
      <c r="R340">
        <v>5.82</v>
      </c>
      <c r="S340">
        <v>0.02</v>
      </c>
      <c r="W340" t="s">
        <v>403</v>
      </c>
      <c r="X340" s="9">
        <f t="shared" si="124"/>
        <v>48.839662447257382</v>
      </c>
      <c r="Y340" s="9">
        <f t="shared" si="125"/>
        <v>11.023206751054852</v>
      </c>
      <c r="Z340" s="9">
        <f t="shared" si="126"/>
        <v>40.137130801687761</v>
      </c>
      <c r="AB340" s="9">
        <f t="shared" si="127"/>
        <v>0.20397489539748953</v>
      </c>
    </row>
    <row r="341" spans="1:28" x14ac:dyDescent="0.25">
      <c r="A341" t="s">
        <v>404</v>
      </c>
      <c r="B341">
        <v>22.81</v>
      </c>
      <c r="C341">
        <v>58.04</v>
      </c>
      <c r="D341">
        <v>7.67</v>
      </c>
      <c r="E341">
        <v>9.34</v>
      </c>
      <c r="F341">
        <v>0.14000000000000001</v>
      </c>
      <c r="G341">
        <v>2</v>
      </c>
      <c r="H341">
        <v>0</v>
      </c>
      <c r="L341" t="s">
        <v>404</v>
      </c>
      <c r="M341">
        <v>14.55</v>
      </c>
      <c r="N341">
        <v>49.32</v>
      </c>
      <c r="O341">
        <v>9.91</v>
      </c>
      <c r="P341">
        <v>19.88</v>
      </c>
      <c r="Q341">
        <v>0.4</v>
      </c>
      <c r="R341">
        <v>5.93</v>
      </c>
      <c r="S341">
        <v>0</v>
      </c>
      <c r="W341" t="s">
        <v>404</v>
      </c>
      <c r="X341" s="9">
        <f t="shared" si="124"/>
        <v>48.772845953002616</v>
      </c>
      <c r="Y341" s="9">
        <f t="shared" si="125"/>
        <v>11.174934725848566</v>
      </c>
      <c r="Z341" s="9">
        <f t="shared" si="126"/>
        <v>40.052219321148826</v>
      </c>
      <c r="AB341" s="9">
        <f t="shared" si="127"/>
        <v>0.20682523267838676</v>
      </c>
    </row>
    <row r="342" spans="1:28" x14ac:dyDescent="0.25">
      <c r="A342" t="s">
        <v>16</v>
      </c>
      <c r="B342">
        <v>23.66</v>
      </c>
      <c r="C342">
        <v>57.31</v>
      </c>
      <c r="D342">
        <v>7.56</v>
      </c>
      <c r="E342">
        <v>9.26</v>
      </c>
      <c r="F342">
        <v>0.13</v>
      </c>
      <c r="G342">
        <v>2.06</v>
      </c>
      <c r="H342">
        <v>0.02</v>
      </c>
      <c r="L342" t="s">
        <v>16</v>
      </c>
      <c r="M342">
        <v>15.11</v>
      </c>
      <c r="N342">
        <v>48.77</v>
      </c>
      <c r="O342">
        <v>9.77</v>
      </c>
      <c r="P342">
        <v>19.75</v>
      </c>
      <c r="Q342">
        <v>0.37</v>
      </c>
      <c r="R342">
        <v>6.12</v>
      </c>
      <c r="S342">
        <v>0.11</v>
      </c>
      <c r="W342" t="s">
        <v>16</v>
      </c>
      <c r="X342" s="9">
        <f t="shared" si="124"/>
        <v>48.765107724645297</v>
      </c>
      <c r="Y342" s="9">
        <f t="shared" si="125"/>
        <v>11.508145034156597</v>
      </c>
      <c r="Z342" s="9">
        <f t="shared" si="126"/>
        <v>39.726747241198112</v>
      </c>
      <c r="AB342" s="9">
        <f t="shared" si="127"/>
        <v>0.21413721413721415</v>
      </c>
    </row>
    <row r="343" spans="1:28" x14ac:dyDescent="0.25">
      <c r="A343" t="s">
        <v>17</v>
      </c>
      <c r="B343">
        <v>23.59</v>
      </c>
      <c r="C343">
        <v>57.7</v>
      </c>
      <c r="D343">
        <v>7.27</v>
      </c>
      <c r="E343">
        <v>9.2100000000000009</v>
      </c>
      <c r="F343">
        <v>0.12</v>
      </c>
      <c r="G343">
        <v>2.08</v>
      </c>
      <c r="H343">
        <v>0.02</v>
      </c>
      <c r="L343" t="s">
        <v>17</v>
      </c>
      <c r="M343">
        <v>15.09</v>
      </c>
      <c r="N343">
        <v>49.18</v>
      </c>
      <c r="O343">
        <v>9.42</v>
      </c>
      <c r="P343">
        <v>19.66</v>
      </c>
      <c r="Q343">
        <v>0.36</v>
      </c>
      <c r="R343">
        <v>6.18</v>
      </c>
      <c r="S343">
        <v>0.1</v>
      </c>
      <c r="W343" t="s">
        <v>17</v>
      </c>
      <c r="X343" s="9">
        <f t="shared" si="124"/>
        <v>49.358288770053477</v>
      </c>
      <c r="Y343" s="9">
        <f t="shared" si="125"/>
        <v>11.764705882352944</v>
      </c>
      <c r="Z343" s="9">
        <f t="shared" si="126"/>
        <v>38.877005347593581</v>
      </c>
      <c r="AB343" s="9">
        <f t="shared" si="127"/>
        <v>0.22245989304812835</v>
      </c>
    </row>
    <row r="344" spans="1:28" x14ac:dyDescent="0.25">
      <c r="A344" t="s">
        <v>18</v>
      </c>
      <c r="B344">
        <v>23.66</v>
      </c>
      <c r="C344">
        <v>57.5</v>
      </c>
      <c r="D344">
        <v>7.35</v>
      </c>
      <c r="E344">
        <v>9.31</v>
      </c>
      <c r="F344">
        <v>0.12</v>
      </c>
      <c r="G344">
        <v>2.04</v>
      </c>
      <c r="H344">
        <v>0.02</v>
      </c>
      <c r="L344" t="s">
        <v>18</v>
      </c>
      <c r="M344">
        <v>15.13</v>
      </c>
      <c r="N344">
        <v>48.98</v>
      </c>
      <c r="O344">
        <v>9.52</v>
      </c>
      <c r="P344">
        <v>19.87</v>
      </c>
      <c r="Q344">
        <v>0.36</v>
      </c>
      <c r="R344">
        <v>6.07</v>
      </c>
      <c r="S344">
        <v>0.08</v>
      </c>
      <c r="W344" t="s">
        <v>18</v>
      </c>
      <c r="X344" s="9">
        <f t="shared" si="124"/>
        <v>49.522292993630572</v>
      </c>
      <c r="Y344" s="9">
        <f t="shared" si="125"/>
        <v>11.464968152866241</v>
      </c>
      <c r="Z344" s="9">
        <f t="shared" si="126"/>
        <v>39.012738853503187</v>
      </c>
      <c r="AB344" s="9">
        <f t="shared" si="127"/>
        <v>0.21725239616613418</v>
      </c>
    </row>
    <row r="345" spans="1:28" x14ac:dyDescent="0.25">
      <c r="A345" t="s">
        <v>19</v>
      </c>
      <c r="B345">
        <v>23.76</v>
      </c>
      <c r="C345">
        <v>57.12</v>
      </c>
      <c r="D345">
        <v>7.66</v>
      </c>
      <c r="E345">
        <v>9.3000000000000007</v>
      </c>
      <c r="F345">
        <v>0.15</v>
      </c>
      <c r="G345">
        <v>2.0099999999999998</v>
      </c>
      <c r="H345">
        <v>0</v>
      </c>
      <c r="L345" t="s">
        <v>19</v>
      </c>
      <c r="M345">
        <v>15.19</v>
      </c>
      <c r="N345">
        <v>48.64</v>
      </c>
      <c r="O345">
        <v>9.92</v>
      </c>
      <c r="P345">
        <v>19.84</v>
      </c>
      <c r="Q345">
        <v>0.44</v>
      </c>
      <c r="R345">
        <v>5.96</v>
      </c>
      <c r="S345">
        <v>0</v>
      </c>
      <c r="W345" t="s">
        <v>19</v>
      </c>
      <c r="X345" s="9">
        <f t="shared" si="124"/>
        <v>48.640167364016747</v>
      </c>
      <c r="Y345" s="9">
        <f t="shared" si="125"/>
        <v>11.297071129707113</v>
      </c>
      <c r="Z345" s="9">
        <f t="shared" si="126"/>
        <v>40.062761506276154</v>
      </c>
      <c r="AB345" s="9">
        <f t="shared" si="127"/>
        <v>0.20785935884177867</v>
      </c>
    </row>
    <row r="347" spans="1:28" x14ac:dyDescent="0.25">
      <c r="A347" s="1" t="s">
        <v>75</v>
      </c>
      <c r="B347" s="18" t="s">
        <v>489</v>
      </c>
      <c r="C347" t="s">
        <v>1</v>
      </c>
      <c r="D347" t="s">
        <v>2</v>
      </c>
      <c r="E347" t="s">
        <v>3</v>
      </c>
      <c r="F347" t="s">
        <v>4</v>
      </c>
      <c r="G347" t="s">
        <v>5</v>
      </c>
      <c r="H347" t="s">
        <v>6</v>
      </c>
      <c r="J347" s="8"/>
      <c r="L347" s="1" t="s">
        <v>75</v>
      </c>
      <c r="M347" s="18" t="s">
        <v>489</v>
      </c>
      <c r="N347" t="s">
        <v>1</v>
      </c>
      <c r="O347" t="s">
        <v>2</v>
      </c>
      <c r="P347" t="s">
        <v>3</v>
      </c>
      <c r="Q347" t="s">
        <v>4</v>
      </c>
      <c r="R347" t="s">
        <v>5</v>
      </c>
      <c r="S347" t="s">
        <v>6</v>
      </c>
      <c r="U347" s="3"/>
      <c r="W347" s="1" t="s">
        <v>75</v>
      </c>
      <c r="X347" s="1" t="s">
        <v>139</v>
      </c>
      <c r="Y347" s="1" t="s">
        <v>138</v>
      </c>
      <c r="Z347" s="1" t="s">
        <v>137</v>
      </c>
      <c r="AB347" s="12" t="s">
        <v>471</v>
      </c>
    </row>
    <row r="348" spans="1:28" x14ac:dyDescent="0.25">
      <c r="A348" t="s">
        <v>26</v>
      </c>
      <c r="B348">
        <v>23.92</v>
      </c>
      <c r="C348">
        <v>57.3</v>
      </c>
      <c r="D348">
        <v>7.5</v>
      </c>
      <c r="E348">
        <v>9.16</v>
      </c>
      <c r="F348">
        <v>0.12</v>
      </c>
      <c r="G348">
        <v>1.97</v>
      </c>
      <c r="H348">
        <v>0.02</v>
      </c>
      <c r="L348" t="s">
        <v>26</v>
      </c>
      <c r="M348">
        <v>15.35</v>
      </c>
      <c r="N348">
        <v>48.97</v>
      </c>
      <c r="O348">
        <v>9.73</v>
      </c>
      <c r="P348">
        <v>19.61</v>
      </c>
      <c r="Q348">
        <v>0.36</v>
      </c>
      <c r="R348">
        <v>5.89</v>
      </c>
      <c r="S348">
        <v>0.09</v>
      </c>
      <c r="W348" t="s">
        <v>26</v>
      </c>
      <c r="X348" s="9">
        <f t="shared" ref="X348:X356" si="128">100*(E348+H348)/(SUM(D348:H348))</f>
        <v>48.907831646244006</v>
      </c>
      <c r="Y348" s="9">
        <f t="shared" ref="Y348:Y356" si="129">100*(F348+G348)/(SUM(D348:H348))</f>
        <v>11.134789557805009</v>
      </c>
      <c r="Z348" s="9">
        <f t="shared" ref="Z348:Z356" si="130">100*(D348)/(SUM(D348:H348))</f>
        <v>39.957378795950987</v>
      </c>
      <c r="AB348" s="9">
        <f t="shared" ref="AB348:AB356" si="131">G348/(G348+D348)</f>
        <v>0.20802534318901794</v>
      </c>
    </row>
    <row r="349" spans="1:28" x14ac:dyDescent="0.25">
      <c r="A349" t="s">
        <v>28</v>
      </c>
      <c r="B349">
        <v>24.23</v>
      </c>
      <c r="C349">
        <v>57.05</v>
      </c>
      <c r="D349">
        <v>7.52</v>
      </c>
      <c r="E349">
        <v>9.1</v>
      </c>
      <c r="F349">
        <v>0.12</v>
      </c>
      <c r="G349">
        <v>1.97</v>
      </c>
      <c r="H349">
        <v>0.01</v>
      </c>
      <c r="L349" t="s">
        <v>28</v>
      </c>
      <c r="M349">
        <v>15.58</v>
      </c>
      <c r="N349">
        <v>48.85</v>
      </c>
      <c r="O349">
        <v>9.7799999999999994</v>
      </c>
      <c r="P349">
        <v>19.52</v>
      </c>
      <c r="Q349">
        <v>0.36</v>
      </c>
      <c r="R349">
        <v>5.89</v>
      </c>
      <c r="S349">
        <v>0.04</v>
      </c>
      <c r="W349" t="s">
        <v>28</v>
      </c>
      <c r="X349" s="9">
        <f t="shared" si="128"/>
        <v>48.664529914529915</v>
      </c>
      <c r="Y349" s="9">
        <f t="shared" si="129"/>
        <v>11.164529914529915</v>
      </c>
      <c r="Z349" s="9">
        <f t="shared" si="130"/>
        <v>40.17094017094017</v>
      </c>
      <c r="AB349" s="9">
        <f t="shared" si="131"/>
        <v>0.20758693361433087</v>
      </c>
    </row>
    <row r="350" spans="1:28" x14ac:dyDescent="0.25">
      <c r="A350" t="s">
        <v>29</v>
      </c>
      <c r="B350">
        <v>23.81</v>
      </c>
      <c r="C350">
        <v>57.22</v>
      </c>
      <c r="D350">
        <v>7.64</v>
      </c>
      <c r="E350">
        <v>9.19</v>
      </c>
      <c r="F350">
        <v>0.15</v>
      </c>
      <c r="G350">
        <v>1.98</v>
      </c>
      <c r="H350">
        <v>0</v>
      </c>
      <c r="L350" t="s">
        <v>29</v>
      </c>
      <c r="M350">
        <v>15.26</v>
      </c>
      <c r="N350">
        <v>48.84</v>
      </c>
      <c r="O350">
        <v>9.9</v>
      </c>
      <c r="P350">
        <v>19.649999999999999</v>
      </c>
      <c r="Q350">
        <v>0.44</v>
      </c>
      <c r="R350">
        <v>5.91</v>
      </c>
      <c r="S350">
        <v>0</v>
      </c>
      <c r="W350" t="s">
        <v>29</v>
      </c>
      <c r="X350" s="9">
        <f t="shared" si="128"/>
        <v>48.470464135021103</v>
      </c>
      <c r="Y350" s="9">
        <f t="shared" si="129"/>
        <v>11.234177215189876</v>
      </c>
      <c r="Z350" s="9">
        <f t="shared" si="130"/>
        <v>40.295358649789037</v>
      </c>
      <c r="AB350" s="9">
        <f t="shared" si="131"/>
        <v>0.20582120582120583</v>
      </c>
    </row>
    <row r="351" spans="1:28" x14ac:dyDescent="0.25">
      <c r="A351" t="s">
        <v>31</v>
      </c>
      <c r="B351">
        <v>22.79</v>
      </c>
      <c r="C351">
        <v>58.08</v>
      </c>
      <c r="D351">
        <v>7.71</v>
      </c>
      <c r="E351">
        <v>9.49</v>
      </c>
      <c r="F351">
        <v>0.12</v>
      </c>
      <c r="G351">
        <v>1.82</v>
      </c>
      <c r="H351">
        <v>0</v>
      </c>
      <c r="L351" t="s">
        <v>31</v>
      </c>
      <c r="M351">
        <v>14.57</v>
      </c>
      <c r="N351">
        <v>49.47</v>
      </c>
      <c r="O351">
        <v>9.98</v>
      </c>
      <c r="P351">
        <v>20.239999999999998</v>
      </c>
      <c r="Q351">
        <v>0.34</v>
      </c>
      <c r="R351">
        <v>5.4</v>
      </c>
      <c r="S351">
        <v>0</v>
      </c>
      <c r="W351" t="s">
        <v>31</v>
      </c>
      <c r="X351" s="9">
        <f t="shared" si="128"/>
        <v>49.582027168234063</v>
      </c>
      <c r="Y351" s="9">
        <f t="shared" si="129"/>
        <v>10.135841170323928</v>
      </c>
      <c r="Z351" s="9">
        <f t="shared" si="130"/>
        <v>40.282131661442008</v>
      </c>
      <c r="AB351" s="9">
        <f t="shared" si="131"/>
        <v>0.19097586568730326</v>
      </c>
    </row>
    <row r="352" spans="1:28" x14ac:dyDescent="0.25">
      <c r="A352" t="s">
        <v>33</v>
      </c>
      <c r="B352">
        <v>23.44</v>
      </c>
      <c r="C352">
        <v>57.72</v>
      </c>
      <c r="D352">
        <v>6.62</v>
      </c>
      <c r="E352">
        <v>9.42</v>
      </c>
      <c r="F352">
        <v>0.18</v>
      </c>
      <c r="G352">
        <v>2.62</v>
      </c>
      <c r="H352">
        <v>0</v>
      </c>
      <c r="L352" t="s">
        <v>33</v>
      </c>
      <c r="M352">
        <v>14.82</v>
      </c>
      <c r="N352">
        <v>48.61</v>
      </c>
      <c r="O352">
        <v>8.48</v>
      </c>
      <c r="P352">
        <v>19.88</v>
      </c>
      <c r="Q352">
        <v>0.51</v>
      </c>
      <c r="R352">
        <v>7.7</v>
      </c>
      <c r="S352">
        <v>0</v>
      </c>
      <c r="W352" t="s">
        <v>33</v>
      </c>
      <c r="X352" s="9">
        <f t="shared" si="128"/>
        <v>50</v>
      </c>
      <c r="Y352" s="9">
        <f t="shared" si="129"/>
        <v>14.861995753715499</v>
      </c>
      <c r="Z352" s="9">
        <f t="shared" si="130"/>
        <v>35.138004246284503</v>
      </c>
      <c r="AB352" s="9">
        <f t="shared" si="131"/>
        <v>0.28354978354978355</v>
      </c>
    </row>
    <row r="353" spans="1:28" x14ac:dyDescent="0.25">
      <c r="A353" t="s">
        <v>34</v>
      </c>
      <c r="B353">
        <v>23.78</v>
      </c>
      <c r="C353">
        <v>57.29</v>
      </c>
      <c r="D353">
        <v>6.62</v>
      </c>
      <c r="E353">
        <v>9.3800000000000008</v>
      </c>
      <c r="F353">
        <v>0.19</v>
      </c>
      <c r="G353">
        <v>2.73</v>
      </c>
      <c r="H353">
        <v>0.01</v>
      </c>
      <c r="L353" t="s">
        <v>34</v>
      </c>
      <c r="M353">
        <v>15.01</v>
      </c>
      <c r="N353">
        <v>48.17</v>
      </c>
      <c r="O353">
        <v>8.4499999999999993</v>
      </c>
      <c r="P353">
        <v>19.760000000000002</v>
      </c>
      <c r="Q353">
        <v>0.53</v>
      </c>
      <c r="R353">
        <v>8.02</v>
      </c>
      <c r="S353">
        <v>0.06</v>
      </c>
      <c r="W353" t="s">
        <v>34</v>
      </c>
      <c r="X353" s="9">
        <f t="shared" si="128"/>
        <v>49.603803486529308</v>
      </c>
      <c r="Y353" s="9">
        <f t="shared" si="129"/>
        <v>15.425250924458529</v>
      </c>
      <c r="Z353" s="9">
        <f t="shared" si="130"/>
        <v>34.970945589012146</v>
      </c>
      <c r="AB353" s="9">
        <f t="shared" si="131"/>
        <v>0.29197860962566846</v>
      </c>
    </row>
    <row r="354" spans="1:28" x14ac:dyDescent="0.25">
      <c r="A354" t="s">
        <v>35</v>
      </c>
      <c r="B354">
        <v>23.05</v>
      </c>
      <c r="C354">
        <v>57.9</v>
      </c>
      <c r="D354">
        <v>7.59</v>
      </c>
      <c r="E354">
        <v>9.32</v>
      </c>
      <c r="F354">
        <v>0.13</v>
      </c>
      <c r="G354">
        <v>2</v>
      </c>
      <c r="H354">
        <v>0.01</v>
      </c>
      <c r="L354" t="s">
        <v>35</v>
      </c>
      <c r="M354">
        <v>14.72</v>
      </c>
      <c r="N354">
        <v>49.25</v>
      </c>
      <c r="O354">
        <v>9.8000000000000007</v>
      </c>
      <c r="P354">
        <v>19.87</v>
      </c>
      <c r="Q354">
        <v>0.38</v>
      </c>
      <c r="R354">
        <v>5.95</v>
      </c>
      <c r="S354">
        <v>0.03</v>
      </c>
      <c r="W354" t="s">
        <v>35</v>
      </c>
      <c r="X354" s="9">
        <f t="shared" si="128"/>
        <v>48.976377952755904</v>
      </c>
      <c r="Y354" s="9">
        <f t="shared" si="129"/>
        <v>11.181102362204724</v>
      </c>
      <c r="Z354" s="9">
        <f t="shared" si="130"/>
        <v>39.84251968503937</v>
      </c>
      <c r="AB354" s="9">
        <f t="shared" si="131"/>
        <v>0.20855057351407716</v>
      </c>
    </row>
    <row r="355" spans="1:28" x14ac:dyDescent="0.25">
      <c r="A355" t="s">
        <v>36</v>
      </c>
      <c r="B355">
        <v>23.87</v>
      </c>
      <c r="C355">
        <v>57.36</v>
      </c>
      <c r="D355">
        <v>7.55</v>
      </c>
      <c r="E355">
        <v>9.16</v>
      </c>
      <c r="F355">
        <v>0.13</v>
      </c>
      <c r="G355">
        <v>1.95</v>
      </c>
      <c r="H355">
        <v>0</v>
      </c>
      <c r="L355" t="s">
        <v>36</v>
      </c>
      <c r="M355">
        <v>15.32</v>
      </c>
      <c r="N355">
        <v>49.06</v>
      </c>
      <c r="O355">
        <v>9.81</v>
      </c>
      <c r="P355">
        <v>19.62</v>
      </c>
      <c r="Q355">
        <v>0.37</v>
      </c>
      <c r="R355">
        <v>5.81</v>
      </c>
      <c r="S355">
        <v>0</v>
      </c>
      <c r="W355" t="s">
        <v>36</v>
      </c>
      <c r="X355" s="9">
        <f t="shared" si="128"/>
        <v>48.749334752527943</v>
      </c>
      <c r="Y355" s="9">
        <f t="shared" si="129"/>
        <v>11.069717935071846</v>
      </c>
      <c r="Z355" s="9">
        <f t="shared" si="130"/>
        <v>40.180947312400214</v>
      </c>
      <c r="AB355" s="9">
        <f t="shared" si="131"/>
        <v>0.20526315789473684</v>
      </c>
    </row>
    <row r="356" spans="1:28" x14ac:dyDescent="0.25">
      <c r="A356" t="s">
        <v>37</v>
      </c>
      <c r="B356">
        <v>23.88</v>
      </c>
      <c r="C356">
        <v>57.21</v>
      </c>
      <c r="D356">
        <v>7.57</v>
      </c>
      <c r="E356">
        <v>9.2100000000000009</v>
      </c>
      <c r="F356">
        <v>0.13</v>
      </c>
      <c r="G356">
        <v>1.99</v>
      </c>
      <c r="H356">
        <v>0.01</v>
      </c>
      <c r="L356" t="s">
        <v>37</v>
      </c>
      <c r="M356">
        <v>15.3</v>
      </c>
      <c r="N356">
        <v>48.82</v>
      </c>
      <c r="O356">
        <v>9.82</v>
      </c>
      <c r="P356">
        <v>19.68</v>
      </c>
      <c r="Q356">
        <v>0.38</v>
      </c>
      <c r="R356">
        <v>5.93</v>
      </c>
      <c r="S356">
        <v>0.06</v>
      </c>
      <c r="W356" t="s">
        <v>37</v>
      </c>
      <c r="X356" s="9">
        <f t="shared" si="128"/>
        <v>48.757271285034378</v>
      </c>
      <c r="Y356" s="9">
        <f t="shared" si="129"/>
        <v>11.210999471179271</v>
      </c>
      <c r="Z356" s="9">
        <f t="shared" si="130"/>
        <v>40.031729243786359</v>
      </c>
      <c r="AB356" s="9">
        <f t="shared" si="131"/>
        <v>0.20815899581589958</v>
      </c>
    </row>
    <row r="358" spans="1:28" x14ac:dyDescent="0.25">
      <c r="A358" s="1" t="s">
        <v>79</v>
      </c>
      <c r="B358" s="18" t="s">
        <v>489</v>
      </c>
      <c r="C358" t="s">
        <v>1</v>
      </c>
      <c r="D358" t="s">
        <v>2</v>
      </c>
      <c r="E358" t="s">
        <v>3</v>
      </c>
      <c r="F358" t="s">
        <v>4</v>
      </c>
      <c r="G358" t="s">
        <v>5</v>
      </c>
      <c r="H358" t="s">
        <v>6</v>
      </c>
      <c r="J358" s="8"/>
      <c r="L358" s="1" t="s">
        <v>79</v>
      </c>
      <c r="M358" s="18" t="s">
        <v>489</v>
      </c>
      <c r="N358" t="s">
        <v>1</v>
      </c>
      <c r="O358" t="s">
        <v>2</v>
      </c>
      <c r="P358" t="s">
        <v>3</v>
      </c>
      <c r="Q358" t="s">
        <v>4</v>
      </c>
      <c r="R358" t="s">
        <v>5</v>
      </c>
      <c r="S358" t="s">
        <v>6</v>
      </c>
      <c r="U358" s="3"/>
      <c r="W358" s="1" t="s">
        <v>79</v>
      </c>
      <c r="X358" s="1" t="s">
        <v>139</v>
      </c>
      <c r="Y358" s="1" t="s">
        <v>138</v>
      </c>
      <c r="Z358" s="1" t="s">
        <v>137</v>
      </c>
      <c r="AB358" s="12" t="s">
        <v>471</v>
      </c>
    </row>
    <row r="359" spans="1:28" x14ac:dyDescent="0.25">
      <c r="A359" t="s">
        <v>56</v>
      </c>
      <c r="B359">
        <v>24.48</v>
      </c>
      <c r="C359">
        <v>56.83</v>
      </c>
      <c r="D359">
        <v>7.52</v>
      </c>
      <c r="E359">
        <v>9.23</v>
      </c>
      <c r="F359">
        <v>0.12</v>
      </c>
      <c r="G359">
        <v>1.83</v>
      </c>
      <c r="H359">
        <v>0</v>
      </c>
      <c r="L359" t="s">
        <v>56</v>
      </c>
      <c r="M359">
        <v>15.77</v>
      </c>
      <c r="N359">
        <v>48.76</v>
      </c>
      <c r="O359">
        <v>9.8000000000000007</v>
      </c>
      <c r="P359">
        <v>19.84</v>
      </c>
      <c r="Q359">
        <v>0.34</v>
      </c>
      <c r="R359">
        <v>5.48</v>
      </c>
      <c r="S359">
        <v>0</v>
      </c>
      <c r="W359" t="s">
        <v>56</v>
      </c>
      <c r="X359" s="9">
        <f t="shared" ref="X359:X367" si="132">100*(E359+H359)/(SUM(D359:H359))</f>
        <v>49.35828877005347</v>
      </c>
      <c r="Y359" s="9">
        <f t="shared" ref="Y359:Y367" si="133">100*(F359+G359)/(SUM(D359:H359))</f>
        <v>10.427807486631016</v>
      </c>
      <c r="Z359" s="9">
        <f t="shared" ref="Z359:Z367" si="134">100*(D359)/(SUM(D359:H359))</f>
        <v>40.213903743315505</v>
      </c>
      <c r="AB359" s="9">
        <f t="shared" ref="AB359:AB367" si="135">G359/(G359+D359)</f>
        <v>0.19572192513368986</v>
      </c>
    </row>
    <row r="360" spans="1:28" x14ac:dyDescent="0.25">
      <c r="A360" t="s">
        <v>57</v>
      </c>
      <c r="B360">
        <v>23.87</v>
      </c>
      <c r="C360">
        <v>57.17</v>
      </c>
      <c r="D360">
        <v>7.8</v>
      </c>
      <c r="E360">
        <v>9.2899999999999991</v>
      </c>
      <c r="F360">
        <v>0.12</v>
      </c>
      <c r="G360">
        <v>1.74</v>
      </c>
      <c r="H360">
        <v>0.01</v>
      </c>
      <c r="L360" t="s">
        <v>57</v>
      </c>
      <c r="M360">
        <v>15.35</v>
      </c>
      <c r="N360">
        <v>48.98</v>
      </c>
      <c r="O360">
        <v>10.16</v>
      </c>
      <c r="P360">
        <v>19.93</v>
      </c>
      <c r="Q360">
        <v>0.34</v>
      </c>
      <c r="R360">
        <v>5.21</v>
      </c>
      <c r="S360">
        <v>0.03</v>
      </c>
      <c r="W360" t="s">
        <v>57</v>
      </c>
      <c r="X360" s="9">
        <f t="shared" si="132"/>
        <v>49.050632911392398</v>
      </c>
      <c r="Y360" s="9">
        <f t="shared" si="133"/>
        <v>9.81012658227848</v>
      </c>
      <c r="Z360" s="9">
        <f t="shared" si="134"/>
        <v>41.139240506329109</v>
      </c>
      <c r="AB360" s="9">
        <f t="shared" si="135"/>
        <v>0.18238993710691825</v>
      </c>
    </row>
    <row r="361" spans="1:28" x14ac:dyDescent="0.25">
      <c r="A361" t="s">
        <v>58</v>
      </c>
      <c r="B361">
        <v>23.7</v>
      </c>
      <c r="C361">
        <v>57.43</v>
      </c>
      <c r="D361">
        <v>7.64</v>
      </c>
      <c r="E361">
        <v>9.26</v>
      </c>
      <c r="F361">
        <v>0.12</v>
      </c>
      <c r="G361">
        <v>1.85</v>
      </c>
      <c r="H361">
        <v>0</v>
      </c>
      <c r="L361" t="s">
        <v>58</v>
      </c>
      <c r="M361">
        <v>15.22</v>
      </c>
      <c r="N361">
        <v>49.13</v>
      </c>
      <c r="O361">
        <v>9.93</v>
      </c>
      <c r="P361">
        <v>19.84</v>
      </c>
      <c r="Q361">
        <v>0.35</v>
      </c>
      <c r="R361">
        <v>5.53</v>
      </c>
      <c r="S361">
        <v>0</v>
      </c>
      <c r="W361" t="s">
        <v>58</v>
      </c>
      <c r="X361" s="9">
        <f t="shared" si="132"/>
        <v>49.072602013778479</v>
      </c>
      <c r="Y361" s="9">
        <f t="shared" si="133"/>
        <v>10.439851616322205</v>
      </c>
      <c r="Z361" s="9">
        <f t="shared" si="134"/>
        <v>40.487546369899306</v>
      </c>
      <c r="AB361" s="9">
        <f t="shared" si="135"/>
        <v>0.19494204425711276</v>
      </c>
    </row>
    <row r="362" spans="1:28" x14ac:dyDescent="0.25">
      <c r="A362" t="s">
        <v>59</v>
      </c>
      <c r="B362">
        <v>24.07</v>
      </c>
      <c r="C362">
        <v>57.08</v>
      </c>
      <c r="D362">
        <v>7.58</v>
      </c>
      <c r="E362">
        <v>9.24</v>
      </c>
      <c r="F362">
        <v>0.16</v>
      </c>
      <c r="G362">
        <v>1.87</v>
      </c>
      <c r="H362">
        <v>0</v>
      </c>
      <c r="L362" t="s">
        <v>59</v>
      </c>
      <c r="M362">
        <v>15.46</v>
      </c>
      <c r="N362">
        <v>48.83</v>
      </c>
      <c r="O362">
        <v>9.85</v>
      </c>
      <c r="P362">
        <v>19.79</v>
      </c>
      <c r="Q362">
        <v>0.46</v>
      </c>
      <c r="R362">
        <v>5.59</v>
      </c>
      <c r="S362">
        <v>0.02</v>
      </c>
      <c r="W362" t="s">
        <v>59</v>
      </c>
      <c r="X362" s="9">
        <f t="shared" si="132"/>
        <v>49.018567639257292</v>
      </c>
      <c r="Y362" s="9">
        <f t="shared" si="133"/>
        <v>10.76923076923077</v>
      </c>
      <c r="Z362" s="9">
        <f t="shared" si="134"/>
        <v>40.212201591511935</v>
      </c>
      <c r="AB362" s="9">
        <f t="shared" si="135"/>
        <v>0.19788359788359791</v>
      </c>
    </row>
    <row r="363" spans="1:28" x14ac:dyDescent="0.25">
      <c r="A363" t="s">
        <v>60</v>
      </c>
      <c r="B363">
        <v>23.55</v>
      </c>
      <c r="C363">
        <v>57.46</v>
      </c>
      <c r="D363">
        <v>7.85</v>
      </c>
      <c r="E363">
        <v>9.26</v>
      </c>
      <c r="F363">
        <v>0.08</v>
      </c>
      <c r="G363">
        <v>1.77</v>
      </c>
      <c r="H363">
        <v>0.02</v>
      </c>
      <c r="L363" t="s">
        <v>60</v>
      </c>
      <c r="M363">
        <v>15.13</v>
      </c>
      <c r="N363">
        <v>49.17</v>
      </c>
      <c r="O363">
        <v>10.210000000000001</v>
      </c>
      <c r="P363">
        <v>19.86</v>
      </c>
      <c r="Q363">
        <v>0.24</v>
      </c>
      <c r="R363">
        <v>5.3</v>
      </c>
      <c r="S363">
        <v>0.09</v>
      </c>
      <c r="W363" t="s">
        <v>60</v>
      </c>
      <c r="X363" s="9">
        <f t="shared" si="132"/>
        <v>48.893572181243414</v>
      </c>
      <c r="Y363" s="9">
        <f t="shared" si="133"/>
        <v>9.7471022128556388</v>
      </c>
      <c r="Z363" s="9">
        <f t="shared" si="134"/>
        <v>41.359325605900956</v>
      </c>
      <c r="AB363" s="9">
        <f t="shared" si="135"/>
        <v>0.183991683991684</v>
      </c>
    </row>
    <row r="364" spans="1:28" x14ac:dyDescent="0.25">
      <c r="A364" t="s">
        <v>61</v>
      </c>
      <c r="B364">
        <v>24</v>
      </c>
      <c r="C364">
        <v>57.32</v>
      </c>
      <c r="D364">
        <v>7.44</v>
      </c>
      <c r="E364">
        <v>9.1300000000000008</v>
      </c>
      <c r="F364">
        <v>0.13</v>
      </c>
      <c r="G364">
        <v>1.97</v>
      </c>
      <c r="H364">
        <v>0.01</v>
      </c>
      <c r="L364" t="s">
        <v>61</v>
      </c>
      <c r="M364">
        <v>15.42</v>
      </c>
      <c r="N364">
        <v>49.04</v>
      </c>
      <c r="O364">
        <v>9.67</v>
      </c>
      <c r="P364">
        <v>19.559999999999999</v>
      </c>
      <c r="Q364">
        <v>0.37</v>
      </c>
      <c r="R364">
        <v>5.89</v>
      </c>
      <c r="S364">
        <v>0.05</v>
      </c>
      <c r="W364" t="s">
        <v>61</v>
      </c>
      <c r="X364" s="9">
        <f t="shared" si="132"/>
        <v>48.929336188436828</v>
      </c>
      <c r="Y364" s="9">
        <f t="shared" si="133"/>
        <v>11.241970021413277</v>
      </c>
      <c r="Z364" s="9">
        <f t="shared" si="134"/>
        <v>39.828693790149892</v>
      </c>
      <c r="AB364" s="9">
        <f t="shared" si="135"/>
        <v>0.20935175345377258</v>
      </c>
    </row>
    <row r="365" spans="1:28" x14ac:dyDescent="0.25">
      <c r="A365" t="s">
        <v>62</v>
      </c>
      <c r="B365">
        <v>23.65</v>
      </c>
      <c r="C365">
        <v>57.59</v>
      </c>
      <c r="D365">
        <v>7.64</v>
      </c>
      <c r="E365">
        <v>9.2899999999999991</v>
      </c>
      <c r="F365">
        <v>0.11</v>
      </c>
      <c r="G365">
        <v>1.72</v>
      </c>
      <c r="H365">
        <v>0</v>
      </c>
      <c r="L365" t="s">
        <v>62</v>
      </c>
      <c r="M365">
        <v>15.23</v>
      </c>
      <c r="N365">
        <v>49.39</v>
      </c>
      <c r="O365">
        <v>9.9600000000000009</v>
      </c>
      <c r="P365">
        <v>19.95</v>
      </c>
      <c r="Q365">
        <v>0.33</v>
      </c>
      <c r="R365">
        <v>5.14</v>
      </c>
      <c r="S365">
        <v>0</v>
      </c>
      <c r="W365" t="s">
        <v>62</v>
      </c>
      <c r="X365" s="9">
        <f t="shared" si="132"/>
        <v>49.520255863539447</v>
      </c>
      <c r="Y365" s="9">
        <f t="shared" si="133"/>
        <v>9.754797441364607</v>
      </c>
      <c r="Z365" s="9">
        <f t="shared" si="134"/>
        <v>40.724946695095952</v>
      </c>
      <c r="AB365" s="9">
        <f t="shared" si="135"/>
        <v>0.18376068376068377</v>
      </c>
    </row>
    <row r="366" spans="1:28" x14ac:dyDescent="0.25">
      <c r="A366" t="s">
        <v>63</v>
      </c>
      <c r="B366">
        <v>23.53</v>
      </c>
      <c r="C366">
        <v>57.65</v>
      </c>
      <c r="D366">
        <v>7.54</v>
      </c>
      <c r="E366">
        <v>9.1999999999999993</v>
      </c>
      <c r="F366">
        <v>0.15</v>
      </c>
      <c r="G366">
        <v>1.91</v>
      </c>
      <c r="H366">
        <v>0.01</v>
      </c>
      <c r="L366" t="s">
        <v>63</v>
      </c>
      <c r="M366">
        <v>15.09</v>
      </c>
      <c r="N366">
        <v>49.25</v>
      </c>
      <c r="O366">
        <v>9.7899999999999991</v>
      </c>
      <c r="P366">
        <v>19.690000000000001</v>
      </c>
      <c r="Q366">
        <v>0.44</v>
      </c>
      <c r="R366">
        <v>5.69</v>
      </c>
      <c r="S366">
        <v>0.05</v>
      </c>
      <c r="W366" t="s">
        <v>63</v>
      </c>
      <c r="X366" s="9">
        <f t="shared" si="132"/>
        <v>48.963317384370015</v>
      </c>
      <c r="Y366" s="9">
        <f t="shared" si="133"/>
        <v>10.951621477937268</v>
      </c>
      <c r="Z366" s="9">
        <f t="shared" si="134"/>
        <v>40.085061137692719</v>
      </c>
      <c r="AB366" s="9">
        <f t="shared" si="135"/>
        <v>0.20211640211640211</v>
      </c>
    </row>
    <row r="367" spans="1:28" x14ac:dyDescent="0.25">
      <c r="A367" t="s">
        <v>67</v>
      </c>
      <c r="B367">
        <v>23.71</v>
      </c>
      <c r="C367">
        <v>57.36</v>
      </c>
      <c r="D367">
        <v>7.85</v>
      </c>
      <c r="E367">
        <v>9.34</v>
      </c>
      <c r="F367">
        <v>0.1</v>
      </c>
      <c r="G367">
        <v>1.64</v>
      </c>
      <c r="H367">
        <v>0</v>
      </c>
      <c r="L367" t="s">
        <v>67</v>
      </c>
      <c r="M367">
        <v>15.27</v>
      </c>
      <c r="N367">
        <v>49.21</v>
      </c>
      <c r="O367">
        <v>10.23</v>
      </c>
      <c r="P367">
        <v>20.07</v>
      </c>
      <c r="Q367">
        <v>0.28999999999999998</v>
      </c>
      <c r="R367">
        <v>4.92</v>
      </c>
      <c r="S367">
        <v>0</v>
      </c>
      <c r="W367" t="s">
        <v>67</v>
      </c>
      <c r="X367" s="9">
        <f t="shared" si="132"/>
        <v>49.339672477548866</v>
      </c>
      <c r="Y367" s="9">
        <f t="shared" si="133"/>
        <v>9.1917591125198097</v>
      </c>
      <c r="Z367" s="9">
        <f t="shared" si="134"/>
        <v>41.468568409931329</v>
      </c>
      <c r="AB367" s="9">
        <f t="shared" si="135"/>
        <v>0.17281348788198103</v>
      </c>
    </row>
    <row r="369" spans="1:28" x14ac:dyDescent="0.25">
      <c r="A369" s="1" t="s">
        <v>81</v>
      </c>
      <c r="B369" s="18" t="s">
        <v>489</v>
      </c>
      <c r="C369" t="s">
        <v>1</v>
      </c>
      <c r="D369" t="s">
        <v>2</v>
      </c>
      <c r="E369" t="s">
        <v>3</v>
      </c>
      <c r="F369" t="s">
        <v>4</v>
      </c>
      <c r="G369" t="s">
        <v>5</v>
      </c>
      <c r="H369" t="s">
        <v>6</v>
      </c>
      <c r="J369" s="8"/>
      <c r="L369" s="1" t="s">
        <v>81</v>
      </c>
      <c r="M369" s="18" t="s">
        <v>489</v>
      </c>
      <c r="N369" t="s">
        <v>1</v>
      </c>
      <c r="O369" t="s">
        <v>2</v>
      </c>
      <c r="P369" t="s">
        <v>3</v>
      </c>
      <c r="Q369" t="s">
        <v>4</v>
      </c>
      <c r="R369" t="s">
        <v>5</v>
      </c>
      <c r="S369" t="s">
        <v>6</v>
      </c>
      <c r="U369" s="3"/>
      <c r="W369" s="1" t="s">
        <v>81</v>
      </c>
      <c r="X369" s="1" t="s">
        <v>139</v>
      </c>
      <c r="Y369" s="1" t="s">
        <v>138</v>
      </c>
      <c r="Z369" s="1" t="s">
        <v>137</v>
      </c>
      <c r="AB369" s="12" t="s">
        <v>471</v>
      </c>
    </row>
    <row r="370" spans="1:28" x14ac:dyDescent="0.25">
      <c r="A370" t="s">
        <v>408</v>
      </c>
      <c r="B370">
        <v>24.47</v>
      </c>
      <c r="C370">
        <v>57.04</v>
      </c>
      <c r="D370">
        <v>7.38</v>
      </c>
      <c r="E370">
        <v>9</v>
      </c>
      <c r="F370">
        <v>0.14000000000000001</v>
      </c>
      <c r="G370">
        <v>1.97</v>
      </c>
      <c r="H370">
        <v>0</v>
      </c>
      <c r="L370" t="s">
        <v>408</v>
      </c>
      <c r="M370">
        <v>15.77</v>
      </c>
      <c r="N370">
        <v>48.96</v>
      </c>
      <c r="O370">
        <v>9.6300000000000008</v>
      </c>
      <c r="P370">
        <v>19.34</v>
      </c>
      <c r="Q370">
        <v>0.4</v>
      </c>
      <c r="R370">
        <v>5.9</v>
      </c>
      <c r="S370">
        <v>0</v>
      </c>
      <c r="W370" t="s">
        <v>408</v>
      </c>
      <c r="X370" s="9">
        <f t="shared" ref="X370:X375" si="136">100*(E370+H370)/(SUM(D370:H370))</f>
        <v>48.674959437533808</v>
      </c>
      <c r="Y370" s="9">
        <f t="shared" ref="Y370:Y375" si="137">100*(F370+G370)/(SUM(D370:H370))</f>
        <v>11.411573823688482</v>
      </c>
      <c r="Z370" s="9">
        <f t="shared" ref="Z370:Z375" si="138">100*(D370)/(SUM(D370:H370))</f>
        <v>39.913466738777721</v>
      </c>
      <c r="AB370" s="9">
        <f t="shared" ref="AB370:AB375" si="139">G370/(G370+D370)</f>
        <v>0.2106951871657754</v>
      </c>
    </row>
    <row r="371" spans="1:28" x14ac:dyDescent="0.25">
      <c r="A371" t="s">
        <v>409</v>
      </c>
      <c r="B371">
        <v>24.39</v>
      </c>
      <c r="C371">
        <v>57.18</v>
      </c>
      <c r="D371">
        <v>7.23</v>
      </c>
      <c r="E371">
        <v>9.06</v>
      </c>
      <c r="F371">
        <v>0.14000000000000001</v>
      </c>
      <c r="G371">
        <v>1.99</v>
      </c>
      <c r="H371">
        <v>0</v>
      </c>
      <c r="L371" t="s">
        <v>409</v>
      </c>
      <c r="M371">
        <v>15.7</v>
      </c>
      <c r="N371">
        <v>49.03</v>
      </c>
      <c r="O371">
        <v>9.43</v>
      </c>
      <c r="P371">
        <v>19.47</v>
      </c>
      <c r="Q371">
        <v>0.42</v>
      </c>
      <c r="R371">
        <v>5.95</v>
      </c>
      <c r="S371">
        <v>0</v>
      </c>
      <c r="W371" t="s">
        <v>409</v>
      </c>
      <c r="X371" s="9">
        <f t="shared" si="136"/>
        <v>49.185667752443003</v>
      </c>
      <c r="Y371" s="9">
        <f t="shared" si="137"/>
        <v>11.563517915309447</v>
      </c>
      <c r="Z371" s="9">
        <f t="shared" si="138"/>
        <v>39.250814332247558</v>
      </c>
      <c r="AB371" s="9">
        <f t="shared" si="139"/>
        <v>0.2158351409978308</v>
      </c>
    </row>
    <row r="372" spans="1:28" x14ac:dyDescent="0.25">
      <c r="A372" t="s">
        <v>412</v>
      </c>
      <c r="B372">
        <v>23.67</v>
      </c>
      <c r="C372">
        <v>57.8</v>
      </c>
      <c r="D372">
        <v>7.26</v>
      </c>
      <c r="E372">
        <v>9.09</v>
      </c>
      <c r="F372">
        <v>0.12</v>
      </c>
      <c r="G372">
        <v>2.0499999999999998</v>
      </c>
      <c r="H372">
        <v>0.01</v>
      </c>
      <c r="L372" t="s">
        <v>412</v>
      </c>
      <c r="M372">
        <v>15.19</v>
      </c>
      <c r="N372">
        <v>49.41</v>
      </c>
      <c r="O372">
        <v>9.43</v>
      </c>
      <c r="P372">
        <v>19.47</v>
      </c>
      <c r="Q372">
        <v>0.36</v>
      </c>
      <c r="R372">
        <v>6.11</v>
      </c>
      <c r="S372">
        <v>0.03</v>
      </c>
      <c r="W372" t="s">
        <v>412</v>
      </c>
      <c r="X372" s="9">
        <f t="shared" si="136"/>
        <v>49.109552077711804</v>
      </c>
      <c r="Y372" s="9">
        <f t="shared" si="137"/>
        <v>11.7107393416082</v>
      </c>
      <c r="Z372" s="9">
        <f t="shared" si="138"/>
        <v>39.179708580679971</v>
      </c>
      <c r="AB372" s="9">
        <f t="shared" si="139"/>
        <v>0.22019334049409239</v>
      </c>
    </row>
    <row r="373" spans="1:28" x14ac:dyDescent="0.25">
      <c r="A373" t="s">
        <v>413</v>
      </c>
      <c r="B373">
        <v>23.8</v>
      </c>
      <c r="C373">
        <v>57.38</v>
      </c>
      <c r="D373">
        <v>7.42</v>
      </c>
      <c r="E373">
        <v>9.2200000000000006</v>
      </c>
      <c r="F373">
        <v>0.14000000000000001</v>
      </c>
      <c r="G373">
        <v>2.04</v>
      </c>
      <c r="H373">
        <v>0</v>
      </c>
      <c r="L373" t="s">
        <v>413</v>
      </c>
      <c r="M373">
        <v>15.24</v>
      </c>
      <c r="N373">
        <v>48.94</v>
      </c>
      <c r="O373">
        <v>9.6199999999999992</v>
      </c>
      <c r="P373">
        <v>19.71</v>
      </c>
      <c r="Q373">
        <v>0.41</v>
      </c>
      <c r="R373">
        <v>6.08</v>
      </c>
      <c r="S373">
        <v>0</v>
      </c>
      <c r="W373" t="s">
        <v>413</v>
      </c>
      <c r="X373" s="9">
        <f t="shared" si="136"/>
        <v>48.99043570669501</v>
      </c>
      <c r="Y373" s="9">
        <f t="shared" si="137"/>
        <v>11.583421891604678</v>
      </c>
      <c r="Z373" s="9">
        <f t="shared" si="138"/>
        <v>39.426142401700318</v>
      </c>
      <c r="AB373" s="9">
        <f t="shared" si="139"/>
        <v>0.21564482029598306</v>
      </c>
    </row>
    <row r="374" spans="1:28" x14ac:dyDescent="0.25">
      <c r="A374" t="s">
        <v>414</v>
      </c>
      <c r="B374">
        <v>24.08</v>
      </c>
      <c r="C374">
        <v>57.25</v>
      </c>
      <c r="D374">
        <v>7.37</v>
      </c>
      <c r="E374">
        <v>9.14</v>
      </c>
      <c r="F374">
        <v>0.13</v>
      </c>
      <c r="G374">
        <v>2.0299999999999998</v>
      </c>
      <c r="H374">
        <v>0</v>
      </c>
      <c r="L374" t="s">
        <v>414</v>
      </c>
      <c r="M374">
        <v>15.46</v>
      </c>
      <c r="N374">
        <v>48.95</v>
      </c>
      <c r="O374">
        <v>9.58</v>
      </c>
      <c r="P374">
        <v>19.57</v>
      </c>
      <c r="Q374">
        <v>0.39</v>
      </c>
      <c r="R374">
        <v>6.06</v>
      </c>
      <c r="S374">
        <v>0</v>
      </c>
      <c r="W374" t="s">
        <v>414</v>
      </c>
      <c r="X374" s="9">
        <f t="shared" si="136"/>
        <v>48.955543652919118</v>
      </c>
      <c r="Y374" s="9">
        <f t="shared" si="137"/>
        <v>11.569362613818958</v>
      </c>
      <c r="Z374" s="9">
        <f t="shared" si="138"/>
        <v>39.475093733261915</v>
      </c>
      <c r="AB374" s="9">
        <f t="shared" si="139"/>
        <v>0.21595744680851062</v>
      </c>
    </row>
    <row r="375" spans="1:28" x14ac:dyDescent="0.25">
      <c r="A375" t="s">
        <v>415</v>
      </c>
      <c r="B375">
        <v>24.02</v>
      </c>
      <c r="C375">
        <v>57.37</v>
      </c>
      <c r="D375">
        <v>7.35</v>
      </c>
      <c r="E375">
        <v>9.1</v>
      </c>
      <c r="F375">
        <v>0.15</v>
      </c>
      <c r="G375">
        <v>2</v>
      </c>
      <c r="H375">
        <v>0</v>
      </c>
      <c r="L375" t="s">
        <v>415</v>
      </c>
      <c r="M375">
        <v>15.43</v>
      </c>
      <c r="N375">
        <v>49.08</v>
      </c>
      <c r="O375">
        <v>9.56</v>
      </c>
      <c r="P375">
        <v>19.5</v>
      </c>
      <c r="Q375">
        <v>0.45</v>
      </c>
      <c r="R375">
        <v>5.96</v>
      </c>
      <c r="S375">
        <v>0.02</v>
      </c>
      <c r="W375" t="s">
        <v>415</v>
      </c>
      <c r="X375" s="9">
        <f t="shared" si="136"/>
        <v>48.924731182795703</v>
      </c>
      <c r="Y375" s="9">
        <f t="shared" si="137"/>
        <v>11.559139784946238</v>
      </c>
      <c r="Z375" s="9">
        <f t="shared" si="138"/>
        <v>39.516129032258071</v>
      </c>
      <c r="AB375" s="9">
        <f t="shared" si="139"/>
        <v>0.21390374331550802</v>
      </c>
    </row>
    <row r="377" spans="1:28" x14ac:dyDescent="0.25">
      <c r="A377" s="1" t="s">
        <v>89</v>
      </c>
      <c r="B377" s="18" t="s">
        <v>489</v>
      </c>
      <c r="C377" t="s">
        <v>1</v>
      </c>
      <c r="D377" t="s">
        <v>2</v>
      </c>
      <c r="E377" t="s">
        <v>3</v>
      </c>
      <c r="F377" t="s">
        <v>4</v>
      </c>
      <c r="G377" t="s">
        <v>5</v>
      </c>
      <c r="H377" t="s">
        <v>6</v>
      </c>
      <c r="J377" s="8"/>
      <c r="L377" s="1" t="s">
        <v>89</v>
      </c>
      <c r="M377" s="18" t="s">
        <v>489</v>
      </c>
      <c r="N377" t="s">
        <v>1</v>
      </c>
      <c r="O377" t="s">
        <v>2</v>
      </c>
      <c r="P377" t="s">
        <v>3</v>
      </c>
      <c r="Q377" t="s">
        <v>4</v>
      </c>
      <c r="R377" t="s">
        <v>5</v>
      </c>
      <c r="S377" t="s">
        <v>6</v>
      </c>
      <c r="U377" s="3"/>
      <c r="W377" s="1" t="s">
        <v>89</v>
      </c>
      <c r="X377" s="1" t="s">
        <v>139</v>
      </c>
      <c r="Y377" s="1" t="s">
        <v>138</v>
      </c>
      <c r="Z377" s="1" t="s">
        <v>137</v>
      </c>
      <c r="AB377" s="12" t="s">
        <v>471</v>
      </c>
    </row>
    <row r="378" spans="1:28" x14ac:dyDescent="0.25">
      <c r="A378" t="s">
        <v>438</v>
      </c>
      <c r="B378">
        <v>23.65</v>
      </c>
      <c r="C378">
        <v>57.36</v>
      </c>
      <c r="D378">
        <v>7.68</v>
      </c>
      <c r="E378">
        <v>9.26</v>
      </c>
      <c r="F378">
        <v>0.15</v>
      </c>
      <c r="G378">
        <v>1.89</v>
      </c>
      <c r="H378">
        <v>0</v>
      </c>
      <c r="L378" t="s">
        <v>438</v>
      </c>
      <c r="M378">
        <v>15.16</v>
      </c>
      <c r="N378">
        <v>48.98</v>
      </c>
      <c r="O378">
        <v>9.9700000000000006</v>
      </c>
      <c r="P378">
        <v>19.82</v>
      </c>
      <c r="Q378">
        <v>0.44</v>
      </c>
      <c r="R378">
        <v>5.64</v>
      </c>
      <c r="S378">
        <v>0.01</v>
      </c>
      <c r="W378" t="s">
        <v>438</v>
      </c>
      <c r="X378" s="9">
        <f>100*(E378+H378)/(SUM(D378:H378))</f>
        <v>48.788198103266602</v>
      </c>
      <c r="Y378" s="9">
        <f>100*(F378+G378)/(SUM(D378:H378))</f>
        <v>10.748155953635408</v>
      </c>
      <c r="Z378" s="9">
        <f>100*(D378)/(SUM(D378:H378))</f>
        <v>40.463645943098001</v>
      </c>
      <c r="AB378" s="9">
        <f>G378/(G378+D378)</f>
        <v>0.19749216300940436</v>
      </c>
    </row>
    <row r="379" spans="1:28" x14ac:dyDescent="0.25">
      <c r="A379" t="s">
        <v>439</v>
      </c>
      <c r="B379">
        <v>23.05</v>
      </c>
      <c r="C379">
        <v>58.03</v>
      </c>
      <c r="D379">
        <v>7.5</v>
      </c>
      <c r="E379">
        <v>9.27</v>
      </c>
      <c r="F379">
        <v>0.13</v>
      </c>
      <c r="G379">
        <v>2.02</v>
      </c>
      <c r="H379">
        <v>0</v>
      </c>
      <c r="L379" t="s">
        <v>439</v>
      </c>
      <c r="M379">
        <v>14.73</v>
      </c>
      <c r="N379">
        <v>49.39</v>
      </c>
      <c r="O379">
        <v>9.6999999999999993</v>
      </c>
      <c r="P379">
        <v>19.760000000000002</v>
      </c>
      <c r="Q379">
        <v>0.39</v>
      </c>
      <c r="R379">
        <v>6.01</v>
      </c>
      <c r="S379">
        <v>0.01</v>
      </c>
      <c r="W379" t="s">
        <v>439</v>
      </c>
      <c r="X379" s="9">
        <f>100*(E379+H379)/(SUM(D379:H379))</f>
        <v>48.99577167019028</v>
      </c>
      <c r="Y379" s="9">
        <f>100*(F379+G379)/(SUM(D379:H379))</f>
        <v>11.363636363636365</v>
      </c>
      <c r="Z379" s="9">
        <f>100*(D379)/(SUM(D379:H379))</f>
        <v>39.640591966173368</v>
      </c>
      <c r="AB379" s="9">
        <f>G379/(G379+D379)</f>
        <v>0.21218487394957986</v>
      </c>
    </row>
    <row r="380" spans="1:28" x14ac:dyDescent="0.25">
      <c r="A380" t="s">
        <v>440</v>
      </c>
      <c r="B380">
        <v>24.01</v>
      </c>
      <c r="C380">
        <v>57.42</v>
      </c>
      <c r="D380">
        <v>7.73</v>
      </c>
      <c r="E380">
        <v>9.1</v>
      </c>
      <c r="F380">
        <v>0.13</v>
      </c>
      <c r="G380">
        <v>1.59</v>
      </c>
      <c r="H380">
        <v>0.01</v>
      </c>
      <c r="L380" t="s">
        <v>440</v>
      </c>
      <c r="M380">
        <v>15.53</v>
      </c>
      <c r="N380">
        <v>49.46</v>
      </c>
      <c r="O380">
        <v>10.119999999999999</v>
      </c>
      <c r="P380">
        <v>19.64</v>
      </c>
      <c r="Q380">
        <v>0.39</v>
      </c>
      <c r="R380">
        <v>4.79</v>
      </c>
      <c r="S380">
        <v>0.06</v>
      </c>
      <c r="W380" t="s">
        <v>440</v>
      </c>
      <c r="X380" s="9">
        <f>100*(E380+H380)/(SUM(D380:H380))</f>
        <v>49.084051724137936</v>
      </c>
      <c r="Y380" s="9">
        <f>100*(F380+G380)/(SUM(D380:H380))</f>
        <v>9.267241379310347</v>
      </c>
      <c r="Z380" s="9">
        <f>100*(D380)/(SUM(D380:H380))</f>
        <v>41.64870689655173</v>
      </c>
      <c r="AB380" s="9">
        <f>G380/(G380+D380)</f>
        <v>0.17060085836909872</v>
      </c>
    </row>
    <row r="381" spans="1:28" x14ac:dyDescent="0.25">
      <c r="A381" t="s">
        <v>441</v>
      </c>
      <c r="B381">
        <v>23.62</v>
      </c>
      <c r="C381">
        <v>57.27</v>
      </c>
      <c r="D381">
        <v>7.87</v>
      </c>
      <c r="E381">
        <v>9.3699999999999992</v>
      </c>
      <c r="F381">
        <v>0.1</v>
      </c>
      <c r="G381">
        <v>1.76</v>
      </c>
      <c r="H381">
        <v>0</v>
      </c>
      <c r="L381" t="s">
        <v>441</v>
      </c>
      <c r="M381">
        <v>15.16</v>
      </c>
      <c r="N381">
        <v>48.97</v>
      </c>
      <c r="O381">
        <v>10.23</v>
      </c>
      <c r="P381">
        <v>20.07</v>
      </c>
      <c r="Q381">
        <v>0.28999999999999998</v>
      </c>
      <c r="R381">
        <v>5.26</v>
      </c>
      <c r="S381">
        <v>0.01</v>
      </c>
      <c r="W381" t="s">
        <v>441</v>
      </c>
      <c r="X381" s="9">
        <f>100*(E381+H381)/(SUM(D381:H381))</f>
        <v>49.057591623036643</v>
      </c>
      <c r="Y381" s="9">
        <f>100*(F381+G381)/(SUM(D381:H381))</f>
        <v>9.7382198952879566</v>
      </c>
      <c r="Z381" s="9">
        <f>100*(D381)/(SUM(D381:H381))</f>
        <v>41.204188481675388</v>
      </c>
      <c r="AB381" s="9">
        <f>G381/(G381+D381)</f>
        <v>0.18276220145379021</v>
      </c>
    </row>
    <row r="382" spans="1:28" x14ac:dyDescent="0.25">
      <c r="A382" t="s">
        <v>442</v>
      </c>
      <c r="B382">
        <v>24.45</v>
      </c>
      <c r="C382">
        <v>56.92</v>
      </c>
      <c r="D382">
        <v>7.71</v>
      </c>
      <c r="E382">
        <v>9.1300000000000008</v>
      </c>
      <c r="F382">
        <v>0.09</v>
      </c>
      <c r="G382">
        <v>1.71</v>
      </c>
      <c r="H382">
        <v>0</v>
      </c>
      <c r="L382" t="s">
        <v>442</v>
      </c>
      <c r="M382">
        <v>15.8</v>
      </c>
      <c r="N382">
        <v>49.01</v>
      </c>
      <c r="O382">
        <v>10.09</v>
      </c>
      <c r="P382">
        <v>19.690000000000001</v>
      </c>
      <c r="Q382">
        <v>0.25</v>
      </c>
      <c r="R382">
        <v>5.15</v>
      </c>
      <c r="S382">
        <v>0</v>
      </c>
      <c r="W382" t="s">
        <v>442</v>
      </c>
      <c r="X382" s="9">
        <f>100*(E382+H382)/(SUM(D382:H382))</f>
        <v>48.980686695278976</v>
      </c>
      <c r="Y382" s="9">
        <f>100*(F382+G382)/(SUM(D382:H382))</f>
        <v>9.6566523605150216</v>
      </c>
      <c r="Z382" s="9">
        <f>100*(D382)/(SUM(D382:H382))</f>
        <v>41.362660944206006</v>
      </c>
      <c r="AB382" s="9">
        <f>G382/(G382+D382)</f>
        <v>0.18152866242038215</v>
      </c>
    </row>
    <row r="384" spans="1:28" x14ac:dyDescent="0.25">
      <c r="A384" s="1" t="s">
        <v>94</v>
      </c>
      <c r="B384" s="18" t="s">
        <v>489</v>
      </c>
      <c r="C384" t="s">
        <v>1</v>
      </c>
      <c r="D384" t="s">
        <v>2</v>
      </c>
      <c r="E384" t="s">
        <v>3</v>
      </c>
      <c r="F384" t="s">
        <v>4</v>
      </c>
      <c r="G384" t="s">
        <v>5</v>
      </c>
      <c r="H384" t="s">
        <v>6</v>
      </c>
      <c r="J384" s="8"/>
      <c r="L384" s="1" t="s">
        <v>94</v>
      </c>
      <c r="M384" s="18" t="s">
        <v>489</v>
      </c>
      <c r="N384" t="s">
        <v>1</v>
      </c>
      <c r="O384" t="s">
        <v>2</v>
      </c>
      <c r="P384" t="s">
        <v>3</v>
      </c>
      <c r="Q384" t="s">
        <v>4</v>
      </c>
      <c r="R384" t="s">
        <v>5</v>
      </c>
      <c r="S384" t="s">
        <v>6</v>
      </c>
      <c r="U384" s="3"/>
      <c r="W384" s="1" t="s">
        <v>94</v>
      </c>
      <c r="X384" s="1" t="s">
        <v>139</v>
      </c>
      <c r="Y384" s="1" t="s">
        <v>138</v>
      </c>
      <c r="Z384" s="1" t="s">
        <v>137</v>
      </c>
      <c r="AB384" s="12" t="s">
        <v>471</v>
      </c>
    </row>
    <row r="385" spans="1:28" x14ac:dyDescent="0.25">
      <c r="A385" t="s">
        <v>443</v>
      </c>
      <c r="B385">
        <v>24.01</v>
      </c>
      <c r="C385">
        <v>57.41</v>
      </c>
      <c r="D385">
        <v>7.54</v>
      </c>
      <c r="E385">
        <v>9.0500000000000007</v>
      </c>
      <c r="F385">
        <v>0.1</v>
      </c>
      <c r="G385">
        <v>1.86</v>
      </c>
      <c r="H385">
        <v>0.01</v>
      </c>
      <c r="L385" t="s">
        <v>443</v>
      </c>
      <c r="M385">
        <v>15.47</v>
      </c>
      <c r="N385">
        <v>49.28</v>
      </c>
      <c r="O385">
        <v>9.84</v>
      </c>
      <c r="P385">
        <v>19.46</v>
      </c>
      <c r="Q385">
        <v>0.3</v>
      </c>
      <c r="R385">
        <v>5.59</v>
      </c>
      <c r="S385">
        <v>0.06</v>
      </c>
      <c r="W385" t="s">
        <v>443</v>
      </c>
      <c r="X385" s="9">
        <f t="shared" ref="X385:X396" si="140">100*(E385+H385)/(SUM(D385:H385))</f>
        <v>48.814655172413786</v>
      </c>
      <c r="Y385" s="9">
        <f t="shared" ref="Y385:Y396" si="141">100*(F385+G385)/(SUM(D385:H385))</f>
        <v>10.560344827586206</v>
      </c>
      <c r="Z385" s="9">
        <f t="shared" ref="Z385:Z396" si="142">100*(D385)/(SUM(D385:H385))</f>
        <v>40.624999999999993</v>
      </c>
      <c r="AB385" s="9">
        <f t="shared" ref="AB385:AB396" si="143">G385/(G385+D385)</f>
        <v>0.19787234042553192</v>
      </c>
    </row>
    <row r="386" spans="1:28" x14ac:dyDescent="0.25">
      <c r="A386" t="s">
        <v>444</v>
      </c>
      <c r="B386">
        <v>24.02</v>
      </c>
      <c r="C386">
        <v>57.29</v>
      </c>
      <c r="D386">
        <v>7.64</v>
      </c>
      <c r="E386">
        <v>9.1300000000000008</v>
      </c>
      <c r="F386">
        <v>0.11</v>
      </c>
      <c r="G386">
        <v>1.79</v>
      </c>
      <c r="H386">
        <v>0</v>
      </c>
      <c r="L386" t="s">
        <v>444</v>
      </c>
      <c r="M386">
        <v>15.49</v>
      </c>
      <c r="N386">
        <v>49.19</v>
      </c>
      <c r="O386">
        <v>9.9700000000000006</v>
      </c>
      <c r="P386">
        <v>19.649999999999999</v>
      </c>
      <c r="Q386">
        <v>0.33</v>
      </c>
      <c r="R386">
        <v>5.37</v>
      </c>
      <c r="S386">
        <v>0.01</v>
      </c>
      <c r="W386" t="s">
        <v>444</v>
      </c>
      <c r="X386" s="9">
        <f t="shared" si="140"/>
        <v>48.901981788966268</v>
      </c>
      <c r="Y386" s="9">
        <f t="shared" si="141"/>
        <v>10.176754151044458</v>
      </c>
      <c r="Z386" s="9">
        <f t="shared" si="142"/>
        <v>40.921264059989291</v>
      </c>
      <c r="AB386" s="9">
        <f t="shared" si="143"/>
        <v>0.18981972428419938</v>
      </c>
    </row>
    <row r="387" spans="1:28" x14ac:dyDescent="0.25">
      <c r="A387" t="s">
        <v>445</v>
      </c>
      <c r="B387">
        <v>24.4</v>
      </c>
      <c r="C387">
        <v>57.14</v>
      </c>
      <c r="D387">
        <v>7.64</v>
      </c>
      <c r="E387">
        <v>9.0399999999999991</v>
      </c>
      <c r="F387">
        <v>0.12</v>
      </c>
      <c r="G387">
        <v>1.66</v>
      </c>
      <c r="H387">
        <v>0</v>
      </c>
      <c r="L387" t="s">
        <v>445</v>
      </c>
      <c r="M387">
        <v>15.8</v>
      </c>
      <c r="N387">
        <v>49.28</v>
      </c>
      <c r="O387">
        <v>10.01</v>
      </c>
      <c r="P387">
        <v>19.54</v>
      </c>
      <c r="Q387">
        <v>0.35</v>
      </c>
      <c r="R387">
        <v>5.01</v>
      </c>
      <c r="S387">
        <v>0</v>
      </c>
      <c r="W387" t="s">
        <v>445</v>
      </c>
      <c r="X387" s="9">
        <f t="shared" si="140"/>
        <v>48.97074756229685</v>
      </c>
      <c r="Y387" s="9">
        <f t="shared" si="141"/>
        <v>9.6424702058504863</v>
      </c>
      <c r="Z387" s="9">
        <f t="shared" si="142"/>
        <v>41.386782231852649</v>
      </c>
      <c r="AB387" s="9">
        <f t="shared" si="143"/>
        <v>0.17849462365591398</v>
      </c>
    </row>
    <row r="388" spans="1:28" x14ac:dyDescent="0.25">
      <c r="A388" t="s">
        <v>446</v>
      </c>
      <c r="B388">
        <v>24.44</v>
      </c>
      <c r="C388">
        <v>56.77</v>
      </c>
      <c r="D388">
        <v>7.48</v>
      </c>
      <c r="E388">
        <v>9.23</v>
      </c>
      <c r="F388">
        <v>0.12</v>
      </c>
      <c r="G388">
        <v>1.96</v>
      </c>
      <c r="H388">
        <v>0.01</v>
      </c>
      <c r="L388" t="s">
        <v>446</v>
      </c>
      <c r="M388">
        <v>15.69</v>
      </c>
      <c r="N388">
        <v>48.57</v>
      </c>
      <c r="O388">
        <v>9.7200000000000006</v>
      </c>
      <c r="P388">
        <v>19.78</v>
      </c>
      <c r="Q388">
        <v>0.36</v>
      </c>
      <c r="R388">
        <v>5.84</v>
      </c>
      <c r="S388">
        <v>0.03</v>
      </c>
      <c r="W388" t="s">
        <v>446</v>
      </c>
      <c r="X388" s="9">
        <f t="shared" si="140"/>
        <v>49.148936170212757</v>
      </c>
      <c r="Y388" s="9">
        <f t="shared" si="141"/>
        <v>11.06382978723404</v>
      </c>
      <c r="Z388" s="9">
        <f t="shared" si="142"/>
        <v>39.78723404255318</v>
      </c>
      <c r="AB388" s="9">
        <f t="shared" si="143"/>
        <v>0.20762711864406777</v>
      </c>
    </row>
    <row r="389" spans="1:28" x14ac:dyDescent="0.25">
      <c r="A389" t="s">
        <v>447</v>
      </c>
      <c r="B389">
        <v>24.42</v>
      </c>
      <c r="C389">
        <v>57.09</v>
      </c>
      <c r="D389">
        <v>7.43</v>
      </c>
      <c r="E389">
        <v>9.02</v>
      </c>
      <c r="F389">
        <v>0.11</v>
      </c>
      <c r="G389">
        <v>1.92</v>
      </c>
      <c r="H389">
        <v>0</v>
      </c>
      <c r="L389" t="s">
        <v>447</v>
      </c>
      <c r="M389">
        <v>15.75</v>
      </c>
      <c r="N389">
        <v>49.04</v>
      </c>
      <c r="O389">
        <v>9.6999999999999993</v>
      </c>
      <c r="P389">
        <v>19.41</v>
      </c>
      <c r="Q389">
        <v>0.33</v>
      </c>
      <c r="R389">
        <v>5.77</v>
      </c>
      <c r="S389">
        <v>0</v>
      </c>
      <c r="W389" t="s">
        <v>447</v>
      </c>
      <c r="X389" s="9">
        <f t="shared" si="140"/>
        <v>48.809523809523817</v>
      </c>
      <c r="Y389" s="9">
        <f t="shared" si="141"/>
        <v>10.984848484848484</v>
      </c>
      <c r="Z389" s="9">
        <f t="shared" si="142"/>
        <v>40.205627705627712</v>
      </c>
      <c r="AB389" s="9">
        <f t="shared" si="143"/>
        <v>0.20534759358288771</v>
      </c>
    </row>
    <row r="390" spans="1:28" x14ac:dyDescent="0.25">
      <c r="A390" t="s">
        <v>448</v>
      </c>
      <c r="B390">
        <v>23.32</v>
      </c>
      <c r="C390">
        <v>58.02</v>
      </c>
      <c r="D390">
        <v>7.56</v>
      </c>
      <c r="E390">
        <v>9.19</v>
      </c>
      <c r="F390">
        <v>0.12</v>
      </c>
      <c r="G390">
        <v>1.8</v>
      </c>
      <c r="H390">
        <v>0</v>
      </c>
      <c r="L390" t="s">
        <v>448</v>
      </c>
      <c r="M390">
        <v>15</v>
      </c>
      <c r="N390">
        <v>49.71</v>
      </c>
      <c r="O390">
        <v>9.85</v>
      </c>
      <c r="P390">
        <v>19.72</v>
      </c>
      <c r="Q390">
        <v>0.34</v>
      </c>
      <c r="R390">
        <v>5.39</v>
      </c>
      <c r="S390">
        <v>0</v>
      </c>
      <c r="W390" t="s">
        <v>448</v>
      </c>
      <c r="X390" s="9">
        <f t="shared" si="140"/>
        <v>49.223352972683443</v>
      </c>
      <c r="Y390" s="9">
        <f t="shared" si="141"/>
        <v>10.283877878950186</v>
      </c>
      <c r="Z390" s="9">
        <f t="shared" si="142"/>
        <v>40.492769148366357</v>
      </c>
      <c r="AB390" s="9">
        <f t="shared" si="143"/>
        <v>0.19230769230769232</v>
      </c>
    </row>
    <row r="391" spans="1:28" x14ac:dyDescent="0.25">
      <c r="A391" t="s">
        <v>449</v>
      </c>
      <c r="B391">
        <v>23.56</v>
      </c>
      <c r="C391">
        <v>57.98</v>
      </c>
      <c r="D391">
        <v>7.44</v>
      </c>
      <c r="E391">
        <v>8.99</v>
      </c>
      <c r="F391">
        <v>0.13</v>
      </c>
      <c r="G391">
        <v>1.88</v>
      </c>
      <c r="H391">
        <v>0.01</v>
      </c>
      <c r="L391" t="s">
        <v>449</v>
      </c>
      <c r="M391">
        <v>15.17</v>
      </c>
      <c r="N391">
        <v>49.73</v>
      </c>
      <c r="O391">
        <v>9.6999999999999993</v>
      </c>
      <c r="P391">
        <v>19.32</v>
      </c>
      <c r="Q391">
        <v>0.39</v>
      </c>
      <c r="R391">
        <v>5.64</v>
      </c>
      <c r="S391">
        <v>0.05</v>
      </c>
      <c r="W391" t="s">
        <v>449</v>
      </c>
      <c r="X391" s="9">
        <f t="shared" si="140"/>
        <v>48.780487804878049</v>
      </c>
      <c r="Y391" s="9">
        <f t="shared" si="141"/>
        <v>10.894308943089429</v>
      </c>
      <c r="Z391" s="9">
        <f t="shared" si="142"/>
        <v>40.325203252032523</v>
      </c>
      <c r="AB391" s="9">
        <f t="shared" si="143"/>
        <v>0.20171673819742489</v>
      </c>
    </row>
    <row r="392" spans="1:28" x14ac:dyDescent="0.25">
      <c r="A392" t="s">
        <v>450</v>
      </c>
      <c r="B392">
        <v>23.98</v>
      </c>
      <c r="C392">
        <v>57.56</v>
      </c>
      <c r="D392">
        <v>7.5</v>
      </c>
      <c r="E392">
        <v>8.9600000000000009</v>
      </c>
      <c r="F392">
        <v>0.13</v>
      </c>
      <c r="G392">
        <v>1.86</v>
      </c>
      <c r="H392">
        <v>0.01</v>
      </c>
      <c r="L392" t="s">
        <v>450</v>
      </c>
      <c r="M392">
        <v>15.47</v>
      </c>
      <c r="N392">
        <v>49.45</v>
      </c>
      <c r="O392">
        <v>9.7899999999999991</v>
      </c>
      <c r="P392">
        <v>19.28</v>
      </c>
      <c r="Q392">
        <v>0.38</v>
      </c>
      <c r="R392">
        <v>5.59</v>
      </c>
      <c r="S392">
        <v>0.04</v>
      </c>
      <c r="W392" t="s">
        <v>450</v>
      </c>
      <c r="X392" s="9">
        <f t="shared" si="140"/>
        <v>48.591549295774655</v>
      </c>
      <c r="Y392" s="9">
        <f t="shared" si="141"/>
        <v>10.78006500541712</v>
      </c>
      <c r="Z392" s="9">
        <f t="shared" si="142"/>
        <v>40.628385698808231</v>
      </c>
      <c r="AB392" s="9">
        <f t="shared" si="143"/>
        <v>0.19871794871794873</v>
      </c>
    </row>
    <row r="393" spans="1:28" x14ac:dyDescent="0.25">
      <c r="A393" t="s">
        <v>451</v>
      </c>
      <c r="B393">
        <v>23.59</v>
      </c>
      <c r="C393">
        <v>57.75</v>
      </c>
      <c r="D393">
        <v>7.78</v>
      </c>
      <c r="E393">
        <v>9.11</v>
      </c>
      <c r="F393">
        <v>0.11</v>
      </c>
      <c r="G393">
        <v>1.64</v>
      </c>
      <c r="H393">
        <v>0.02</v>
      </c>
      <c r="L393" t="s">
        <v>451</v>
      </c>
      <c r="M393">
        <v>15.22</v>
      </c>
      <c r="N393">
        <v>49.64</v>
      </c>
      <c r="O393">
        <v>10.17</v>
      </c>
      <c r="P393">
        <v>19.61</v>
      </c>
      <c r="Q393">
        <v>0.33</v>
      </c>
      <c r="R393">
        <v>4.93</v>
      </c>
      <c r="S393">
        <v>0.09</v>
      </c>
      <c r="W393" t="s">
        <v>451</v>
      </c>
      <c r="X393" s="9">
        <f t="shared" si="140"/>
        <v>48.928188638799561</v>
      </c>
      <c r="Y393" s="9">
        <f t="shared" si="141"/>
        <v>9.3783494105037519</v>
      </c>
      <c r="Z393" s="9">
        <f t="shared" si="142"/>
        <v>41.69346195069668</v>
      </c>
      <c r="AB393" s="9">
        <f t="shared" si="143"/>
        <v>0.17409766454352441</v>
      </c>
    </row>
    <row r="394" spans="1:28" x14ac:dyDescent="0.25">
      <c r="A394" t="s">
        <v>452</v>
      </c>
      <c r="B394">
        <v>24.78</v>
      </c>
      <c r="C394">
        <v>56.57</v>
      </c>
      <c r="D394">
        <v>7.54</v>
      </c>
      <c r="E394">
        <v>9.14</v>
      </c>
      <c r="F394">
        <v>0.14000000000000001</v>
      </c>
      <c r="G394">
        <v>1.84</v>
      </c>
      <c r="H394">
        <v>0</v>
      </c>
      <c r="L394" t="s">
        <v>452</v>
      </c>
      <c r="M394">
        <v>15.98</v>
      </c>
      <c r="N394">
        <v>48.59</v>
      </c>
      <c r="O394">
        <v>9.84</v>
      </c>
      <c r="P394">
        <v>19.670000000000002</v>
      </c>
      <c r="Q394">
        <v>0.4</v>
      </c>
      <c r="R394">
        <v>5.51</v>
      </c>
      <c r="S394">
        <v>0.01</v>
      </c>
      <c r="W394" t="s">
        <v>452</v>
      </c>
      <c r="X394" s="9">
        <f t="shared" si="140"/>
        <v>48.981779206859592</v>
      </c>
      <c r="Y394" s="9">
        <f t="shared" si="141"/>
        <v>10.610932475884244</v>
      </c>
      <c r="Z394" s="9">
        <f t="shared" si="142"/>
        <v>40.40728831725616</v>
      </c>
      <c r="AB394" s="9">
        <f t="shared" si="143"/>
        <v>0.19616204690831557</v>
      </c>
    </row>
    <row r="395" spans="1:28" x14ac:dyDescent="0.25">
      <c r="A395" t="s">
        <v>453</v>
      </c>
      <c r="B395">
        <v>24.37</v>
      </c>
      <c r="C395">
        <v>57.01</v>
      </c>
      <c r="D395">
        <v>7.51</v>
      </c>
      <c r="E395">
        <v>9.16</v>
      </c>
      <c r="F395">
        <v>0.11</v>
      </c>
      <c r="G395">
        <v>1.85</v>
      </c>
      <c r="H395">
        <v>0</v>
      </c>
      <c r="L395" t="s">
        <v>453</v>
      </c>
      <c r="M395">
        <v>15.7</v>
      </c>
      <c r="N395">
        <v>48.94</v>
      </c>
      <c r="O395">
        <v>9.7899999999999991</v>
      </c>
      <c r="P395">
        <v>19.7</v>
      </c>
      <c r="Q395">
        <v>0.31</v>
      </c>
      <c r="R395">
        <v>5.55</v>
      </c>
      <c r="S395">
        <v>0</v>
      </c>
      <c r="W395" t="s">
        <v>453</v>
      </c>
      <c r="X395" s="9">
        <f t="shared" si="140"/>
        <v>49.168008588298434</v>
      </c>
      <c r="Y395" s="9">
        <f t="shared" si="141"/>
        <v>10.520665593129362</v>
      </c>
      <c r="Z395" s="9">
        <f t="shared" si="142"/>
        <v>40.311325818572193</v>
      </c>
      <c r="AB395" s="9">
        <f t="shared" si="143"/>
        <v>0.19764957264957267</v>
      </c>
    </row>
    <row r="396" spans="1:28" x14ac:dyDescent="0.25">
      <c r="A396" t="s">
        <v>454</v>
      </c>
      <c r="B396">
        <v>24.07</v>
      </c>
      <c r="C396">
        <v>57.38</v>
      </c>
      <c r="D396">
        <v>7.47</v>
      </c>
      <c r="E396">
        <v>9.06</v>
      </c>
      <c r="F396">
        <v>0.11</v>
      </c>
      <c r="G396">
        <v>1.92</v>
      </c>
      <c r="H396">
        <v>0.01</v>
      </c>
      <c r="L396" t="s">
        <v>454</v>
      </c>
      <c r="M396">
        <v>15.5</v>
      </c>
      <c r="N396">
        <v>49.21</v>
      </c>
      <c r="O396">
        <v>9.73</v>
      </c>
      <c r="P396">
        <v>19.46</v>
      </c>
      <c r="Q396">
        <v>0.31</v>
      </c>
      <c r="R396">
        <v>5.74</v>
      </c>
      <c r="S396">
        <v>0.05</v>
      </c>
      <c r="W396" t="s">
        <v>454</v>
      </c>
      <c r="X396" s="9">
        <f t="shared" si="140"/>
        <v>48.842218632202467</v>
      </c>
      <c r="Y396" s="9">
        <f t="shared" si="141"/>
        <v>10.931610123855677</v>
      </c>
      <c r="Z396" s="9">
        <f t="shared" si="142"/>
        <v>40.226171243941835</v>
      </c>
      <c r="AB396" s="9">
        <f t="shared" si="143"/>
        <v>0.20447284345047922</v>
      </c>
    </row>
    <row r="398" spans="1:28" s="3" customFormat="1" x14ac:dyDescent="0.25">
      <c r="U398" s="10"/>
      <c r="X398" s="13"/>
      <c r="Y398" s="13"/>
      <c r="Z398" s="13"/>
    </row>
    <row r="400" spans="1:28" x14ac:dyDescent="0.25">
      <c r="A400" s="1" t="s">
        <v>468</v>
      </c>
      <c r="B400" s="2" t="s">
        <v>69</v>
      </c>
      <c r="L400" s="1" t="s">
        <v>468</v>
      </c>
      <c r="M400" s="2" t="s">
        <v>70</v>
      </c>
      <c r="W400" s="1" t="s">
        <v>468</v>
      </c>
      <c r="X400" s="12"/>
      <c r="Y400" s="12"/>
      <c r="Z400" s="12"/>
      <c r="AB400" s="12"/>
    </row>
    <row r="401" spans="1:28" x14ac:dyDescent="0.25">
      <c r="B401" s="18" t="s">
        <v>489</v>
      </c>
      <c r="C401" s="18" t="s">
        <v>1</v>
      </c>
      <c r="D401" s="18" t="s">
        <v>2</v>
      </c>
      <c r="E401" s="18" t="s">
        <v>3</v>
      </c>
      <c r="F401" s="18" t="s">
        <v>4</v>
      </c>
      <c r="G401" s="18" t="s">
        <v>5</v>
      </c>
      <c r="H401" s="18" t="s">
        <v>6</v>
      </c>
      <c r="M401" s="18" t="s">
        <v>489</v>
      </c>
      <c r="N401" s="18" t="s">
        <v>1</v>
      </c>
      <c r="O401" s="18" t="s">
        <v>2</v>
      </c>
      <c r="P401" s="18" t="s">
        <v>3</v>
      </c>
      <c r="Q401" s="18" t="s">
        <v>4</v>
      </c>
      <c r="R401" s="18" t="s">
        <v>5</v>
      </c>
      <c r="S401" s="18" t="s">
        <v>6</v>
      </c>
      <c r="X401" s="12" t="s">
        <v>139</v>
      </c>
      <c r="Y401" s="12" t="s">
        <v>138</v>
      </c>
      <c r="Z401" s="12" t="s">
        <v>137</v>
      </c>
      <c r="AB401" s="12" t="s">
        <v>471</v>
      </c>
    </row>
    <row r="402" spans="1:28" x14ac:dyDescent="0.25">
      <c r="A402" s="17" t="s">
        <v>143</v>
      </c>
      <c r="B402" s="19">
        <f t="shared" ref="B402" si="144">AVERAGE(B338:B345,B348:B356,B359:B367,B370:B375,B378:B382,B385:B396)</f>
        <v>23.8269387755102</v>
      </c>
      <c r="C402" s="19">
        <f t="shared" ref="C402:H402" si="145">AVERAGE(C338:C345,C348:C356,C359:C367,C370:C375,C378:C382,C385:C396)</f>
        <v>57.390408163265306</v>
      </c>
      <c r="D402" s="19">
        <f t="shared" si="145"/>
        <v>7.5195918367346932</v>
      </c>
      <c r="E402" s="19">
        <f t="shared" si="145"/>
        <v>9.1987755102040811</v>
      </c>
      <c r="F402" s="19">
        <f t="shared" si="145"/>
        <v>0.12734693877551023</v>
      </c>
      <c r="G402" s="19">
        <f t="shared" si="145"/>
        <v>1.9299999999999995</v>
      </c>
      <c r="H402" s="19">
        <f t="shared" si="145"/>
        <v>5.714285714285716E-3</v>
      </c>
      <c r="L402" s="17" t="s">
        <v>143</v>
      </c>
      <c r="M402" s="19">
        <f t="shared" ref="M402" si="146">AVERAGE(M338:M345,M348:M356,M359:M367,M370:M375,M378:M382,M385:M396)</f>
        <v>15.295306122448977</v>
      </c>
      <c r="N402" s="19">
        <f t="shared" ref="N402:S402" si="147">AVERAGE(N338:N345,N348:N356,N359:N367,N370:N375,N378:N382,N385:N396)</f>
        <v>49.069591836734702</v>
      </c>
      <c r="O402" s="19">
        <f t="shared" si="147"/>
        <v>9.7716326530612267</v>
      </c>
      <c r="P402" s="19">
        <f t="shared" si="147"/>
        <v>19.701836734693885</v>
      </c>
      <c r="Q402" s="19">
        <f t="shared" si="147"/>
        <v>0.37163265306122428</v>
      </c>
      <c r="R402" s="19">
        <f t="shared" si="147"/>
        <v>5.7604081632653061</v>
      </c>
      <c r="S402" s="19">
        <f t="shared" si="147"/>
        <v>2.8163265306122461E-2</v>
      </c>
      <c r="W402" s="17" t="s">
        <v>143</v>
      </c>
      <c r="X402" s="19">
        <f>AVERAGE(X338:X345,X348:X356,X359:X367,X370:X375,X378:X382,X385:X396)</f>
        <v>49.008235591114008</v>
      </c>
      <c r="Y402" s="19">
        <f t="shared" ref="Y402:Z402" si="148">AVERAGE(Y338:Y345,Y348:Y356,Y359:Y367,Y370:Y375,Y378:Y382,Y385:Y396)</f>
        <v>10.952997406512791</v>
      </c>
      <c r="Z402" s="19">
        <f t="shared" si="148"/>
        <v>40.038767002373184</v>
      </c>
      <c r="AB402" s="9">
        <f>G402/(G402+D402)</f>
        <v>0.20424162581258232</v>
      </c>
    </row>
    <row r="403" spans="1:28" x14ac:dyDescent="0.25">
      <c r="A403" s="17" t="s">
        <v>144</v>
      </c>
      <c r="B403" s="19">
        <f t="shared" ref="B403" si="149">_xlfn.STDEV.P(B338:B345,B348:B356,B359:B367,B370:B375,B378:B382,B385:B396)</f>
        <v>0.42943343824650532</v>
      </c>
      <c r="C403" s="19">
        <f t="shared" ref="C403:H403" si="150">_xlfn.STDEV.P(C338:C345,C348:C356,C359:C367,C370:C375,C378:C382,C385:C396)</f>
        <v>0.33731205913735651</v>
      </c>
      <c r="D403" s="19">
        <f t="shared" si="150"/>
        <v>0.23652207200514283</v>
      </c>
      <c r="E403" s="19">
        <f t="shared" si="150"/>
        <v>0.11706674623358791</v>
      </c>
      <c r="F403" s="19">
        <f t="shared" si="150"/>
        <v>2.0078977757140785E-2</v>
      </c>
      <c r="G403" s="19">
        <f t="shared" si="150"/>
        <v>0.19758749030880607</v>
      </c>
      <c r="H403" s="19">
        <f t="shared" si="150"/>
        <v>6.9985421222376488E-3</v>
      </c>
      <c r="L403" s="17" t="s">
        <v>144</v>
      </c>
      <c r="M403" s="19">
        <f t="shared" ref="M403" si="151">_xlfn.STDEV.P(M338:M345,M348:M356,M359:M367,M370:M375,M378:M382,M385:M396)</f>
        <v>0.32365326647709131</v>
      </c>
      <c r="N403" s="19">
        <f t="shared" ref="N403:S403" si="152">_xlfn.STDEV.P(N338:N345,N348:N356,N359:N367,N370:N375,N378:N382,N385:N396)</f>
        <v>0.3031734142648963</v>
      </c>
      <c r="O403" s="19">
        <f t="shared" si="152"/>
        <v>0.33420235186934599</v>
      </c>
      <c r="P403" s="19">
        <f t="shared" si="152"/>
        <v>0.19649659569557426</v>
      </c>
      <c r="Q403" s="19">
        <f t="shared" si="152"/>
        <v>5.6508873739694584E-2</v>
      </c>
      <c r="R403" s="19">
        <f t="shared" si="152"/>
        <v>0.55949670963878451</v>
      </c>
      <c r="S403" s="19">
        <f t="shared" si="152"/>
        <v>3.1730592293510052E-2</v>
      </c>
      <c r="W403" s="17" t="s">
        <v>144</v>
      </c>
      <c r="X403" s="19">
        <f>_xlfn.STDEV.P(X338:X345,X348:X356,X359:X367,X370:X375,X378:X382,X385:X396)</f>
        <v>0.2896262890900369</v>
      </c>
      <c r="Y403" s="19">
        <f t="shared" ref="Y403:Z403" si="153">_xlfn.STDEV.P(Y338:Y345,Y348:Y356,Y359:Y367,Y370:Y375,Y378:Y382,Y385:Y396)</f>
        <v>1.1086917590970393</v>
      </c>
      <c r="Z403" s="19">
        <f t="shared" si="153"/>
        <v>1.2244163567035811</v>
      </c>
    </row>
    <row r="404" spans="1:28" x14ac:dyDescent="0.25">
      <c r="A404" s="17" t="s">
        <v>145</v>
      </c>
      <c r="B404" s="18">
        <f t="shared" ref="B404" si="154">COUNT(B338:B345,B348:B356,B359:B367,B370:B375,B378:B382,B385:B396)</f>
        <v>49</v>
      </c>
      <c r="C404" s="18">
        <f t="shared" ref="C404:H404" si="155">COUNT(C338:C345,C348:C356,C359:C367,C370:C375,C378:C382,C385:C396)</f>
        <v>49</v>
      </c>
      <c r="D404" s="18">
        <f t="shared" si="155"/>
        <v>49</v>
      </c>
      <c r="E404" s="18">
        <f t="shared" si="155"/>
        <v>49</v>
      </c>
      <c r="F404" s="18">
        <f t="shared" si="155"/>
        <v>49</v>
      </c>
      <c r="G404" s="18">
        <f t="shared" si="155"/>
        <v>49</v>
      </c>
      <c r="H404" s="18">
        <f t="shared" si="155"/>
        <v>49</v>
      </c>
      <c r="L404" s="17" t="s">
        <v>145</v>
      </c>
      <c r="M404" s="18">
        <f t="shared" ref="M404" si="156">COUNT(M338:M345,M348:M356,M359:M367,M370:M375,M378:M382,M385:M396)</f>
        <v>49</v>
      </c>
      <c r="N404" s="18">
        <f t="shared" ref="N404:S404" si="157">COUNT(N338:N345,N348:N356,N359:N367,N370:N375,N378:N382,N385:N396)</f>
        <v>49</v>
      </c>
      <c r="O404" s="18">
        <f t="shared" si="157"/>
        <v>49</v>
      </c>
      <c r="P404" s="18">
        <f t="shared" si="157"/>
        <v>49</v>
      </c>
      <c r="Q404" s="18">
        <f t="shared" si="157"/>
        <v>49</v>
      </c>
      <c r="R404" s="18">
        <f t="shared" si="157"/>
        <v>49</v>
      </c>
      <c r="S404" s="18">
        <f t="shared" si="157"/>
        <v>49</v>
      </c>
      <c r="W404" s="17" t="s">
        <v>145</v>
      </c>
      <c r="X404" s="18">
        <f>COUNT(X338:X345,X348:X356,X359:X367,X370:X375,X378:X382,X385:X396)</f>
        <v>49</v>
      </c>
      <c r="Y404" s="18">
        <f t="shared" ref="Y404:Z404" si="158">COUNT(Y338:Y345,Y348:Y356,Y359:Y367,Y370:Y375,Y378:Y382,Y385:Y396)</f>
        <v>49</v>
      </c>
      <c r="Z404" s="18">
        <f t="shared" si="158"/>
        <v>49</v>
      </c>
    </row>
    <row r="405" spans="1:28" x14ac:dyDescent="0.25">
      <c r="A405" s="17" t="s">
        <v>147</v>
      </c>
      <c r="B405" s="19">
        <f t="shared" ref="B405" si="159">MIN(B338:B345,B348:B356,B359:B367,B370:B375,B378:B382,B385:B396)</f>
        <v>22.79</v>
      </c>
      <c r="C405" s="19">
        <f t="shared" ref="C405:H405" si="160">MIN(C338:C345,C348:C356,C359:C367,C370:C375,C378:C382,C385:C396)</f>
        <v>56.57</v>
      </c>
      <c r="D405" s="19">
        <f t="shared" si="160"/>
        <v>6.62</v>
      </c>
      <c r="E405" s="19">
        <f t="shared" si="160"/>
        <v>8.9600000000000009</v>
      </c>
      <c r="F405" s="19">
        <f t="shared" si="160"/>
        <v>0.08</v>
      </c>
      <c r="G405" s="19">
        <f t="shared" si="160"/>
        <v>1.59</v>
      </c>
      <c r="H405" s="19">
        <f t="shared" si="160"/>
        <v>0</v>
      </c>
      <c r="L405" s="17" t="s">
        <v>147</v>
      </c>
      <c r="M405" s="19">
        <f t="shared" ref="M405" si="161">MIN(M338:M345,M348:M356,M359:M367,M370:M375,M378:M382,M385:M396)</f>
        <v>14.55</v>
      </c>
      <c r="N405" s="19">
        <f t="shared" ref="N405:S405" si="162">MIN(N338:N345,N348:N356,N359:N367,N370:N375,N378:N382,N385:N396)</f>
        <v>48.17</v>
      </c>
      <c r="O405" s="19">
        <f t="shared" si="162"/>
        <v>8.4499999999999993</v>
      </c>
      <c r="P405" s="19">
        <f t="shared" si="162"/>
        <v>19.28</v>
      </c>
      <c r="Q405" s="19">
        <f t="shared" si="162"/>
        <v>0.24</v>
      </c>
      <c r="R405" s="19">
        <f t="shared" si="162"/>
        <v>4.79</v>
      </c>
      <c r="S405" s="19">
        <f t="shared" si="162"/>
        <v>0</v>
      </c>
      <c r="W405" s="17" t="s">
        <v>147</v>
      </c>
      <c r="X405" s="19">
        <f>MIN(X338:X345,X348:X356,X359:X367,X370:X375,X378:X382,X385:X396)</f>
        <v>48.470464135021103</v>
      </c>
      <c r="Y405" s="19">
        <f t="shared" ref="Y405:Z405" si="163">MIN(Y338:Y345,Y348:Y356,Y359:Y367,Y370:Y375,Y378:Y382,Y385:Y396)</f>
        <v>9.1917591125198097</v>
      </c>
      <c r="Z405" s="19">
        <f t="shared" si="163"/>
        <v>34.970945589012146</v>
      </c>
    </row>
    <row r="406" spans="1:28" x14ac:dyDescent="0.25">
      <c r="A406" s="17" t="s">
        <v>146</v>
      </c>
      <c r="B406" s="19">
        <f t="shared" ref="B406" si="164">MAX(B338:B345,B348:B356,B359:B367,B370:B375,B378:B382,B385:B396)</f>
        <v>24.78</v>
      </c>
      <c r="C406" s="19">
        <f t="shared" ref="C406:H406" si="165">MAX(C338:C345,C348:C356,C359:C367,C370:C375,C378:C382,C385:C396)</f>
        <v>58.08</v>
      </c>
      <c r="D406" s="19">
        <f t="shared" si="165"/>
        <v>7.87</v>
      </c>
      <c r="E406" s="19">
        <f t="shared" si="165"/>
        <v>9.49</v>
      </c>
      <c r="F406" s="19">
        <f t="shared" si="165"/>
        <v>0.19</v>
      </c>
      <c r="G406" s="19">
        <f t="shared" si="165"/>
        <v>2.73</v>
      </c>
      <c r="H406" s="19">
        <f t="shared" si="165"/>
        <v>0.02</v>
      </c>
      <c r="L406" s="17" t="s">
        <v>146</v>
      </c>
      <c r="M406" s="19">
        <f t="shared" ref="M406" si="166">MAX(M338:M345,M348:M356,M359:M367,M370:M375,M378:M382,M385:M396)</f>
        <v>15.98</v>
      </c>
      <c r="N406" s="19">
        <f t="shared" ref="N406:S406" si="167">MAX(N338:N345,N348:N356,N359:N367,N370:N375,N378:N382,N385:N396)</f>
        <v>49.73</v>
      </c>
      <c r="O406" s="19">
        <f t="shared" si="167"/>
        <v>10.23</v>
      </c>
      <c r="P406" s="19">
        <f t="shared" si="167"/>
        <v>20.239999999999998</v>
      </c>
      <c r="Q406" s="19">
        <f t="shared" si="167"/>
        <v>0.53</v>
      </c>
      <c r="R406" s="19">
        <f t="shared" si="167"/>
        <v>8.02</v>
      </c>
      <c r="S406" s="19">
        <f t="shared" si="167"/>
        <v>0.11</v>
      </c>
      <c r="W406" s="17" t="s">
        <v>146</v>
      </c>
      <c r="X406" s="19">
        <f>MAX(X338:X345,X348:X356,X359:X367,X370:X375,X378:X382,X385:X396)</f>
        <v>50</v>
      </c>
      <c r="Y406" s="19">
        <f t="shared" ref="Y406:Z406" si="168">MAX(Y338:Y345,Y348:Y356,Y359:Y367,Y370:Y375,Y378:Y382,Y385:Y396)</f>
        <v>15.425250924458529</v>
      </c>
      <c r="Z406" s="19">
        <f t="shared" si="168"/>
        <v>41.69346195069668</v>
      </c>
    </row>
    <row r="408" spans="1:28" s="3" customFormat="1" x14ac:dyDescent="0.25">
      <c r="U408" s="10"/>
      <c r="X408" s="13"/>
      <c r="Y408" s="13"/>
      <c r="Z408" s="13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"/>
  <sheetViews>
    <sheetView topLeftCell="A269" zoomScale="90" zoomScaleNormal="90" workbookViewId="0">
      <selection activeCell="N294" sqref="M294:N298"/>
    </sheetView>
  </sheetViews>
  <sheetFormatPr baseColWidth="10" defaultRowHeight="15" x14ac:dyDescent="0.25"/>
  <cols>
    <col min="1" max="1" width="13" bestFit="1" customWidth="1"/>
    <col min="2" max="2" width="12" customWidth="1"/>
    <col min="10" max="10" width="4.7109375" style="8" customWidth="1"/>
    <col min="12" max="12" width="14.5703125" bestFit="1" customWidth="1"/>
    <col min="13" max="13" width="14.5703125" customWidth="1"/>
    <col min="21" max="21" width="4.85546875" style="3" customWidth="1"/>
    <col min="23" max="23" width="12.5703125" customWidth="1"/>
  </cols>
  <sheetData>
    <row r="1" spans="1:28" x14ac:dyDescent="0.25">
      <c r="A1" s="1" t="s">
        <v>0</v>
      </c>
      <c r="B1" s="1"/>
      <c r="L1" s="1" t="s">
        <v>0</v>
      </c>
      <c r="M1" s="1"/>
      <c r="W1" s="1" t="s">
        <v>0</v>
      </c>
      <c r="X1" s="1" t="s">
        <v>136</v>
      </c>
    </row>
    <row r="2" spans="1:28" x14ac:dyDescent="0.25">
      <c r="A2" s="1"/>
      <c r="B2" s="1"/>
      <c r="C2" t="s">
        <v>69</v>
      </c>
      <c r="N2" t="s">
        <v>70</v>
      </c>
    </row>
    <row r="3" spans="1:28" x14ac:dyDescent="0.25">
      <c r="A3" s="1" t="s">
        <v>71</v>
      </c>
      <c r="B3" s="1"/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L3" s="1" t="s">
        <v>71</v>
      </c>
      <c r="M3" s="1"/>
      <c r="N3" t="s">
        <v>1</v>
      </c>
      <c r="O3" t="s">
        <v>2</v>
      </c>
      <c r="P3" t="s">
        <v>3</v>
      </c>
      <c r="Q3" t="s">
        <v>4</v>
      </c>
      <c r="R3" t="s">
        <v>5</v>
      </c>
      <c r="S3" t="s">
        <v>6</v>
      </c>
      <c r="W3" s="1" t="s">
        <v>71</v>
      </c>
      <c r="X3" s="1" t="s">
        <v>139</v>
      </c>
      <c r="Y3" s="1" t="s">
        <v>138</v>
      </c>
      <c r="Z3" s="1" t="s">
        <v>137</v>
      </c>
      <c r="AB3" s="12" t="s">
        <v>471</v>
      </c>
    </row>
    <row r="4" spans="1:28" x14ac:dyDescent="0.25">
      <c r="A4" t="s">
        <v>109</v>
      </c>
      <c r="C4">
        <v>67.400000000000006</v>
      </c>
      <c r="D4">
        <v>21.71</v>
      </c>
      <c r="E4">
        <v>0.45</v>
      </c>
      <c r="F4">
        <v>0.42</v>
      </c>
      <c r="G4">
        <v>10.029999999999999</v>
      </c>
      <c r="H4">
        <v>0</v>
      </c>
      <c r="L4" t="s">
        <v>109</v>
      </c>
      <c r="N4">
        <v>48.86</v>
      </c>
      <c r="O4">
        <v>23.91</v>
      </c>
      <c r="P4">
        <v>0.81</v>
      </c>
      <c r="Q4">
        <v>1.04</v>
      </c>
      <c r="R4">
        <v>25.37</v>
      </c>
      <c r="S4">
        <v>0</v>
      </c>
      <c r="W4" t="s">
        <v>109</v>
      </c>
      <c r="X4" s="9">
        <f t="shared" ref="X4:X13" si="0">100*(E4+H4)/(SUM(D4:H4))</f>
        <v>1.3799448022079117</v>
      </c>
      <c r="Y4" s="9">
        <f t="shared" ref="Y4:Y13" si="1">100*(F4+G4)/(SUM(D4:H4))</f>
        <v>32.045384851272615</v>
      </c>
      <c r="Z4" s="9">
        <f t="shared" ref="Z4:Z13" si="2">100*(D4)/(SUM(D4:H4))</f>
        <v>66.574670346519468</v>
      </c>
      <c r="AB4" s="9">
        <f>G4/(G4+D4)</f>
        <v>0.31600504095778192</v>
      </c>
    </row>
    <row r="5" spans="1:28" x14ac:dyDescent="0.25">
      <c r="A5" t="s">
        <v>105</v>
      </c>
      <c r="C5">
        <v>67.36</v>
      </c>
      <c r="D5">
        <v>21.49</v>
      </c>
      <c r="E5">
        <v>0.37</v>
      </c>
      <c r="F5">
        <v>0.43</v>
      </c>
      <c r="G5">
        <v>10.34</v>
      </c>
      <c r="H5">
        <v>0.01</v>
      </c>
      <c r="L5" t="s">
        <v>105</v>
      </c>
      <c r="N5">
        <v>48.62</v>
      </c>
      <c r="O5">
        <v>23.56</v>
      </c>
      <c r="P5">
        <v>0.67</v>
      </c>
      <c r="Q5">
        <v>1.06</v>
      </c>
      <c r="R5">
        <v>26.04</v>
      </c>
      <c r="S5">
        <v>0.05</v>
      </c>
      <c r="W5" t="s">
        <v>105</v>
      </c>
      <c r="X5" s="9">
        <f t="shared" si="0"/>
        <v>1.1642156862745101</v>
      </c>
      <c r="Y5" s="9">
        <f t="shared" si="1"/>
        <v>32.996323529411768</v>
      </c>
      <c r="Z5" s="9">
        <f t="shared" si="2"/>
        <v>65.839460784313744</v>
      </c>
      <c r="AB5" s="9">
        <f t="shared" ref="AB5:AB13" si="3">G5/(G5+D5)</f>
        <v>0.3248507697141062</v>
      </c>
    </row>
    <row r="6" spans="1:28" x14ac:dyDescent="0.25">
      <c r="A6" t="s">
        <v>106</v>
      </c>
      <c r="C6">
        <v>67.290000000000006</v>
      </c>
      <c r="D6">
        <v>21.29</v>
      </c>
      <c r="E6">
        <v>0.32</v>
      </c>
      <c r="F6">
        <v>0.41</v>
      </c>
      <c r="G6">
        <v>10.69</v>
      </c>
      <c r="H6">
        <v>0</v>
      </c>
      <c r="L6" t="s">
        <v>106</v>
      </c>
      <c r="N6">
        <v>48.34</v>
      </c>
      <c r="O6">
        <v>23.24</v>
      </c>
      <c r="P6">
        <v>0.57999999999999996</v>
      </c>
      <c r="Q6">
        <v>1.01</v>
      </c>
      <c r="R6">
        <v>26.8</v>
      </c>
      <c r="S6">
        <v>0.02</v>
      </c>
      <c r="W6" t="s">
        <v>106</v>
      </c>
      <c r="X6" s="9">
        <f t="shared" si="0"/>
        <v>0.97829409966371139</v>
      </c>
      <c r="Y6" s="9">
        <f t="shared" si="1"/>
        <v>33.934576582084986</v>
      </c>
      <c r="Z6" s="9">
        <f t="shared" si="2"/>
        <v>65.0871293182513</v>
      </c>
      <c r="AB6" s="9">
        <f t="shared" si="3"/>
        <v>0.3342714196372733</v>
      </c>
    </row>
    <row r="7" spans="1:28" x14ac:dyDescent="0.25">
      <c r="A7" t="s">
        <v>107</v>
      </c>
      <c r="C7">
        <v>67.400000000000006</v>
      </c>
      <c r="D7">
        <v>21.43</v>
      </c>
      <c r="E7">
        <v>0.36</v>
      </c>
      <c r="F7">
        <v>0.42</v>
      </c>
      <c r="G7">
        <v>10.38</v>
      </c>
      <c r="H7">
        <v>0.01</v>
      </c>
      <c r="L7" t="s">
        <v>107</v>
      </c>
      <c r="N7">
        <v>48.63</v>
      </c>
      <c r="O7">
        <v>23.5</v>
      </c>
      <c r="P7">
        <v>0.66</v>
      </c>
      <c r="Q7">
        <v>1.05</v>
      </c>
      <c r="R7">
        <v>26.14</v>
      </c>
      <c r="S7">
        <v>0.02</v>
      </c>
      <c r="W7" t="s">
        <v>107</v>
      </c>
      <c r="X7" s="9">
        <f t="shared" si="0"/>
        <v>1.1349693251533741</v>
      </c>
      <c r="Y7" s="9">
        <f t="shared" si="1"/>
        <v>33.128834355828218</v>
      </c>
      <c r="Z7" s="9">
        <f t="shared" si="2"/>
        <v>65.736196319018404</v>
      </c>
      <c r="AB7" s="9">
        <f t="shared" si="3"/>
        <v>0.32631248035209054</v>
      </c>
    </row>
    <row r="8" spans="1:28" x14ac:dyDescent="0.25">
      <c r="A8" t="s">
        <v>110</v>
      </c>
      <c r="C8">
        <v>67.290000000000006</v>
      </c>
      <c r="D8">
        <v>21.55</v>
      </c>
      <c r="E8">
        <v>0.38</v>
      </c>
      <c r="F8">
        <v>0.41</v>
      </c>
      <c r="G8">
        <v>10.38</v>
      </c>
      <c r="H8">
        <v>0</v>
      </c>
      <c r="L8" t="s">
        <v>110</v>
      </c>
      <c r="N8">
        <v>48.54</v>
      </c>
      <c r="O8">
        <v>23.63</v>
      </c>
      <c r="P8">
        <v>0.69</v>
      </c>
      <c r="Q8">
        <v>1.01</v>
      </c>
      <c r="R8">
        <v>26.13</v>
      </c>
      <c r="S8">
        <v>0</v>
      </c>
      <c r="W8" t="s">
        <v>110</v>
      </c>
      <c r="X8" s="9">
        <f t="shared" si="0"/>
        <v>1.1613691931540342</v>
      </c>
      <c r="Y8" s="9">
        <f t="shared" si="1"/>
        <v>32.97677261613692</v>
      </c>
      <c r="Z8" s="9">
        <f t="shared" si="2"/>
        <v>65.861858190709043</v>
      </c>
      <c r="AB8" s="9">
        <f t="shared" si="3"/>
        <v>0.32508612590040714</v>
      </c>
    </row>
    <row r="9" spans="1:28" x14ac:dyDescent="0.25">
      <c r="A9" t="s">
        <v>104</v>
      </c>
      <c r="C9">
        <v>67.36</v>
      </c>
      <c r="D9">
        <v>21.56</v>
      </c>
      <c r="E9">
        <v>0.4</v>
      </c>
      <c r="F9">
        <v>0.39</v>
      </c>
      <c r="G9">
        <v>10.28</v>
      </c>
      <c r="H9">
        <v>0.01</v>
      </c>
      <c r="L9" t="s">
        <v>104</v>
      </c>
      <c r="N9">
        <v>48.67</v>
      </c>
      <c r="O9">
        <v>23.68</v>
      </c>
      <c r="P9">
        <v>0.72</v>
      </c>
      <c r="Q9">
        <v>0.98</v>
      </c>
      <c r="R9">
        <v>25.92</v>
      </c>
      <c r="S9">
        <v>0.03</v>
      </c>
      <c r="W9" t="s">
        <v>104</v>
      </c>
      <c r="X9" s="9">
        <f t="shared" si="0"/>
        <v>1.2561274509803924</v>
      </c>
      <c r="Y9" s="9">
        <f t="shared" si="1"/>
        <v>32.689950980392162</v>
      </c>
      <c r="Z9" s="9">
        <f t="shared" si="2"/>
        <v>66.053921568627459</v>
      </c>
      <c r="AB9" s="9">
        <f t="shared" si="3"/>
        <v>0.32286432160804024</v>
      </c>
    </row>
    <row r="10" spans="1:28" x14ac:dyDescent="0.25">
      <c r="A10" t="s">
        <v>111</v>
      </c>
      <c r="C10">
        <v>67.37</v>
      </c>
      <c r="D10">
        <v>21.49</v>
      </c>
      <c r="E10">
        <v>0.42</v>
      </c>
      <c r="F10">
        <v>0.42</v>
      </c>
      <c r="G10">
        <v>10.29</v>
      </c>
      <c r="H10">
        <v>0.01</v>
      </c>
      <c r="L10" t="s">
        <v>111</v>
      </c>
      <c r="N10">
        <v>48.64</v>
      </c>
      <c r="O10">
        <v>23.58</v>
      </c>
      <c r="P10">
        <v>0.75</v>
      </c>
      <c r="Q10">
        <v>1.04</v>
      </c>
      <c r="R10">
        <v>25.94</v>
      </c>
      <c r="S10">
        <v>0.05</v>
      </c>
      <c r="W10" t="s">
        <v>111</v>
      </c>
      <c r="X10" s="9">
        <f t="shared" si="0"/>
        <v>1.3178057002758197</v>
      </c>
      <c r="Y10" s="9">
        <f t="shared" si="1"/>
        <v>32.822555930125645</v>
      </c>
      <c r="Z10" s="9">
        <f t="shared" si="2"/>
        <v>65.859638369598528</v>
      </c>
      <c r="AB10" s="9">
        <f t="shared" si="3"/>
        <v>0.32378854625550663</v>
      </c>
    </row>
    <row r="11" spans="1:28" x14ac:dyDescent="0.25">
      <c r="A11" t="s">
        <v>112</v>
      </c>
      <c r="C11">
        <v>67.900000000000006</v>
      </c>
      <c r="D11">
        <v>21.43</v>
      </c>
      <c r="E11">
        <v>0.44</v>
      </c>
      <c r="F11">
        <v>0.39</v>
      </c>
      <c r="G11">
        <v>9.83</v>
      </c>
      <c r="H11">
        <v>0.01</v>
      </c>
      <c r="L11" t="s">
        <v>112</v>
      </c>
      <c r="N11">
        <v>49.46</v>
      </c>
      <c r="O11">
        <v>23.72</v>
      </c>
      <c r="P11">
        <v>0.8</v>
      </c>
      <c r="Q11">
        <v>0.99</v>
      </c>
      <c r="R11">
        <v>25</v>
      </c>
      <c r="S11">
        <v>0.03</v>
      </c>
      <c r="W11" t="s">
        <v>112</v>
      </c>
      <c r="X11" s="9">
        <f t="shared" si="0"/>
        <v>1.4018691588785046</v>
      </c>
      <c r="Y11" s="9">
        <f t="shared" si="1"/>
        <v>31.838006230529597</v>
      </c>
      <c r="Z11" s="9">
        <f t="shared" si="2"/>
        <v>66.760124610591902</v>
      </c>
      <c r="AB11" s="9">
        <f t="shared" si="3"/>
        <v>0.31445937300063981</v>
      </c>
    </row>
    <row r="12" spans="1:28" x14ac:dyDescent="0.25">
      <c r="A12" t="s">
        <v>113</v>
      </c>
      <c r="C12">
        <v>67.67</v>
      </c>
      <c r="D12">
        <v>21.6</v>
      </c>
      <c r="E12">
        <v>0.48</v>
      </c>
      <c r="F12">
        <v>0.41</v>
      </c>
      <c r="G12">
        <v>9.83</v>
      </c>
      <c r="H12">
        <v>0.01</v>
      </c>
      <c r="L12" t="s">
        <v>113</v>
      </c>
      <c r="N12">
        <v>49.23</v>
      </c>
      <c r="O12">
        <v>23.88</v>
      </c>
      <c r="P12">
        <v>0.88</v>
      </c>
      <c r="Q12">
        <v>1.03</v>
      </c>
      <c r="R12">
        <v>24.95</v>
      </c>
      <c r="S12">
        <v>0.03</v>
      </c>
      <c r="W12" t="s">
        <v>113</v>
      </c>
      <c r="X12" s="9">
        <f t="shared" si="0"/>
        <v>1.5156201670275287</v>
      </c>
      <c r="Y12" s="9">
        <f t="shared" si="1"/>
        <v>31.67336838849366</v>
      </c>
      <c r="Z12" s="9">
        <f t="shared" si="2"/>
        <v>66.811011444478822</v>
      </c>
      <c r="AB12" s="9">
        <f t="shared" si="3"/>
        <v>0.31275851097677376</v>
      </c>
    </row>
    <row r="13" spans="1:28" x14ac:dyDescent="0.25">
      <c r="A13" t="s">
        <v>114</v>
      </c>
      <c r="C13">
        <v>67.81</v>
      </c>
      <c r="D13">
        <v>21.51</v>
      </c>
      <c r="E13">
        <v>0.49</v>
      </c>
      <c r="F13">
        <v>0.39</v>
      </c>
      <c r="G13">
        <v>9.7899999999999991</v>
      </c>
      <c r="H13">
        <v>0</v>
      </c>
      <c r="L13" t="s">
        <v>114</v>
      </c>
      <c r="N13">
        <v>49.39</v>
      </c>
      <c r="O13">
        <v>23.8</v>
      </c>
      <c r="P13">
        <v>0.9</v>
      </c>
      <c r="Q13">
        <v>0.98</v>
      </c>
      <c r="R13">
        <v>24.9</v>
      </c>
      <c r="S13">
        <v>0.02</v>
      </c>
      <c r="W13" t="s">
        <v>114</v>
      </c>
      <c r="X13" s="9">
        <f t="shared" si="0"/>
        <v>1.5226848974518334</v>
      </c>
      <c r="Y13" s="9">
        <f t="shared" si="1"/>
        <v>31.634555624611561</v>
      </c>
      <c r="Z13" s="9">
        <f t="shared" si="2"/>
        <v>66.84275947793661</v>
      </c>
      <c r="AB13" s="9">
        <f t="shared" si="3"/>
        <v>0.31277955271565494</v>
      </c>
    </row>
    <row r="15" spans="1:28" s="3" customFormat="1" x14ac:dyDescent="0.25">
      <c r="J15" s="8"/>
    </row>
    <row r="17" spans="1:28" x14ac:dyDescent="0.25">
      <c r="A17" s="1" t="s">
        <v>0</v>
      </c>
      <c r="B17" s="1"/>
      <c r="C17" s="2" t="s">
        <v>69</v>
      </c>
      <c r="D17" s="2"/>
      <c r="E17" s="2"/>
      <c r="F17" s="2"/>
      <c r="G17" s="2"/>
      <c r="H17" s="2"/>
      <c r="L17" s="1" t="s">
        <v>0</v>
      </c>
      <c r="M17" s="1"/>
      <c r="N17" s="2" t="s">
        <v>70</v>
      </c>
      <c r="O17" s="2"/>
      <c r="P17" s="2"/>
      <c r="Q17" s="2"/>
      <c r="R17" s="2"/>
      <c r="S17" s="2"/>
      <c r="W17" s="1" t="s">
        <v>0</v>
      </c>
      <c r="X17" s="1" t="s">
        <v>136</v>
      </c>
    </row>
    <row r="18" spans="1:28" x14ac:dyDescent="0.25">
      <c r="C18" s="18" t="s">
        <v>1</v>
      </c>
      <c r="D18" s="18" t="s">
        <v>2</v>
      </c>
      <c r="E18" s="18" t="s">
        <v>3</v>
      </c>
      <c r="F18" s="18" t="s">
        <v>4</v>
      </c>
      <c r="G18" s="18" t="s">
        <v>5</v>
      </c>
      <c r="H18" s="18" t="s">
        <v>6</v>
      </c>
      <c r="N18" s="18" t="s">
        <v>1</v>
      </c>
      <c r="O18" s="18" t="s">
        <v>2</v>
      </c>
      <c r="P18" s="18" t="s">
        <v>3</v>
      </c>
      <c r="Q18" s="18" t="s">
        <v>4</v>
      </c>
      <c r="R18" s="18" t="s">
        <v>5</v>
      </c>
      <c r="S18" s="18" t="s">
        <v>6</v>
      </c>
      <c r="X18" s="1" t="s">
        <v>139</v>
      </c>
      <c r="Y18" s="1" t="s">
        <v>138</v>
      </c>
      <c r="Z18" s="1" t="s">
        <v>137</v>
      </c>
      <c r="AB18" s="12" t="s">
        <v>471</v>
      </c>
    </row>
    <row r="19" spans="1:28" x14ac:dyDescent="0.25">
      <c r="A19" s="17" t="s">
        <v>143</v>
      </c>
      <c r="B19" s="17"/>
      <c r="C19" s="19">
        <f t="shared" ref="C19:H19" si="4">AVERAGE(C4:C13)</f>
        <v>67.485000000000014</v>
      </c>
      <c r="D19" s="19">
        <f t="shared" si="4"/>
        <v>21.506</v>
      </c>
      <c r="E19" s="19">
        <f t="shared" si="4"/>
        <v>0.41099999999999992</v>
      </c>
      <c r="F19" s="19">
        <f t="shared" si="4"/>
        <v>0.40899999999999997</v>
      </c>
      <c r="G19" s="19">
        <f t="shared" si="4"/>
        <v>10.184000000000001</v>
      </c>
      <c r="H19" s="19">
        <f t="shared" si="4"/>
        <v>6.0000000000000001E-3</v>
      </c>
      <c r="L19" s="17" t="s">
        <v>143</v>
      </c>
      <c r="M19" s="17"/>
      <c r="N19" s="19">
        <f t="shared" ref="N19:S19" si="5">AVERAGE(N4:N13)</f>
        <v>48.837999999999994</v>
      </c>
      <c r="O19" s="19">
        <f t="shared" si="5"/>
        <v>23.65</v>
      </c>
      <c r="P19" s="19">
        <f t="shared" si="5"/>
        <v>0.746</v>
      </c>
      <c r="Q19" s="19">
        <f t="shared" si="5"/>
        <v>1.0189999999999999</v>
      </c>
      <c r="R19" s="19">
        <f t="shared" si="5"/>
        <v>25.718999999999994</v>
      </c>
      <c r="S19" s="19">
        <f t="shared" si="5"/>
        <v>2.5000000000000001E-2</v>
      </c>
      <c r="W19" s="17" t="s">
        <v>143</v>
      </c>
      <c r="X19" s="19">
        <f t="shared" ref="X19:Z19" si="6">AVERAGE(X4:X13)</f>
        <v>1.2832900481067619</v>
      </c>
      <c r="Y19" s="19">
        <f t="shared" si="6"/>
        <v>32.574032908888711</v>
      </c>
      <c r="Z19" s="19">
        <f t="shared" si="6"/>
        <v>66.142677043004525</v>
      </c>
      <c r="AB19" s="9">
        <f>G19/(G19+D19)</f>
        <v>0.32136320605869362</v>
      </c>
    </row>
    <row r="20" spans="1:28" x14ac:dyDescent="0.25">
      <c r="A20" s="17" t="s">
        <v>144</v>
      </c>
      <c r="B20" s="17"/>
      <c r="C20" s="19">
        <f t="shared" ref="C20:H20" si="7">_xlfn.STDEV.P(C4:C13)</f>
        <v>0.21143556938225866</v>
      </c>
      <c r="D20" s="19">
        <f t="shared" si="7"/>
        <v>0.10678951259370047</v>
      </c>
      <c r="E20" s="19">
        <f t="shared" si="7"/>
        <v>5.2048054718692859E-2</v>
      </c>
      <c r="F20" s="19">
        <f t="shared" si="7"/>
        <v>1.3747727084867508E-2</v>
      </c>
      <c r="G20" s="19">
        <f t="shared" si="7"/>
        <v>0.28411969308726215</v>
      </c>
      <c r="H20" s="19">
        <f t="shared" si="7"/>
        <v>4.8989794855663557E-3</v>
      </c>
      <c r="L20" s="17" t="s">
        <v>144</v>
      </c>
      <c r="M20" s="17"/>
      <c r="N20" s="19">
        <f t="shared" ref="N20:S20" si="8">_xlfn.STDEV.P(N4:N13)</f>
        <v>0.36616389772887165</v>
      </c>
      <c r="O20" s="19">
        <f t="shared" si="8"/>
        <v>0.18782971010998267</v>
      </c>
      <c r="P20" s="19">
        <f t="shared" si="8"/>
        <v>9.6560861636586559E-2</v>
      </c>
      <c r="Q20" s="19">
        <f t="shared" si="8"/>
        <v>2.7730849247724121E-2</v>
      </c>
      <c r="R20" s="19">
        <f t="shared" si="8"/>
        <v>0.60065714013903182</v>
      </c>
      <c r="S20" s="19">
        <f t="shared" si="8"/>
        <v>1.6278820596099704E-2</v>
      </c>
      <c r="W20" s="17" t="s">
        <v>144</v>
      </c>
      <c r="X20" s="19">
        <f t="shared" ref="X20:Z20" si="9">_xlfn.STDEV.P(X4:X13)</f>
        <v>0.16753639184428598</v>
      </c>
      <c r="Y20" s="19">
        <f t="shared" si="9"/>
        <v>0.71341651576139975</v>
      </c>
      <c r="Z20" s="19">
        <f t="shared" si="9"/>
        <v>0.55161955470360813</v>
      </c>
    </row>
    <row r="21" spans="1:28" x14ac:dyDescent="0.25">
      <c r="A21" s="17" t="s">
        <v>145</v>
      </c>
      <c r="B21" s="17"/>
      <c r="C21" s="18">
        <f t="shared" ref="C21:H21" si="10">COUNT(C4:C13)</f>
        <v>10</v>
      </c>
      <c r="D21" s="18">
        <f t="shared" si="10"/>
        <v>10</v>
      </c>
      <c r="E21" s="18">
        <f t="shared" si="10"/>
        <v>10</v>
      </c>
      <c r="F21" s="18">
        <f t="shared" si="10"/>
        <v>10</v>
      </c>
      <c r="G21" s="18">
        <f t="shared" si="10"/>
        <v>10</v>
      </c>
      <c r="H21" s="18">
        <f t="shared" si="10"/>
        <v>10</v>
      </c>
      <c r="L21" s="17" t="s">
        <v>145</v>
      </c>
      <c r="M21" s="17"/>
      <c r="N21" s="18">
        <f t="shared" ref="N21:S21" si="11">COUNT(N4:N13)</f>
        <v>10</v>
      </c>
      <c r="O21" s="18">
        <f t="shared" si="11"/>
        <v>10</v>
      </c>
      <c r="P21" s="18">
        <f t="shared" si="11"/>
        <v>10</v>
      </c>
      <c r="Q21" s="18">
        <f t="shared" si="11"/>
        <v>10</v>
      </c>
      <c r="R21" s="18">
        <f t="shared" si="11"/>
        <v>10</v>
      </c>
      <c r="S21" s="18">
        <f t="shared" si="11"/>
        <v>10</v>
      </c>
      <c r="W21" s="17" t="s">
        <v>145</v>
      </c>
      <c r="X21" s="18">
        <f t="shared" ref="X21:Z21" si="12">COUNT(X4:X13)</f>
        <v>10</v>
      </c>
      <c r="Y21" s="18">
        <f t="shared" si="12"/>
        <v>10</v>
      </c>
      <c r="Z21" s="18">
        <f t="shared" si="12"/>
        <v>10</v>
      </c>
    </row>
    <row r="22" spans="1:28" x14ac:dyDescent="0.25">
      <c r="A22" s="17" t="s">
        <v>147</v>
      </c>
      <c r="B22" s="17"/>
      <c r="C22" s="19">
        <f t="shared" ref="C22:H22" si="13">MIN(C4:C13)</f>
        <v>67.290000000000006</v>
      </c>
      <c r="D22" s="19">
        <f t="shared" si="13"/>
        <v>21.29</v>
      </c>
      <c r="E22" s="19">
        <f t="shared" si="13"/>
        <v>0.32</v>
      </c>
      <c r="F22" s="19">
        <f t="shared" si="13"/>
        <v>0.39</v>
      </c>
      <c r="G22" s="19">
        <f t="shared" si="13"/>
        <v>9.7899999999999991</v>
      </c>
      <c r="H22" s="19">
        <f t="shared" si="13"/>
        <v>0</v>
      </c>
      <c r="L22" s="17" t="s">
        <v>147</v>
      </c>
      <c r="M22" s="17"/>
      <c r="N22" s="19">
        <f t="shared" ref="N22:S22" si="14">MIN(N4:N13)</f>
        <v>48.34</v>
      </c>
      <c r="O22" s="19">
        <f t="shared" si="14"/>
        <v>23.24</v>
      </c>
      <c r="P22" s="19">
        <f t="shared" si="14"/>
        <v>0.57999999999999996</v>
      </c>
      <c r="Q22" s="19">
        <f t="shared" si="14"/>
        <v>0.98</v>
      </c>
      <c r="R22" s="19">
        <f t="shared" si="14"/>
        <v>24.9</v>
      </c>
      <c r="S22" s="19">
        <f t="shared" si="14"/>
        <v>0</v>
      </c>
      <c r="W22" s="17" t="s">
        <v>147</v>
      </c>
      <c r="X22" s="19">
        <f t="shared" ref="X22:Z22" si="15">MIN(X4:X13)</f>
        <v>0.97829409966371139</v>
      </c>
      <c r="Y22" s="19">
        <f t="shared" si="15"/>
        <v>31.634555624611561</v>
      </c>
      <c r="Z22" s="19">
        <f t="shared" si="15"/>
        <v>65.0871293182513</v>
      </c>
    </row>
    <row r="23" spans="1:28" x14ac:dyDescent="0.25">
      <c r="A23" s="17" t="s">
        <v>146</v>
      </c>
      <c r="B23" s="17"/>
      <c r="C23" s="19">
        <f t="shared" ref="C23:H23" si="16">MAX(C4:C13)</f>
        <v>67.900000000000006</v>
      </c>
      <c r="D23" s="19">
        <f t="shared" si="16"/>
        <v>21.71</v>
      </c>
      <c r="E23" s="19">
        <f t="shared" si="16"/>
        <v>0.49</v>
      </c>
      <c r="F23" s="19">
        <f t="shared" si="16"/>
        <v>0.43</v>
      </c>
      <c r="G23" s="19">
        <f t="shared" si="16"/>
        <v>10.69</v>
      </c>
      <c r="H23" s="19">
        <f t="shared" si="16"/>
        <v>0.01</v>
      </c>
      <c r="L23" s="17" t="s">
        <v>146</v>
      </c>
      <c r="M23" s="17"/>
      <c r="N23" s="19">
        <f t="shared" ref="N23:S23" si="17">MAX(N4:N13)</f>
        <v>49.46</v>
      </c>
      <c r="O23" s="19">
        <f t="shared" si="17"/>
        <v>23.91</v>
      </c>
      <c r="P23" s="19">
        <f t="shared" si="17"/>
        <v>0.9</v>
      </c>
      <c r="Q23" s="19">
        <f t="shared" si="17"/>
        <v>1.06</v>
      </c>
      <c r="R23" s="19">
        <f t="shared" si="17"/>
        <v>26.8</v>
      </c>
      <c r="S23" s="19">
        <f t="shared" si="17"/>
        <v>0.05</v>
      </c>
      <c r="W23" s="17" t="s">
        <v>146</v>
      </c>
      <c r="X23" s="19">
        <f t="shared" ref="X23:Z23" si="18">MAX(X4:X13)</f>
        <v>1.5226848974518334</v>
      </c>
      <c r="Y23" s="19">
        <f t="shared" si="18"/>
        <v>33.934576582084986</v>
      </c>
      <c r="Z23" s="19">
        <f t="shared" si="18"/>
        <v>66.84275947793661</v>
      </c>
    </row>
    <row r="25" spans="1:28" s="3" customFormat="1" x14ac:dyDescent="0.25">
      <c r="J25" s="8"/>
    </row>
    <row r="27" spans="1:28" x14ac:dyDescent="0.25">
      <c r="A27" s="1" t="s">
        <v>115</v>
      </c>
      <c r="B27" s="1"/>
      <c r="C27" s="2" t="s">
        <v>69</v>
      </c>
      <c r="L27" s="1" t="s">
        <v>115</v>
      </c>
      <c r="M27" s="1"/>
      <c r="N27" s="2" t="s">
        <v>70</v>
      </c>
    </row>
    <row r="28" spans="1:28" x14ac:dyDescent="0.25">
      <c r="W28" s="1" t="s">
        <v>115</v>
      </c>
    </row>
    <row r="29" spans="1:28" x14ac:dyDescent="0.25">
      <c r="A29" s="1" t="s">
        <v>72</v>
      </c>
      <c r="B29" s="1"/>
      <c r="C29" t="s">
        <v>1</v>
      </c>
      <c r="D29" t="s">
        <v>2</v>
      </c>
      <c r="E29" t="s">
        <v>3</v>
      </c>
      <c r="F29" t="s">
        <v>4</v>
      </c>
      <c r="G29" t="s">
        <v>5</v>
      </c>
      <c r="H29" t="s">
        <v>6</v>
      </c>
      <c r="L29" s="1" t="s">
        <v>72</v>
      </c>
      <c r="M29" s="1"/>
      <c r="N29" t="s">
        <v>1</v>
      </c>
      <c r="O29" t="s">
        <v>2</v>
      </c>
      <c r="P29" t="s">
        <v>3</v>
      </c>
      <c r="Q29" t="s">
        <v>4</v>
      </c>
      <c r="R29" t="s">
        <v>5</v>
      </c>
      <c r="S29" t="s">
        <v>6</v>
      </c>
      <c r="W29" s="1" t="s">
        <v>72</v>
      </c>
      <c r="X29" s="1" t="s">
        <v>139</v>
      </c>
      <c r="Y29" s="1" t="s">
        <v>138</v>
      </c>
      <c r="Z29" s="1" t="s">
        <v>137</v>
      </c>
      <c r="AB29" s="12" t="s">
        <v>471</v>
      </c>
    </row>
    <row r="30" spans="1:28" x14ac:dyDescent="0.25">
      <c r="A30" t="s">
        <v>116</v>
      </c>
      <c r="C30">
        <v>68.22</v>
      </c>
      <c r="D30">
        <v>21.28</v>
      </c>
      <c r="E30">
        <v>0.42</v>
      </c>
      <c r="F30">
        <v>0.39</v>
      </c>
      <c r="G30">
        <v>9.69</v>
      </c>
      <c r="H30">
        <v>0</v>
      </c>
      <c r="L30" t="s">
        <v>116</v>
      </c>
      <c r="N30">
        <v>49.88</v>
      </c>
      <c r="O30">
        <v>23.64</v>
      </c>
      <c r="P30">
        <v>0.77</v>
      </c>
      <c r="Q30">
        <v>0.97</v>
      </c>
      <c r="R30">
        <v>24.73</v>
      </c>
      <c r="S30">
        <v>0</v>
      </c>
      <c r="W30" t="s">
        <v>116</v>
      </c>
      <c r="X30" s="9">
        <f>100*(E30+H30)/(SUM(D30:H30))</f>
        <v>1.3215859030837005</v>
      </c>
      <c r="Y30" s="9">
        <f>100*(F30+G30)/(SUM(D30:H30))</f>
        <v>31.718061674008808</v>
      </c>
      <c r="Z30" s="9">
        <f>100*(D30)/(SUM(D30:H30))</f>
        <v>66.960352422907491</v>
      </c>
      <c r="AB30" s="9">
        <f>G30/(G30+D30)</f>
        <v>0.31288343558282206</v>
      </c>
    </row>
    <row r="32" spans="1:28" x14ac:dyDescent="0.25">
      <c r="A32" s="1" t="s">
        <v>75</v>
      </c>
      <c r="B32" s="1"/>
      <c r="L32" s="1" t="s">
        <v>75</v>
      </c>
      <c r="M32" s="1"/>
      <c r="W32" s="1" t="s">
        <v>75</v>
      </c>
      <c r="X32" s="1" t="s">
        <v>139</v>
      </c>
      <c r="Y32" s="1" t="s">
        <v>138</v>
      </c>
      <c r="Z32" s="1" t="s">
        <v>137</v>
      </c>
      <c r="AB32" s="12" t="s">
        <v>471</v>
      </c>
    </row>
    <row r="33" spans="1:28" x14ac:dyDescent="0.25">
      <c r="A33" t="s">
        <v>116</v>
      </c>
      <c r="C33">
        <v>67.28</v>
      </c>
      <c r="D33">
        <v>21.73</v>
      </c>
      <c r="E33">
        <v>0.39</v>
      </c>
      <c r="F33">
        <v>0.43</v>
      </c>
      <c r="G33">
        <v>10.17</v>
      </c>
      <c r="H33">
        <v>0</v>
      </c>
      <c r="L33" t="s">
        <v>116</v>
      </c>
      <c r="N33">
        <v>48.66</v>
      </c>
      <c r="O33">
        <v>23.88</v>
      </c>
      <c r="P33">
        <v>0.71</v>
      </c>
      <c r="Q33">
        <v>1.06</v>
      </c>
      <c r="R33">
        <v>25.69</v>
      </c>
      <c r="S33">
        <v>0</v>
      </c>
      <c r="W33" t="s">
        <v>116</v>
      </c>
      <c r="X33" s="9">
        <f>100*(E33+H33)/(SUM(D33:H33))</f>
        <v>1.1919315403422983</v>
      </c>
      <c r="Y33" s="9">
        <f>100*(F33+G33)/(SUM(D33:H33))</f>
        <v>32.396088019559905</v>
      </c>
      <c r="Z33" s="9">
        <f>100*(D33)/(SUM(D33:H33))</f>
        <v>66.411980440097807</v>
      </c>
      <c r="AB33" s="9">
        <f t="shared" ref="AB33:AB37" si="19">G33/(G33+D33)</f>
        <v>0.31880877742946712</v>
      </c>
    </row>
    <row r="34" spans="1:28" x14ac:dyDescent="0.25">
      <c r="A34" t="s">
        <v>117</v>
      </c>
      <c r="C34">
        <v>67.400000000000006</v>
      </c>
      <c r="D34">
        <v>21.56</v>
      </c>
      <c r="E34">
        <v>0.42</v>
      </c>
      <c r="F34">
        <v>0.42</v>
      </c>
      <c r="G34">
        <v>10.19</v>
      </c>
      <c r="H34">
        <v>0</v>
      </c>
      <c r="L34" t="s">
        <v>117</v>
      </c>
      <c r="N34">
        <v>48.76</v>
      </c>
      <c r="O34">
        <v>23.7</v>
      </c>
      <c r="P34">
        <v>0.77</v>
      </c>
      <c r="Q34">
        <v>1.04</v>
      </c>
      <c r="R34">
        <v>25.74</v>
      </c>
      <c r="S34">
        <v>0</v>
      </c>
      <c r="W34" t="s">
        <v>117</v>
      </c>
      <c r="X34" s="9">
        <f>100*(E34+H34)/(SUM(D34:H34))</f>
        <v>1.2887388769561214</v>
      </c>
      <c r="Y34" s="9">
        <f>100*(F34+G34)/(SUM(D34:H34))</f>
        <v>32.555998772629636</v>
      </c>
      <c r="Z34" s="9">
        <f>100*(D34)/(SUM(D34:H34))</f>
        <v>66.155262350414233</v>
      </c>
      <c r="AB34" s="9">
        <f t="shared" si="19"/>
        <v>0.32094488188976378</v>
      </c>
    </row>
    <row r="35" spans="1:28" x14ac:dyDescent="0.25">
      <c r="A35" t="s">
        <v>118</v>
      </c>
      <c r="C35">
        <v>67.150000000000006</v>
      </c>
      <c r="D35">
        <v>21.92</v>
      </c>
      <c r="E35">
        <v>0.43</v>
      </c>
      <c r="F35">
        <v>0.41</v>
      </c>
      <c r="G35">
        <v>10.1</v>
      </c>
      <c r="H35">
        <v>0</v>
      </c>
      <c r="L35" t="s">
        <v>118</v>
      </c>
      <c r="N35">
        <v>48.6</v>
      </c>
      <c r="O35">
        <v>24.1</v>
      </c>
      <c r="P35">
        <v>0.77</v>
      </c>
      <c r="Q35">
        <v>1.01</v>
      </c>
      <c r="R35">
        <v>25.52</v>
      </c>
      <c r="S35">
        <v>0</v>
      </c>
      <c r="W35" t="s">
        <v>118</v>
      </c>
      <c r="X35" s="9">
        <f>100*(E35+H35)/(SUM(D35:H35))</f>
        <v>1.3085818624467438</v>
      </c>
      <c r="Y35" s="9">
        <f>100*(F35+G35)/(SUM(D35:H35))</f>
        <v>31.984175289105295</v>
      </c>
      <c r="Z35" s="9">
        <f>100*(D35)/(SUM(D35:H35))</f>
        <v>66.707242848447962</v>
      </c>
      <c r="AB35" s="9">
        <f t="shared" si="19"/>
        <v>0.31542785758900682</v>
      </c>
    </row>
    <row r="36" spans="1:28" x14ac:dyDescent="0.25">
      <c r="A36" t="s">
        <v>119</v>
      </c>
      <c r="C36">
        <v>67.930000000000007</v>
      </c>
      <c r="D36">
        <v>21.04</v>
      </c>
      <c r="E36">
        <v>0.34</v>
      </c>
      <c r="F36">
        <v>0.44</v>
      </c>
      <c r="G36">
        <v>10.25</v>
      </c>
      <c r="H36">
        <v>0</v>
      </c>
      <c r="L36" t="s">
        <v>119</v>
      </c>
      <c r="N36">
        <v>49.21</v>
      </c>
      <c r="O36">
        <v>23.16</v>
      </c>
      <c r="P36">
        <v>0.62</v>
      </c>
      <c r="Q36">
        <v>1.1000000000000001</v>
      </c>
      <c r="R36">
        <v>25.91</v>
      </c>
      <c r="S36">
        <v>0</v>
      </c>
      <c r="W36" t="s">
        <v>119</v>
      </c>
      <c r="X36" s="9">
        <f>100*(E36+H36)/(SUM(D36:H36))</f>
        <v>1.0601808543810414</v>
      </c>
      <c r="Y36" s="9">
        <f>100*(F36+G36)/(SUM(D36:H36))</f>
        <v>33.333333333333336</v>
      </c>
      <c r="Z36" s="9">
        <f>100*(D36)/(SUM(D36:H36))</f>
        <v>65.606485812285626</v>
      </c>
      <c r="AB36" s="9">
        <f t="shared" si="19"/>
        <v>0.32758069670821349</v>
      </c>
    </row>
    <row r="37" spans="1:28" x14ac:dyDescent="0.25">
      <c r="A37" t="s">
        <v>120</v>
      </c>
      <c r="C37">
        <v>67.75</v>
      </c>
      <c r="D37">
        <v>21.31</v>
      </c>
      <c r="E37">
        <v>0.41</v>
      </c>
      <c r="F37">
        <v>0.42</v>
      </c>
      <c r="G37">
        <v>10.09</v>
      </c>
      <c r="H37">
        <v>0.01</v>
      </c>
      <c r="L37" t="s">
        <v>120</v>
      </c>
      <c r="N37">
        <v>49.12</v>
      </c>
      <c r="O37">
        <v>23.48</v>
      </c>
      <c r="P37">
        <v>0.74</v>
      </c>
      <c r="Q37">
        <v>1.05</v>
      </c>
      <c r="R37">
        <v>25.55</v>
      </c>
      <c r="S37">
        <v>0.05</v>
      </c>
      <c r="W37" t="s">
        <v>120</v>
      </c>
      <c r="X37" s="9">
        <f>100*(E37+H37)/(SUM(D37:H37))</f>
        <v>1.3027295285359801</v>
      </c>
      <c r="Y37" s="9">
        <f>100*(F37+G37)/(SUM(D37:H37))</f>
        <v>32.599255583126549</v>
      </c>
      <c r="Z37" s="9">
        <f>100*(D37)/(SUM(D37:H37))</f>
        <v>66.09801488833746</v>
      </c>
      <c r="AB37" s="9">
        <f t="shared" si="19"/>
        <v>0.32133757961783438</v>
      </c>
    </row>
    <row r="39" spans="1:28" x14ac:dyDescent="0.25">
      <c r="A39" s="1" t="s">
        <v>79</v>
      </c>
      <c r="B39" s="1"/>
      <c r="L39" s="1" t="s">
        <v>79</v>
      </c>
      <c r="M39" s="1"/>
      <c r="W39" s="1" t="s">
        <v>79</v>
      </c>
      <c r="X39" s="1" t="s">
        <v>139</v>
      </c>
      <c r="Y39" s="1" t="s">
        <v>138</v>
      </c>
      <c r="Z39" s="1" t="s">
        <v>137</v>
      </c>
      <c r="AB39" s="12" t="s">
        <v>471</v>
      </c>
    </row>
    <row r="40" spans="1:28" x14ac:dyDescent="0.25">
      <c r="A40" t="s">
        <v>116</v>
      </c>
      <c r="C40">
        <v>68.17</v>
      </c>
      <c r="D40">
        <v>20.87</v>
      </c>
      <c r="E40">
        <v>0.41</v>
      </c>
      <c r="F40">
        <v>0.38</v>
      </c>
      <c r="G40">
        <v>10.15</v>
      </c>
      <c r="H40">
        <v>0.03</v>
      </c>
      <c r="L40" t="s">
        <v>116</v>
      </c>
      <c r="N40">
        <v>49.48</v>
      </c>
      <c r="O40">
        <v>23.02</v>
      </c>
      <c r="P40">
        <v>0.74</v>
      </c>
      <c r="Q40">
        <v>0.94</v>
      </c>
      <c r="R40">
        <v>25.72</v>
      </c>
      <c r="S40">
        <v>0.11</v>
      </c>
      <c r="W40" t="s">
        <v>116</v>
      </c>
      <c r="X40" s="9">
        <f>100*(E40+H40)/(SUM(D40:H40))</f>
        <v>1.3819095477386931</v>
      </c>
      <c r="Y40" s="9">
        <f>100*(F40+G40)/(SUM(D40:H40))</f>
        <v>33.071608040200999</v>
      </c>
      <c r="Z40" s="9">
        <f>100*(D40)/(SUM(D40:H40))</f>
        <v>65.5464824120603</v>
      </c>
      <c r="AB40" s="9">
        <f t="shared" ref="AB40:AB43" si="20">G40/(G40+D40)</f>
        <v>0.32720825274016763</v>
      </c>
    </row>
    <row r="41" spans="1:28" x14ac:dyDescent="0.25">
      <c r="A41" t="s">
        <v>121</v>
      </c>
      <c r="C41">
        <v>67.97</v>
      </c>
      <c r="D41">
        <v>21.57</v>
      </c>
      <c r="E41">
        <v>0.41</v>
      </c>
      <c r="F41">
        <v>0.41</v>
      </c>
      <c r="G41">
        <v>9.6300000000000008</v>
      </c>
      <c r="H41">
        <v>0</v>
      </c>
      <c r="L41" t="s">
        <v>121</v>
      </c>
      <c r="N41">
        <v>49.67</v>
      </c>
      <c r="O41">
        <v>23.96</v>
      </c>
      <c r="P41">
        <v>0.76</v>
      </c>
      <c r="Q41">
        <v>1.03</v>
      </c>
      <c r="R41">
        <v>24.58</v>
      </c>
      <c r="S41">
        <v>0</v>
      </c>
      <c r="W41" t="s">
        <v>121</v>
      </c>
      <c r="X41" s="9">
        <f>100*(E41+H41)/(SUM(D41:H41))</f>
        <v>1.2804497189256714</v>
      </c>
      <c r="Y41" s="9">
        <f>100*(F41+G41)/(SUM(D41:H41))</f>
        <v>31.355402873204248</v>
      </c>
      <c r="Z41" s="9">
        <f>100*(D41)/(SUM(D41:H41))</f>
        <v>67.364147407870078</v>
      </c>
      <c r="AB41" s="9">
        <f t="shared" si="20"/>
        <v>0.30865384615384617</v>
      </c>
    </row>
    <row r="42" spans="1:28" x14ac:dyDescent="0.25">
      <c r="A42" t="s">
        <v>122</v>
      </c>
      <c r="C42">
        <v>68.27</v>
      </c>
      <c r="D42">
        <v>21.48</v>
      </c>
      <c r="E42">
        <v>0.39</v>
      </c>
      <c r="F42">
        <v>0.38</v>
      </c>
      <c r="G42">
        <v>9.4700000000000006</v>
      </c>
      <c r="H42">
        <v>0.01</v>
      </c>
      <c r="L42" t="s">
        <v>122</v>
      </c>
      <c r="N42">
        <v>50.09</v>
      </c>
      <c r="O42">
        <v>23.95</v>
      </c>
      <c r="P42">
        <v>0.73</v>
      </c>
      <c r="Q42">
        <v>0.96</v>
      </c>
      <c r="R42">
        <v>24.24</v>
      </c>
      <c r="S42">
        <v>0.02</v>
      </c>
      <c r="W42" t="s">
        <v>122</v>
      </c>
      <c r="X42" s="9">
        <f>100*(E42+H42)/(SUM(D42:H42))</f>
        <v>1.2606366214938545</v>
      </c>
      <c r="Y42" s="9">
        <f>100*(F42+G42)/(SUM(D42:H42))</f>
        <v>31.043176804286169</v>
      </c>
      <c r="Z42" s="9">
        <f>100*(D42)/(SUM(D42:H42))</f>
        <v>67.696186574219979</v>
      </c>
      <c r="AB42" s="9">
        <f t="shared" si="20"/>
        <v>0.30597738287560583</v>
      </c>
    </row>
    <row r="43" spans="1:28" x14ac:dyDescent="0.25">
      <c r="A43" t="s">
        <v>120</v>
      </c>
      <c r="C43">
        <v>67.81</v>
      </c>
      <c r="D43">
        <v>21.66</v>
      </c>
      <c r="E43">
        <v>0.45</v>
      </c>
      <c r="F43">
        <v>0.4</v>
      </c>
      <c r="G43">
        <v>9.68</v>
      </c>
      <c r="H43">
        <v>0</v>
      </c>
      <c r="L43" t="s">
        <v>120</v>
      </c>
      <c r="N43">
        <v>49.49</v>
      </c>
      <c r="O43">
        <v>24.03</v>
      </c>
      <c r="P43">
        <v>0.82</v>
      </c>
      <c r="Q43">
        <v>1</v>
      </c>
      <c r="R43">
        <v>24.66</v>
      </c>
      <c r="S43">
        <v>0</v>
      </c>
      <c r="W43" t="s">
        <v>120</v>
      </c>
      <c r="X43" s="9">
        <f>100*(E43+H43)/(SUM(D43:H43))</f>
        <v>1.397949673811743</v>
      </c>
      <c r="Y43" s="9">
        <f>100*(F43+G43)/(SUM(D43:H43))</f>
        <v>31.314072693383039</v>
      </c>
      <c r="Z43" s="9">
        <f>100*(D43)/(SUM(D43:H43))</f>
        <v>67.287977632805223</v>
      </c>
      <c r="AB43" s="9">
        <f t="shared" si="20"/>
        <v>0.30887045309508615</v>
      </c>
    </row>
    <row r="44" spans="1:28" x14ac:dyDescent="0.25">
      <c r="X44" s="9"/>
      <c r="Y44" s="9"/>
      <c r="Z44" s="9"/>
    </row>
    <row r="45" spans="1:28" x14ac:dyDescent="0.25">
      <c r="A45" s="1" t="s">
        <v>81</v>
      </c>
      <c r="B45" s="1"/>
      <c r="L45" s="1" t="s">
        <v>81</v>
      </c>
      <c r="M45" s="1"/>
      <c r="W45" s="1" t="s">
        <v>81</v>
      </c>
      <c r="X45" s="1" t="s">
        <v>139</v>
      </c>
      <c r="Y45" s="1" t="s">
        <v>138</v>
      </c>
      <c r="Z45" s="1" t="s">
        <v>137</v>
      </c>
      <c r="AB45" s="12" t="s">
        <v>471</v>
      </c>
    </row>
    <row r="46" spans="1:28" x14ac:dyDescent="0.25">
      <c r="A46" t="s">
        <v>116</v>
      </c>
      <c r="C46">
        <v>68.14</v>
      </c>
      <c r="D46">
        <v>21.28</v>
      </c>
      <c r="E46">
        <v>0.41</v>
      </c>
      <c r="F46">
        <v>0.38</v>
      </c>
      <c r="G46">
        <v>9.7799999999999994</v>
      </c>
      <c r="H46">
        <v>0</v>
      </c>
      <c r="L46" t="s">
        <v>116</v>
      </c>
      <c r="N46">
        <v>49.74</v>
      </c>
      <c r="O46">
        <v>23.61</v>
      </c>
      <c r="P46">
        <v>0.75</v>
      </c>
      <c r="Q46">
        <v>0.95</v>
      </c>
      <c r="R46">
        <v>24.93</v>
      </c>
      <c r="S46">
        <v>0.02</v>
      </c>
      <c r="W46" t="s">
        <v>116</v>
      </c>
      <c r="X46" s="9">
        <f t="shared" ref="X46:X52" si="21">100*(E46+H46)/(SUM(D46:H46))</f>
        <v>1.2872841444270016</v>
      </c>
      <c r="Y46" s="9">
        <f t="shared" ref="Y46:Y52" si="22">100*(F46+G46)/(SUM(D46:H46))</f>
        <v>31.899529042386185</v>
      </c>
      <c r="Z46" s="9">
        <f t="shared" ref="Z46:Z52" si="23">100*(D46)/(SUM(D46:H46))</f>
        <v>66.813186813186803</v>
      </c>
      <c r="AB46" s="9">
        <f t="shared" ref="AB46:AB52" si="24">G46/(G46+D46)</f>
        <v>0.31487443657437214</v>
      </c>
    </row>
    <row r="47" spans="1:28" s="20" customFormat="1" x14ac:dyDescent="0.25">
      <c r="A47" s="20" t="s">
        <v>123</v>
      </c>
      <c r="C47" s="20">
        <v>68.2</v>
      </c>
      <c r="D47" s="20">
        <v>18.66</v>
      </c>
      <c r="E47" s="20">
        <v>0.27</v>
      </c>
      <c r="F47" s="20">
        <v>0.4</v>
      </c>
      <c r="G47" s="20">
        <v>12.47</v>
      </c>
      <c r="H47" s="20">
        <v>0</v>
      </c>
      <c r="J47" s="10"/>
      <c r="L47" s="20" t="s">
        <v>123</v>
      </c>
      <c r="N47" s="20">
        <v>47.98</v>
      </c>
      <c r="O47" s="20">
        <v>19.95</v>
      </c>
      <c r="P47" s="20">
        <v>0.47</v>
      </c>
      <c r="Q47" s="20">
        <v>0.97</v>
      </c>
      <c r="R47" s="20">
        <v>30.62</v>
      </c>
      <c r="S47" s="20">
        <v>0</v>
      </c>
      <c r="U47" s="10"/>
      <c r="W47" s="20" t="s">
        <v>123</v>
      </c>
      <c r="X47" s="22">
        <f t="shared" si="21"/>
        <v>0.84905660377358494</v>
      </c>
      <c r="Y47" s="22">
        <f t="shared" si="22"/>
        <v>40.471698113207552</v>
      </c>
      <c r="Z47" s="22">
        <f t="shared" si="23"/>
        <v>58.679245283018872</v>
      </c>
      <c r="AB47" s="9">
        <f t="shared" si="24"/>
        <v>0.40057822036620622</v>
      </c>
    </row>
    <row r="48" spans="1:28" x14ac:dyDescent="0.25">
      <c r="A48" t="s">
        <v>121</v>
      </c>
      <c r="C48">
        <v>67.989999999999995</v>
      </c>
      <c r="D48">
        <v>21.31</v>
      </c>
      <c r="E48">
        <v>0.41</v>
      </c>
      <c r="F48">
        <v>0.4</v>
      </c>
      <c r="G48">
        <v>9.9</v>
      </c>
      <c r="H48">
        <v>0</v>
      </c>
      <c r="L48" t="s">
        <v>121</v>
      </c>
      <c r="N48">
        <v>49.52</v>
      </c>
      <c r="O48">
        <v>23.59</v>
      </c>
      <c r="P48">
        <v>0.74</v>
      </c>
      <c r="Q48">
        <v>0.99</v>
      </c>
      <c r="R48">
        <v>25.16</v>
      </c>
      <c r="S48">
        <v>0.01</v>
      </c>
      <c r="W48" t="s">
        <v>121</v>
      </c>
      <c r="X48" s="9">
        <f t="shared" si="21"/>
        <v>1.2804497189256716</v>
      </c>
      <c r="Y48" s="9">
        <f t="shared" si="22"/>
        <v>32.167395377888823</v>
      </c>
      <c r="Z48" s="9">
        <f t="shared" si="23"/>
        <v>66.552154903185524</v>
      </c>
      <c r="AB48" s="9">
        <f t="shared" si="24"/>
        <v>0.31720602371034923</v>
      </c>
    </row>
    <row r="49" spans="1:28" x14ac:dyDescent="0.25">
      <c r="A49" t="s">
        <v>122</v>
      </c>
      <c r="C49">
        <v>67.39</v>
      </c>
      <c r="D49">
        <v>21.53</v>
      </c>
      <c r="E49">
        <v>0.36</v>
      </c>
      <c r="F49">
        <v>0.44</v>
      </c>
      <c r="G49">
        <v>10.28</v>
      </c>
      <c r="H49">
        <v>0.01</v>
      </c>
      <c r="L49" t="s">
        <v>122</v>
      </c>
      <c r="N49">
        <v>48.68</v>
      </c>
      <c r="O49">
        <v>23.63</v>
      </c>
      <c r="P49">
        <v>0.65</v>
      </c>
      <c r="Q49">
        <v>1.0900000000000001</v>
      </c>
      <c r="R49">
        <v>25.92</v>
      </c>
      <c r="S49">
        <v>0.03</v>
      </c>
      <c r="W49" t="s">
        <v>122</v>
      </c>
      <c r="X49" s="9">
        <f t="shared" si="21"/>
        <v>1.1342734518700184</v>
      </c>
      <c r="Y49" s="9">
        <f t="shared" si="22"/>
        <v>32.863274064990804</v>
      </c>
      <c r="Z49" s="9">
        <f t="shared" si="23"/>
        <v>66.00245248313918</v>
      </c>
      <c r="AB49" s="9">
        <f t="shared" si="24"/>
        <v>0.32316881483810117</v>
      </c>
    </row>
    <row r="50" spans="1:28" x14ac:dyDescent="0.25">
      <c r="A50" t="s">
        <v>120</v>
      </c>
      <c r="C50">
        <v>67.430000000000007</v>
      </c>
      <c r="D50">
        <v>21.73</v>
      </c>
      <c r="E50">
        <v>0.41</v>
      </c>
      <c r="F50">
        <v>0.41</v>
      </c>
      <c r="G50">
        <v>10.01</v>
      </c>
      <c r="H50">
        <v>0</v>
      </c>
      <c r="L50" t="s">
        <v>120</v>
      </c>
      <c r="N50">
        <v>48.92</v>
      </c>
      <c r="O50">
        <v>23.96</v>
      </c>
      <c r="P50">
        <v>0.74</v>
      </c>
      <c r="Q50">
        <v>1.03</v>
      </c>
      <c r="R50">
        <v>25.36</v>
      </c>
      <c r="S50">
        <v>0</v>
      </c>
      <c r="W50" t="s">
        <v>120</v>
      </c>
      <c r="X50" s="9">
        <f t="shared" si="21"/>
        <v>1.2592137592137591</v>
      </c>
      <c r="Y50" s="9">
        <f t="shared" si="22"/>
        <v>32.002457002457</v>
      </c>
      <c r="Z50" s="9">
        <f t="shared" si="23"/>
        <v>66.738329238329229</v>
      </c>
      <c r="AB50" s="9">
        <f t="shared" si="24"/>
        <v>0.31537492123503463</v>
      </c>
    </row>
    <row r="51" spans="1:28" x14ac:dyDescent="0.25">
      <c r="A51" t="s">
        <v>124</v>
      </c>
      <c r="C51">
        <v>67.25</v>
      </c>
      <c r="D51">
        <v>21.3</v>
      </c>
      <c r="E51">
        <v>0.32</v>
      </c>
      <c r="F51">
        <v>0.41</v>
      </c>
      <c r="G51">
        <v>10.7</v>
      </c>
      <c r="H51">
        <v>0.02</v>
      </c>
      <c r="L51" t="s">
        <v>124</v>
      </c>
      <c r="N51">
        <v>48.28</v>
      </c>
      <c r="O51">
        <v>23.23</v>
      </c>
      <c r="P51">
        <v>0.57999999999999996</v>
      </c>
      <c r="Q51">
        <v>1.01</v>
      </c>
      <c r="R51">
        <v>26.82</v>
      </c>
      <c r="S51">
        <v>7.0000000000000007E-2</v>
      </c>
      <c r="W51" t="s">
        <v>124</v>
      </c>
      <c r="X51" s="9">
        <f t="shared" si="21"/>
        <v>1.0381679389312974</v>
      </c>
      <c r="Y51" s="9">
        <f t="shared" si="22"/>
        <v>33.923664122137396</v>
      </c>
      <c r="Z51" s="9">
        <f t="shared" si="23"/>
        <v>65.038167938931281</v>
      </c>
      <c r="AB51" s="9">
        <f t="shared" si="24"/>
        <v>0.33437499999999998</v>
      </c>
    </row>
    <row r="52" spans="1:28" x14ac:dyDescent="0.25">
      <c r="A52" t="s">
        <v>125</v>
      </c>
      <c r="C52">
        <v>67.540000000000006</v>
      </c>
      <c r="D52">
        <v>21.75</v>
      </c>
      <c r="E52">
        <v>0.43</v>
      </c>
      <c r="F52">
        <v>0.43</v>
      </c>
      <c r="G52">
        <v>9.84</v>
      </c>
      <c r="H52">
        <v>0</v>
      </c>
      <c r="L52" t="s">
        <v>125</v>
      </c>
      <c r="N52">
        <v>49.11</v>
      </c>
      <c r="O52">
        <v>24.03</v>
      </c>
      <c r="P52">
        <v>0.79</v>
      </c>
      <c r="Q52">
        <v>1.08</v>
      </c>
      <c r="R52">
        <v>24.99</v>
      </c>
      <c r="S52">
        <v>0</v>
      </c>
      <c r="W52" t="s">
        <v>125</v>
      </c>
      <c r="X52" s="9">
        <f t="shared" si="21"/>
        <v>1.3251155624036979</v>
      </c>
      <c r="Y52" s="9">
        <f t="shared" si="22"/>
        <v>31.648690292758086</v>
      </c>
      <c r="Z52" s="9">
        <f t="shared" si="23"/>
        <v>67.0261941448382</v>
      </c>
      <c r="AB52" s="9">
        <f t="shared" si="24"/>
        <v>0.31149097815764482</v>
      </c>
    </row>
    <row r="53" spans="1:28" x14ac:dyDescent="0.25">
      <c r="X53" s="9"/>
      <c r="Y53" s="9"/>
      <c r="Z53" s="9"/>
    </row>
    <row r="54" spans="1:28" x14ac:dyDescent="0.25">
      <c r="A54" s="1" t="s">
        <v>82</v>
      </c>
      <c r="B54" s="1"/>
      <c r="L54" s="1" t="s">
        <v>82</v>
      </c>
      <c r="M54" s="1"/>
      <c r="W54" s="1" t="s">
        <v>82</v>
      </c>
      <c r="X54" s="1" t="s">
        <v>139</v>
      </c>
      <c r="Y54" s="1" t="s">
        <v>138</v>
      </c>
      <c r="Z54" s="1" t="s">
        <v>137</v>
      </c>
      <c r="AB54" s="12" t="s">
        <v>471</v>
      </c>
    </row>
    <row r="55" spans="1:28" x14ac:dyDescent="0.25">
      <c r="A55" t="s">
        <v>116</v>
      </c>
      <c r="C55">
        <v>67.45</v>
      </c>
      <c r="D55">
        <v>22.15</v>
      </c>
      <c r="E55">
        <v>0.4</v>
      </c>
      <c r="F55">
        <v>0.41</v>
      </c>
      <c r="G55">
        <v>9.59</v>
      </c>
      <c r="H55">
        <v>0</v>
      </c>
      <c r="L55" t="s">
        <v>116</v>
      </c>
      <c r="N55">
        <v>49.24</v>
      </c>
      <c r="O55">
        <v>24.56</v>
      </c>
      <c r="P55">
        <v>0.73</v>
      </c>
      <c r="Q55">
        <v>1.03</v>
      </c>
      <c r="R55">
        <v>24.43</v>
      </c>
      <c r="S55">
        <v>0.01</v>
      </c>
      <c r="W55" t="s">
        <v>116</v>
      </c>
      <c r="X55" s="9">
        <f t="shared" ref="X55:X63" si="25">100*(E55+H55)/(SUM(D55:H55))</f>
        <v>1.228878648233487</v>
      </c>
      <c r="Y55" s="9">
        <f t="shared" ref="Y55:Y63" si="26">100*(F55+G55)/(SUM(D55:H55))</f>
        <v>30.721966205837177</v>
      </c>
      <c r="Z55" s="9">
        <f t="shared" ref="Z55:Z63" si="27">100*(D55)/(SUM(D55:H55))</f>
        <v>68.049155145929348</v>
      </c>
      <c r="AB55" s="9">
        <f t="shared" ref="AB55:AB63" si="28">G55/(G55+D55)</f>
        <v>0.30214240705734091</v>
      </c>
    </row>
    <row r="56" spans="1:28" x14ac:dyDescent="0.25">
      <c r="A56" t="s">
        <v>123</v>
      </c>
      <c r="C56">
        <v>68.17</v>
      </c>
      <c r="D56">
        <v>21.61</v>
      </c>
      <c r="E56">
        <v>0.32</v>
      </c>
      <c r="F56">
        <v>0.38</v>
      </c>
      <c r="G56">
        <v>9.51</v>
      </c>
      <c r="H56">
        <v>0.02</v>
      </c>
      <c r="L56" t="s">
        <v>123</v>
      </c>
      <c r="N56">
        <v>49.99</v>
      </c>
      <c r="O56">
        <v>24.08</v>
      </c>
      <c r="P56">
        <v>0.59</v>
      </c>
      <c r="Q56">
        <v>0.95</v>
      </c>
      <c r="R56">
        <v>24.34</v>
      </c>
      <c r="S56">
        <v>0.06</v>
      </c>
      <c r="W56" t="s">
        <v>123</v>
      </c>
      <c r="X56" s="9">
        <f t="shared" si="25"/>
        <v>1.0678391959798994</v>
      </c>
      <c r="Y56" s="9">
        <f t="shared" si="26"/>
        <v>31.061557788944725</v>
      </c>
      <c r="Z56" s="9">
        <f t="shared" si="27"/>
        <v>67.870603015075375</v>
      </c>
      <c r="AB56" s="9">
        <f t="shared" si="28"/>
        <v>0.30559125964010286</v>
      </c>
    </row>
    <row r="57" spans="1:28" x14ac:dyDescent="0.25">
      <c r="A57" t="s">
        <v>121</v>
      </c>
      <c r="C57">
        <v>67.53</v>
      </c>
      <c r="D57">
        <v>22.21</v>
      </c>
      <c r="E57">
        <v>0.4</v>
      </c>
      <c r="F57">
        <v>0.38</v>
      </c>
      <c r="G57">
        <v>9.4600000000000009</v>
      </c>
      <c r="H57">
        <v>0.01</v>
      </c>
      <c r="L57" t="s">
        <v>121</v>
      </c>
      <c r="N57">
        <v>49.4</v>
      </c>
      <c r="O57">
        <v>24.69</v>
      </c>
      <c r="P57">
        <v>0.74</v>
      </c>
      <c r="Q57">
        <v>0.96</v>
      </c>
      <c r="R57">
        <v>24.15</v>
      </c>
      <c r="S57">
        <v>0.05</v>
      </c>
      <c r="W57" t="s">
        <v>121</v>
      </c>
      <c r="X57" s="9">
        <f t="shared" si="25"/>
        <v>1.2630930375847196</v>
      </c>
      <c r="Y57" s="9">
        <f t="shared" si="26"/>
        <v>30.314232902033275</v>
      </c>
      <c r="Z57" s="9">
        <f t="shared" si="27"/>
        <v>68.422674060382008</v>
      </c>
      <c r="AB57" s="9">
        <f t="shared" si="28"/>
        <v>0.29870539943163876</v>
      </c>
    </row>
    <row r="58" spans="1:28" x14ac:dyDescent="0.25">
      <c r="A58" t="s">
        <v>122</v>
      </c>
      <c r="C58">
        <v>67.52</v>
      </c>
      <c r="D58">
        <v>22.22</v>
      </c>
      <c r="E58">
        <v>0.4</v>
      </c>
      <c r="F58">
        <v>0.39</v>
      </c>
      <c r="G58">
        <v>9.4600000000000009</v>
      </c>
      <c r="H58">
        <v>0.01</v>
      </c>
      <c r="L58" t="s">
        <v>122</v>
      </c>
      <c r="N58">
        <v>49.4</v>
      </c>
      <c r="O58">
        <v>24.7</v>
      </c>
      <c r="P58">
        <v>0.74</v>
      </c>
      <c r="Q58">
        <v>0.99</v>
      </c>
      <c r="R58">
        <v>24.15</v>
      </c>
      <c r="S58">
        <v>0.03</v>
      </c>
      <c r="W58" t="s">
        <v>122</v>
      </c>
      <c r="X58" s="9">
        <f t="shared" si="25"/>
        <v>1.2623152709359606</v>
      </c>
      <c r="Y58" s="9">
        <f t="shared" si="26"/>
        <v>30.326354679802961</v>
      </c>
      <c r="Z58" s="9">
        <f t="shared" si="27"/>
        <v>68.411330049261096</v>
      </c>
      <c r="AB58" s="9">
        <f t="shared" si="28"/>
        <v>0.29861111111111116</v>
      </c>
    </row>
    <row r="59" spans="1:28" x14ac:dyDescent="0.25">
      <c r="A59" t="s">
        <v>120</v>
      </c>
      <c r="C59">
        <v>67.36</v>
      </c>
      <c r="D59">
        <v>22.34</v>
      </c>
      <c r="E59">
        <v>0.43</v>
      </c>
      <c r="F59">
        <v>0.41</v>
      </c>
      <c r="G59">
        <v>9.44</v>
      </c>
      <c r="H59">
        <v>0.01</v>
      </c>
      <c r="L59" t="s">
        <v>120</v>
      </c>
      <c r="N59">
        <v>49.23</v>
      </c>
      <c r="O59">
        <v>24.81</v>
      </c>
      <c r="P59">
        <v>0.79</v>
      </c>
      <c r="Q59">
        <v>1.03</v>
      </c>
      <c r="R59">
        <v>24.08</v>
      </c>
      <c r="S59">
        <v>0.05</v>
      </c>
      <c r="W59" t="s">
        <v>120</v>
      </c>
      <c r="X59" s="9">
        <f t="shared" si="25"/>
        <v>1.348452344468281</v>
      </c>
      <c r="Y59" s="9">
        <f t="shared" si="26"/>
        <v>30.186944529574017</v>
      </c>
      <c r="Z59" s="9">
        <f t="shared" si="27"/>
        <v>68.464603125957723</v>
      </c>
      <c r="AB59" s="9">
        <f t="shared" si="28"/>
        <v>0.29704216488357454</v>
      </c>
    </row>
    <row r="60" spans="1:28" x14ac:dyDescent="0.25">
      <c r="A60" t="s">
        <v>124</v>
      </c>
      <c r="C60">
        <v>67.5</v>
      </c>
      <c r="D60">
        <v>22.27</v>
      </c>
      <c r="E60">
        <v>0.44</v>
      </c>
      <c r="F60">
        <v>0.38</v>
      </c>
      <c r="G60">
        <v>9.39</v>
      </c>
      <c r="H60">
        <v>0.01</v>
      </c>
      <c r="L60" t="s">
        <v>124</v>
      </c>
      <c r="N60">
        <v>49.41</v>
      </c>
      <c r="O60">
        <v>24.77</v>
      </c>
      <c r="P60">
        <v>0.81</v>
      </c>
      <c r="Q60">
        <v>0.97</v>
      </c>
      <c r="R60">
        <v>24</v>
      </c>
      <c r="S60">
        <v>0.04</v>
      </c>
      <c r="W60" t="s">
        <v>124</v>
      </c>
      <c r="X60" s="9">
        <f t="shared" si="25"/>
        <v>1.3850415512465373</v>
      </c>
      <c r="Y60" s="9">
        <f t="shared" si="26"/>
        <v>30.070791012619271</v>
      </c>
      <c r="Z60" s="9">
        <f t="shared" si="27"/>
        <v>68.544167436134188</v>
      </c>
      <c r="AB60" s="9">
        <f t="shared" si="28"/>
        <v>0.29658875552747949</v>
      </c>
    </row>
    <row r="61" spans="1:28" x14ac:dyDescent="0.25">
      <c r="A61" t="s">
        <v>125</v>
      </c>
      <c r="C61">
        <v>67.47</v>
      </c>
      <c r="D61">
        <v>22.29</v>
      </c>
      <c r="E61">
        <v>0.43</v>
      </c>
      <c r="F61">
        <v>0.4</v>
      </c>
      <c r="G61">
        <v>9.4</v>
      </c>
      <c r="H61">
        <v>0.01</v>
      </c>
      <c r="L61" t="s">
        <v>125</v>
      </c>
      <c r="N61">
        <v>49.37</v>
      </c>
      <c r="O61">
        <v>24.78</v>
      </c>
      <c r="P61">
        <v>0.79</v>
      </c>
      <c r="Q61">
        <v>1.02</v>
      </c>
      <c r="R61">
        <v>24.02</v>
      </c>
      <c r="S61">
        <v>0.02</v>
      </c>
      <c r="W61" t="s">
        <v>125</v>
      </c>
      <c r="X61" s="9">
        <f t="shared" si="25"/>
        <v>1.3525976022133417</v>
      </c>
      <c r="Y61" s="9">
        <f t="shared" si="26"/>
        <v>30.126037503842618</v>
      </c>
      <c r="Z61" s="9">
        <f t="shared" si="27"/>
        <v>68.521364893944067</v>
      </c>
      <c r="AB61" s="9">
        <f t="shared" si="28"/>
        <v>0.29662354054906914</v>
      </c>
    </row>
    <row r="62" spans="1:28" x14ac:dyDescent="0.25">
      <c r="A62" t="s">
        <v>126</v>
      </c>
      <c r="C62">
        <v>67.8</v>
      </c>
      <c r="D62">
        <v>22.14</v>
      </c>
      <c r="E62">
        <v>0.11</v>
      </c>
      <c r="F62">
        <v>0.45</v>
      </c>
      <c r="G62">
        <v>9.5</v>
      </c>
      <c r="H62">
        <v>0.01</v>
      </c>
      <c r="L62" t="s">
        <v>126</v>
      </c>
      <c r="N62">
        <v>49.69</v>
      </c>
      <c r="O62">
        <v>24.66</v>
      </c>
      <c r="P62">
        <v>0.2</v>
      </c>
      <c r="Q62">
        <v>1.1299999999999999</v>
      </c>
      <c r="R62">
        <v>24.3</v>
      </c>
      <c r="S62">
        <v>0.02</v>
      </c>
      <c r="W62" t="s">
        <v>126</v>
      </c>
      <c r="X62" s="9">
        <f t="shared" si="25"/>
        <v>0.37255510710959328</v>
      </c>
      <c r="Y62" s="9">
        <f t="shared" si="26"/>
        <v>30.891027631170438</v>
      </c>
      <c r="Z62" s="9">
        <f t="shared" si="27"/>
        <v>68.736417261719964</v>
      </c>
      <c r="AB62" s="9">
        <f t="shared" si="28"/>
        <v>0.30025284450063211</v>
      </c>
    </row>
    <row r="63" spans="1:28" x14ac:dyDescent="0.25">
      <c r="A63" t="s">
        <v>127</v>
      </c>
      <c r="C63">
        <v>67.84</v>
      </c>
      <c r="D63">
        <v>21.92</v>
      </c>
      <c r="E63">
        <v>0.43</v>
      </c>
      <c r="F63">
        <v>0.4</v>
      </c>
      <c r="G63">
        <v>9.39</v>
      </c>
      <c r="H63">
        <v>0.02</v>
      </c>
      <c r="L63" t="s">
        <v>127</v>
      </c>
      <c r="N63">
        <v>49.71</v>
      </c>
      <c r="O63">
        <v>24.41</v>
      </c>
      <c r="P63">
        <v>0.78</v>
      </c>
      <c r="Q63">
        <v>1.01</v>
      </c>
      <c r="R63">
        <v>24.02</v>
      </c>
      <c r="S63">
        <v>7.0000000000000007E-2</v>
      </c>
      <c r="W63" t="s">
        <v>127</v>
      </c>
      <c r="X63" s="9">
        <f t="shared" si="25"/>
        <v>1.3992537313432833</v>
      </c>
      <c r="Y63" s="9">
        <f t="shared" si="26"/>
        <v>30.441542288557216</v>
      </c>
      <c r="Z63" s="9">
        <f t="shared" si="27"/>
        <v>68.159203980099491</v>
      </c>
      <c r="AB63" s="9">
        <f t="shared" si="28"/>
        <v>0.29990418396678376</v>
      </c>
    </row>
    <row r="64" spans="1:28" x14ac:dyDescent="0.25">
      <c r="X64" s="9"/>
      <c r="Y64" s="9"/>
      <c r="Z64" s="9"/>
    </row>
    <row r="65" spans="1:28" x14ac:dyDescent="0.25">
      <c r="A65" s="1" t="s">
        <v>89</v>
      </c>
      <c r="B65" s="1"/>
      <c r="L65" s="1" t="s">
        <v>89</v>
      </c>
      <c r="M65" s="1"/>
      <c r="W65" s="1" t="s">
        <v>89</v>
      </c>
      <c r="X65" s="1" t="s">
        <v>139</v>
      </c>
      <c r="Y65" s="1" t="s">
        <v>138</v>
      </c>
      <c r="Z65" s="1" t="s">
        <v>137</v>
      </c>
      <c r="AB65" s="12" t="s">
        <v>471</v>
      </c>
    </row>
    <row r="66" spans="1:28" x14ac:dyDescent="0.25">
      <c r="A66" t="s">
        <v>116</v>
      </c>
      <c r="C66">
        <v>68.430000000000007</v>
      </c>
      <c r="D66">
        <v>20.78</v>
      </c>
      <c r="E66">
        <v>0.51</v>
      </c>
      <c r="F66">
        <v>0.42</v>
      </c>
      <c r="G66">
        <v>9.85</v>
      </c>
      <c r="H66">
        <v>0</v>
      </c>
      <c r="L66" t="s">
        <v>116</v>
      </c>
      <c r="N66">
        <v>49.9</v>
      </c>
      <c r="O66">
        <v>23.02</v>
      </c>
      <c r="P66">
        <v>0.93</v>
      </c>
      <c r="Q66">
        <v>1.06</v>
      </c>
      <c r="R66">
        <v>25.08</v>
      </c>
      <c r="S66">
        <v>0.01</v>
      </c>
      <c r="W66" t="s">
        <v>116</v>
      </c>
      <c r="X66" s="9">
        <f t="shared" ref="X66:X75" si="29">100*(E66+H66)/(SUM(D66:H66))</f>
        <v>1.6159695817490494</v>
      </c>
      <c r="Y66" s="9">
        <f t="shared" ref="Y66:Y75" si="30">100*(F66+G66)/(SUM(D66:H66))</f>
        <v>32.541191381495558</v>
      </c>
      <c r="Z66" s="9">
        <f t="shared" ref="Z66:Z75" si="31">100*(D66)/(SUM(D66:H66))</f>
        <v>65.842839036755379</v>
      </c>
      <c r="AB66" s="9">
        <f t="shared" ref="AB66:AB75" si="32">G66/(G66+D66)</f>
        <v>0.32158015017956249</v>
      </c>
    </row>
    <row r="67" spans="1:28" x14ac:dyDescent="0.25">
      <c r="A67" t="s">
        <v>123</v>
      </c>
      <c r="C67">
        <v>68.349999999999994</v>
      </c>
      <c r="D67">
        <v>21.43</v>
      </c>
      <c r="E67">
        <v>0.44</v>
      </c>
      <c r="F67">
        <v>0.39</v>
      </c>
      <c r="G67">
        <v>9.3699999999999992</v>
      </c>
      <c r="H67">
        <v>0.01</v>
      </c>
      <c r="L67" t="s">
        <v>123</v>
      </c>
      <c r="N67">
        <v>50.2</v>
      </c>
      <c r="O67">
        <v>23.92</v>
      </c>
      <c r="P67">
        <v>0.81</v>
      </c>
      <c r="Q67">
        <v>0.98</v>
      </c>
      <c r="R67">
        <v>24.03</v>
      </c>
      <c r="S67">
        <v>0.05</v>
      </c>
      <c r="W67" t="s">
        <v>123</v>
      </c>
      <c r="X67" s="9">
        <f t="shared" si="29"/>
        <v>1.4222503160556257</v>
      </c>
      <c r="Y67" s="9">
        <f t="shared" si="30"/>
        <v>30.847029077117568</v>
      </c>
      <c r="Z67" s="9">
        <f t="shared" si="31"/>
        <v>67.730720606826793</v>
      </c>
      <c r="AB67" s="9">
        <f t="shared" si="32"/>
        <v>0.30422077922077922</v>
      </c>
    </row>
    <row r="68" spans="1:28" x14ac:dyDescent="0.25">
      <c r="A68" t="s">
        <v>121</v>
      </c>
      <c r="C68">
        <v>67.790000000000006</v>
      </c>
      <c r="D68">
        <v>21.9</v>
      </c>
      <c r="E68">
        <v>0.39</v>
      </c>
      <c r="F68">
        <v>0.37</v>
      </c>
      <c r="G68">
        <v>9.5399999999999991</v>
      </c>
      <c r="H68">
        <v>0</v>
      </c>
      <c r="L68" t="s">
        <v>121</v>
      </c>
      <c r="N68">
        <v>49.61</v>
      </c>
      <c r="O68">
        <v>24.36</v>
      </c>
      <c r="P68">
        <v>0.72</v>
      </c>
      <c r="Q68">
        <v>0.92</v>
      </c>
      <c r="R68">
        <v>24.38</v>
      </c>
      <c r="S68">
        <v>0.01</v>
      </c>
      <c r="W68" t="s">
        <v>121</v>
      </c>
      <c r="X68" s="9">
        <f t="shared" si="29"/>
        <v>1.2111801242236024</v>
      </c>
      <c r="Y68" s="9">
        <f t="shared" si="30"/>
        <v>30.776397515527943</v>
      </c>
      <c r="Z68" s="9">
        <f t="shared" si="31"/>
        <v>68.012422360248436</v>
      </c>
      <c r="AB68" s="9">
        <f t="shared" si="32"/>
        <v>0.30343511450381677</v>
      </c>
    </row>
    <row r="69" spans="1:28" x14ac:dyDescent="0.25">
      <c r="A69" t="s">
        <v>122</v>
      </c>
      <c r="C69">
        <v>68.25</v>
      </c>
      <c r="D69">
        <v>21.72</v>
      </c>
      <c r="E69">
        <v>0.36</v>
      </c>
      <c r="F69">
        <v>0.36</v>
      </c>
      <c r="G69">
        <v>9.2899999999999991</v>
      </c>
      <c r="H69">
        <v>0.01</v>
      </c>
      <c r="L69" t="s">
        <v>122</v>
      </c>
      <c r="N69">
        <v>50.23</v>
      </c>
      <c r="O69">
        <v>24.29</v>
      </c>
      <c r="P69">
        <v>0.66</v>
      </c>
      <c r="Q69">
        <v>0.92</v>
      </c>
      <c r="R69">
        <v>23.87</v>
      </c>
      <c r="S69">
        <v>0.03</v>
      </c>
      <c r="W69" t="s">
        <v>122</v>
      </c>
      <c r="X69" s="9">
        <f t="shared" si="29"/>
        <v>1.1657214870825456</v>
      </c>
      <c r="Y69" s="9">
        <f t="shared" si="30"/>
        <v>30.403276622558284</v>
      </c>
      <c r="Z69" s="9">
        <f t="shared" si="31"/>
        <v>68.43100189035917</v>
      </c>
      <c r="AB69" s="9">
        <f t="shared" si="32"/>
        <v>0.29958078039342145</v>
      </c>
    </row>
    <row r="70" spans="1:28" x14ac:dyDescent="0.25">
      <c r="A70" t="s">
        <v>120</v>
      </c>
      <c r="C70">
        <v>67.47</v>
      </c>
      <c r="D70">
        <v>22.27</v>
      </c>
      <c r="E70">
        <v>0.34</v>
      </c>
      <c r="F70">
        <v>0.4</v>
      </c>
      <c r="G70">
        <v>9.5299999999999994</v>
      </c>
      <c r="H70">
        <v>0</v>
      </c>
      <c r="L70" t="s">
        <v>120</v>
      </c>
      <c r="N70">
        <v>49.33</v>
      </c>
      <c r="O70">
        <v>24.74</v>
      </c>
      <c r="P70">
        <v>0.61</v>
      </c>
      <c r="Q70">
        <v>1</v>
      </c>
      <c r="R70">
        <v>24.32</v>
      </c>
      <c r="S70">
        <v>0</v>
      </c>
      <c r="W70" t="s">
        <v>120</v>
      </c>
      <c r="X70" s="9">
        <f t="shared" si="29"/>
        <v>1.0448678549477566</v>
      </c>
      <c r="Y70" s="9">
        <f t="shared" si="30"/>
        <v>30.516287645974188</v>
      </c>
      <c r="Z70" s="9">
        <f t="shared" si="31"/>
        <v>68.438844499078058</v>
      </c>
      <c r="AB70" s="9">
        <f t="shared" si="32"/>
        <v>0.29968553459119496</v>
      </c>
    </row>
    <row r="71" spans="1:28" x14ac:dyDescent="0.25">
      <c r="A71" t="s">
        <v>124</v>
      </c>
      <c r="C71">
        <v>67.66</v>
      </c>
      <c r="D71">
        <v>21.67</v>
      </c>
      <c r="E71">
        <v>0.38</v>
      </c>
      <c r="F71">
        <v>0.43</v>
      </c>
      <c r="G71">
        <v>9.86</v>
      </c>
      <c r="H71">
        <v>0</v>
      </c>
      <c r="L71" t="s">
        <v>124</v>
      </c>
      <c r="N71">
        <v>49.23</v>
      </c>
      <c r="O71">
        <v>23.96</v>
      </c>
      <c r="P71">
        <v>0.69</v>
      </c>
      <c r="Q71">
        <v>1.08</v>
      </c>
      <c r="R71">
        <v>25.05</v>
      </c>
      <c r="S71">
        <v>0</v>
      </c>
      <c r="W71" t="s">
        <v>124</v>
      </c>
      <c r="X71" s="9">
        <f t="shared" si="29"/>
        <v>1.1750154607297463</v>
      </c>
      <c r="Y71" s="9">
        <f t="shared" si="30"/>
        <v>31.818181818181817</v>
      </c>
      <c r="Z71" s="9">
        <f t="shared" si="31"/>
        <v>67.006802721088434</v>
      </c>
      <c r="AB71" s="9">
        <f t="shared" si="32"/>
        <v>0.31271804630510625</v>
      </c>
    </row>
    <row r="72" spans="1:28" x14ac:dyDescent="0.25">
      <c r="A72" t="s">
        <v>125</v>
      </c>
      <c r="C72">
        <v>68.040000000000006</v>
      </c>
      <c r="D72">
        <v>21.57</v>
      </c>
      <c r="E72">
        <v>0.4</v>
      </c>
      <c r="F72">
        <v>0.4</v>
      </c>
      <c r="G72">
        <v>9.59</v>
      </c>
      <c r="H72">
        <v>0</v>
      </c>
      <c r="L72" t="s">
        <v>125</v>
      </c>
      <c r="N72">
        <v>49.78</v>
      </c>
      <c r="O72">
        <v>23.98</v>
      </c>
      <c r="P72">
        <v>0.73</v>
      </c>
      <c r="Q72">
        <v>1.02</v>
      </c>
      <c r="R72">
        <v>24.49</v>
      </c>
      <c r="S72">
        <v>0</v>
      </c>
      <c r="W72" t="s">
        <v>125</v>
      </c>
      <c r="X72" s="9">
        <f t="shared" si="29"/>
        <v>1.2515644555694618</v>
      </c>
      <c r="Y72" s="9">
        <f t="shared" si="30"/>
        <v>31.25782227784731</v>
      </c>
      <c r="Z72" s="9">
        <f t="shared" si="31"/>
        <v>67.490613266583239</v>
      </c>
      <c r="AB72" s="9">
        <f t="shared" si="32"/>
        <v>0.30776636713735556</v>
      </c>
    </row>
    <row r="73" spans="1:28" x14ac:dyDescent="0.25">
      <c r="A73" t="s">
        <v>126</v>
      </c>
      <c r="C73">
        <v>68.23</v>
      </c>
      <c r="D73">
        <v>21.57</v>
      </c>
      <c r="E73">
        <v>0.42</v>
      </c>
      <c r="F73">
        <v>0.37</v>
      </c>
      <c r="G73">
        <v>9.4</v>
      </c>
      <c r="H73">
        <v>0.01</v>
      </c>
      <c r="L73" t="s">
        <v>126</v>
      </c>
      <c r="N73">
        <v>50.1</v>
      </c>
      <c r="O73">
        <v>24.07</v>
      </c>
      <c r="P73">
        <v>0.77</v>
      </c>
      <c r="Q73">
        <v>0.94</v>
      </c>
      <c r="R73">
        <v>24.09</v>
      </c>
      <c r="S73">
        <v>0.02</v>
      </c>
      <c r="W73" t="s">
        <v>126</v>
      </c>
      <c r="X73" s="9">
        <f t="shared" si="29"/>
        <v>1.3534781240163674</v>
      </c>
      <c r="Y73" s="9">
        <f t="shared" si="30"/>
        <v>30.752282027069555</v>
      </c>
      <c r="Z73" s="9">
        <f t="shared" si="31"/>
        <v>67.894239848914054</v>
      </c>
      <c r="AB73" s="9">
        <f t="shared" si="32"/>
        <v>0.30351953503390378</v>
      </c>
    </row>
    <row r="74" spans="1:28" x14ac:dyDescent="0.25">
      <c r="A74" t="s">
        <v>127</v>
      </c>
      <c r="C74">
        <v>68.42</v>
      </c>
      <c r="D74">
        <v>21.34</v>
      </c>
      <c r="E74">
        <v>0.46</v>
      </c>
      <c r="F74">
        <v>0.37</v>
      </c>
      <c r="G74">
        <v>9.41</v>
      </c>
      <c r="H74">
        <v>0.01</v>
      </c>
      <c r="L74" t="s">
        <v>127</v>
      </c>
      <c r="N74">
        <v>50.26</v>
      </c>
      <c r="O74">
        <v>23.82</v>
      </c>
      <c r="P74">
        <v>0.84</v>
      </c>
      <c r="Q74">
        <v>0.94</v>
      </c>
      <c r="R74">
        <v>24.12</v>
      </c>
      <c r="S74">
        <v>0.02</v>
      </c>
      <c r="W74" t="s">
        <v>127</v>
      </c>
      <c r="X74" s="9">
        <f t="shared" si="29"/>
        <v>1.4878125989237099</v>
      </c>
      <c r="Y74" s="9">
        <f t="shared" si="30"/>
        <v>30.959164292497618</v>
      </c>
      <c r="Z74" s="9">
        <f t="shared" si="31"/>
        <v>67.553023108578657</v>
      </c>
      <c r="AB74" s="9">
        <f t="shared" si="32"/>
        <v>0.30601626016260164</v>
      </c>
    </row>
    <row r="75" spans="1:28" x14ac:dyDescent="0.25">
      <c r="A75" t="s">
        <v>128</v>
      </c>
      <c r="C75">
        <v>67.94</v>
      </c>
      <c r="D75">
        <v>21.91</v>
      </c>
      <c r="E75">
        <v>0.31</v>
      </c>
      <c r="F75">
        <v>0.41</v>
      </c>
      <c r="G75">
        <v>9.42</v>
      </c>
      <c r="H75">
        <v>0</v>
      </c>
      <c r="L75" t="s">
        <v>128</v>
      </c>
      <c r="N75">
        <v>49.84</v>
      </c>
      <c r="O75">
        <v>24.42</v>
      </c>
      <c r="P75">
        <v>0.56999999999999995</v>
      </c>
      <c r="Q75">
        <v>1.04</v>
      </c>
      <c r="R75">
        <v>24.13</v>
      </c>
      <c r="S75">
        <v>0</v>
      </c>
      <c r="W75" t="s">
        <v>128</v>
      </c>
      <c r="X75" s="9">
        <f t="shared" si="29"/>
        <v>0.96723868954758196</v>
      </c>
      <c r="Y75" s="9">
        <f t="shared" si="30"/>
        <v>30.670826833073324</v>
      </c>
      <c r="Z75" s="9">
        <f t="shared" si="31"/>
        <v>68.361934477379094</v>
      </c>
      <c r="AB75" s="9">
        <f t="shared" si="32"/>
        <v>0.30067028407277369</v>
      </c>
    </row>
    <row r="77" spans="1:28" x14ac:dyDescent="0.25">
      <c r="A77" s="1" t="s">
        <v>94</v>
      </c>
      <c r="B77" s="1"/>
      <c r="L77" s="1" t="s">
        <v>94</v>
      </c>
      <c r="M77" s="1"/>
      <c r="W77" s="1" t="s">
        <v>94</v>
      </c>
      <c r="X77" s="1" t="s">
        <v>139</v>
      </c>
      <c r="Y77" s="1" t="s">
        <v>138</v>
      </c>
      <c r="Z77" s="1" t="s">
        <v>137</v>
      </c>
      <c r="AB77" s="12" t="s">
        <v>471</v>
      </c>
    </row>
    <row r="78" spans="1:28" x14ac:dyDescent="0.25">
      <c r="A78" t="s">
        <v>116</v>
      </c>
      <c r="C78">
        <v>68.09</v>
      </c>
      <c r="D78">
        <v>21.1</v>
      </c>
      <c r="E78">
        <v>0.28000000000000003</v>
      </c>
      <c r="F78">
        <v>0.41</v>
      </c>
      <c r="G78">
        <v>10.119999999999999</v>
      </c>
      <c r="H78">
        <v>0</v>
      </c>
      <c r="L78" t="s">
        <v>116</v>
      </c>
      <c r="N78">
        <v>49.49</v>
      </c>
      <c r="O78">
        <v>23.31</v>
      </c>
      <c r="P78">
        <v>0.52</v>
      </c>
      <c r="Q78">
        <v>1.01</v>
      </c>
      <c r="R78">
        <v>25.68</v>
      </c>
      <c r="S78">
        <v>0</v>
      </c>
      <c r="W78" t="s">
        <v>116</v>
      </c>
      <c r="X78" s="9">
        <f t="shared" ref="X78:X88" si="33">100*(E78+H78)/(SUM(D78:H78))</f>
        <v>0.87746787840802254</v>
      </c>
      <c r="Y78" s="9">
        <f t="shared" ref="Y78:Y88" si="34">100*(F78+G78)/(SUM(D78:H78))</f>
        <v>32.999059855844557</v>
      </c>
      <c r="Z78" s="9">
        <f t="shared" ref="Z78:Z88" si="35">100*(D78)/(SUM(D78:H78))</f>
        <v>66.123472265747409</v>
      </c>
      <c r="AB78" s="9">
        <f t="shared" ref="AB78:AB88" si="36">G78/(G78+D78)</f>
        <v>0.32415118513773222</v>
      </c>
    </row>
    <row r="79" spans="1:28" x14ac:dyDescent="0.25">
      <c r="A79" t="s">
        <v>123</v>
      </c>
      <c r="C79">
        <v>67.94</v>
      </c>
      <c r="D79">
        <v>20.57</v>
      </c>
      <c r="E79">
        <v>0.32</v>
      </c>
      <c r="F79">
        <v>0.42</v>
      </c>
      <c r="G79">
        <v>10.75</v>
      </c>
      <c r="H79">
        <v>0</v>
      </c>
      <c r="L79" t="s">
        <v>123</v>
      </c>
      <c r="N79">
        <v>48.89</v>
      </c>
      <c r="O79">
        <v>22.49</v>
      </c>
      <c r="P79">
        <v>0.56999999999999995</v>
      </c>
      <c r="Q79">
        <v>1.04</v>
      </c>
      <c r="R79">
        <v>27</v>
      </c>
      <c r="S79">
        <v>0.01</v>
      </c>
      <c r="W79" t="s">
        <v>123</v>
      </c>
      <c r="X79" s="9">
        <f t="shared" si="33"/>
        <v>0.99812850904553951</v>
      </c>
      <c r="Y79" s="9">
        <f t="shared" si="34"/>
        <v>34.840923268870867</v>
      </c>
      <c r="Z79" s="9">
        <f t="shared" si="35"/>
        <v>64.16094822208359</v>
      </c>
      <c r="AB79" s="9">
        <f t="shared" si="36"/>
        <v>0.34323116219667943</v>
      </c>
    </row>
    <row r="80" spans="1:28" x14ac:dyDescent="0.25">
      <c r="A80" t="s">
        <v>121</v>
      </c>
      <c r="C80">
        <v>67.150000000000006</v>
      </c>
      <c r="D80">
        <v>21.54</v>
      </c>
      <c r="E80">
        <v>0.34</v>
      </c>
      <c r="F80">
        <v>0.42</v>
      </c>
      <c r="G80">
        <v>10.55</v>
      </c>
      <c r="H80">
        <v>0</v>
      </c>
      <c r="L80" t="s">
        <v>121</v>
      </c>
      <c r="N80">
        <v>48.3</v>
      </c>
      <c r="O80">
        <v>23.55</v>
      </c>
      <c r="P80">
        <v>0.62</v>
      </c>
      <c r="Q80">
        <v>1.03</v>
      </c>
      <c r="R80">
        <v>26.49</v>
      </c>
      <c r="S80">
        <v>0</v>
      </c>
      <c r="W80" t="s">
        <v>121</v>
      </c>
      <c r="X80" s="9">
        <f t="shared" si="33"/>
        <v>1.035007610350076</v>
      </c>
      <c r="Y80" s="9">
        <f t="shared" si="34"/>
        <v>33.394216133942159</v>
      </c>
      <c r="Z80" s="9">
        <f t="shared" si="35"/>
        <v>65.570776255707756</v>
      </c>
      <c r="AB80" s="9">
        <f t="shared" si="36"/>
        <v>0.32876285447179804</v>
      </c>
    </row>
    <row r="81" spans="1:28" x14ac:dyDescent="0.25">
      <c r="A81" t="s">
        <v>122</v>
      </c>
      <c r="C81">
        <v>67.88</v>
      </c>
      <c r="D81">
        <v>21.33</v>
      </c>
      <c r="E81">
        <v>0.4</v>
      </c>
      <c r="F81">
        <v>0.41</v>
      </c>
      <c r="G81">
        <v>9.9700000000000006</v>
      </c>
      <c r="H81">
        <v>0.01</v>
      </c>
      <c r="L81" t="s">
        <v>122</v>
      </c>
      <c r="N81">
        <v>49.35</v>
      </c>
      <c r="O81">
        <v>23.56</v>
      </c>
      <c r="P81">
        <v>0.73</v>
      </c>
      <c r="Q81">
        <v>1.03</v>
      </c>
      <c r="R81">
        <v>25.3</v>
      </c>
      <c r="S81">
        <v>0.03</v>
      </c>
      <c r="W81" t="s">
        <v>122</v>
      </c>
      <c r="X81" s="9">
        <f t="shared" si="33"/>
        <v>1.2764632627646326</v>
      </c>
      <c r="Y81" s="9">
        <f t="shared" si="34"/>
        <v>32.316313823163142</v>
      </c>
      <c r="Z81" s="9">
        <f t="shared" si="35"/>
        <v>66.407222914072236</v>
      </c>
      <c r="AB81" s="9">
        <f t="shared" si="36"/>
        <v>0.31853035143769975</v>
      </c>
    </row>
    <row r="82" spans="1:28" x14ac:dyDescent="0.25">
      <c r="A82" t="s">
        <v>120</v>
      </c>
      <c r="C82">
        <v>67.33</v>
      </c>
      <c r="D82">
        <v>21.25</v>
      </c>
      <c r="E82">
        <v>0.32</v>
      </c>
      <c r="F82">
        <v>0.42</v>
      </c>
      <c r="G82">
        <v>10.67</v>
      </c>
      <c r="H82">
        <v>0</v>
      </c>
      <c r="L82" t="s">
        <v>120</v>
      </c>
      <c r="N82">
        <v>48.39</v>
      </c>
      <c r="O82">
        <v>23.21</v>
      </c>
      <c r="P82">
        <v>0.56999999999999995</v>
      </c>
      <c r="Q82">
        <v>1.04</v>
      </c>
      <c r="R82">
        <v>26.78</v>
      </c>
      <c r="S82">
        <v>0.01</v>
      </c>
      <c r="W82" t="s">
        <v>120</v>
      </c>
      <c r="X82" s="9">
        <f t="shared" si="33"/>
        <v>0.97979179424372309</v>
      </c>
      <c r="Y82" s="9">
        <f t="shared" si="34"/>
        <v>33.955909369259025</v>
      </c>
      <c r="Z82" s="9">
        <f t="shared" si="35"/>
        <v>65.064298836497244</v>
      </c>
      <c r="AB82" s="9">
        <f t="shared" si="36"/>
        <v>0.33427318295739344</v>
      </c>
    </row>
    <row r="83" spans="1:28" x14ac:dyDescent="0.25">
      <c r="A83" t="s">
        <v>124</v>
      </c>
      <c r="C83">
        <v>68.03</v>
      </c>
      <c r="D83">
        <v>21.01</v>
      </c>
      <c r="E83">
        <v>0.36</v>
      </c>
      <c r="F83">
        <v>0.39</v>
      </c>
      <c r="G83">
        <v>10.199999999999999</v>
      </c>
      <c r="H83">
        <v>0.01</v>
      </c>
      <c r="L83" t="s">
        <v>124</v>
      </c>
      <c r="N83">
        <v>49.35</v>
      </c>
      <c r="O83">
        <v>23.16</v>
      </c>
      <c r="P83">
        <v>0.65</v>
      </c>
      <c r="Q83">
        <v>0.97</v>
      </c>
      <c r="R83">
        <v>25.83</v>
      </c>
      <c r="S83">
        <v>0.04</v>
      </c>
      <c r="W83" t="s">
        <v>124</v>
      </c>
      <c r="X83" s="9">
        <f t="shared" si="33"/>
        <v>1.1573350015639661</v>
      </c>
      <c r="Y83" s="9">
        <f t="shared" si="34"/>
        <v>33.124804504222709</v>
      </c>
      <c r="Z83" s="9">
        <f t="shared" si="35"/>
        <v>65.717860494213326</v>
      </c>
      <c r="AB83" s="9">
        <f t="shared" si="36"/>
        <v>0.32681832745914768</v>
      </c>
    </row>
    <row r="84" spans="1:28" x14ac:dyDescent="0.25">
      <c r="A84" t="s">
        <v>125</v>
      </c>
      <c r="C84">
        <v>68.010000000000005</v>
      </c>
      <c r="D84">
        <v>21.19</v>
      </c>
      <c r="E84">
        <v>0.33</v>
      </c>
      <c r="F84">
        <v>0.4</v>
      </c>
      <c r="G84">
        <v>10.08</v>
      </c>
      <c r="H84">
        <v>0.01</v>
      </c>
      <c r="L84" t="s">
        <v>125</v>
      </c>
      <c r="N84">
        <v>49.43</v>
      </c>
      <c r="O84">
        <v>23.4</v>
      </c>
      <c r="P84">
        <v>0.6</v>
      </c>
      <c r="Q84">
        <v>0.99</v>
      </c>
      <c r="R84">
        <v>25.56</v>
      </c>
      <c r="S84">
        <v>0.03</v>
      </c>
      <c r="W84" t="s">
        <v>125</v>
      </c>
      <c r="X84" s="9">
        <f t="shared" si="33"/>
        <v>1.0621680724773508</v>
      </c>
      <c r="Y84" s="9">
        <f t="shared" si="34"/>
        <v>32.73976882224305</v>
      </c>
      <c r="Z84" s="9">
        <f t="shared" si="35"/>
        <v>66.198063105279601</v>
      </c>
      <c r="AB84" s="9">
        <f t="shared" si="36"/>
        <v>0.32235369363607286</v>
      </c>
    </row>
    <row r="85" spans="1:28" x14ac:dyDescent="0.25">
      <c r="A85" t="s">
        <v>126</v>
      </c>
      <c r="C85">
        <v>67.61</v>
      </c>
      <c r="D85">
        <v>21.26</v>
      </c>
      <c r="E85">
        <v>0.39</v>
      </c>
      <c r="F85">
        <v>0.41</v>
      </c>
      <c r="G85">
        <v>10.32</v>
      </c>
      <c r="H85">
        <v>0</v>
      </c>
      <c r="L85" t="s">
        <v>126</v>
      </c>
      <c r="N85">
        <v>48.86</v>
      </c>
      <c r="O85">
        <v>23.34</v>
      </c>
      <c r="P85">
        <v>0.71</v>
      </c>
      <c r="Q85">
        <v>1.03</v>
      </c>
      <c r="R85">
        <v>26.04</v>
      </c>
      <c r="S85">
        <v>0.01</v>
      </c>
      <c r="W85" t="s">
        <v>126</v>
      </c>
      <c r="X85" s="9">
        <f t="shared" si="33"/>
        <v>1.2044471896232241</v>
      </c>
      <c r="Y85" s="9">
        <f t="shared" si="34"/>
        <v>33.137739345274859</v>
      </c>
      <c r="Z85" s="9">
        <f t="shared" si="35"/>
        <v>65.65781346510191</v>
      </c>
      <c r="AB85" s="9">
        <f t="shared" si="36"/>
        <v>0.32678910702976566</v>
      </c>
    </row>
    <row r="86" spans="1:28" x14ac:dyDescent="0.25">
      <c r="A86" t="s">
        <v>127</v>
      </c>
      <c r="C86">
        <v>67.77</v>
      </c>
      <c r="D86">
        <v>21.34</v>
      </c>
      <c r="E86">
        <v>0.39</v>
      </c>
      <c r="F86">
        <v>0.41</v>
      </c>
      <c r="G86">
        <v>10.09</v>
      </c>
      <c r="H86">
        <v>0.01</v>
      </c>
      <c r="L86" t="s">
        <v>127</v>
      </c>
      <c r="N86">
        <v>49.16</v>
      </c>
      <c r="O86">
        <v>23.52</v>
      </c>
      <c r="P86">
        <v>0.7</v>
      </c>
      <c r="Q86">
        <v>1.02</v>
      </c>
      <c r="R86">
        <v>25.54</v>
      </c>
      <c r="S86">
        <v>0.05</v>
      </c>
      <c r="W86" t="s">
        <v>127</v>
      </c>
      <c r="X86" s="9">
        <f t="shared" si="33"/>
        <v>1.2406947890818858</v>
      </c>
      <c r="Y86" s="9">
        <f t="shared" si="34"/>
        <v>32.568238213399503</v>
      </c>
      <c r="Z86" s="9">
        <f t="shared" si="35"/>
        <v>66.191066997518604</v>
      </c>
      <c r="AB86" s="9">
        <f t="shared" si="36"/>
        <v>0.32103086223353483</v>
      </c>
    </row>
    <row r="87" spans="1:28" x14ac:dyDescent="0.25">
      <c r="A87" t="s">
        <v>128</v>
      </c>
      <c r="C87">
        <v>67.510000000000005</v>
      </c>
      <c r="D87">
        <v>21.35</v>
      </c>
      <c r="E87">
        <v>0.41</v>
      </c>
      <c r="F87">
        <v>0.39</v>
      </c>
      <c r="G87">
        <v>10.33</v>
      </c>
      <c r="H87">
        <v>0</v>
      </c>
      <c r="L87" t="s">
        <v>128</v>
      </c>
      <c r="N87">
        <v>48.78</v>
      </c>
      <c r="O87">
        <v>23.45</v>
      </c>
      <c r="P87">
        <v>0.74</v>
      </c>
      <c r="Q87">
        <v>0.98</v>
      </c>
      <c r="R87">
        <v>26.06</v>
      </c>
      <c r="S87">
        <v>0</v>
      </c>
      <c r="W87" t="s">
        <v>128</v>
      </c>
      <c r="X87" s="9">
        <f t="shared" si="33"/>
        <v>1.2623152709359604</v>
      </c>
      <c r="Y87" s="9">
        <f t="shared" si="34"/>
        <v>33.004926108374377</v>
      </c>
      <c r="Z87" s="9">
        <f t="shared" si="35"/>
        <v>65.732758620689651</v>
      </c>
      <c r="AB87" s="9">
        <f t="shared" si="36"/>
        <v>0.32607323232323232</v>
      </c>
    </row>
    <row r="88" spans="1:28" x14ac:dyDescent="0.25">
      <c r="A88" t="s">
        <v>129</v>
      </c>
      <c r="C88">
        <v>67.489999999999995</v>
      </c>
      <c r="D88">
        <v>21.55</v>
      </c>
      <c r="E88">
        <v>0.39</v>
      </c>
      <c r="F88">
        <v>0.4</v>
      </c>
      <c r="G88">
        <v>10.17</v>
      </c>
      <c r="H88">
        <v>0</v>
      </c>
      <c r="L88" t="s">
        <v>129</v>
      </c>
      <c r="N88">
        <v>48.87</v>
      </c>
      <c r="O88">
        <v>23.72</v>
      </c>
      <c r="P88">
        <v>0.71</v>
      </c>
      <c r="Q88">
        <v>1</v>
      </c>
      <c r="R88">
        <v>25.7</v>
      </c>
      <c r="S88">
        <v>0</v>
      </c>
      <c r="W88" t="s">
        <v>129</v>
      </c>
      <c r="X88" s="9">
        <f t="shared" si="33"/>
        <v>1.1996308828052908</v>
      </c>
      <c r="Y88" s="9">
        <f t="shared" si="34"/>
        <v>32.513072900645959</v>
      </c>
      <c r="Z88" s="9">
        <f t="shared" si="35"/>
        <v>66.287296216548754</v>
      </c>
      <c r="AB88" s="9">
        <f t="shared" si="36"/>
        <v>0.32061790668348045</v>
      </c>
    </row>
    <row r="90" spans="1:28" x14ac:dyDescent="0.25">
      <c r="A90" s="1" t="s">
        <v>95</v>
      </c>
      <c r="B90" s="1"/>
      <c r="L90" s="1" t="s">
        <v>95</v>
      </c>
      <c r="M90" s="1"/>
      <c r="W90" s="1" t="s">
        <v>95</v>
      </c>
      <c r="X90" s="1" t="s">
        <v>139</v>
      </c>
      <c r="Y90" s="1" t="s">
        <v>138</v>
      </c>
      <c r="Z90" s="1" t="s">
        <v>137</v>
      </c>
      <c r="AB90" s="12" t="s">
        <v>471</v>
      </c>
    </row>
    <row r="91" spans="1:28" x14ac:dyDescent="0.25">
      <c r="A91" t="s">
        <v>116</v>
      </c>
      <c r="C91">
        <v>68.14</v>
      </c>
      <c r="D91">
        <v>21.19</v>
      </c>
      <c r="E91">
        <v>0.39</v>
      </c>
      <c r="F91">
        <v>0.39</v>
      </c>
      <c r="G91">
        <v>9.89</v>
      </c>
      <c r="H91">
        <v>0</v>
      </c>
      <c r="L91" t="s">
        <v>116</v>
      </c>
      <c r="N91">
        <v>49.67</v>
      </c>
      <c r="O91">
        <v>23.47</v>
      </c>
      <c r="P91">
        <v>0.72</v>
      </c>
      <c r="Q91">
        <v>0.99</v>
      </c>
      <c r="R91">
        <v>25.16</v>
      </c>
      <c r="S91">
        <v>0</v>
      </c>
      <c r="W91" t="s">
        <v>116</v>
      </c>
      <c r="X91" s="9">
        <f>100*(E91+H91)/(SUM(D91:H91))</f>
        <v>1.2241054613935969</v>
      </c>
      <c r="Y91" s="9">
        <f>100*(F91+G91)/(SUM(D91:H91))</f>
        <v>32.266164469554298</v>
      </c>
      <c r="Z91" s="9">
        <f>100*(D91)/(SUM(D91:H91))</f>
        <v>66.509730069052097</v>
      </c>
      <c r="AB91" s="9">
        <f t="shared" ref="AB91:AB93" si="37">G91/(G91+D91)</f>
        <v>0.3182110682110682</v>
      </c>
    </row>
    <row r="92" spans="1:28" x14ac:dyDescent="0.25">
      <c r="A92" t="s">
        <v>123</v>
      </c>
      <c r="C92">
        <v>67.53</v>
      </c>
      <c r="D92">
        <v>21.16</v>
      </c>
      <c r="E92">
        <v>0.1</v>
      </c>
      <c r="F92">
        <v>0.36</v>
      </c>
      <c r="G92">
        <v>10.85</v>
      </c>
      <c r="H92">
        <v>0</v>
      </c>
      <c r="L92" t="s">
        <v>123</v>
      </c>
      <c r="N92">
        <v>48.57</v>
      </c>
      <c r="O92">
        <v>23.12</v>
      </c>
      <c r="P92">
        <v>0.18</v>
      </c>
      <c r="Q92">
        <v>0.89</v>
      </c>
      <c r="R92">
        <v>27.23</v>
      </c>
      <c r="S92">
        <v>0.01</v>
      </c>
      <c r="W92" t="s">
        <v>123</v>
      </c>
      <c r="X92" s="9">
        <f>100*(E92+H92)/(SUM(D92:H92))</f>
        <v>0.30797659377887282</v>
      </c>
      <c r="Y92" s="9">
        <f>100*(F92+G92)/(SUM(D92:H92))</f>
        <v>34.524176162611646</v>
      </c>
      <c r="Z92" s="9">
        <f>100*(D92)/(SUM(D92:H92))</f>
        <v>65.167847243609486</v>
      </c>
      <c r="AB92" s="9">
        <f t="shared" si="37"/>
        <v>0.33895657606997814</v>
      </c>
    </row>
    <row r="93" spans="1:28" x14ac:dyDescent="0.25">
      <c r="A93" t="s">
        <v>121</v>
      </c>
      <c r="C93">
        <v>68.2</v>
      </c>
      <c r="D93">
        <v>21.2</v>
      </c>
      <c r="E93">
        <v>0.41</v>
      </c>
      <c r="F93">
        <v>0.4</v>
      </c>
      <c r="G93">
        <v>9.7799999999999994</v>
      </c>
      <c r="H93">
        <v>0</v>
      </c>
      <c r="L93" t="s">
        <v>121</v>
      </c>
      <c r="N93">
        <v>49.79</v>
      </c>
      <c r="O93">
        <v>23.52</v>
      </c>
      <c r="P93">
        <v>0.76</v>
      </c>
      <c r="Q93">
        <v>1</v>
      </c>
      <c r="R93">
        <v>24.92</v>
      </c>
      <c r="S93">
        <v>0.02</v>
      </c>
      <c r="W93" t="s">
        <v>121</v>
      </c>
      <c r="X93" s="9">
        <f>100*(E93+H93)/(SUM(D93:H93))</f>
        <v>1.2897137464611514</v>
      </c>
      <c r="Y93" s="9">
        <f>100*(F93+G93)/(SUM(D93:H93))</f>
        <v>32.022648631645175</v>
      </c>
      <c r="Z93" s="9">
        <f>100*(D93)/(SUM(D93:H93))</f>
        <v>66.687637621893685</v>
      </c>
      <c r="AB93" s="9">
        <f t="shared" si="37"/>
        <v>0.31568754034861202</v>
      </c>
    </row>
    <row r="95" spans="1:28" s="3" customFormat="1" x14ac:dyDescent="0.25">
      <c r="J95" s="8"/>
    </row>
    <row r="97" spans="1:28" x14ac:dyDescent="0.25">
      <c r="A97" s="1" t="s">
        <v>115</v>
      </c>
      <c r="B97" s="1"/>
      <c r="C97" s="2" t="s">
        <v>69</v>
      </c>
      <c r="D97" s="2"/>
      <c r="E97" s="2"/>
      <c r="F97" s="2"/>
      <c r="G97" s="2"/>
      <c r="H97" s="2"/>
      <c r="L97" s="1" t="s">
        <v>115</v>
      </c>
      <c r="M97" s="1"/>
      <c r="N97" s="2" t="s">
        <v>70</v>
      </c>
      <c r="O97" s="2"/>
      <c r="P97" s="2"/>
      <c r="Q97" s="2"/>
      <c r="R97" s="2"/>
      <c r="S97" s="2"/>
      <c r="W97" s="1" t="s">
        <v>115</v>
      </c>
      <c r="X97" s="1" t="s">
        <v>136</v>
      </c>
    </row>
    <row r="98" spans="1:28" x14ac:dyDescent="0.25">
      <c r="C98" s="18" t="s">
        <v>1</v>
      </c>
      <c r="D98" s="18" t="s">
        <v>2</v>
      </c>
      <c r="E98" s="18" t="s">
        <v>3</v>
      </c>
      <c r="F98" s="18" t="s">
        <v>4</v>
      </c>
      <c r="G98" s="18" t="s">
        <v>5</v>
      </c>
      <c r="H98" s="18" t="s">
        <v>6</v>
      </c>
      <c r="N98" s="18" t="s">
        <v>1</v>
      </c>
      <c r="O98" s="18" t="s">
        <v>2</v>
      </c>
      <c r="P98" s="18" t="s">
        <v>3</v>
      </c>
      <c r="Q98" s="18" t="s">
        <v>4</v>
      </c>
      <c r="R98" s="18" t="s">
        <v>5</v>
      </c>
      <c r="S98" s="18" t="s">
        <v>6</v>
      </c>
      <c r="X98" s="1" t="s">
        <v>139</v>
      </c>
      <c r="Y98" s="1" t="s">
        <v>138</v>
      </c>
      <c r="Z98" s="1" t="s">
        <v>137</v>
      </c>
      <c r="AB98" s="12" t="s">
        <v>471</v>
      </c>
    </row>
    <row r="99" spans="1:28" x14ac:dyDescent="0.25">
      <c r="A99" s="17" t="s">
        <v>143</v>
      </c>
      <c r="B99" s="17"/>
      <c r="C99" s="19">
        <f t="shared" ref="C99:H99" si="38">AVERAGE(C30,C33:C37,C40:C43,C46,C48:C52,C55:C63,C66:C75,C78:C88,C91:C93)</f>
        <v>67.787551020408173</v>
      </c>
      <c r="D99" s="19">
        <f t="shared" si="38"/>
        <v>21.544285714285717</v>
      </c>
      <c r="E99" s="19">
        <f t="shared" si="38"/>
        <v>0.37979591836734705</v>
      </c>
      <c r="F99" s="19">
        <f t="shared" si="38"/>
        <v>0.4020408163265306</v>
      </c>
      <c r="G99" s="19">
        <f t="shared" si="38"/>
        <v>9.8795918367346935</v>
      </c>
      <c r="H99" s="19">
        <f t="shared" si="38"/>
        <v>5.306122448979593E-3</v>
      </c>
      <c r="L99" s="17" t="s">
        <v>143</v>
      </c>
      <c r="M99" s="17"/>
      <c r="N99" s="19">
        <f t="shared" ref="N99:S99" si="39">AVERAGE(N30,N33:N37,N40:N43,N46,N48:N52,N55:N63,N66:N75,N78:N88,N91:N93)</f>
        <v>49.347551020408162</v>
      </c>
      <c r="O99" s="19">
        <f t="shared" si="39"/>
        <v>23.833265306122442</v>
      </c>
      <c r="P99" s="19">
        <f t="shared" si="39"/>
        <v>0.69306122448979579</v>
      </c>
      <c r="Q99" s="19">
        <f t="shared" si="39"/>
        <v>1.006530612244898</v>
      </c>
      <c r="R99" s="19">
        <f t="shared" si="39"/>
        <v>25.099183673469387</v>
      </c>
      <c r="S99" s="19">
        <f t="shared" si="39"/>
        <v>2.0612244897959191E-2</v>
      </c>
      <c r="W99" s="17" t="s">
        <v>143</v>
      </c>
      <c r="X99" s="19">
        <f t="shared" ref="X99:Z99" si="40">AVERAGE(X30,X33:X37,X40:X43,X46,X48:X52,X55:X63,X66:X75,X78:X88,X91:X93)</f>
        <v>1.1961136724159416</v>
      </c>
      <c r="Y99" s="19">
        <f t="shared" si="40"/>
        <v>31.917695074045561</v>
      </c>
      <c r="Z99" s="19">
        <f t="shared" si="40"/>
        <v>66.886191253538499</v>
      </c>
      <c r="AB99" s="9">
        <f>G99/(G99+D99)</f>
        <v>0.31439760483708601</v>
      </c>
    </row>
    <row r="100" spans="1:28" x14ac:dyDescent="0.25">
      <c r="A100" s="17" t="s">
        <v>144</v>
      </c>
      <c r="B100" s="17"/>
      <c r="C100" s="19">
        <f t="shared" ref="C100:H100" si="41">_xlfn.STDEV.P(C30,C33:C37,C40:C43,C46,C48:C52,C55:C63,C66:C75,C78:C88,C91:C93)</f>
        <v>0.3543521286381488</v>
      </c>
      <c r="D100" s="19">
        <f t="shared" si="41"/>
        <v>0.41620736589898455</v>
      </c>
      <c r="E100" s="19">
        <f t="shared" si="41"/>
        <v>7.167072655250982E-2</v>
      </c>
      <c r="F100" s="19">
        <f t="shared" si="41"/>
        <v>2.050182588550915E-2</v>
      </c>
      <c r="G100" s="19">
        <f t="shared" si="41"/>
        <v>0.41356567567512947</v>
      </c>
      <c r="H100" s="19">
        <f t="shared" si="41"/>
        <v>7.0282348398867569E-3</v>
      </c>
      <c r="L100" s="17" t="s">
        <v>144</v>
      </c>
      <c r="M100" s="17"/>
      <c r="N100" s="19">
        <f t="shared" ref="N100:S100" si="42">_xlfn.STDEV.P(N30,N33:N37,N40:N43,N46,N48:N52,N55:N63,N66:N75,N78:N88,N91:N93)</f>
        <v>0.5116780341799172</v>
      </c>
      <c r="O100" s="19">
        <f t="shared" si="42"/>
        <v>0.54849101998156413</v>
      </c>
      <c r="P100" s="19">
        <f t="shared" si="42"/>
        <v>0.1318812713047221</v>
      </c>
      <c r="Q100" s="19">
        <f t="shared" si="42"/>
        <v>4.897108769710351E-2</v>
      </c>
      <c r="R100" s="19">
        <f t="shared" si="42"/>
        <v>0.89000535823815607</v>
      </c>
      <c r="S100" s="19">
        <f t="shared" si="42"/>
        <v>2.4109288858158943E-2</v>
      </c>
      <c r="W100" s="17" t="s">
        <v>144</v>
      </c>
      <c r="X100" s="19">
        <f t="shared" ref="X100:Z100" si="43">_xlfn.STDEV.P(X30,X33:X37,X40:X43,X46,X48:X52,X55:X63,X66:X75,X78:X88,X91:X93)</f>
        <v>0.22627655409571784</v>
      </c>
      <c r="Y100" s="19">
        <f t="shared" si="43"/>
        <v>1.2053401633243919</v>
      </c>
      <c r="Z100" s="19">
        <f t="shared" si="43"/>
        <v>1.1432533054711604</v>
      </c>
    </row>
    <row r="101" spans="1:28" x14ac:dyDescent="0.25">
      <c r="A101" s="17" t="s">
        <v>145</v>
      </c>
      <c r="B101" s="17"/>
      <c r="C101" s="18">
        <f t="shared" ref="C101:H101" si="44">COUNT(C30,C33:C37,C40:C43,C46,C48:C52,C55:C63,C66:C75,C78:C88,C91:C93)</f>
        <v>49</v>
      </c>
      <c r="D101" s="18">
        <f t="shared" si="44"/>
        <v>49</v>
      </c>
      <c r="E101" s="18">
        <f t="shared" si="44"/>
        <v>49</v>
      </c>
      <c r="F101" s="18">
        <f t="shared" si="44"/>
        <v>49</v>
      </c>
      <c r="G101" s="18">
        <f t="shared" si="44"/>
        <v>49</v>
      </c>
      <c r="H101" s="18">
        <f t="shared" si="44"/>
        <v>49</v>
      </c>
      <c r="L101" s="17" t="s">
        <v>145</v>
      </c>
      <c r="M101" s="17"/>
      <c r="N101" s="18">
        <f t="shared" ref="N101:S101" si="45">COUNT(N30,N33:N37,N40:N43,N46,N48:N52,N55:N63,N66:N75,N78:N88,N91:N93)</f>
        <v>49</v>
      </c>
      <c r="O101" s="18">
        <f t="shared" si="45"/>
        <v>49</v>
      </c>
      <c r="P101" s="18">
        <f t="shared" si="45"/>
        <v>49</v>
      </c>
      <c r="Q101" s="18">
        <f t="shared" si="45"/>
        <v>49</v>
      </c>
      <c r="R101" s="18">
        <f t="shared" si="45"/>
        <v>49</v>
      </c>
      <c r="S101" s="18">
        <f t="shared" si="45"/>
        <v>49</v>
      </c>
      <c r="W101" s="17" t="s">
        <v>145</v>
      </c>
      <c r="X101" s="18">
        <f t="shared" ref="X101:Z101" si="46">COUNT(X30,X33:X37,X40:X43,X46,X48:X52,X55:X63,X66:X75,X78:X88,X91:X93)</f>
        <v>49</v>
      </c>
      <c r="Y101" s="18">
        <f t="shared" si="46"/>
        <v>49</v>
      </c>
      <c r="Z101" s="18">
        <f t="shared" si="46"/>
        <v>49</v>
      </c>
    </row>
    <row r="102" spans="1:28" x14ac:dyDescent="0.25">
      <c r="A102" s="17" t="s">
        <v>147</v>
      </c>
      <c r="B102" s="17"/>
      <c r="C102" s="19">
        <f t="shared" ref="C102:H102" si="47">MIN(C30,C33:C37,C40:C43,C46,C48:C52,C55:C63,C66:C75,C78:C88,C91:C93)</f>
        <v>67.150000000000006</v>
      </c>
      <c r="D102" s="19">
        <f t="shared" si="47"/>
        <v>20.57</v>
      </c>
      <c r="E102" s="19">
        <f t="shared" si="47"/>
        <v>0.1</v>
      </c>
      <c r="F102" s="19">
        <f t="shared" si="47"/>
        <v>0.36</v>
      </c>
      <c r="G102" s="19">
        <f t="shared" si="47"/>
        <v>9.2899999999999991</v>
      </c>
      <c r="H102" s="19">
        <f t="shared" si="47"/>
        <v>0</v>
      </c>
      <c r="L102" s="17" t="s">
        <v>147</v>
      </c>
      <c r="M102" s="17"/>
      <c r="N102" s="19">
        <f t="shared" ref="N102:S102" si="48">MIN(N30,N33:N37,N40:N43,N46,N48:N52,N55:N63,N66:N75,N78:N88,N91:N93)</f>
        <v>48.28</v>
      </c>
      <c r="O102" s="19">
        <f t="shared" si="48"/>
        <v>22.49</v>
      </c>
      <c r="P102" s="19">
        <f t="shared" si="48"/>
        <v>0.18</v>
      </c>
      <c r="Q102" s="19">
        <f t="shared" si="48"/>
        <v>0.89</v>
      </c>
      <c r="R102" s="19">
        <f t="shared" si="48"/>
        <v>23.87</v>
      </c>
      <c r="S102" s="19">
        <f t="shared" si="48"/>
        <v>0</v>
      </c>
      <c r="W102" s="17" t="s">
        <v>147</v>
      </c>
      <c r="X102" s="19">
        <f t="shared" ref="X102:Z102" si="49">MIN(X30,X33:X37,X40:X43,X46,X48:X52,X55:X63,X66:X75,X78:X88,X91:X93)</f>
        <v>0.30797659377887282</v>
      </c>
      <c r="Y102" s="19">
        <f t="shared" si="49"/>
        <v>30.070791012619271</v>
      </c>
      <c r="Z102" s="19">
        <f t="shared" si="49"/>
        <v>64.16094822208359</v>
      </c>
    </row>
    <row r="103" spans="1:28" x14ac:dyDescent="0.25">
      <c r="A103" s="17" t="s">
        <v>146</v>
      </c>
      <c r="B103" s="17"/>
      <c r="C103" s="19">
        <f t="shared" ref="C103:H103" si="50">MAX(C30,C33:C37,C40:C43,C46,C48:C52,C55:C63,C66:C75,C78:C88,C91:C93)</f>
        <v>68.430000000000007</v>
      </c>
      <c r="D103" s="19">
        <f t="shared" si="50"/>
        <v>22.34</v>
      </c>
      <c r="E103" s="19">
        <f t="shared" si="50"/>
        <v>0.51</v>
      </c>
      <c r="F103" s="19">
        <f t="shared" si="50"/>
        <v>0.45</v>
      </c>
      <c r="G103" s="19">
        <f t="shared" si="50"/>
        <v>10.85</v>
      </c>
      <c r="H103" s="19">
        <f t="shared" si="50"/>
        <v>0.03</v>
      </c>
      <c r="L103" s="17" t="s">
        <v>146</v>
      </c>
      <c r="M103" s="17"/>
      <c r="N103" s="19">
        <f t="shared" ref="N103:S103" si="51">MAX(N30,N33:N37,N40:N43,N46,N48:N52,N55:N63,N66:N75,N78:N88,N91:N93)</f>
        <v>50.26</v>
      </c>
      <c r="O103" s="19">
        <f t="shared" si="51"/>
        <v>24.81</v>
      </c>
      <c r="P103" s="19">
        <f t="shared" si="51"/>
        <v>0.93</v>
      </c>
      <c r="Q103" s="19">
        <f t="shared" si="51"/>
        <v>1.1299999999999999</v>
      </c>
      <c r="R103" s="19">
        <f t="shared" si="51"/>
        <v>27.23</v>
      </c>
      <c r="S103" s="19">
        <f t="shared" si="51"/>
        <v>0.11</v>
      </c>
      <c r="W103" s="17" t="s">
        <v>146</v>
      </c>
      <c r="X103" s="19">
        <f t="shared" ref="X103:Z103" si="52">MAX(X30,X33:X37,X40:X43,X46,X48:X52,X55:X63,X66:X75,X78:X88,X91:X93)</f>
        <v>1.6159695817490494</v>
      </c>
      <c r="Y103" s="19">
        <f t="shared" si="52"/>
        <v>34.840923268870867</v>
      </c>
      <c r="Z103" s="19">
        <f t="shared" si="52"/>
        <v>68.736417261719964</v>
      </c>
    </row>
    <row r="105" spans="1:28" s="3" customFormat="1" x14ac:dyDescent="0.25">
      <c r="J105" s="8"/>
    </row>
    <row r="107" spans="1:28" x14ac:dyDescent="0.25">
      <c r="A107" s="1" t="s">
        <v>96</v>
      </c>
      <c r="B107" s="1"/>
      <c r="L107" s="1" t="s">
        <v>96</v>
      </c>
      <c r="M107" s="1"/>
      <c r="W107" s="1" t="s">
        <v>96</v>
      </c>
    </row>
    <row r="109" spans="1:28" x14ac:dyDescent="0.25">
      <c r="A109" s="1" t="s">
        <v>72</v>
      </c>
      <c r="B109" s="1"/>
      <c r="C109" t="s">
        <v>1</v>
      </c>
      <c r="D109" t="s">
        <v>2</v>
      </c>
      <c r="E109" t="s">
        <v>3</v>
      </c>
      <c r="F109" t="s">
        <v>4</v>
      </c>
      <c r="G109" t="s">
        <v>5</v>
      </c>
      <c r="H109" t="s">
        <v>6</v>
      </c>
      <c r="L109" s="1" t="s">
        <v>72</v>
      </c>
      <c r="M109" s="1"/>
      <c r="N109" t="s">
        <v>1</v>
      </c>
      <c r="O109" t="s">
        <v>2</v>
      </c>
      <c r="P109" t="s">
        <v>3</v>
      </c>
      <c r="Q109" t="s">
        <v>4</v>
      </c>
      <c r="R109" t="s">
        <v>5</v>
      </c>
      <c r="S109" t="s">
        <v>6</v>
      </c>
      <c r="W109" s="1" t="s">
        <v>72</v>
      </c>
      <c r="X109" s="1" t="s">
        <v>139</v>
      </c>
      <c r="Y109" s="1" t="s">
        <v>138</v>
      </c>
      <c r="Z109" s="1" t="s">
        <v>137</v>
      </c>
      <c r="AB109" s="12" t="s">
        <v>471</v>
      </c>
    </row>
    <row r="110" spans="1:28" x14ac:dyDescent="0.25">
      <c r="A110" t="s">
        <v>130</v>
      </c>
      <c r="C110">
        <v>67.27</v>
      </c>
      <c r="D110">
        <v>21.85</v>
      </c>
      <c r="E110">
        <v>0.21</v>
      </c>
      <c r="F110">
        <v>0.43</v>
      </c>
      <c r="G110">
        <v>10.23</v>
      </c>
      <c r="H110">
        <v>0</v>
      </c>
      <c r="L110" t="s">
        <v>130</v>
      </c>
      <c r="N110">
        <v>48.68</v>
      </c>
      <c r="O110">
        <v>24.03</v>
      </c>
      <c r="P110">
        <v>0.38</v>
      </c>
      <c r="Q110">
        <v>1.06</v>
      </c>
      <c r="R110">
        <v>25.85</v>
      </c>
      <c r="S110">
        <v>0</v>
      </c>
      <c r="W110" t="s">
        <v>130</v>
      </c>
      <c r="X110" s="9">
        <f>100*(E110+H110)/(SUM(D110:H110))</f>
        <v>0.64180929095354522</v>
      </c>
      <c r="Y110" s="9">
        <f>100*(F110+G110)/(SUM(D110:H110))</f>
        <v>32.57946210268949</v>
      </c>
      <c r="Z110" s="9">
        <f>100*(D110)/(SUM(D110:H110))</f>
        <v>66.778728606356964</v>
      </c>
      <c r="AB110" s="9">
        <f t="shared" ref="AB110:AB114" si="53">G110/(G110+D110)</f>
        <v>0.31889027431421452</v>
      </c>
    </row>
    <row r="111" spans="1:28" x14ac:dyDescent="0.25">
      <c r="A111" t="s">
        <v>131</v>
      </c>
      <c r="C111">
        <v>67.81</v>
      </c>
      <c r="D111">
        <v>21.3</v>
      </c>
      <c r="E111">
        <v>0.42</v>
      </c>
      <c r="F111">
        <v>0.39</v>
      </c>
      <c r="G111">
        <v>10.06</v>
      </c>
      <c r="H111">
        <v>0.01</v>
      </c>
      <c r="L111" t="s">
        <v>131</v>
      </c>
      <c r="N111">
        <v>49.22</v>
      </c>
      <c r="O111">
        <v>23.5</v>
      </c>
      <c r="P111">
        <v>0.76</v>
      </c>
      <c r="Q111">
        <v>0.98</v>
      </c>
      <c r="R111">
        <v>25.5</v>
      </c>
      <c r="S111">
        <v>0.04</v>
      </c>
      <c r="W111" t="s">
        <v>131</v>
      </c>
      <c r="X111" s="9">
        <f>100*(E111+H111)/(SUM(D111:H111))</f>
        <v>1.3362336855189558</v>
      </c>
      <c r="Y111" s="9">
        <f>100*(F111+G111)/(SUM(D111:H111))</f>
        <v>32.473586078309509</v>
      </c>
      <c r="Z111" s="9">
        <f>100*(D111)/(SUM(D111:H111))</f>
        <v>66.190180236171543</v>
      </c>
      <c r="AB111" s="9">
        <f t="shared" si="53"/>
        <v>0.32079081632653061</v>
      </c>
    </row>
    <row r="112" spans="1:28" x14ac:dyDescent="0.25">
      <c r="A112" t="s">
        <v>132</v>
      </c>
      <c r="C112">
        <v>67.92</v>
      </c>
      <c r="D112">
        <v>21.44</v>
      </c>
      <c r="E112">
        <v>0.39</v>
      </c>
      <c r="F112">
        <v>0.39</v>
      </c>
      <c r="G112">
        <v>9.84</v>
      </c>
      <c r="H112">
        <v>0.03</v>
      </c>
      <c r="L112" t="s">
        <v>132</v>
      </c>
      <c r="N112">
        <v>49.48</v>
      </c>
      <c r="O112">
        <v>23.73</v>
      </c>
      <c r="P112">
        <v>0.71</v>
      </c>
      <c r="Q112">
        <v>0.97</v>
      </c>
      <c r="R112">
        <v>25.01</v>
      </c>
      <c r="S112">
        <v>0.11</v>
      </c>
      <c r="W112" t="s">
        <v>132</v>
      </c>
      <c r="X112" s="9">
        <f>100*(E112+H112)/(SUM(D112:H112))</f>
        <v>1.3088189467123716</v>
      </c>
      <c r="Y112" s="9">
        <f>100*(F112+G112)/(SUM(D112:H112))</f>
        <v>31.879090059208472</v>
      </c>
      <c r="Z112" s="9">
        <f>100*(D112)/(SUM(D112:H112))</f>
        <v>66.812090994079142</v>
      </c>
      <c r="AB112" s="9">
        <f t="shared" si="53"/>
        <v>0.31457800511508949</v>
      </c>
    </row>
    <row r="113" spans="1:28" x14ac:dyDescent="0.25">
      <c r="A113" t="s">
        <v>133</v>
      </c>
      <c r="C113">
        <v>67.69</v>
      </c>
      <c r="D113">
        <v>21.37</v>
      </c>
      <c r="E113">
        <v>0.43</v>
      </c>
      <c r="F113">
        <v>0.38</v>
      </c>
      <c r="G113">
        <v>10.14</v>
      </c>
      <c r="H113">
        <v>0</v>
      </c>
      <c r="L113" t="s">
        <v>133</v>
      </c>
      <c r="N113">
        <v>49.08</v>
      </c>
      <c r="O113">
        <v>23.54</v>
      </c>
      <c r="P113">
        <v>0.78</v>
      </c>
      <c r="Q113">
        <v>0.95</v>
      </c>
      <c r="R113">
        <v>25.66</v>
      </c>
      <c r="S113">
        <v>0</v>
      </c>
      <c r="W113" t="s">
        <v>133</v>
      </c>
      <c r="X113" s="9">
        <f>100*(E113+H113)/(SUM(D113:H113))</f>
        <v>1.3304455445544554</v>
      </c>
      <c r="Y113" s="9">
        <f>100*(F113+G113)/(SUM(D113:H113))</f>
        <v>32.549504950495056</v>
      </c>
      <c r="Z113" s="9">
        <f>100*(D113)/(SUM(D113:H113))</f>
        <v>66.120049504950501</v>
      </c>
      <c r="AB113" s="9">
        <f t="shared" si="53"/>
        <v>0.32180260234846081</v>
      </c>
    </row>
    <row r="114" spans="1:28" x14ac:dyDescent="0.25">
      <c r="A114" t="s">
        <v>134</v>
      </c>
      <c r="C114">
        <v>67.5</v>
      </c>
      <c r="D114">
        <v>21.64</v>
      </c>
      <c r="E114">
        <v>0.36</v>
      </c>
      <c r="F114">
        <v>0.41</v>
      </c>
      <c r="G114">
        <v>10.09</v>
      </c>
      <c r="H114">
        <v>0</v>
      </c>
      <c r="L114" t="s">
        <v>134</v>
      </c>
      <c r="N114">
        <v>48.94</v>
      </c>
      <c r="O114">
        <v>23.85</v>
      </c>
      <c r="P114">
        <v>0.65</v>
      </c>
      <c r="Q114">
        <v>1.03</v>
      </c>
      <c r="R114">
        <v>25.54</v>
      </c>
      <c r="S114">
        <v>0</v>
      </c>
      <c r="W114" t="s">
        <v>134</v>
      </c>
      <c r="X114" s="9">
        <f>100*(E114+H114)/(SUM(D114:H114))</f>
        <v>1.1076923076923078</v>
      </c>
      <c r="Y114" s="9">
        <f>100*(F114+G114)/(SUM(D114:H114))</f>
        <v>32.307692307692307</v>
      </c>
      <c r="Z114" s="9">
        <f>100*(D114)/(SUM(D114:H114))</f>
        <v>66.58461538461539</v>
      </c>
      <c r="AB114" s="9">
        <f t="shared" si="53"/>
        <v>0.31799558777182474</v>
      </c>
    </row>
    <row r="115" spans="1:28" x14ac:dyDescent="0.25">
      <c r="X115" s="9"/>
      <c r="Y115" s="9"/>
      <c r="Z115" s="9"/>
    </row>
    <row r="116" spans="1:28" x14ac:dyDescent="0.25">
      <c r="A116" s="1" t="s">
        <v>103</v>
      </c>
      <c r="B116" s="1"/>
      <c r="L116" s="1" t="s">
        <v>103</v>
      </c>
      <c r="M116" s="1"/>
      <c r="W116" s="1" t="s">
        <v>103</v>
      </c>
      <c r="X116" s="1" t="s">
        <v>139</v>
      </c>
      <c r="Y116" s="1" t="s">
        <v>138</v>
      </c>
      <c r="Z116" s="1" t="s">
        <v>137</v>
      </c>
      <c r="AB116" s="12" t="s">
        <v>471</v>
      </c>
    </row>
    <row r="117" spans="1:28" x14ac:dyDescent="0.25">
      <c r="A117" t="s">
        <v>25</v>
      </c>
      <c r="C117">
        <v>67.61</v>
      </c>
      <c r="D117">
        <v>21.41</v>
      </c>
      <c r="E117">
        <v>0.36</v>
      </c>
      <c r="F117">
        <v>0.41</v>
      </c>
      <c r="G117">
        <v>10.220000000000001</v>
      </c>
      <c r="H117">
        <v>0</v>
      </c>
      <c r="L117" t="s">
        <v>25</v>
      </c>
      <c r="N117">
        <v>48.96</v>
      </c>
      <c r="O117">
        <v>23.56</v>
      </c>
      <c r="P117">
        <v>0.65</v>
      </c>
      <c r="Q117">
        <v>1.01</v>
      </c>
      <c r="R117">
        <v>25.82</v>
      </c>
      <c r="S117">
        <v>0</v>
      </c>
      <c r="W117" t="s">
        <v>25</v>
      </c>
      <c r="X117" s="9">
        <f>100*(E117+H117)/(SUM(D117:H117))</f>
        <v>1.1111111111111112</v>
      </c>
      <c r="Y117" s="9">
        <f>100*(F117+G117)/(SUM(D117:H117))</f>
        <v>32.808641975308646</v>
      </c>
      <c r="Z117" s="9">
        <f>100*(D117)/(SUM(D117:H117))</f>
        <v>66.080246913580254</v>
      </c>
      <c r="AB117" s="9">
        <f t="shared" ref="AB117:AB121" si="54">G117/(G117+D117)</f>
        <v>0.32311097059753396</v>
      </c>
    </row>
    <row r="118" spans="1:28" x14ac:dyDescent="0.25">
      <c r="A118" t="s">
        <v>26</v>
      </c>
      <c r="C118">
        <v>67.760000000000005</v>
      </c>
      <c r="D118">
        <v>21.29</v>
      </c>
      <c r="E118">
        <v>0.36</v>
      </c>
      <c r="F118">
        <v>0.4</v>
      </c>
      <c r="G118">
        <v>10.199999999999999</v>
      </c>
      <c r="H118">
        <v>0</v>
      </c>
      <c r="L118" t="s">
        <v>26</v>
      </c>
      <c r="N118">
        <v>49.12</v>
      </c>
      <c r="O118">
        <v>23.45</v>
      </c>
      <c r="P118">
        <v>0.65</v>
      </c>
      <c r="Q118">
        <v>0.98</v>
      </c>
      <c r="R118">
        <v>25.8</v>
      </c>
      <c r="S118">
        <v>0</v>
      </c>
      <c r="W118" t="s">
        <v>26</v>
      </c>
      <c r="X118" s="9">
        <f>100*(E118+H118)/(SUM(D118:H118))</f>
        <v>1.1162790697674418</v>
      </c>
      <c r="Y118" s="9">
        <f>100*(F118+G118)/(SUM(D118:H118))</f>
        <v>32.868217054263567</v>
      </c>
      <c r="Z118" s="9">
        <f>100*(D118)/(SUM(D118:H118))</f>
        <v>66.015503875968989</v>
      </c>
      <c r="AB118" s="9">
        <f t="shared" si="54"/>
        <v>0.32391235312797712</v>
      </c>
    </row>
    <row r="119" spans="1:28" x14ac:dyDescent="0.25">
      <c r="A119" t="s">
        <v>27</v>
      </c>
      <c r="C119">
        <v>67.89</v>
      </c>
      <c r="D119">
        <v>21.27</v>
      </c>
      <c r="E119">
        <v>0.34</v>
      </c>
      <c r="F119">
        <v>0.44</v>
      </c>
      <c r="G119">
        <v>10.050000000000001</v>
      </c>
      <c r="H119">
        <v>0.01</v>
      </c>
      <c r="L119" t="s">
        <v>27</v>
      </c>
      <c r="N119">
        <v>49.3</v>
      </c>
      <c r="O119">
        <v>23.47</v>
      </c>
      <c r="P119">
        <v>0.61</v>
      </c>
      <c r="Q119">
        <v>1.1100000000000001</v>
      </c>
      <c r="R119">
        <v>25.47</v>
      </c>
      <c r="S119">
        <v>0.05</v>
      </c>
      <c r="W119" t="s">
        <v>27</v>
      </c>
      <c r="X119" s="9">
        <f>100*(E119+H119)/(SUM(D119:H119))</f>
        <v>1.0900031142946123</v>
      </c>
      <c r="Y119" s="9">
        <f>100*(F119+G119)/(SUM(D119:H119))</f>
        <v>32.668950482715665</v>
      </c>
      <c r="Z119" s="9">
        <f>100*(D119)/(SUM(D119:H119))</f>
        <v>66.241046402989724</v>
      </c>
      <c r="AB119" s="9">
        <f t="shared" si="54"/>
        <v>0.32088122605363989</v>
      </c>
    </row>
    <row r="120" spans="1:28" x14ac:dyDescent="0.25">
      <c r="A120" t="s">
        <v>28</v>
      </c>
      <c r="C120">
        <v>67.22</v>
      </c>
      <c r="D120">
        <v>21.73</v>
      </c>
      <c r="E120">
        <v>0.34</v>
      </c>
      <c r="F120">
        <v>0.4</v>
      </c>
      <c r="G120">
        <v>10.29</v>
      </c>
      <c r="H120">
        <v>0.01</v>
      </c>
      <c r="L120" t="s">
        <v>28</v>
      </c>
      <c r="N120">
        <v>48.55</v>
      </c>
      <c r="O120">
        <v>23.85</v>
      </c>
      <c r="P120">
        <v>0.61</v>
      </c>
      <c r="Q120">
        <v>1</v>
      </c>
      <c r="R120">
        <v>25.95</v>
      </c>
      <c r="S120">
        <v>0.04</v>
      </c>
      <c r="W120" t="s">
        <v>28</v>
      </c>
      <c r="X120" s="9">
        <f>100*(E120+H120)/(SUM(D120:H120))</f>
        <v>1.0680500457735735</v>
      </c>
      <c r="Y120" s="9">
        <f>100*(F120+G120)/(SUM(D120:H120))</f>
        <v>32.621299969484291</v>
      </c>
      <c r="Z120" s="9">
        <f>100*(D120)/(SUM(D120:H120))</f>
        <v>66.310649984742156</v>
      </c>
      <c r="AB120" s="9">
        <f t="shared" si="54"/>
        <v>0.32136164896939412</v>
      </c>
    </row>
    <row r="121" spans="1:28" x14ac:dyDescent="0.25">
      <c r="A121" t="s">
        <v>29</v>
      </c>
      <c r="C121">
        <v>67.23</v>
      </c>
      <c r="D121">
        <v>21.59</v>
      </c>
      <c r="E121">
        <v>0.33</v>
      </c>
      <c r="F121">
        <v>0.42</v>
      </c>
      <c r="G121">
        <v>10.43</v>
      </c>
      <c r="H121">
        <v>0</v>
      </c>
      <c r="L121" t="s">
        <v>29</v>
      </c>
      <c r="N121">
        <v>48.46</v>
      </c>
      <c r="O121">
        <v>23.65</v>
      </c>
      <c r="P121">
        <v>0.59</v>
      </c>
      <c r="Q121">
        <v>1.05</v>
      </c>
      <c r="R121">
        <v>26.25</v>
      </c>
      <c r="S121">
        <v>0</v>
      </c>
      <c r="W121" t="s">
        <v>29</v>
      </c>
      <c r="X121" s="9">
        <f>100*(E121+H121)/(SUM(D121:H121))</f>
        <v>1.0070186145865121</v>
      </c>
      <c r="Y121" s="9">
        <f>100*(F121+G121)/(SUM(D121:H121))</f>
        <v>33.109551418980779</v>
      </c>
      <c r="Z121" s="9">
        <f>100*(D121)/(SUM(D121:H121))</f>
        <v>65.883429966432715</v>
      </c>
      <c r="AB121" s="9">
        <f t="shared" si="54"/>
        <v>0.32573391630231108</v>
      </c>
    </row>
    <row r="122" spans="1:28" x14ac:dyDescent="0.25">
      <c r="X122" s="9"/>
      <c r="Y122" s="9"/>
      <c r="Z122" s="9"/>
    </row>
    <row r="123" spans="1:28" x14ac:dyDescent="0.25">
      <c r="A123" s="1" t="s">
        <v>75</v>
      </c>
      <c r="B123" s="1"/>
      <c r="L123" s="1" t="s">
        <v>75</v>
      </c>
      <c r="M123" s="1"/>
      <c r="W123" s="1" t="s">
        <v>75</v>
      </c>
      <c r="X123" s="1" t="s">
        <v>139</v>
      </c>
      <c r="Y123" s="1" t="s">
        <v>138</v>
      </c>
      <c r="Z123" s="1" t="s">
        <v>137</v>
      </c>
      <c r="AB123" s="12" t="s">
        <v>471</v>
      </c>
    </row>
    <row r="124" spans="1:28" x14ac:dyDescent="0.25">
      <c r="A124" t="s">
        <v>116</v>
      </c>
      <c r="C124">
        <v>67.97</v>
      </c>
      <c r="D124">
        <v>21.22</v>
      </c>
      <c r="E124">
        <v>0.34</v>
      </c>
      <c r="F124">
        <v>0.41</v>
      </c>
      <c r="G124">
        <v>10.050000000000001</v>
      </c>
      <c r="H124">
        <v>0</v>
      </c>
      <c r="L124" t="s">
        <v>116</v>
      </c>
      <c r="N124">
        <v>49.41</v>
      </c>
      <c r="O124">
        <v>23.44</v>
      </c>
      <c r="P124">
        <v>0.63</v>
      </c>
      <c r="Q124">
        <v>1.02</v>
      </c>
      <c r="R124">
        <v>25.49</v>
      </c>
      <c r="S124">
        <v>0</v>
      </c>
      <c r="W124" t="s">
        <v>116</v>
      </c>
      <c r="X124" s="9">
        <f>100*(E124+H124)/(SUM(D124:H124))</f>
        <v>1.0618363522798253</v>
      </c>
      <c r="Y124" s="9">
        <f>100*(F124+G124)/(SUM(D124:H124))</f>
        <v>32.667083073079333</v>
      </c>
      <c r="Z124" s="9">
        <f>100*(D124)/(SUM(D124:H124))</f>
        <v>66.271080574640862</v>
      </c>
      <c r="AB124" s="9">
        <f t="shared" ref="AB124:AB127" si="55">G124/(G124+D124)</f>
        <v>0.32139430764310845</v>
      </c>
    </row>
    <row r="125" spans="1:28" x14ac:dyDescent="0.25">
      <c r="A125" t="s">
        <v>123</v>
      </c>
      <c r="C125">
        <v>67.459999999999994</v>
      </c>
      <c r="D125">
        <v>21.58</v>
      </c>
      <c r="E125">
        <v>0.31</v>
      </c>
      <c r="F125">
        <v>0.4</v>
      </c>
      <c r="G125">
        <v>10.24</v>
      </c>
      <c r="H125">
        <v>0.01</v>
      </c>
      <c r="L125" t="s">
        <v>123</v>
      </c>
      <c r="N125">
        <v>48.82</v>
      </c>
      <c r="O125">
        <v>23.74</v>
      </c>
      <c r="P125">
        <v>0.56000000000000005</v>
      </c>
      <c r="Q125">
        <v>1</v>
      </c>
      <c r="R125">
        <v>25.86</v>
      </c>
      <c r="S125">
        <v>0.03</v>
      </c>
      <c r="W125" t="s">
        <v>123</v>
      </c>
      <c r="X125" s="9">
        <f>100*(E125+H125)/(SUM(D125:H125))</f>
        <v>0.98340503995082995</v>
      </c>
      <c r="Y125" s="9">
        <f>100*(F125+G125)/(SUM(D125:H125))</f>
        <v>32.698217578365096</v>
      </c>
      <c r="Z125" s="9">
        <f>100*(D125)/(SUM(D125:H125))</f>
        <v>66.318377381684101</v>
      </c>
      <c r="AB125" s="9">
        <f t="shared" si="55"/>
        <v>0.32181018227529856</v>
      </c>
    </row>
    <row r="126" spans="1:28" x14ac:dyDescent="0.25">
      <c r="A126" t="s">
        <v>121</v>
      </c>
      <c r="C126">
        <v>67.650000000000006</v>
      </c>
      <c r="D126">
        <v>21.4</v>
      </c>
      <c r="E126">
        <v>0.34</v>
      </c>
      <c r="F126">
        <v>0.42</v>
      </c>
      <c r="G126">
        <v>10.18</v>
      </c>
      <c r="H126">
        <v>0.02</v>
      </c>
      <c r="L126" t="s">
        <v>121</v>
      </c>
      <c r="N126">
        <v>48.99</v>
      </c>
      <c r="O126">
        <v>23.55</v>
      </c>
      <c r="P126">
        <v>0.61</v>
      </c>
      <c r="Q126">
        <v>1.04</v>
      </c>
      <c r="R126">
        <v>25.73</v>
      </c>
      <c r="S126">
        <v>7.0000000000000007E-2</v>
      </c>
      <c r="W126" t="s">
        <v>121</v>
      </c>
      <c r="X126" s="9">
        <f>100*(E126+H126)/(SUM(D126:H126))</f>
        <v>1.1124845488257107</v>
      </c>
      <c r="Y126" s="9">
        <f>100*(F126+G126)/(SUM(D126:H126))</f>
        <v>32.756489493201478</v>
      </c>
      <c r="Z126" s="9">
        <f>100*(D126)/(SUM(D126:H126))</f>
        <v>66.131025957972795</v>
      </c>
      <c r="AB126" s="9">
        <f t="shared" si="55"/>
        <v>0.32235592146928438</v>
      </c>
    </row>
    <row r="127" spans="1:28" x14ac:dyDescent="0.25">
      <c r="A127" t="s">
        <v>122</v>
      </c>
      <c r="C127">
        <v>67.73</v>
      </c>
      <c r="D127">
        <v>21.42</v>
      </c>
      <c r="E127">
        <v>0.31</v>
      </c>
      <c r="F127">
        <v>0.4</v>
      </c>
      <c r="G127">
        <v>10.14</v>
      </c>
      <c r="H127">
        <v>0</v>
      </c>
      <c r="L127" t="s">
        <v>122</v>
      </c>
      <c r="N127">
        <v>49.14</v>
      </c>
      <c r="O127">
        <v>23.61</v>
      </c>
      <c r="P127">
        <v>0.56999999999999995</v>
      </c>
      <c r="Q127">
        <v>1.01</v>
      </c>
      <c r="R127">
        <v>25.67</v>
      </c>
      <c r="S127">
        <v>0</v>
      </c>
      <c r="W127" t="s">
        <v>122</v>
      </c>
      <c r="X127" s="9">
        <f>100*(E127+H127)/(SUM(D127:H127))</f>
        <v>0.96064456151224054</v>
      </c>
      <c r="Y127" s="9">
        <f>100*(F127+G127)/(SUM(D127:H127))</f>
        <v>32.661915091416184</v>
      </c>
      <c r="Z127" s="9">
        <f>100*(D127)/(SUM(D127:H127))</f>
        <v>66.377440347071598</v>
      </c>
      <c r="AB127" s="9">
        <f t="shared" si="55"/>
        <v>0.32129277566539921</v>
      </c>
    </row>
    <row r="128" spans="1:28" x14ac:dyDescent="0.25">
      <c r="X128" s="9"/>
      <c r="Y128" s="9"/>
      <c r="Z128" s="9"/>
    </row>
    <row r="129" spans="1:28" x14ac:dyDescent="0.25">
      <c r="A129" s="1" t="s">
        <v>79</v>
      </c>
      <c r="B129" s="1"/>
      <c r="L129" s="1" t="s">
        <v>79</v>
      </c>
      <c r="M129" s="1"/>
      <c r="W129" s="1" t="s">
        <v>79</v>
      </c>
      <c r="X129" s="1" t="s">
        <v>139</v>
      </c>
      <c r="Y129" s="1" t="s">
        <v>138</v>
      </c>
      <c r="Z129" s="1" t="s">
        <v>137</v>
      </c>
      <c r="AB129" s="12" t="s">
        <v>471</v>
      </c>
    </row>
    <row r="130" spans="1:28" x14ac:dyDescent="0.25">
      <c r="A130" t="s">
        <v>116</v>
      </c>
      <c r="C130">
        <v>67.95</v>
      </c>
      <c r="D130">
        <v>21.07</v>
      </c>
      <c r="E130">
        <v>0.34</v>
      </c>
      <c r="F130">
        <v>0.4</v>
      </c>
      <c r="G130">
        <v>10.23</v>
      </c>
      <c r="H130">
        <v>0.01</v>
      </c>
      <c r="L130" t="s">
        <v>116</v>
      </c>
      <c r="N130">
        <v>49.26</v>
      </c>
      <c r="O130">
        <v>23.21</v>
      </c>
      <c r="P130">
        <v>0.62</v>
      </c>
      <c r="Q130">
        <v>1</v>
      </c>
      <c r="R130">
        <v>25.88</v>
      </c>
      <c r="S130">
        <v>0.03</v>
      </c>
      <c r="W130" t="s">
        <v>116</v>
      </c>
      <c r="X130" s="9">
        <f>100*(E130+H130)/(SUM(D130:H130))</f>
        <v>1.0920436817472701</v>
      </c>
      <c r="Y130" s="9">
        <f>100*(F130+G130)/(SUM(D130:H130))</f>
        <v>33.166926677067089</v>
      </c>
      <c r="Z130" s="9">
        <f>100*(D130)/(SUM(D130:H130))</f>
        <v>65.741029641185648</v>
      </c>
      <c r="AB130" s="9">
        <f t="shared" ref="AB130:AB131" si="56">G130/(G130+D130)</f>
        <v>0.32683706070287538</v>
      </c>
    </row>
    <row r="131" spans="1:28" x14ac:dyDescent="0.25">
      <c r="A131" t="s">
        <v>123</v>
      </c>
      <c r="C131">
        <v>67.84</v>
      </c>
      <c r="D131">
        <v>21.41</v>
      </c>
      <c r="E131">
        <v>0.36</v>
      </c>
      <c r="F131">
        <v>0.41</v>
      </c>
      <c r="G131">
        <v>9.98</v>
      </c>
      <c r="H131">
        <v>0</v>
      </c>
      <c r="L131" t="s">
        <v>123</v>
      </c>
      <c r="N131">
        <v>49.34</v>
      </c>
      <c r="O131">
        <v>23.66</v>
      </c>
      <c r="P131">
        <v>0.65</v>
      </c>
      <c r="Q131">
        <v>1.02</v>
      </c>
      <c r="R131">
        <v>25.33</v>
      </c>
      <c r="S131">
        <v>0</v>
      </c>
      <c r="W131" t="s">
        <v>123</v>
      </c>
      <c r="X131" s="9">
        <f>100*(E131+H131)/(SUM(D131:H131))</f>
        <v>1.119402985074627</v>
      </c>
      <c r="Y131" s="9">
        <f>100*(F131+G131)/(SUM(D131:H131))</f>
        <v>32.307213930348261</v>
      </c>
      <c r="Z131" s="9">
        <f>100*(D131)/(SUM(D131:H131))</f>
        <v>66.573383084577117</v>
      </c>
      <c r="AB131" s="9">
        <f t="shared" si="56"/>
        <v>0.31793564829563559</v>
      </c>
    </row>
    <row r="132" spans="1:28" x14ac:dyDescent="0.25">
      <c r="X132" s="9"/>
      <c r="Y132" s="9"/>
      <c r="Z132" s="9"/>
    </row>
    <row r="133" spans="1:28" x14ac:dyDescent="0.25">
      <c r="A133" s="1" t="s">
        <v>81</v>
      </c>
      <c r="B133" s="1"/>
      <c r="L133" s="1" t="s">
        <v>81</v>
      </c>
      <c r="M133" s="1"/>
      <c r="W133" s="1" t="s">
        <v>81</v>
      </c>
      <c r="X133" s="1" t="s">
        <v>139</v>
      </c>
      <c r="Y133" s="1" t="s">
        <v>138</v>
      </c>
      <c r="Z133" s="1" t="s">
        <v>137</v>
      </c>
      <c r="AB133" s="12" t="s">
        <v>471</v>
      </c>
    </row>
    <row r="134" spans="1:28" x14ac:dyDescent="0.25">
      <c r="A134" t="s">
        <v>116</v>
      </c>
      <c r="C134">
        <v>67.599999999999994</v>
      </c>
      <c r="D134">
        <v>21.35</v>
      </c>
      <c r="E134">
        <v>0.32</v>
      </c>
      <c r="F134">
        <v>0.41</v>
      </c>
      <c r="G134">
        <v>10.31</v>
      </c>
      <c r="H134">
        <v>0.01</v>
      </c>
      <c r="L134" t="s">
        <v>116</v>
      </c>
      <c r="N134">
        <v>48.88</v>
      </c>
      <c r="O134">
        <v>23.46</v>
      </c>
      <c r="P134">
        <v>0.59</v>
      </c>
      <c r="Q134">
        <v>1.02</v>
      </c>
      <c r="R134">
        <v>26.03</v>
      </c>
      <c r="S134">
        <v>0.04</v>
      </c>
      <c r="W134" t="s">
        <v>116</v>
      </c>
      <c r="X134" s="9">
        <f t="shared" ref="X134:X139" si="57">100*(E134+H134)/(SUM(D134:H134))</f>
        <v>1.0185185185185186</v>
      </c>
      <c r="Y134" s="9">
        <f t="shared" ref="Y134:Y139" si="58">100*(F134+G134)/(SUM(D134:H134))</f>
        <v>33.086419753086425</v>
      </c>
      <c r="Z134" s="9">
        <f t="shared" ref="Z134:Z139" si="59">100*(D134)/(SUM(D134:H134))</f>
        <v>65.895061728395063</v>
      </c>
      <c r="AB134" s="9">
        <f t="shared" ref="AB134:AB139" si="60">G134/(G134+D134)</f>
        <v>0.32564750473783954</v>
      </c>
    </row>
    <row r="135" spans="1:28" x14ac:dyDescent="0.25">
      <c r="A135" t="s">
        <v>123</v>
      </c>
      <c r="C135">
        <v>67.959999999999994</v>
      </c>
      <c r="D135">
        <v>21.34</v>
      </c>
      <c r="E135">
        <v>0.35</v>
      </c>
      <c r="F135">
        <v>0.4</v>
      </c>
      <c r="G135">
        <v>9.9499999999999993</v>
      </c>
      <c r="H135">
        <v>0</v>
      </c>
      <c r="L135" t="s">
        <v>123</v>
      </c>
      <c r="N135">
        <v>49.47</v>
      </c>
      <c r="O135">
        <v>23.6</v>
      </c>
      <c r="P135">
        <v>0.63</v>
      </c>
      <c r="Q135">
        <v>1.01</v>
      </c>
      <c r="R135">
        <v>25.29</v>
      </c>
      <c r="S135">
        <v>0</v>
      </c>
      <c r="W135" t="s">
        <v>123</v>
      </c>
      <c r="X135" s="9">
        <f t="shared" si="57"/>
        <v>1.0923845193508115</v>
      </c>
      <c r="Y135" s="9">
        <f t="shared" si="58"/>
        <v>32.303370786516858</v>
      </c>
      <c r="Z135" s="9">
        <f t="shared" si="59"/>
        <v>66.604244694132333</v>
      </c>
      <c r="AB135" s="9">
        <f t="shared" si="60"/>
        <v>0.31799296899968038</v>
      </c>
    </row>
    <row r="136" spans="1:28" x14ac:dyDescent="0.25">
      <c r="A136" t="s">
        <v>121</v>
      </c>
      <c r="C136">
        <v>67.38</v>
      </c>
      <c r="D136">
        <v>21.45</v>
      </c>
      <c r="E136">
        <v>0.28999999999999998</v>
      </c>
      <c r="F136">
        <v>0.4</v>
      </c>
      <c r="G136">
        <v>10.46</v>
      </c>
      <c r="H136">
        <v>0.01</v>
      </c>
      <c r="L136" t="s">
        <v>121</v>
      </c>
      <c r="N136">
        <v>48.6</v>
      </c>
      <c r="O136">
        <v>23.51</v>
      </c>
      <c r="P136">
        <v>0.53</v>
      </c>
      <c r="Q136">
        <v>0.99</v>
      </c>
      <c r="R136">
        <v>26.34</v>
      </c>
      <c r="S136">
        <v>0.02</v>
      </c>
      <c r="W136" t="s">
        <v>121</v>
      </c>
      <c r="X136" s="9">
        <f t="shared" si="57"/>
        <v>0.91996320147194133</v>
      </c>
      <c r="Y136" s="9">
        <f t="shared" si="58"/>
        <v>33.30266789328428</v>
      </c>
      <c r="Z136" s="9">
        <f t="shared" si="59"/>
        <v>65.777368905243804</v>
      </c>
      <c r="AB136" s="9">
        <f t="shared" si="60"/>
        <v>0.32779692886242562</v>
      </c>
    </row>
    <row r="137" spans="1:28" x14ac:dyDescent="0.25">
      <c r="A137" t="s">
        <v>122</v>
      </c>
      <c r="C137">
        <v>67.55</v>
      </c>
      <c r="D137">
        <v>21.48</v>
      </c>
      <c r="E137">
        <v>0.32</v>
      </c>
      <c r="F137">
        <v>0.4</v>
      </c>
      <c r="G137">
        <v>10.24</v>
      </c>
      <c r="H137">
        <v>0</v>
      </c>
      <c r="L137" t="s">
        <v>122</v>
      </c>
      <c r="N137">
        <v>48.9</v>
      </c>
      <c r="O137">
        <v>23.62</v>
      </c>
      <c r="P137">
        <v>0.59</v>
      </c>
      <c r="Q137">
        <v>1</v>
      </c>
      <c r="R137">
        <v>25.88</v>
      </c>
      <c r="S137">
        <v>0.01</v>
      </c>
      <c r="W137" t="s">
        <v>122</v>
      </c>
      <c r="X137" s="9">
        <f t="shared" si="57"/>
        <v>0.98643649815043166</v>
      </c>
      <c r="Y137" s="9">
        <f t="shared" si="58"/>
        <v>32.799013563501852</v>
      </c>
      <c r="Z137" s="9">
        <f t="shared" si="59"/>
        <v>66.21454993834773</v>
      </c>
      <c r="AB137" s="9">
        <f t="shared" si="60"/>
        <v>0.32282471626733922</v>
      </c>
    </row>
    <row r="138" spans="1:28" x14ac:dyDescent="0.25">
      <c r="A138" t="s">
        <v>120</v>
      </c>
      <c r="C138">
        <v>67.58</v>
      </c>
      <c r="D138">
        <v>21.33</v>
      </c>
      <c r="E138">
        <v>0.33</v>
      </c>
      <c r="F138">
        <v>0.4</v>
      </c>
      <c r="G138">
        <v>10.36</v>
      </c>
      <c r="H138">
        <v>0</v>
      </c>
      <c r="L138" t="s">
        <v>120</v>
      </c>
      <c r="N138">
        <v>48.84</v>
      </c>
      <c r="O138">
        <v>23.43</v>
      </c>
      <c r="P138">
        <v>0.59</v>
      </c>
      <c r="Q138">
        <v>0.99</v>
      </c>
      <c r="R138">
        <v>26.15</v>
      </c>
      <c r="S138">
        <v>0</v>
      </c>
      <c r="W138" t="s">
        <v>120</v>
      </c>
      <c r="X138" s="9">
        <f t="shared" si="57"/>
        <v>1.0178901912399756</v>
      </c>
      <c r="Y138" s="9">
        <f t="shared" si="58"/>
        <v>33.189389265885261</v>
      </c>
      <c r="Z138" s="9">
        <f t="shared" si="59"/>
        <v>65.792720542874775</v>
      </c>
      <c r="AB138" s="9">
        <f t="shared" si="60"/>
        <v>0.32691700852003786</v>
      </c>
    </row>
    <row r="139" spans="1:28" x14ac:dyDescent="0.25">
      <c r="A139" t="s">
        <v>124</v>
      </c>
      <c r="C139">
        <v>67.52</v>
      </c>
      <c r="D139">
        <v>21.42</v>
      </c>
      <c r="E139">
        <v>0.4</v>
      </c>
      <c r="F139">
        <v>0.43</v>
      </c>
      <c r="G139">
        <v>10.220000000000001</v>
      </c>
      <c r="H139">
        <v>0</v>
      </c>
      <c r="L139" t="s">
        <v>124</v>
      </c>
      <c r="N139">
        <v>48.84</v>
      </c>
      <c r="O139">
        <v>23.54</v>
      </c>
      <c r="P139">
        <v>0.73</v>
      </c>
      <c r="Q139">
        <v>1.08</v>
      </c>
      <c r="R139">
        <v>25.8</v>
      </c>
      <c r="S139">
        <v>0.02</v>
      </c>
      <c r="W139" t="s">
        <v>124</v>
      </c>
      <c r="X139" s="9">
        <f t="shared" si="57"/>
        <v>1.2319063751154913</v>
      </c>
      <c r="Y139" s="9">
        <f t="shared" si="58"/>
        <v>32.799507237449951</v>
      </c>
      <c r="Z139" s="9">
        <f t="shared" si="59"/>
        <v>65.968586387434556</v>
      </c>
      <c r="AB139" s="9">
        <f t="shared" si="60"/>
        <v>0.32300884955752213</v>
      </c>
    </row>
    <row r="140" spans="1:28" x14ac:dyDescent="0.25">
      <c r="X140" s="9"/>
      <c r="Y140" s="9"/>
      <c r="Z140" s="9"/>
    </row>
    <row r="141" spans="1:28" x14ac:dyDescent="0.25">
      <c r="A141" s="1" t="s">
        <v>82</v>
      </c>
      <c r="B141" s="1"/>
      <c r="L141" s="1" t="s">
        <v>82</v>
      </c>
      <c r="M141" s="1"/>
      <c r="W141" s="1" t="s">
        <v>82</v>
      </c>
      <c r="X141" s="1" t="s">
        <v>139</v>
      </c>
      <c r="Y141" s="1" t="s">
        <v>138</v>
      </c>
      <c r="Z141" s="1" t="s">
        <v>137</v>
      </c>
      <c r="AB141" s="12" t="s">
        <v>471</v>
      </c>
    </row>
    <row r="142" spans="1:28" x14ac:dyDescent="0.25">
      <c r="A142" t="s">
        <v>135</v>
      </c>
      <c r="C142">
        <v>67.73</v>
      </c>
      <c r="D142">
        <v>21.65</v>
      </c>
      <c r="E142">
        <v>0.23</v>
      </c>
      <c r="F142">
        <v>0.38</v>
      </c>
      <c r="G142">
        <v>9.99</v>
      </c>
      <c r="H142">
        <v>0.01</v>
      </c>
      <c r="L142" t="s">
        <v>135</v>
      </c>
      <c r="N142">
        <v>49.27</v>
      </c>
      <c r="O142">
        <v>23.94</v>
      </c>
      <c r="P142">
        <v>0.41</v>
      </c>
      <c r="Q142">
        <v>0.95</v>
      </c>
      <c r="R142">
        <v>25.38</v>
      </c>
      <c r="S142">
        <v>0.05</v>
      </c>
      <c r="W142" t="s">
        <v>135</v>
      </c>
      <c r="X142" s="9">
        <f>100*(E142+H142)/(SUM(D142:H142))</f>
        <v>0.74395536267823947</v>
      </c>
      <c r="Y142" s="9">
        <f>100*(F142+G142)/(SUM(D142:H142))</f>
        <v>32.145071295722261</v>
      </c>
      <c r="Z142" s="9">
        <f t="shared" ref="Z142" si="61">100*(D142)/(SUM(D142:H142))</f>
        <v>67.110973341599504</v>
      </c>
      <c r="AB142" s="9">
        <f>G142/(G142+D142)</f>
        <v>0.31573957016434895</v>
      </c>
    </row>
    <row r="144" spans="1:28" s="3" customFormat="1" x14ac:dyDescent="0.25">
      <c r="J144" s="8"/>
    </row>
    <row r="146" spans="1:28" x14ac:dyDescent="0.25">
      <c r="A146" s="1" t="s">
        <v>96</v>
      </c>
      <c r="B146" s="1"/>
      <c r="C146" s="2" t="s">
        <v>69</v>
      </c>
      <c r="D146" s="2"/>
      <c r="E146" s="2"/>
      <c r="F146" s="2"/>
      <c r="G146" s="2"/>
      <c r="H146" s="2"/>
      <c r="L146" s="1" t="s">
        <v>96</v>
      </c>
      <c r="M146" s="1"/>
      <c r="N146" s="2" t="s">
        <v>70</v>
      </c>
      <c r="O146" s="2"/>
      <c r="P146" s="2"/>
      <c r="Q146" s="2"/>
      <c r="R146" s="2"/>
      <c r="S146" s="2"/>
      <c r="W146" s="1" t="s">
        <v>96</v>
      </c>
      <c r="X146" s="1" t="s">
        <v>136</v>
      </c>
    </row>
    <row r="147" spans="1:28" x14ac:dyDescent="0.25">
      <c r="C147" s="18" t="s">
        <v>1</v>
      </c>
      <c r="D147" s="18" t="s">
        <v>2</v>
      </c>
      <c r="E147" s="18" t="s">
        <v>3</v>
      </c>
      <c r="F147" s="18" t="s">
        <v>4</v>
      </c>
      <c r="G147" s="18" t="s">
        <v>5</v>
      </c>
      <c r="H147" s="18" t="s">
        <v>6</v>
      </c>
      <c r="N147" s="18" t="s">
        <v>1</v>
      </c>
      <c r="O147" s="18" t="s">
        <v>2</v>
      </c>
      <c r="P147" s="18" t="s">
        <v>3</v>
      </c>
      <c r="Q147" s="18" t="s">
        <v>4</v>
      </c>
      <c r="R147" s="18" t="s">
        <v>5</v>
      </c>
      <c r="S147" s="18" t="s">
        <v>6</v>
      </c>
      <c r="X147" s="1" t="s">
        <v>139</v>
      </c>
      <c r="Y147" s="1" t="s">
        <v>138</v>
      </c>
      <c r="Z147" s="1" t="s">
        <v>137</v>
      </c>
      <c r="AB147" s="12" t="s">
        <v>471</v>
      </c>
    </row>
    <row r="148" spans="1:28" x14ac:dyDescent="0.25">
      <c r="A148" s="17" t="s">
        <v>143</v>
      </c>
      <c r="B148" s="17"/>
      <c r="C148" s="19">
        <f>AVERAGE(C110:C114,C117:C121,C124:C127,C130:C131,C134:C139,C142)</f>
        <v>67.644347826086957</v>
      </c>
      <c r="D148" s="19">
        <f t="shared" ref="D148:H148" si="62">AVERAGE(D110:D114,D117:D121,D124:D127,D130:D131,D134:D139,D142)</f>
        <v>21.435217391304349</v>
      </c>
      <c r="E148" s="19">
        <f t="shared" si="62"/>
        <v>0.33826086956521739</v>
      </c>
      <c r="F148" s="19">
        <f t="shared" si="62"/>
        <v>0.40565217391304353</v>
      </c>
      <c r="G148" s="19">
        <f t="shared" si="62"/>
        <v>10.169565217391305</v>
      </c>
      <c r="H148" s="19">
        <f t="shared" si="62"/>
        <v>5.6521739130434784E-3</v>
      </c>
      <c r="L148" s="17" t="s">
        <v>143</v>
      </c>
      <c r="M148" s="17"/>
      <c r="N148" s="19">
        <f t="shared" ref="N148:S148" si="63">AVERAGE(N110:N114,N117:N121,N124:N127,N130:N131,N134:N139,N142)</f>
        <v>49.02391304347826</v>
      </c>
      <c r="O148" s="19">
        <f t="shared" si="63"/>
        <v>23.606086956521743</v>
      </c>
      <c r="P148" s="19">
        <f t="shared" si="63"/>
        <v>0.61304347826086958</v>
      </c>
      <c r="Q148" s="19">
        <f t="shared" si="63"/>
        <v>1.0117391304347827</v>
      </c>
      <c r="R148" s="19">
        <f t="shared" si="63"/>
        <v>25.725217391304344</v>
      </c>
      <c r="S148" s="19">
        <f t="shared" si="63"/>
        <v>2.2173913043478263E-2</v>
      </c>
      <c r="W148" s="17" t="s">
        <v>143</v>
      </c>
      <c r="X148" s="19">
        <f t="shared" ref="X148:Z148" si="64">AVERAGE(X110:X114,X117:X121,X124:X127,X130:X131,X134:X139,X142)</f>
        <v>1.0634058072556869</v>
      </c>
      <c r="Y148" s="19">
        <f t="shared" si="64"/>
        <v>32.684751392959647</v>
      </c>
      <c r="Z148" s="19">
        <f t="shared" si="64"/>
        <v>66.251842799784654</v>
      </c>
      <c r="AB148" s="9">
        <f>G148/(G148+D148)</f>
        <v>0.32177298427590761</v>
      </c>
    </row>
    <row r="149" spans="1:28" x14ac:dyDescent="0.25">
      <c r="A149" s="17" t="s">
        <v>144</v>
      </c>
      <c r="B149" s="17"/>
      <c r="C149" s="19">
        <f>_xlfn.STDEV.P(C110:C114,C117:C121,C124:C127,C130:C131,C134:C139,C142)</f>
        <v>0.22646289814096476</v>
      </c>
      <c r="D149" s="19">
        <f t="shared" ref="D149:H149" si="65">_xlfn.STDEV.P(D110:D114,D117:D121,D124:D127,D130:D131,D134:D139,D142)</f>
        <v>0.17133413998275279</v>
      </c>
      <c r="E149" s="19">
        <f t="shared" si="65"/>
        <v>4.9576657718609717E-2</v>
      </c>
      <c r="F149" s="19">
        <f t="shared" si="65"/>
        <v>1.4692821955405035E-2</v>
      </c>
      <c r="G149" s="19">
        <f t="shared" si="65"/>
        <v>0.1503178736478008</v>
      </c>
      <c r="H149" s="19">
        <f t="shared" si="65"/>
        <v>7.70436745507363E-3</v>
      </c>
      <c r="L149" s="17" t="s">
        <v>144</v>
      </c>
      <c r="M149" s="17"/>
      <c r="N149" s="19">
        <f t="shared" ref="N149:S149" si="66">_xlfn.STDEV.P(N110:N114,N117:N121,N124:N127,N130:N131,N134:N139,N142)</f>
        <v>0.28824414667211695</v>
      </c>
      <c r="O149" s="19">
        <f t="shared" si="66"/>
        <v>0.18210697120182562</v>
      </c>
      <c r="P149" s="19">
        <f t="shared" si="66"/>
        <v>9.0382509976437958E-2</v>
      </c>
      <c r="Q149" s="19">
        <f t="shared" si="66"/>
        <v>3.7492280238800205E-2</v>
      </c>
      <c r="R149" s="19">
        <f t="shared" si="66"/>
        <v>0.31403225485425362</v>
      </c>
      <c r="S149" s="19">
        <f t="shared" si="66"/>
        <v>2.8123411528341271E-2</v>
      </c>
      <c r="W149" s="17" t="s">
        <v>144</v>
      </c>
      <c r="X149" s="19">
        <f t="shared" ref="X149:Z149" si="67">_xlfn.STDEV.P(X110:X114,X117:X121,X124:X127,X130:X131,X134:X139,X142)</f>
        <v>0.15877959304295924</v>
      </c>
      <c r="Y149" s="19">
        <f t="shared" si="67"/>
        <v>0.34520997893873984</v>
      </c>
      <c r="Z149" s="19">
        <f t="shared" si="67"/>
        <v>0.35229777136923929</v>
      </c>
    </row>
    <row r="150" spans="1:28" x14ac:dyDescent="0.25">
      <c r="A150" s="17" t="s">
        <v>145</v>
      </c>
      <c r="B150" s="17"/>
      <c r="C150" s="18">
        <f>COUNT(C110:C114,C117:C121,C124:C127,C130:C131,C134:C139,C142)</f>
        <v>23</v>
      </c>
      <c r="D150" s="18">
        <f t="shared" ref="D150:H150" si="68">COUNT(D110:D114,D117:D121,D124:D127,D130:D131,D134:D139,D142)</f>
        <v>23</v>
      </c>
      <c r="E150" s="18">
        <f t="shared" si="68"/>
        <v>23</v>
      </c>
      <c r="F150" s="18">
        <f t="shared" si="68"/>
        <v>23</v>
      </c>
      <c r="G150" s="18">
        <f t="shared" si="68"/>
        <v>23</v>
      </c>
      <c r="H150" s="18">
        <f t="shared" si="68"/>
        <v>23</v>
      </c>
      <c r="L150" s="17" t="s">
        <v>145</v>
      </c>
      <c r="M150" s="17"/>
      <c r="N150" s="18">
        <f t="shared" ref="N150:S150" si="69">COUNT(N110:N114,N117:N121,N124:N127,N130:N131,N134:N139,N142)</f>
        <v>23</v>
      </c>
      <c r="O150" s="18">
        <f t="shared" si="69"/>
        <v>23</v>
      </c>
      <c r="P150" s="18">
        <f t="shared" si="69"/>
        <v>23</v>
      </c>
      <c r="Q150" s="18">
        <f t="shared" si="69"/>
        <v>23</v>
      </c>
      <c r="R150" s="18">
        <f t="shared" si="69"/>
        <v>23</v>
      </c>
      <c r="S150" s="18">
        <f t="shared" si="69"/>
        <v>23</v>
      </c>
      <c r="W150" s="17" t="s">
        <v>145</v>
      </c>
      <c r="X150" s="18">
        <f t="shared" ref="X150:Z150" si="70">COUNT(X110:X114,X117:X121,X124:X127,X130:X131,X134:X139,X142)</f>
        <v>23</v>
      </c>
      <c r="Y150" s="18">
        <f t="shared" si="70"/>
        <v>23</v>
      </c>
      <c r="Z150" s="18">
        <f t="shared" si="70"/>
        <v>23</v>
      </c>
    </row>
    <row r="151" spans="1:28" x14ac:dyDescent="0.25">
      <c r="A151" s="17" t="s">
        <v>147</v>
      </c>
      <c r="B151" s="17"/>
      <c r="C151" s="19">
        <f>MIN(C110:C114,C117:C121,C124:C127,C130:C131,C134:C139,C142)</f>
        <v>67.22</v>
      </c>
      <c r="D151" s="19">
        <f t="shared" ref="D151:H151" si="71">MIN(D110:D114,D117:D121,D124:D127,D130:D131,D134:D139,D142)</f>
        <v>21.07</v>
      </c>
      <c r="E151" s="19">
        <f t="shared" si="71"/>
        <v>0.21</v>
      </c>
      <c r="F151" s="19">
        <f t="shared" si="71"/>
        <v>0.38</v>
      </c>
      <c r="G151" s="19">
        <f t="shared" si="71"/>
        <v>9.84</v>
      </c>
      <c r="H151" s="19">
        <f t="shared" si="71"/>
        <v>0</v>
      </c>
      <c r="L151" s="17" t="s">
        <v>147</v>
      </c>
      <c r="M151" s="17"/>
      <c r="N151" s="19">
        <f t="shared" ref="N151:S151" si="72">MIN(N110:N114,N117:N121,N124:N127,N130:N131,N134:N139,N142)</f>
        <v>48.46</v>
      </c>
      <c r="O151" s="19">
        <f t="shared" si="72"/>
        <v>23.21</v>
      </c>
      <c r="P151" s="19">
        <f t="shared" si="72"/>
        <v>0.38</v>
      </c>
      <c r="Q151" s="19">
        <f t="shared" si="72"/>
        <v>0.95</v>
      </c>
      <c r="R151" s="19">
        <f t="shared" si="72"/>
        <v>25.01</v>
      </c>
      <c r="S151" s="19">
        <f t="shared" si="72"/>
        <v>0</v>
      </c>
      <c r="W151" s="17" t="s">
        <v>147</v>
      </c>
      <c r="X151" s="19">
        <f t="shared" ref="X151:Z151" si="73">MIN(X110:X114,X117:X121,X124:X127,X130:X131,X134:X139,X142)</f>
        <v>0.64180929095354522</v>
      </c>
      <c r="Y151" s="19">
        <f t="shared" si="73"/>
        <v>31.879090059208472</v>
      </c>
      <c r="Z151" s="19">
        <f t="shared" si="73"/>
        <v>65.741029641185648</v>
      </c>
    </row>
    <row r="152" spans="1:28" x14ac:dyDescent="0.25">
      <c r="A152" s="17" t="s">
        <v>146</v>
      </c>
      <c r="B152" s="17"/>
      <c r="C152" s="19">
        <f>MAX(C110:C114,C117:C121,C124:C127,C130:C131,C134:C139,C142)</f>
        <v>67.97</v>
      </c>
      <c r="D152" s="19">
        <f t="shared" ref="D152:H152" si="74">MAX(D110:D114,D117:D121,D124:D127,D130:D131,D134:D139,D142)</f>
        <v>21.85</v>
      </c>
      <c r="E152" s="19">
        <f t="shared" si="74"/>
        <v>0.43</v>
      </c>
      <c r="F152" s="19">
        <f t="shared" si="74"/>
        <v>0.44</v>
      </c>
      <c r="G152" s="19">
        <f t="shared" si="74"/>
        <v>10.46</v>
      </c>
      <c r="H152" s="19">
        <f t="shared" si="74"/>
        <v>0.03</v>
      </c>
      <c r="L152" s="17" t="s">
        <v>146</v>
      </c>
      <c r="M152" s="17"/>
      <c r="N152" s="19">
        <f t="shared" ref="N152:S152" si="75">MAX(N110:N114,N117:N121,N124:N127,N130:N131,N134:N139,N142)</f>
        <v>49.48</v>
      </c>
      <c r="O152" s="19">
        <f t="shared" si="75"/>
        <v>24.03</v>
      </c>
      <c r="P152" s="19">
        <f t="shared" si="75"/>
        <v>0.78</v>
      </c>
      <c r="Q152" s="19">
        <f t="shared" si="75"/>
        <v>1.1100000000000001</v>
      </c>
      <c r="R152" s="19">
        <f t="shared" si="75"/>
        <v>26.34</v>
      </c>
      <c r="S152" s="19">
        <f t="shared" si="75"/>
        <v>0.11</v>
      </c>
      <c r="W152" s="17" t="s">
        <v>146</v>
      </c>
      <c r="X152" s="19">
        <f t="shared" ref="X152:Z152" si="76">MAX(X110:X114,X117:X121,X124:X127,X130:X131,X134:X139,X142)</f>
        <v>1.3362336855189558</v>
      </c>
      <c r="Y152" s="19">
        <f t="shared" si="76"/>
        <v>33.30266789328428</v>
      </c>
      <c r="Z152" s="19">
        <f t="shared" si="76"/>
        <v>67.110973341599504</v>
      </c>
    </row>
    <row r="154" spans="1:28" s="3" customFormat="1" x14ac:dyDescent="0.25">
      <c r="J154" s="8"/>
    </row>
    <row r="156" spans="1:28" x14ac:dyDescent="0.25">
      <c r="A156" s="1" t="s">
        <v>400</v>
      </c>
      <c r="B156" t="s">
        <v>490</v>
      </c>
      <c r="L156" s="1" t="s">
        <v>400</v>
      </c>
      <c r="M156" s="1"/>
      <c r="W156" s="1" t="s">
        <v>400</v>
      </c>
      <c r="X156" s="12" t="s">
        <v>136</v>
      </c>
    </row>
    <row r="157" spans="1:28" x14ac:dyDescent="0.25">
      <c r="B157" s="2" t="s">
        <v>69</v>
      </c>
      <c r="M157" s="1" t="s">
        <v>142</v>
      </c>
    </row>
    <row r="158" spans="1:28" x14ac:dyDescent="0.25">
      <c r="A158" s="1" t="s">
        <v>103</v>
      </c>
      <c r="B158" s="18" t="s">
        <v>489</v>
      </c>
      <c r="C158" t="s">
        <v>1</v>
      </c>
      <c r="D158" t="s">
        <v>2</v>
      </c>
      <c r="E158" t="s">
        <v>3</v>
      </c>
      <c r="F158" t="s">
        <v>4</v>
      </c>
      <c r="G158" t="s">
        <v>5</v>
      </c>
      <c r="H158" t="s">
        <v>6</v>
      </c>
      <c r="L158" s="1" t="s">
        <v>103</v>
      </c>
      <c r="M158" s="18" t="s">
        <v>489</v>
      </c>
      <c r="N158" t="s">
        <v>1</v>
      </c>
      <c r="O158" t="s">
        <v>2</v>
      </c>
      <c r="P158" t="s">
        <v>3</v>
      </c>
      <c r="Q158" t="s">
        <v>4</v>
      </c>
      <c r="R158" t="s">
        <v>5</v>
      </c>
      <c r="S158" t="s">
        <v>6</v>
      </c>
      <c r="W158" s="1" t="s">
        <v>103</v>
      </c>
      <c r="X158" s="1" t="s">
        <v>139</v>
      </c>
      <c r="Y158" s="1" t="s">
        <v>138</v>
      </c>
      <c r="Z158" s="1" t="s">
        <v>137</v>
      </c>
      <c r="AB158" s="12" t="s">
        <v>471</v>
      </c>
    </row>
    <row r="159" spans="1:28" x14ac:dyDescent="0.25">
      <c r="A159" t="s">
        <v>105</v>
      </c>
      <c r="B159">
        <v>25.43</v>
      </c>
      <c r="C159">
        <v>56.62</v>
      </c>
      <c r="D159">
        <v>10.57</v>
      </c>
      <c r="E159">
        <v>0.09</v>
      </c>
      <c r="F159">
        <v>0.22</v>
      </c>
      <c r="G159">
        <v>7.06</v>
      </c>
      <c r="H159">
        <v>0</v>
      </c>
      <c r="L159" t="s">
        <v>105</v>
      </c>
      <c r="M159">
        <v>16.260000000000002</v>
      </c>
      <c r="N159">
        <v>48.22</v>
      </c>
      <c r="O159">
        <v>13.68</v>
      </c>
      <c r="P159">
        <v>0.19</v>
      </c>
      <c r="Q159">
        <v>0.64</v>
      </c>
      <c r="R159">
        <v>21</v>
      </c>
      <c r="S159">
        <v>0.01</v>
      </c>
      <c r="W159" t="s">
        <v>105</v>
      </c>
      <c r="X159" s="9">
        <f t="shared" ref="X159:X170" si="77">100*(E159+H159)/(SUM(D159:H159))</f>
        <v>0.50167224080267558</v>
      </c>
      <c r="Y159" s="9">
        <f t="shared" ref="Y159:Y170" si="78">100*(F159+G159)/(SUM(D159:H159))</f>
        <v>40.579710144927525</v>
      </c>
      <c r="Z159" s="9">
        <f t="shared" ref="Z159:Z170" si="79">100*(D159)/(SUM(D159:H159))</f>
        <v>58.918617614269785</v>
      </c>
      <c r="AB159" s="9">
        <f t="shared" ref="AB159:AB170" si="80">G159/(G159+D159)</f>
        <v>0.40045377197958026</v>
      </c>
    </row>
    <row r="160" spans="1:28" x14ac:dyDescent="0.25">
      <c r="A160" t="s">
        <v>106</v>
      </c>
      <c r="B160">
        <v>25.34</v>
      </c>
      <c r="C160">
        <v>56.79</v>
      </c>
      <c r="D160">
        <v>10.66</v>
      </c>
      <c r="E160">
        <v>0.12</v>
      </c>
      <c r="F160">
        <v>0.21</v>
      </c>
      <c r="G160">
        <v>6.87</v>
      </c>
      <c r="H160">
        <v>0</v>
      </c>
      <c r="L160" t="s">
        <v>106</v>
      </c>
      <c r="M160">
        <v>16.260000000000002</v>
      </c>
      <c r="N160">
        <v>48.53</v>
      </c>
      <c r="O160">
        <v>13.84</v>
      </c>
      <c r="P160">
        <v>0.26</v>
      </c>
      <c r="Q160">
        <v>0.62</v>
      </c>
      <c r="R160">
        <v>20.5</v>
      </c>
      <c r="S160">
        <v>0</v>
      </c>
      <c r="W160" t="s">
        <v>106</v>
      </c>
      <c r="X160" s="9">
        <f t="shared" si="77"/>
        <v>0.67189249720044797</v>
      </c>
      <c r="Y160" s="9">
        <f t="shared" si="78"/>
        <v>39.641657334826427</v>
      </c>
      <c r="Z160" s="9">
        <f t="shared" si="79"/>
        <v>59.686450167973128</v>
      </c>
      <c r="AB160" s="9">
        <f t="shared" si="80"/>
        <v>0.39189960068454077</v>
      </c>
    </row>
    <row r="161" spans="1:28" x14ac:dyDescent="0.25">
      <c r="A161" t="s">
        <v>107</v>
      </c>
      <c r="B161">
        <v>24.62</v>
      </c>
      <c r="C161">
        <v>57.14</v>
      </c>
      <c r="D161">
        <v>10.73</v>
      </c>
      <c r="E161">
        <v>0.14000000000000001</v>
      </c>
      <c r="F161">
        <v>0.24</v>
      </c>
      <c r="G161">
        <v>7.11</v>
      </c>
      <c r="H161">
        <v>0.02</v>
      </c>
      <c r="L161" t="s">
        <v>107</v>
      </c>
      <c r="M161">
        <v>15.66</v>
      </c>
      <c r="N161">
        <v>48.41</v>
      </c>
      <c r="O161">
        <v>13.82</v>
      </c>
      <c r="P161">
        <v>0.3</v>
      </c>
      <c r="Q161">
        <v>0.71</v>
      </c>
      <c r="R161">
        <v>21.04</v>
      </c>
      <c r="S161">
        <v>7.0000000000000007E-2</v>
      </c>
      <c r="W161" t="s">
        <v>107</v>
      </c>
      <c r="X161" s="9">
        <f t="shared" si="77"/>
        <v>0.8771929824561403</v>
      </c>
      <c r="Y161" s="9">
        <f t="shared" si="78"/>
        <v>40.296052631578945</v>
      </c>
      <c r="Z161" s="9">
        <f t="shared" si="79"/>
        <v>58.826754385964904</v>
      </c>
      <c r="AB161" s="9">
        <f t="shared" si="80"/>
        <v>0.398542600896861</v>
      </c>
    </row>
    <row r="162" spans="1:28" x14ac:dyDescent="0.25">
      <c r="A162" t="s">
        <v>110</v>
      </c>
      <c r="B162">
        <v>25.38</v>
      </c>
      <c r="C162">
        <v>56.52</v>
      </c>
      <c r="D162">
        <v>11.9</v>
      </c>
      <c r="E162">
        <v>0.21</v>
      </c>
      <c r="F162">
        <v>0.24</v>
      </c>
      <c r="G162">
        <v>5.77</v>
      </c>
      <c r="H162">
        <v>0</v>
      </c>
      <c r="L162" t="s">
        <v>110</v>
      </c>
      <c r="M162">
        <v>16.55</v>
      </c>
      <c r="N162">
        <v>49.1</v>
      </c>
      <c r="O162">
        <v>15.7</v>
      </c>
      <c r="P162">
        <v>0.45</v>
      </c>
      <c r="Q162">
        <v>0.7</v>
      </c>
      <c r="R162">
        <v>17.48</v>
      </c>
      <c r="S162">
        <v>0.01</v>
      </c>
      <c r="W162" t="s">
        <v>110</v>
      </c>
      <c r="X162" s="9">
        <f t="shared" si="77"/>
        <v>1.1589403973509933</v>
      </c>
      <c r="Y162" s="9">
        <f t="shared" si="78"/>
        <v>33.167770419426049</v>
      </c>
      <c r="Z162" s="9">
        <f t="shared" si="79"/>
        <v>65.673289183222948</v>
      </c>
      <c r="AB162" s="9">
        <f t="shared" si="80"/>
        <v>0.32654216185625345</v>
      </c>
    </row>
    <row r="163" spans="1:28" x14ac:dyDescent="0.25">
      <c r="A163" t="s">
        <v>104</v>
      </c>
      <c r="B163">
        <v>25.07</v>
      </c>
      <c r="C163">
        <v>56.67</v>
      </c>
      <c r="D163">
        <v>11.99</v>
      </c>
      <c r="E163">
        <v>0.21</v>
      </c>
      <c r="F163">
        <v>0.24</v>
      </c>
      <c r="G163">
        <v>5.81</v>
      </c>
      <c r="H163">
        <v>0</v>
      </c>
      <c r="L163" t="s">
        <v>104</v>
      </c>
      <c r="M163">
        <v>16.309999999999999</v>
      </c>
      <c r="N163">
        <v>49.12</v>
      </c>
      <c r="O163">
        <v>15.79</v>
      </c>
      <c r="P163">
        <v>0.46</v>
      </c>
      <c r="Q163">
        <v>0.71</v>
      </c>
      <c r="R163">
        <v>17.59</v>
      </c>
      <c r="S163">
        <v>0.01</v>
      </c>
      <c r="W163" t="s">
        <v>104</v>
      </c>
      <c r="X163" s="9">
        <f t="shared" si="77"/>
        <v>1.1506849315068493</v>
      </c>
      <c r="Y163" s="9">
        <f t="shared" si="78"/>
        <v>33.150684931506852</v>
      </c>
      <c r="Z163" s="9">
        <f t="shared" si="79"/>
        <v>65.698630136986296</v>
      </c>
      <c r="AB163" s="9">
        <f t="shared" si="80"/>
        <v>0.32640449438202246</v>
      </c>
    </row>
    <row r="164" spans="1:28" x14ac:dyDescent="0.25">
      <c r="A164" t="s">
        <v>7</v>
      </c>
      <c r="B164">
        <v>25.95</v>
      </c>
      <c r="C164">
        <v>56.16</v>
      </c>
      <c r="D164">
        <v>11.76</v>
      </c>
      <c r="E164">
        <v>0.19</v>
      </c>
      <c r="F164">
        <v>0.27</v>
      </c>
      <c r="G164">
        <v>5.67</v>
      </c>
      <c r="H164">
        <v>0</v>
      </c>
      <c r="L164" t="s">
        <v>7</v>
      </c>
      <c r="M164">
        <v>16.98</v>
      </c>
      <c r="N164">
        <v>48.95</v>
      </c>
      <c r="O164">
        <v>15.58</v>
      </c>
      <c r="P164">
        <v>0.42</v>
      </c>
      <c r="Q164">
        <v>0.82</v>
      </c>
      <c r="R164">
        <v>17.25</v>
      </c>
      <c r="S164">
        <v>0</v>
      </c>
      <c r="W164" t="s">
        <v>7</v>
      </c>
      <c r="X164" s="9">
        <f t="shared" si="77"/>
        <v>1.0620458356623812</v>
      </c>
      <c r="Y164" s="9">
        <f t="shared" si="78"/>
        <v>33.202906651760756</v>
      </c>
      <c r="Z164" s="9">
        <f t="shared" si="79"/>
        <v>65.735047512576855</v>
      </c>
      <c r="AB164" s="9">
        <f t="shared" si="80"/>
        <v>0.3253012048192771</v>
      </c>
    </row>
    <row r="165" spans="1:28" x14ac:dyDescent="0.25">
      <c r="A165" t="s">
        <v>8</v>
      </c>
      <c r="B165">
        <v>25.56</v>
      </c>
      <c r="C165">
        <v>56.48</v>
      </c>
      <c r="D165">
        <v>11.83</v>
      </c>
      <c r="E165">
        <v>0.18</v>
      </c>
      <c r="F165">
        <v>0.23</v>
      </c>
      <c r="G165">
        <v>5.72</v>
      </c>
      <c r="H165">
        <v>0.01</v>
      </c>
      <c r="L165" t="s">
        <v>8</v>
      </c>
      <c r="M165">
        <v>16.7</v>
      </c>
      <c r="N165">
        <v>49.17</v>
      </c>
      <c r="O165">
        <v>15.65</v>
      </c>
      <c r="P165">
        <v>0.39</v>
      </c>
      <c r="Q165">
        <v>0.69</v>
      </c>
      <c r="R165">
        <v>17.37</v>
      </c>
      <c r="S165">
        <v>0.03</v>
      </c>
      <c r="W165" t="s">
        <v>8</v>
      </c>
      <c r="X165" s="9">
        <f t="shared" si="77"/>
        <v>1.0573177518085697</v>
      </c>
      <c r="Y165" s="9">
        <f t="shared" si="78"/>
        <v>33.110740122426265</v>
      </c>
      <c r="Z165" s="9">
        <f t="shared" si="79"/>
        <v>65.831942125765153</v>
      </c>
      <c r="AB165" s="9">
        <f t="shared" si="80"/>
        <v>0.3259259259259259</v>
      </c>
    </row>
    <row r="166" spans="1:28" x14ac:dyDescent="0.25">
      <c r="A166" t="s">
        <v>9</v>
      </c>
      <c r="B166">
        <v>25.21</v>
      </c>
      <c r="C166">
        <v>56.69</v>
      </c>
      <c r="D166">
        <v>11.83</v>
      </c>
      <c r="E166">
        <v>0.14000000000000001</v>
      </c>
      <c r="F166">
        <v>0.25</v>
      </c>
      <c r="G166">
        <v>5.88</v>
      </c>
      <c r="H166">
        <v>0</v>
      </c>
      <c r="L166" t="s">
        <v>9</v>
      </c>
      <c r="M166">
        <v>16.41</v>
      </c>
      <c r="N166">
        <v>49.15</v>
      </c>
      <c r="O166">
        <v>15.59</v>
      </c>
      <c r="P166">
        <v>0.3</v>
      </c>
      <c r="Q166">
        <v>0.76</v>
      </c>
      <c r="R166">
        <v>17.79</v>
      </c>
      <c r="S166">
        <v>0</v>
      </c>
      <c r="W166" t="s">
        <v>9</v>
      </c>
      <c r="X166" s="9">
        <f t="shared" si="77"/>
        <v>0.77348066298342544</v>
      </c>
      <c r="Y166" s="9">
        <f t="shared" si="78"/>
        <v>33.867403314917127</v>
      </c>
      <c r="Z166" s="9">
        <f t="shared" si="79"/>
        <v>65.359116022099442</v>
      </c>
      <c r="AB166" s="9">
        <f t="shared" si="80"/>
        <v>0.33201581027667981</v>
      </c>
    </row>
    <row r="167" spans="1:28" x14ac:dyDescent="0.25">
      <c r="A167" t="s">
        <v>10</v>
      </c>
      <c r="B167">
        <v>25.58</v>
      </c>
      <c r="C167">
        <v>56.7</v>
      </c>
      <c r="D167">
        <v>10.3</v>
      </c>
      <c r="E167">
        <v>0.06</v>
      </c>
      <c r="F167">
        <v>0.22</v>
      </c>
      <c r="G167">
        <v>7.13</v>
      </c>
      <c r="H167">
        <v>0</v>
      </c>
      <c r="L167" t="s">
        <v>10</v>
      </c>
      <c r="M167">
        <v>16.36</v>
      </c>
      <c r="N167">
        <v>48.3</v>
      </c>
      <c r="O167">
        <v>13.34</v>
      </c>
      <c r="P167">
        <v>0.13</v>
      </c>
      <c r="Q167">
        <v>0.66</v>
      </c>
      <c r="R167">
        <v>21.21</v>
      </c>
      <c r="S167">
        <v>0</v>
      </c>
      <c r="W167" t="s">
        <v>10</v>
      </c>
      <c r="X167" s="9">
        <f t="shared" si="77"/>
        <v>0.33879164313946919</v>
      </c>
      <c r="Y167" s="9">
        <f t="shared" si="78"/>
        <v>41.501976284584977</v>
      </c>
      <c r="Z167" s="9">
        <f t="shared" si="79"/>
        <v>58.15923207227555</v>
      </c>
      <c r="AB167" s="9">
        <f t="shared" si="80"/>
        <v>0.40906483075157773</v>
      </c>
    </row>
    <row r="168" spans="1:28" x14ac:dyDescent="0.25">
      <c r="A168" t="s">
        <v>11</v>
      </c>
      <c r="B168">
        <v>25.17</v>
      </c>
      <c r="C168">
        <v>56.8</v>
      </c>
      <c r="D168">
        <v>11.73</v>
      </c>
      <c r="E168">
        <v>0.16</v>
      </c>
      <c r="F168">
        <v>0.25</v>
      </c>
      <c r="G168">
        <v>5.89</v>
      </c>
      <c r="H168">
        <v>0</v>
      </c>
      <c r="L168" t="s">
        <v>11</v>
      </c>
      <c r="M168">
        <v>16.38</v>
      </c>
      <c r="N168">
        <v>49.25</v>
      </c>
      <c r="O168">
        <v>15.45</v>
      </c>
      <c r="P168">
        <v>0.34</v>
      </c>
      <c r="Q168">
        <v>0.75</v>
      </c>
      <c r="R168">
        <v>17.82</v>
      </c>
      <c r="S168">
        <v>0.01</v>
      </c>
      <c r="W168" t="s">
        <v>11</v>
      </c>
      <c r="X168" s="9">
        <f t="shared" si="77"/>
        <v>0.88740987243483083</v>
      </c>
      <c r="Y168" s="9">
        <f t="shared" si="78"/>
        <v>34.054353854686632</v>
      </c>
      <c r="Z168" s="9">
        <f t="shared" si="79"/>
        <v>65.058236272878531</v>
      </c>
      <c r="AB168" s="9">
        <f t="shared" si="80"/>
        <v>0.33427922814982969</v>
      </c>
    </row>
    <row r="169" spans="1:28" x14ac:dyDescent="0.25">
      <c r="A169" t="s">
        <v>13</v>
      </c>
      <c r="B169">
        <v>25.51</v>
      </c>
      <c r="C169">
        <v>56.55</v>
      </c>
      <c r="D169">
        <v>11.83</v>
      </c>
      <c r="E169">
        <v>0.19</v>
      </c>
      <c r="F169">
        <v>0.24</v>
      </c>
      <c r="G169">
        <v>5.68</v>
      </c>
      <c r="H169">
        <v>0</v>
      </c>
      <c r="L169" t="s">
        <v>13</v>
      </c>
      <c r="M169">
        <v>16.68</v>
      </c>
      <c r="N169">
        <v>49.26</v>
      </c>
      <c r="O169">
        <v>15.66</v>
      </c>
      <c r="P169">
        <v>0.42</v>
      </c>
      <c r="Q169">
        <v>0.72</v>
      </c>
      <c r="R169">
        <v>17.260000000000002</v>
      </c>
      <c r="S169">
        <v>0</v>
      </c>
      <c r="W169" t="s">
        <v>13</v>
      </c>
      <c r="X169" s="9">
        <f t="shared" si="77"/>
        <v>1.0590858416945375</v>
      </c>
      <c r="Y169" s="9">
        <f t="shared" si="78"/>
        <v>32.998885172798218</v>
      </c>
      <c r="Z169" s="9">
        <f t="shared" si="79"/>
        <v>65.94202898550725</v>
      </c>
      <c r="AB169" s="9">
        <f t="shared" si="80"/>
        <v>0.32438606510565393</v>
      </c>
    </row>
    <row r="170" spans="1:28" x14ac:dyDescent="0.25">
      <c r="A170" t="s">
        <v>14</v>
      </c>
      <c r="B170">
        <v>25.05</v>
      </c>
      <c r="C170">
        <v>56.78</v>
      </c>
      <c r="D170">
        <v>12</v>
      </c>
      <c r="E170">
        <v>0.25</v>
      </c>
      <c r="F170">
        <v>0.24</v>
      </c>
      <c r="G170">
        <v>5.69</v>
      </c>
      <c r="H170">
        <v>0</v>
      </c>
      <c r="L170" t="s">
        <v>14</v>
      </c>
      <c r="M170">
        <v>16.34</v>
      </c>
      <c r="N170">
        <v>49.32</v>
      </c>
      <c r="O170">
        <v>15.84</v>
      </c>
      <c r="P170">
        <v>0.53</v>
      </c>
      <c r="Q170">
        <v>0.71</v>
      </c>
      <c r="R170">
        <v>17.260000000000002</v>
      </c>
      <c r="S170">
        <v>0</v>
      </c>
      <c r="W170" t="s">
        <v>14</v>
      </c>
      <c r="X170" s="9">
        <f t="shared" si="77"/>
        <v>1.3751375137513751</v>
      </c>
      <c r="Y170" s="9">
        <f t="shared" si="78"/>
        <v>32.618261826182625</v>
      </c>
      <c r="Z170" s="9">
        <f t="shared" si="79"/>
        <v>66.006600660066013</v>
      </c>
      <c r="AB170" s="9">
        <f t="shared" si="80"/>
        <v>0.32165065008479365</v>
      </c>
    </row>
    <row r="172" spans="1:28" x14ac:dyDescent="0.25">
      <c r="A172" s="1" t="s">
        <v>75</v>
      </c>
      <c r="B172" s="18" t="s">
        <v>489</v>
      </c>
      <c r="C172" t="s">
        <v>1</v>
      </c>
      <c r="D172" t="s">
        <v>2</v>
      </c>
      <c r="E172" t="s">
        <v>3</v>
      </c>
      <c r="F172" t="s">
        <v>4</v>
      </c>
      <c r="G172" t="s">
        <v>5</v>
      </c>
      <c r="H172" t="s">
        <v>6</v>
      </c>
      <c r="L172" s="1" t="s">
        <v>75</v>
      </c>
      <c r="M172" s="18" t="s">
        <v>489</v>
      </c>
      <c r="N172" t="s">
        <v>1</v>
      </c>
      <c r="O172" t="s">
        <v>2</v>
      </c>
      <c r="P172" t="s">
        <v>3</v>
      </c>
      <c r="Q172" t="s">
        <v>4</v>
      </c>
      <c r="R172" t="s">
        <v>5</v>
      </c>
      <c r="S172" t="s">
        <v>6</v>
      </c>
      <c r="W172" s="1" t="s">
        <v>75</v>
      </c>
      <c r="X172" s="1" t="s">
        <v>139</v>
      </c>
      <c r="Y172" s="1" t="s">
        <v>138</v>
      </c>
      <c r="Z172" s="1" t="s">
        <v>137</v>
      </c>
      <c r="AB172" s="12" t="s">
        <v>471</v>
      </c>
    </row>
    <row r="173" spans="1:28" x14ac:dyDescent="0.25">
      <c r="A173" t="s">
        <v>16</v>
      </c>
      <c r="B173">
        <v>24.57</v>
      </c>
      <c r="C173">
        <v>57.16</v>
      </c>
      <c r="D173">
        <v>12.09</v>
      </c>
      <c r="E173">
        <v>0.26</v>
      </c>
      <c r="F173">
        <v>0.24</v>
      </c>
      <c r="G173">
        <v>5.68</v>
      </c>
      <c r="H173">
        <v>0</v>
      </c>
      <c r="L173" t="s">
        <v>16</v>
      </c>
      <c r="M173">
        <v>16</v>
      </c>
      <c r="N173">
        <v>49.58</v>
      </c>
      <c r="O173">
        <v>15.93</v>
      </c>
      <c r="P173">
        <v>0.56000000000000005</v>
      </c>
      <c r="Q173">
        <v>0.73</v>
      </c>
      <c r="R173">
        <v>17.18</v>
      </c>
      <c r="S173">
        <v>0.01</v>
      </c>
      <c r="W173" t="s">
        <v>16</v>
      </c>
      <c r="X173" s="9">
        <f t="shared" ref="X173:X183" si="81">100*(E173+H173)/(SUM(D173:H173))</f>
        <v>1.4230979748221129</v>
      </c>
      <c r="Y173" s="9">
        <f t="shared" ref="Y173:Y183" si="82">100*(F173+G173)/(SUM(D173:H173))</f>
        <v>32.402846195949643</v>
      </c>
      <c r="Z173" s="9">
        <f t="shared" ref="Z173:Z183" si="83">100*(D173)/(SUM(D173:H173))</f>
        <v>66.174055829228251</v>
      </c>
      <c r="AB173" s="9">
        <f t="shared" ref="AB173:AB183" si="84">G173/(G173+D173)</f>
        <v>0.31963984243106358</v>
      </c>
    </row>
    <row r="174" spans="1:28" x14ac:dyDescent="0.25">
      <c r="A174" t="s">
        <v>17</v>
      </c>
      <c r="B174">
        <v>24.97</v>
      </c>
      <c r="C174">
        <v>56.79</v>
      </c>
      <c r="D174">
        <v>12.16</v>
      </c>
      <c r="E174">
        <v>0.26</v>
      </c>
      <c r="F174">
        <v>0.25</v>
      </c>
      <c r="G174">
        <v>5.56</v>
      </c>
      <c r="H174">
        <v>0</v>
      </c>
      <c r="L174" t="s">
        <v>17</v>
      </c>
      <c r="M174">
        <v>16.309999999999999</v>
      </c>
      <c r="N174">
        <v>49.41</v>
      </c>
      <c r="O174">
        <v>16.079999999999998</v>
      </c>
      <c r="P174">
        <v>0.56999999999999995</v>
      </c>
      <c r="Q174">
        <v>0.74</v>
      </c>
      <c r="R174">
        <v>16.89</v>
      </c>
      <c r="S174">
        <v>0.01</v>
      </c>
      <c r="W174" t="s">
        <v>17</v>
      </c>
      <c r="X174" s="9">
        <f t="shared" si="81"/>
        <v>1.426220515633571</v>
      </c>
      <c r="Y174" s="9">
        <f t="shared" si="82"/>
        <v>31.870543060888643</v>
      </c>
      <c r="Z174" s="9">
        <f t="shared" si="83"/>
        <v>66.703236423477776</v>
      </c>
      <c r="AB174" s="9">
        <f t="shared" si="84"/>
        <v>0.31376975169300225</v>
      </c>
    </row>
    <row r="175" spans="1:28" x14ac:dyDescent="0.25">
      <c r="A175" t="s">
        <v>20</v>
      </c>
      <c r="B175">
        <v>24.7</v>
      </c>
      <c r="C175">
        <v>57.16</v>
      </c>
      <c r="D175">
        <v>11.97</v>
      </c>
      <c r="E175">
        <v>0.22</v>
      </c>
      <c r="F175">
        <v>0.28000000000000003</v>
      </c>
      <c r="G175">
        <v>5.66</v>
      </c>
      <c r="H175">
        <v>0.02</v>
      </c>
      <c r="L175" t="s">
        <v>20</v>
      </c>
      <c r="M175">
        <v>16.09</v>
      </c>
      <c r="N175">
        <v>49.6</v>
      </c>
      <c r="O175">
        <v>15.78</v>
      </c>
      <c r="P175">
        <v>0.47</v>
      </c>
      <c r="Q175">
        <v>0.83</v>
      </c>
      <c r="R175">
        <v>17.14</v>
      </c>
      <c r="S175">
        <v>0.08</v>
      </c>
      <c r="W175" t="s">
        <v>20</v>
      </c>
      <c r="X175" s="9">
        <f t="shared" si="81"/>
        <v>1.3223140495867767</v>
      </c>
      <c r="Y175" s="9">
        <f t="shared" si="82"/>
        <v>32.727272727272727</v>
      </c>
      <c r="Z175" s="9">
        <f t="shared" si="83"/>
        <v>65.950413223140487</v>
      </c>
      <c r="AB175" s="9">
        <f t="shared" si="84"/>
        <v>0.32104367555303454</v>
      </c>
    </row>
    <row r="176" spans="1:28" x14ac:dyDescent="0.25">
      <c r="A176" t="s">
        <v>21</v>
      </c>
      <c r="B176">
        <v>24.52</v>
      </c>
      <c r="C176">
        <v>57.24</v>
      </c>
      <c r="D176">
        <v>12.1</v>
      </c>
      <c r="E176">
        <v>0.23</v>
      </c>
      <c r="F176">
        <v>0.26</v>
      </c>
      <c r="G176">
        <v>5.64</v>
      </c>
      <c r="H176">
        <v>0.01</v>
      </c>
      <c r="L176" t="s">
        <v>21</v>
      </c>
      <c r="M176">
        <v>15.98</v>
      </c>
      <c r="N176">
        <v>49.67</v>
      </c>
      <c r="O176">
        <v>15.96</v>
      </c>
      <c r="P176">
        <v>0.49</v>
      </c>
      <c r="Q176">
        <v>0.76</v>
      </c>
      <c r="R176">
        <v>17.079999999999998</v>
      </c>
      <c r="S176">
        <v>0.06</v>
      </c>
      <c r="W176" t="s">
        <v>21</v>
      </c>
      <c r="X176" s="9">
        <f t="shared" si="81"/>
        <v>1.3157894736842106</v>
      </c>
      <c r="Y176" s="9">
        <f t="shared" si="82"/>
        <v>32.346491228070171</v>
      </c>
      <c r="Z176" s="9">
        <f t="shared" si="83"/>
        <v>66.337719298245602</v>
      </c>
      <c r="AB176" s="9">
        <f t="shared" si="84"/>
        <v>0.31792559188275088</v>
      </c>
    </row>
    <row r="177" spans="1:28" x14ac:dyDescent="0.25">
      <c r="A177" t="s">
        <v>25</v>
      </c>
      <c r="B177">
        <v>24.56</v>
      </c>
      <c r="C177">
        <v>57.06</v>
      </c>
      <c r="D177">
        <v>12.18</v>
      </c>
      <c r="E177">
        <v>0.24</v>
      </c>
      <c r="F177">
        <v>0.26</v>
      </c>
      <c r="G177">
        <v>5.7</v>
      </c>
      <c r="H177">
        <v>0</v>
      </c>
      <c r="L177" t="s">
        <v>25</v>
      </c>
      <c r="M177">
        <v>15.97</v>
      </c>
      <c r="N177">
        <v>49.44</v>
      </c>
      <c r="O177">
        <v>16.04</v>
      </c>
      <c r="P177">
        <v>0.53</v>
      </c>
      <c r="Q177">
        <v>0.77</v>
      </c>
      <c r="R177">
        <v>17.239999999999998</v>
      </c>
      <c r="S177">
        <v>0.01</v>
      </c>
      <c r="W177" t="s">
        <v>25</v>
      </c>
      <c r="X177" s="9">
        <f t="shared" si="81"/>
        <v>1.3057671381936888</v>
      </c>
      <c r="Y177" s="9">
        <f t="shared" si="82"/>
        <v>32.426550598476609</v>
      </c>
      <c r="Z177" s="9">
        <f t="shared" si="83"/>
        <v>66.267682263329704</v>
      </c>
      <c r="AB177" s="9">
        <f t="shared" si="84"/>
        <v>0.31879194630872487</v>
      </c>
    </row>
    <row r="178" spans="1:28" x14ac:dyDescent="0.25">
      <c r="A178" t="s">
        <v>26</v>
      </c>
      <c r="B178">
        <v>24.64</v>
      </c>
      <c r="C178">
        <v>57.25</v>
      </c>
      <c r="D178">
        <v>12</v>
      </c>
      <c r="E178">
        <v>0.21</v>
      </c>
      <c r="F178">
        <v>0.25</v>
      </c>
      <c r="G178">
        <v>5.64</v>
      </c>
      <c r="H178">
        <v>0</v>
      </c>
      <c r="L178" t="s">
        <v>26</v>
      </c>
      <c r="M178">
        <v>16.07</v>
      </c>
      <c r="N178">
        <v>49.75</v>
      </c>
      <c r="O178">
        <v>15.85</v>
      </c>
      <c r="P178">
        <v>0.45</v>
      </c>
      <c r="Q178">
        <v>0.76</v>
      </c>
      <c r="R178">
        <v>17.12</v>
      </c>
      <c r="S178">
        <v>0</v>
      </c>
      <c r="W178" t="s">
        <v>26</v>
      </c>
      <c r="X178" s="9">
        <f t="shared" si="81"/>
        <v>1.160220994475138</v>
      </c>
      <c r="Y178" s="9">
        <f t="shared" si="82"/>
        <v>32.541436464088392</v>
      </c>
      <c r="Z178" s="9">
        <f t="shared" si="83"/>
        <v>66.298342541436455</v>
      </c>
      <c r="AB178" s="9">
        <f t="shared" si="84"/>
        <v>0.31972789115646255</v>
      </c>
    </row>
    <row r="179" spans="1:28" x14ac:dyDescent="0.25">
      <c r="A179" t="s">
        <v>27</v>
      </c>
      <c r="B179">
        <v>25.25</v>
      </c>
      <c r="C179">
        <v>56.83</v>
      </c>
      <c r="D179">
        <v>11.94</v>
      </c>
      <c r="E179">
        <v>0.23</v>
      </c>
      <c r="F179">
        <v>0.25</v>
      </c>
      <c r="G179">
        <v>5.49</v>
      </c>
      <c r="H179">
        <v>0.02</v>
      </c>
      <c r="L179" t="s">
        <v>27</v>
      </c>
      <c r="M179">
        <v>16.54</v>
      </c>
      <c r="N179">
        <v>49.59</v>
      </c>
      <c r="O179">
        <v>15.83</v>
      </c>
      <c r="P179">
        <v>0.5</v>
      </c>
      <c r="Q179">
        <v>0.74</v>
      </c>
      <c r="R179">
        <v>16.72</v>
      </c>
      <c r="S179">
        <v>0.08</v>
      </c>
      <c r="W179" t="s">
        <v>27</v>
      </c>
      <c r="X179" s="9">
        <f t="shared" si="81"/>
        <v>1.3943112102621305</v>
      </c>
      <c r="Y179" s="9">
        <f t="shared" si="82"/>
        <v>32.01338538761852</v>
      </c>
      <c r="Z179" s="9">
        <f t="shared" si="83"/>
        <v>66.592303402119356</v>
      </c>
      <c r="AB179" s="9">
        <f t="shared" si="84"/>
        <v>0.314974182444062</v>
      </c>
    </row>
    <row r="180" spans="1:28" x14ac:dyDescent="0.25">
      <c r="A180" t="s">
        <v>29</v>
      </c>
      <c r="B180">
        <v>24.75</v>
      </c>
      <c r="C180">
        <v>57.1</v>
      </c>
      <c r="D180">
        <v>11.88</v>
      </c>
      <c r="E180">
        <v>0.18</v>
      </c>
      <c r="F180">
        <v>0.26</v>
      </c>
      <c r="G180">
        <v>5.82</v>
      </c>
      <c r="H180">
        <v>0.01</v>
      </c>
      <c r="L180" t="s">
        <v>29</v>
      </c>
      <c r="M180">
        <v>16.09</v>
      </c>
      <c r="N180">
        <v>49.45</v>
      </c>
      <c r="O180">
        <v>15.63</v>
      </c>
      <c r="P180">
        <v>0.39</v>
      </c>
      <c r="Q180">
        <v>0.77</v>
      </c>
      <c r="R180">
        <v>17.61</v>
      </c>
      <c r="S180">
        <v>0.05</v>
      </c>
      <c r="W180" t="s">
        <v>29</v>
      </c>
      <c r="X180" s="9">
        <f t="shared" si="81"/>
        <v>1.0468319559228649</v>
      </c>
      <c r="Y180" s="9">
        <f t="shared" si="82"/>
        <v>33.498622589531678</v>
      </c>
      <c r="Z180" s="9">
        <f t="shared" si="83"/>
        <v>65.454545454545453</v>
      </c>
      <c r="AB180" s="9">
        <f t="shared" si="84"/>
        <v>0.32881355932203388</v>
      </c>
    </row>
    <row r="181" spans="1:28" x14ac:dyDescent="0.25">
      <c r="A181" t="s">
        <v>34</v>
      </c>
      <c r="B181">
        <v>25.01</v>
      </c>
      <c r="C181">
        <v>56.61</v>
      </c>
      <c r="D181">
        <v>12.18</v>
      </c>
      <c r="E181">
        <v>0.28000000000000003</v>
      </c>
      <c r="F181">
        <v>0.26</v>
      </c>
      <c r="G181">
        <v>5.66</v>
      </c>
      <c r="H181">
        <v>0</v>
      </c>
      <c r="L181" t="s">
        <v>34</v>
      </c>
      <c r="M181">
        <v>16.29</v>
      </c>
      <c r="N181">
        <v>49.12</v>
      </c>
      <c r="O181">
        <v>16.059999999999999</v>
      </c>
      <c r="P181">
        <v>0.61</v>
      </c>
      <c r="Q181">
        <v>0.77</v>
      </c>
      <c r="R181">
        <v>17.149999999999999</v>
      </c>
      <c r="S181">
        <v>0</v>
      </c>
      <c r="W181" t="s">
        <v>34</v>
      </c>
      <c r="X181" s="9">
        <f t="shared" si="81"/>
        <v>1.5233949945593039</v>
      </c>
      <c r="Y181" s="9">
        <f t="shared" si="82"/>
        <v>32.208922742110992</v>
      </c>
      <c r="Z181" s="9">
        <f t="shared" si="83"/>
        <v>66.267682263329704</v>
      </c>
      <c r="AB181" s="9">
        <f t="shared" si="84"/>
        <v>0.31726457399103142</v>
      </c>
    </row>
    <row r="182" spans="1:28" x14ac:dyDescent="0.25">
      <c r="A182" t="s">
        <v>36</v>
      </c>
      <c r="B182">
        <v>24.44</v>
      </c>
      <c r="C182">
        <v>57.31</v>
      </c>
      <c r="D182">
        <v>12.12</v>
      </c>
      <c r="E182">
        <v>0.26</v>
      </c>
      <c r="F182">
        <v>0.23</v>
      </c>
      <c r="G182">
        <v>5.61</v>
      </c>
      <c r="H182">
        <v>0.02</v>
      </c>
      <c r="L182" t="s">
        <v>36</v>
      </c>
      <c r="M182">
        <v>15.92</v>
      </c>
      <c r="N182">
        <v>49.73</v>
      </c>
      <c r="O182">
        <v>15.99</v>
      </c>
      <c r="P182">
        <v>0.56999999999999995</v>
      </c>
      <c r="Q182">
        <v>0.7</v>
      </c>
      <c r="R182">
        <v>16.989999999999998</v>
      </c>
      <c r="S182">
        <v>0.1</v>
      </c>
      <c r="W182" t="s">
        <v>36</v>
      </c>
      <c r="X182" s="9">
        <f t="shared" si="81"/>
        <v>1.5350877192982459</v>
      </c>
      <c r="Y182" s="9">
        <f t="shared" si="82"/>
        <v>32.01754385964913</v>
      </c>
      <c r="Z182" s="9">
        <f t="shared" si="83"/>
        <v>66.447368421052644</v>
      </c>
      <c r="AB182" s="9">
        <f t="shared" si="84"/>
        <v>0.31641285956006771</v>
      </c>
    </row>
    <row r="183" spans="1:28" x14ac:dyDescent="0.25">
      <c r="A183" t="s">
        <v>39</v>
      </c>
      <c r="B183">
        <v>25.12</v>
      </c>
      <c r="C183">
        <v>56.74</v>
      </c>
      <c r="D183">
        <v>12.03</v>
      </c>
      <c r="E183">
        <v>0.24</v>
      </c>
      <c r="F183">
        <v>0.25</v>
      </c>
      <c r="G183">
        <v>5.61</v>
      </c>
      <c r="H183">
        <v>0.01</v>
      </c>
      <c r="L183" t="s">
        <v>39</v>
      </c>
      <c r="M183">
        <v>16.399999999999999</v>
      </c>
      <c r="N183">
        <v>49.35</v>
      </c>
      <c r="O183">
        <v>15.9</v>
      </c>
      <c r="P183">
        <v>0.53</v>
      </c>
      <c r="Q183">
        <v>0.74</v>
      </c>
      <c r="R183">
        <v>17.02</v>
      </c>
      <c r="S183">
        <v>0.06</v>
      </c>
      <c r="W183" t="s">
        <v>39</v>
      </c>
      <c r="X183" s="9">
        <f t="shared" si="81"/>
        <v>1.3781697905181918</v>
      </c>
      <c r="Y183" s="9">
        <f t="shared" si="82"/>
        <v>32.304299889746417</v>
      </c>
      <c r="Z183" s="9">
        <f t="shared" si="83"/>
        <v>66.317530319735383</v>
      </c>
      <c r="AB183" s="9">
        <f t="shared" si="84"/>
        <v>0.31802721088435376</v>
      </c>
    </row>
    <row r="185" spans="1:28" x14ac:dyDescent="0.25">
      <c r="A185" s="1" t="s">
        <v>79</v>
      </c>
      <c r="B185" s="18" t="s">
        <v>489</v>
      </c>
      <c r="C185" t="s">
        <v>1</v>
      </c>
      <c r="D185" t="s">
        <v>2</v>
      </c>
      <c r="E185" t="s">
        <v>3</v>
      </c>
      <c r="F185" t="s">
        <v>4</v>
      </c>
      <c r="G185" t="s">
        <v>5</v>
      </c>
      <c r="H185" t="s">
        <v>6</v>
      </c>
      <c r="L185" s="1" t="s">
        <v>79</v>
      </c>
      <c r="M185" s="18" t="s">
        <v>489</v>
      </c>
      <c r="N185" t="s">
        <v>1</v>
      </c>
      <c r="O185" t="s">
        <v>2</v>
      </c>
      <c r="P185" t="s">
        <v>3</v>
      </c>
      <c r="Q185" t="s">
        <v>4</v>
      </c>
      <c r="R185" t="s">
        <v>5</v>
      </c>
      <c r="S185" t="s">
        <v>6</v>
      </c>
      <c r="W185" s="1" t="s">
        <v>79</v>
      </c>
      <c r="X185" s="1" t="s">
        <v>139</v>
      </c>
      <c r="Y185" s="1" t="s">
        <v>138</v>
      </c>
      <c r="Z185" s="1" t="s">
        <v>137</v>
      </c>
      <c r="AB185" s="12" t="s">
        <v>471</v>
      </c>
    </row>
    <row r="186" spans="1:28" x14ac:dyDescent="0.25">
      <c r="A186" t="s">
        <v>49</v>
      </c>
      <c r="B186">
        <v>24.39</v>
      </c>
      <c r="C186">
        <v>57.42</v>
      </c>
      <c r="D186">
        <v>12.01</v>
      </c>
      <c r="E186">
        <v>0.23</v>
      </c>
      <c r="F186">
        <v>0.25</v>
      </c>
      <c r="G186">
        <v>5.69</v>
      </c>
      <c r="H186">
        <v>0.01</v>
      </c>
      <c r="L186" t="s">
        <v>49</v>
      </c>
      <c r="M186">
        <v>15.88</v>
      </c>
      <c r="N186">
        <v>49.79</v>
      </c>
      <c r="O186">
        <v>15.83</v>
      </c>
      <c r="P186">
        <v>0.51</v>
      </c>
      <c r="Q186">
        <v>0.75</v>
      </c>
      <c r="R186">
        <v>17.21</v>
      </c>
      <c r="S186">
        <v>0.03</v>
      </c>
      <c r="W186" t="s">
        <v>49</v>
      </c>
      <c r="X186" s="9">
        <f t="shared" ref="X186:X203" si="85">100*(E186+H186)/(SUM(D186:H186))</f>
        <v>1.3194062671797693</v>
      </c>
      <c r="Y186" s="9">
        <f t="shared" ref="Y186:Y203" si="86">100*(F186+G186)/(SUM(D186:H186))</f>
        <v>32.655305112699281</v>
      </c>
      <c r="Z186" s="9">
        <f t="shared" ref="Z186:Z203" si="87">100*(D186)/(SUM(D186:H186))</f>
        <v>66.025288620120946</v>
      </c>
      <c r="AB186" s="9">
        <f t="shared" ref="AB186:AB203" si="88">G186/(G186+D186)</f>
        <v>0.32146892655367237</v>
      </c>
    </row>
    <row r="187" spans="1:28" x14ac:dyDescent="0.25">
      <c r="A187" t="s">
        <v>57</v>
      </c>
      <c r="B187">
        <v>24.17</v>
      </c>
      <c r="C187">
        <v>57.4</v>
      </c>
      <c r="D187">
        <v>12.21</v>
      </c>
      <c r="E187">
        <v>0.21</v>
      </c>
      <c r="F187">
        <v>0.27</v>
      </c>
      <c r="G187">
        <v>5.74</v>
      </c>
      <c r="H187">
        <v>0</v>
      </c>
      <c r="L187" t="s">
        <v>57</v>
      </c>
      <c r="M187">
        <v>15.7</v>
      </c>
      <c r="N187">
        <v>49.65</v>
      </c>
      <c r="O187">
        <v>16.05</v>
      </c>
      <c r="P187">
        <v>0.45</v>
      </c>
      <c r="Q187">
        <v>0.81</v>
      </c>
      <c r="R187">
        <v>17.350000000000001</v>
      </c>
      <c r="S187">
        <v>0</v>
      </c>
      <c r="W187" t="s">
        <v>57</v>
      </c>
      <c r="X187" s="9">
        <f t="shared" si="85"/>
        <v>1.1394465545306565</v>
      </c>
      <c r="Y187" s="9">
        <f t="shared" si="86"/>
        <v>32.609875203472598</v>
      </c>
      <c r="Z187" s="9">
        <f t="shared" si="87"/>
        <v>66.250678241996752</v>
      </c>
      <c r="AB187" s="9">
        <f t="shared" si="88"/>
        <v>0.31977715877437324</v>
      </c>
    </row>
    <row r="188" spans="1:28" x14ac:dyDescent="0.25">
      <c r="A188" t="s">
        <v>58</v>
      </c>
      <c r="B188">
        <v>24.44</v>
      </c>
      <c r="C188">
        <v>57.24</v>
      </c>
      <c r="D188">
        <v>12.31</v>
      </c>
      <c r="E188">
        <v>0.26</v>
      </c>
      <c r="F188">
        <v>0.28000000000000003</v>
      </c>
      <c r="G188">
        <v>5.47</v>
      </c>
      <c r="H188">
        <v>0</v>
      </c>
      <c r="L188" t="s">
        <v>58</v>
      </c>
      <c r="M188">
        <v>15.95</v>
      </c>
      <c r="N188">
        <v>49.78</v>
      </c>
      <c r="O188">
        <v>16.260000000000002</v>
      </c>
      <c r="P188">
        <v>0.56999999999999995</v>
      </c>
      <c r="Q188">
        <v>0.82</v>
      </c>
      <c r="R188">
        <v>16.600000000000001</v>
      </c>
      <c r="S188">
        <v>0.01</v>
      </c>
      <c r="W188" t="s">
        <v>58</v>
      </c>
      <c r="X188" s="9">
        <f t="shared" si="85"/>
        <v>1.4192139737991265</v>
      </c>
      <c r="Y188" s="9">
        <f t="shared" si="86"/>
        <v>31.386462882096069</v>
      </c>
      <c r="Z188" s="9">
        <f t="shared" si="87"/>
        <v>67.1943231441048</v>
      </c>
      <c r="AB188" s="9">
        <f t="shared" si="88"/>
        <v>0.3076490438695163</v>
      </c>
    </row>
    <row r="189" spans="1:28" x14ac:dyDescent="0.25">
      <c r="A189" t="s">
        <v>60</v>
      </c>
      <c r="B189">
        <v>24.32</v>
      </c>
      <c r="C189">
        <v>57.2</v>
      </c>
      <c r="D189">
        <v>12.34</v>
      </c>
      <c r="E189">
        <v>0.28000000000000003</v>
      </c>
      <c r="F189">
        <v>0.27</v>
      </c>
      <c r="G189">
        <v>5.6</v>
      </c>
      <c r="H189">
        <v>0</v>
      </c>
      <c r="L189" t="s">
        <v>60</v>
      </c>
      <c r="M189">
        <v>15.82</v>
      </c>
      <c r="N189">
        <v>49.57</v>
      </c>
      <c r="O189">
        <v>16.25</v>
      </c>
      <c r="P189">
        <v>0.6</v>
      </c>
      <c r="Q189">
        <v>0.79</v>
      </c>
      <c r="R189">
        <v>16.95</v>
      </c>
      <c r="S189">
        <v>0.01</v>
      </c>
      <c r="W189" t="s">
        <v>60</v>
      </c>
      <c r="X189" s="9">
        <f t="shared" si="85"/>
        <v>1.5143320713899409</v>
      </c>
      <c r="Y189" s="9">
        <f t="shared" si="86"/>
        <v>31.746890210924821</v>
      </c>
      <c r="Z189" s="9">
        <f t="shared" si="87"/>
        <v>66.738777717685238</v>
      </c>
      <c r="AB189" s="9">
        <f t="shared" si="88"/>
        <v>0.31215161649944262</v>
      </c>
    </row>
    <row r="190" spans="1:28" x14ac:dyDescent="0.25">
      <c r="A190" t="s">
        <v>61</v>
      </c>
      <c r="B190">
        <v>23.34</v>
      </c>
      <c r="C190">
        <v>58.09</v>
      </c>
      <c r="D190">
        <v>12.5</v>
      </c>
      <c r="E190">
        <v>0.28000000000000003</v>
      </c>
      <c r="F190">
        <v>0.26</v>
      </c>
      <c r="G190">
        <v>5.53</v>
      </c>
      <c r="H190">
        <v>0</v>
      </c>
      <c r="L190" t="s">
        <v>61</v>
      </c>
      <c r="M190">
        <v>15.17</v>
      </c>
      <c r="N190">
        <v>50.29</v>
      </c>
      <c r="O190">
        <v>16.45</v>
      </c>
      <c r="P190">
        <v>0.61</v>
      </c>
      <c r="Q190">
        <v>0.77</v>
      </c>
      <c r="R190">
        <v>16.72</v>
      </c>
      <c r="S190">
        <v>0</v>
      </c>
      <c r="W190" t="s">
        <v>61</v>
      </c>
      <c r="X190" s="9">
        <f t="shared" si="85"/>
        <v>1.5078082929456114</v>
      </c>
      <c r="Y190" s="9">
        <f t="shared" si="86"/>
        <v>31.179321486268172</v>
      </c>
      <c r="Z190" s="9">
        <f t="shared" si="87"/>
        <v>67.312870220786209</v>
      </c>
      <c r="AB190" s="9">
        <f t="shared" si="88"/>
        <v>0.30671103716028841</v>
      </c>
    </row>
    <row r="191" spans="1:28" x14ac:dyDescent="0.25">
      <c r="A191" t="s">
        <v>62</v>
      </c>
      <c r="B191">
        <v>23.64</v>
      </c>
      <c r="C191">
        <v>57.83</v>
      </c>
      <c r="D191">
        <v>12.56</v>
      </c>
      <c r="E191">
        <v>0.26</v>
      </c>
      <c r="F191">
        <v>0.24</v>
      </c>
      <c r="G191">
        <v>5.46</v>
      </c>
      <c r="H191">
        <v>0</v>
      </c>
      <c r="L191" t="s">
        <v>62</v>
      </c>
      <c r="M191">
        <v>15.41</v>
      </c>
      <c r="N191">
        <v>50.19</v>
      </c>
      <c r="O191">
        <v>16.57</v>
      </c>
      <c r="P191">
        <v>0.56999999999999995</v>
      </c>
      <c r="Q191">
        <v>0.72</v>
      </c>
      <c r="R191">
        <v>16.54</v>
      </c>
      <c r="S191">
        <v>0</v>
      </c>
      <c r="W191" t="s">
        <v>62</v>
      </c>
      <c r="X191" s="9">
        <f t="shared" si="85"/>
        <v>1.4038876889848813</v>
      </c>
      <c r="Y191" s="9">
        <f t="shared" si="86"/>
        <v>30.777537796976244</v>
      </c>
      <c r="Z191" s="9">
        <f t="shared" si="87"/>
        <v>67.818574514038872</v>
      </c>
      <c r="AB191" s="9">
        <f t="shared" si="88"/>
        <v>0.30299667036625971</v>
      </c>
    </row>
    <row r="192" spans="1:28" x14ac:dyDescent="0.25">
      <c r="A192" t="s">
        <v>65</v>
      </c>
      <c r="B192">
        <v>25.14</v>
      </c>
      <c r="C192">
        <v>56.51</v>
      </c>
      <c r="D192">
        <v>12.38</v>
      </c>
      <c r="E192">
        <v>0.3</v>
      </c>
      <c r="F192">
        <v>0.27</v>
      </c>
      <c r="G192">
        <v>5.39</v>
      </c>
      <c r="H192">
        <v>0.01</v>
      </c>
      <c r="L192" t="s">
        <v>65</v>
      </c>
      <c r="M192">
        <v>16.440000000000001</v>
      </c>
      <c r="N192">
        <v>49.25</v>
      </c>
      <c r="O192">
        <v>16.39</v>
      </c>
      <c r="P192">
        <v>0.65</v>
      </c>
      <c r="Q192">
        <v>0.8</v>
      </c>
      <c r="R192">
        <v>16.39</v>
      </c>
      <c r="S192">
        <v>7.0000000000000007E-2</v>
      </c>
      <c r="W192" t="s">
        <v>65</v>
      </c>
      <c r="X192" s="9">
        <f t="shared" si="85"/>
        <v>1.6893732970027246</v>
      </c>
      <c r="Y192" s="9">
        <f t="shared" si="86"/>
        <v>30.844686648501359</v>
      </c>
      <c r="Z192" s="9">
        <f t="shared" si="87"/>
        <v>67.465940054495903</v>
      </c>
      <c r="AB192" s="9">
        <f t="shared" si="88"/>
        <v>0.30332020258863251</v>
      </c>
    </row>
    <row r="193" spans="1:28" x14ac:dyDescent="0.25">
      <c r="A193" t="s">
        <v>68</v>
      </c>
      <c r="B193">
        <v>24.59</v>
      </c>
      <c r="C193">
        <v>57.2</v>
      </c>
      <c r="D193">
        <v>12.34</v>
      </c>
      <c r="E193">
        <v>0.22</v>
      </c>
      <c r="F193">
        <v>0.27</v>
      </c>
      <c r="G193">
        <v>5.38</v>
      </c>
      <c r="H193">
        <v>0</v>
      </c>
      <c r="L193" t="s">
        <v>68</v>
      </c>
      <c r="M193">
        <v>16.100000000000001</v>
      </c>
      <c r="N193">
        <v>49.88</v>
      </c>
      <c r="O193">
        <v>16.36</v>
      </c>
      <c r="P193">
        <v>0.48</v>
      </c>
      <c r="Q193">
        <v>0.81</v>
      </c>
      <c r="R193">
        <v>16.38</v>
      </c>
      <c r="S193">
        <v>0.01</v>
      </c>
      <c r="W193" t="s">
        <v>68</v>
      </c>
      <c r="X193" s="9">
        <f t="shared" si="85"/>
        <v>1.2081274025260844</v>
      </c>
      <c r="Y193" s="9">
        <f t="shared" si="86"/>
        <v>31.026908292147169</v>
      </c>
      <c r="Z193" s="9">
        <f t="shared" si="87"/>
        <v>67.764964305326743</v>
      </c>
      <c r="AB193" s="9">
        <f t="shared" si="88"/>
        <v>0.30361173814898423</v>
      </c>
    </row>
    <row r="194" spans="1:28" x14ac:dyDescent="0.25">
      <c r="A194" t="s">
        <v>112</v>
      </c>
      <c r="B194">
        <v>24.86</v>
      </c>
      <c r="C194">
        <v>56.56</v>
      </c>
      <c r="D194">
        <v>12.47</v>
      </c>
      <c r="E194">
        <v>0.24</v>
      </c>
      <c r="F194">
        <v>0.26</v>
      </c>
      <c r="G194">
        <v>5.59</v>
      </c>
      <c r="H194">
        <v>0.01</v>
      </c>
      <c r="L194" t="s">
        <v>112</v>
      </c>
      <c r="M194">
        <v>16.190000000000001</v>
      </c>
      <c r="N194">
        <v>49.07</v>
      </c>
      <c r="O194">
        <v>16.440000000000001</v>
      </c>
      <c r="P194">
        <v>0.53</v>
      </c>
      <c r="Q194">
        <v>0.78</v>
      </c>
      <c r="R194">
        <v>16.940000000000001</v>
      </c>
      <c r="S194">
        <v>0.06</v>
      </c>
      <c r="W194" t="s">
        <v>112</v>
      </c>
      <c r="X194" s="9">
        <f t="shared" si="85"/>
        <v>1.3462574044157241</v>
      </c>
      <c r="Y194" s="9">
        <f t="shared" si="86"/>
        <v>31.502423263327941</v>
      </c>
      <c r="Z194" s="9">
        <f t="shared" si="87"/>
        <v>67.151319332256307</v>
      </c>
      <c r="AB194" s="9">
        <f t="shared" si="88"/>
        <v>0.30952380952380948</v>
      </c>
    </row>
    <row r="195" spans="1:28" x14ac:dyDescent="0.25">
      <c r="A195" t="s">
        <v>114</v>
      </c>
      <c r="B195">
        <v>24.09</v>
      </c>
      <c r="C195">
        <v>57.38</v>
      </c>
      <c r="D195">
        <v>12.36</v>
      </c>
      <c r="E195">
        <v>0.22</v>
      </c>
      <c r="F195">
        <v>0.26</v>
      </c>
      <c r="G195">
        <v>5.67</v>
      </c>
      <c r="H195">
        <v>0.01</v>
      </c>
      <c r="L195" t="s">
        <v>114</v>
      </c>
      <c r="M195">
        <v>15.65</v>
      </c>
      <c r="N195">
        <v>49.66</v>
      </c>
      <c r="O195">
        <v>16.25</v>
      </c>
      <c r="P195">
        <v>0.48</v>
      </c>
      <c r="Q195">
        <v>0.78</v>
      </c>
      <c r="R195">
        <v>17.14</v>
      </c>
      <c r="S195">
        <v>0.03</v>
      </c>
      <c r="W195" t="s">
        <v>114</v>
      </c>
      <c r="X195" s="9">
        <f t="shared" si="85"/>
        <v>1.2419006479481642</v>
      </c>
      <c r="Y195" s="9">
        <f t="shared" si="86"/>
        <v>32.019438444924404</v>
      </c>
      <c r="Z195" s="9">
        <f t="shared" si="87"/>
        <v>66.738660907127425</v>
      </c>
      <c r="AB195" s="9">
        <f t="shared" si="88"/>
        <v>0.31447587354409318</v>
      </c>
    </row>
    <row r="196" spans="1:28" x14ac:dyDescent="0.25">
      <c r="A196" t="s">
        <v>406</v>
      </c>
      <c r="B196">
        <v>24.01</v>
      </c>
      <c r="C196">
        <v>57.59</v>
      </c>
      <c r="D196">
        <v>12.34</v>
      </c>
      <c r="E196">
        <v>0.25</v>
      </c>
      <c r="F196">
        <v>0.25</v>
      </c>
      <c r="G196">
        <v>5.54</v>
      </c>
      <c r="H196">
        <v>0.02</v>
      </c>
      <c r="L196" t="s">
        <v>406</v>
      </c>
      <c r="M196">
        <v>15.64</v>
      </c>
      <c r="N196">
        <v>49.95</v>
      </c>
      <c r="O196">
        <v>16.260000000000002</v>
      </c>
      <c r="P196">
        <v>0.55000000000000004</v>
      </c>
      <c r="Q196">
        <v>0.74</v>
      </c>
      <c r="R196">
        <v>16.77</v>
      </c>
      <c r="S196">
        <v>0.09</v>
      </c>
      <c r="W196" t="s">
        <v>406</v>
      </c>
      <c r="X196" s="9">
        <f t="shared" si="85"/>
        <v>1.4673913043478262</v>
      </c>
      <c r="Y196" s="9">
        <f t="shared" si="86"/>
        <v>31.467391304347828</v>
      </c>
      <c r="Z196" s="9">
        <f t="shared" si="87"/>
        <v>67.065217391304358</v>
      </c>
      <c r="AB196" s="9">
        <f t="shared" si="88"/>
        <v>0.30984340044742731</v>
      </c>
    </row>
    <row r="197" spans="1:28" x14ac:dyDescent="0.25">
      <c r="A197" t="s">
        <v>411</v>
      </c>
      <c r="B197">
        <v>25.2</v>
      </c>
      <c r="C197">
        <v>56.56</v>
      </c>
      <c r="D197">
        <v>11.18</v>
      </c>
      <c r="E197">
        <v>0.2</v>
      </c>
      <c r="F197">
        <v>0.27</v>
      </c>
      <c r="G197">
        <v>6.57</v>
      </c>
      <c r="H197">
        <v>0.01</v>
      </c>
      <c r="L197" t="s">
        <v>411</v>
      </c>
      <c r="M197">
        <v>16.18</v>
      </c>
      <c r="N197">
        <v>48.39</v>
      </c>
      <c r="O197">
        <v>14.54</v>
      </c>
      <c r="P197">
        <v>0.43</v>
      </c>
      <c r="Q197">
        <v>0.8</v>
      </c>
      <c r="R197">
        <v>19.61</v>
      </c>
      <c r="S197">
        <v>0.05</v>
      </c>
      <c r="W197" t="s">
        <v>411</v>
      </c>
      <c r="X197" s="9">
        <f t="shared" si="85"/>
        <v>1.1519473395501922</v>
      </c>
      <c r="Y197" s="9">
        <f t="shared" si="86"/>
        <v>37.520570488206253</v>
      </c>
      <c r="Z197" s="9">
        <f t="shared" si="87"/>
        <v>61.327482172243556</v>
      </c>
      <c r="AB197" s="9">
        <f t="shared" si="88"/>
        <v>0.37014084507042255</v>
      </c>
    </row>
    <row r="198" spans="1:28" x14ac:dyDescent="0.25">
      <c r="A198" t="s">
        <v>412</v>
      </c>
      <c r="B198">
        <v>25.38</v>
      </c>
      <c r="C198">
        <v>56.49</v>
      </c>
      <c r="D198">
        <v>11.3</v>
      </c>
      <c r="E198">
        <v>0.14000000000000001</v>
      </c>
      <c r="F198">
        <v>0.25</v>
      </c>
      <c r="G198">
        <v>6.44</v>
      </c>
      <c r="H198">
        <v>0</v>
      </c>
      <c r="L198" t="s">
        <v>412</v>
      </c>
      <c r="M198">
        <v>16.36</v>
      </c>
      <c r="N198">
        <v>48.52</v>
      </c>
      <c r="O198">
        <v>14.75</v>
      </c>
      <c r="P198">
        <v>0.31</v>
      </c>
      <c r="Q198">
        <v>0.72</v>
      </c>
      <c r="R198">
        <v>19.32</v>
      </c>
      <c r="S198">
        <v>0.02</v>
      </c>
      <c r="W198" t="s">
        <v>412</v>
      </c>
      <c r="X198" s="9">
        <f t="shared" si="85"/>
        <v>0.77220077220077221</v>
      </c>
      <c r="Y198" s="9">
        <f t="shared" si="86"/>
        <v>36.900165471594036</v>
      </c>
      <c r="Z198" s="9">
        <f t="shared" si="87"/>
        <v>62.327633756205174</v>
      </c>
      <c r="AB198" s="9">
        <f t="shared" si="88"/>
        <v>0.36302142051860203</v>
      </c>
    </row>
    <row r="199" spans="1:28" x14ac:dyDescent="0.25">
      <c r="A199" t="s">
        <v>413</v>
      </c>
      <c r="B199">
        <v>25.05</v>
      </c>
      <c r="C199">
        <v>56.78</v>
      </c>
      <c r="D199">
        <v>11.39</v>
      </c>
      <c r="E199">
        <v>0.24</v>
      </c>
      <c r="F199">
        <v>0.25</v>
      </c>
      <c r="G199">
        <v>6.3</v>
      </c>
      <c r="H199">
        <v>0</v>
      </c>
      <c r="L199" t="s">
        <v>413</v>
      </c>
      <c r="M199">
        <v>16.170000000000002</v>
      </c>
      <c r="N199">
        <v>48.82</v>
      </c>
      <c r="O199">
        <v>14.88</v>
      </c>
      <c r="P199">
        <v>0.51</v>
      </c>
      <c r="Q199">
        <v>0.72</v>
      </c>
      <c r="R199">
        <v>18.89</v>
      </c>
      <c r="S199">
        <v>0</v>
      </c>
      <c r="W199" t="s">
        <v>413</v>
      </c>
      <c r="X199" s="9">
        <f t="shared" si="85"/>
        <v>1.3201320132013201</v>
      </c>
      <c r="Y199" s="9">
        <f t="shared" si="86"/>
        <v>36.028602860286028</v>
      </c>
      <c r="Z199" s="9">
        <f t="shared" si="87"/>
        <v>62.651265126512655</v>
      </c>
      <c r="AB199" s="9">
        <f t="shared" si="88"/>
        <v>0.35613340870548327</v>
      </c>
    </row>
    <row r="200" spans="1:28" x14ac:dyDescent="0.25">
      <c r="A200" t="s">
        <v>414</v>
      </c>
      <c r="B200">
        <v>25.29</v>
      </c>
      <c r="C200">
        <v>56.69</v>
      </c>
      <c r="D200">
        <v>11.06</v>
      </c>
      <c r="E200">
        <v>0.12</v>
      </c>
      <c r="F200">
        <v>0.28999999999999998</v>
      </c>
      <c r="G200">
        <v>6.53</v>
      </c>
      <c r="H200">
        <v>0.01</v>
      </c>
      <c r="L200" t="s">
        <v>414</v>
      </c>
      <c r="M200">
        <v>16.27</v>
      </c>
      <c r="N200">
        <v>48.59</v>
      </c>
      <c r="O200">
        <v>14.4</v>
      </c>
      <c r="P200">
        <v>0.26</v>
      </c>
      <c r="Q200">
        <v>0.86</v>
      </c>
      <c r="R200">
        <v>19.55</v>
      </c>
      <c r="S200">
        <v>0.06</v>
      </c>
      <c r="W200" t="s">
        <v>414</v>
      </c>
      <c r="X200" s="9">
        <f t="shared" si="85"/>
        <v>0.72182121043864511</v>
      </c>
      <c r="Y200" s="9">
        <f t="shared" si="86"/>
        <v>37.867851193781227</v>
      </c>
      <c r="Z200" s="9">
        <f t="shared" si="87"/>
        <v>61.410327595780117</v>
      </c>
      <c r="AB200" s="9">
        <f t="shared" si="88"/>
        <v>0.37123365548607162</v>
      </c>
    </row>
    <row r="201" spans="1:28" x14ac:dyDescent="0.25">
      <c r="A201" t="s">
        <v>415</v>
      </c>
      <c r="B201">
        <v>25.59</v>
      </c>
      <c r="C201">
        <v>56.59</v>
      </c>
      <c r="D201">
        <v>10.62</v>
      </c>
      <c r="E201">
        <v>0.24</v>
      </c>
      <c r="F201">
        <v>0.25</v>
      </c>
      <c r="G201">
        <v>6.71</v>
      </c>
      <c r="H201">
        <v>0</v>
      </c>
      <c r="L201" t="s">
        <v>415</v>
      </c>
      <c r="M201">
        <v>16.45</v>
      </c>
      <c r="N201">
        <v>48.44</v>
      </c>
      <c r="O201">
        <v>13.81</v>
      </c>
      <c r="P201">
        <v>0.52</v>
      </c>
      <c r="Q201">
        <v>0.74</v>
      </c>
      <c r="R201">
        <v>20.04</v>
      </c>
      <c r="S201">
        <v>0</v>
      </c>
      <c r="W201" t="s">
        <v>415</v>
      </c>
      <c r="X201" s="9">
        <f t="shared" si="85"/>
        <v>1.3468013468013469</v>
      </c>
      <c r="Y201" s="9">
        <f t="shared" si="86"/>
        <v>39.057239057239059</v>
      </c>
      <c r="Z201" s="9">
        <f t="shared" si="87"/>
        <v>59.595959595959592</v>
      </c>
      <c r="AB201" s="9">
        <f t="shared" si="88"/>
        <v>0.38718984420080788</v>
      </c>
    </row>
    <row r="202" spans="1:28" x14ac:dyDescent="0.25">
      <c r="A202" t="s">
        <v>417</v>
      </c>
      <c r="B202">
        <v>24.49</v>
      </c>
      <c r="C202">
        <v>57.43</v>
      </c>
      <c r="D202">
        <v>11.79</v>
      </c>
      <c r="E202">
        <v>0.24</v>
      </c>
      <c r="F202">
        <v>0.25</v>
      </c>
      <c r="G202">
        <v>5.8</v>
      </c>
      <c r="H202">
        <v>0</v>
      </c>
      <c r="L202" t="s">
        <v>417</v>
      </c>
      <c r="M202">
        <v>15.93</v>
      </c>
      <c r="N202">
        <v>49.74</v>
      </c>
      <c r="O202">
        <v>15.51</v>
      </c>
      <c r="P202">
        <v>0.53</v>
      </c>
      <c r="Q202">
        <v>0.75</v>
      </c>
      <c r="R202">
        <v>17.54</v>
      </c>
      <c r="S202">
        <v>0</v>
      </c>
      <c r="W202" t="s">
        <v>417</v>
      </c>
      <c r="X202" s="9">
        <f t="shared" si="85"/>
        <v>1.3274336283185841</v>
      </c>
      <c r="Y202" s="9">
        <f t="shared" si="86"/>
        <v>33.462389380530979</v>
      </c>
      <c r="Z202" s="9">
        <f t="shared" si="87"/>
        <v>65.210176991150448</v>
      </c>
      <c r="AB202" s="9">
        <f t="shared" si="88"/>
        <v>0.32973280272882316</v>
      </c>
    </row>
    <row r="203" spans="1:28" x14ac:dyDescent="0.25">
      <c r="A203" t="s">
        <v>418</v>
      </c>
      <c r="B203">
        <v>24.55</v>
      </c>
      <c r="C203">
        <v>57.27</v>
      </c>
      <c r="D203">
        <v>11.37</v>
      </c>
      <c r="E203">
        <v>0.17</v>
      </c>
      <c r="F203">
        <v>0.25</v>
      </c>
      <c r="G203">
        <v>6.38</v>
      </c>
      <c r="H203">
        <v>0</v>
      </c>
      <c r="L203" t="s">
        <v>418</v>
      </c>
      <c r="M203">
        <v>15.82</v>
      </c>
      <c r="N203">
        <v>49.13</v>
      </c>
      <c r="O203">
        <v>14.83</v>
      </c>
      <c r="P203">
        <v>0.37</v>
      </c>
      <c r="Q203">
        <v>0.73</v>
      </c>
      <c r="R203">
        <v>19.12</v>
      </c>
      <c r="S203">
        <v>0</v>
      </c>
      <c r="W203" t="s">
        <v>418</v>
      </c>
      <c r="X203" s="9">
        <f t="shared" si="85"/>
        <v>0.93560814529444147</v>
      </c>
      <c r="Y203" s="9">
        <f t="shared" si="86"/>
        <v>36.488717666483218</v>
      </c>
      <c r="Z203" s="9">
        <f t="shared" si="87"/>
        <v>62.575674188222351</v>
      </c>
      <c r="AB203" s="9">
        <f t="shared" si="88"/>
        <v>0.35943661971830987</v>
      </c>
    </row>
    <row r="205" spans="1:28" x14ac:dyDescent="0.25">
      <c r="A205" s="1" t="s">
        <v>81</v>
      </c>
      <c r="B205" s="18" t="s">
        <v>489</v>
      </c>
      <c r="C205" t="s">
        <v>1</v>
      </c>
      <c r="D205" t="s">
        <v>2</v>
      </c>
      <c r="E205" t="s">
        <v>3</v>
      </c>
      <c r="F205" t="s">
        <v>4</v>
      </c>
      <c r="G205" t="s">
        <v>5</v>
      </c>
      <c r="H205" t="s">
        <v>6</v>
      </c>
      <c r="L205" s="1" t="s">
        <v>81</v>
      </c>
      <c r="M205" s="18" t="s">
        <v>489</v>
      </c>
      <c r="N205" t="s">
        <v>1</v>
      </c>
      <c r="O205" t="s">
        <v>2</v>
      </c>
      <c r="P205" t="s">
        <v>3</v>
      </c>
      <c r="Q205" t="s">
        <v>4</v>
      </c>
      <c r="R205" t="s">
        <v>5</v>
      </c>
      <c r="S205" t="s">
        <v>6</v>
      </c>
      <c r="W205" s="1" t="s">
        <v>81</v>
      </c>
      <c r="X205" s="1" t="s">
        <v>139</v>
      </c>
      <c r="Y205" s="1" t="s">
        <v>138</v>
      </c>
      <c r="Z205" s="1" t="s">
        <v>137</v>
      </c>
      <c r="AB205" s="12" t="s">
        <v>471</v>
      </c>
    </row>
    <row r="206" spans="1:28" x14ac:dyDescent="0.25">
      <c r="A206" t="s">
        <v>423</v>
      </c>
      <c r="B206">
        <v>23.52</v>
      </c>
      <c r="C206">
        <v>57.85</v>
      </c>
      <c r="D206">
        <v>12.59</v>
      </c>
      <c r="E206">
        <v>0.26</v>
      </c>
      <c r="F206">
        <v>0.26</v>
      </c>
      <c r="G206">
        <v>5.52</v>
      </c>
      <c r="H206">
        <v>0</v>
      </c>
      <c r="L206" t="s">
        <v>423</v>
      </c>
      <c r="M206">
        <v>15.29</v>
      </c>
      <c r="N206">
        <v>50.1</v>
      </c>
      <c r="O206">
        <v>16.559999999999999</v>
      </c>
      <c r="P206">
        <v>0.56000000000000005</v>
      </c>
      <c r="Q206">
        <v>0.78</v>
      </c>
      <c r="R206">
        <v>16.690000000000001</v>
      </c>
      <c r="S206">
        <v>0.01</v>
      </c>
      <c r="W206" t="s">
        <v>423</v>
      </c>
      <c r="X206" s="9">
        <f t="shared" ref="X206:X217" si="89">100*(E206+H206)/(SUM(D206:H206))</f>
        <v>1.3955984970477724</v>
      </c>
      <c r="Y206" s="9">
        <f t="shared" ref="Y206:Y217" si="90">100*(F206+G206)/(SUM(D206:H206))</f>
        <v>31.025228126677398</v>
      </c>
      <c r="Z206" s="9">
        <f t="shared" ref="Z206:Z217" si="91">100*(D206)/(SUM(D206:H206))</f>
        <v>67.579173376274824</v>
      </c>
      <c r="AB206" s="9">
        <f t="shared" ref="AB206:AB217" si="92">G206/(G206+D206)</f>
        <v>0.30480397570403089</v>
      </c>
    </row>
    <row r="207" spans="1:28" x14ac:dyDescent="0.25">
      <c r="A207" t="s">
        <v>424</v>
      </c>
      <c r="B207">
        <v>23.84</v>
      </c>
      <c r="C207">
        <v>57.71</v>
      </c>
      <c r="D207">
        <v>12.44</v>
      </c>
      <c r="E207">
        <v>0.26</v>
      </c>
      <c r="F207">
        <v>0.25</v>
      </c>
      <c r="G207">
        <v>5.49</v>
      </c>
      <c r="H207">
        <v>0</v>
      </c>
      <c r="L207" t="s">
        <v>424</v>
      </c>
      <c r="M207">
        <v>15.54</v>
      </c>
      <c r="N207">
        <v>50.09</v>
      </c>
      <c r="O207">
        <v>16.41</v>
      </c>
      <c r="P207">
        <v>0.56999999999999995</v>
      </c>
      <c r="Q207">
        <v>0.75</v>
      </c>
      <c r="R207">
        <v>16.649999999999999</v>
      </c>
      <c r="S207">
        <v>0</v>
      </c>
      <c r="W207" t="s">
        <v>424</v>
      </c>
      <c r="X207" s="9">
        <f t="shared" si="89"/>
        <v>1.4099783080260306</v>
      </c>
      <c r="Y207" s="9">
        <f t="shared" si="90"/>
        <v>31.127982646420829</v>
      </c>
      <c r="Z207" s="9">
        <f t="shared" si="91"/>
        <v>67.462039045553155</v>
      </c>
      <c r="AB207" s="9">
        <f t="shared" si="92"/>
        <v>0.30619074177356387</v>
      </c>
    </row>
    <row r="208" spans="1:28" x14ac:dyDescent="0.25">
      <c r="A208" t="s">
        <v>429</v>
      </c>
      <c r="B208">
        <v>24.1</v>
      </c>
      <c r="C208">
        <v>57.51</v>
      </c>
      <c r="D208">
        <v>12.22</v>
      </c>
      <c r="E208">
        <v>0.2</v>
      </c>
      <c r="F208">
        <v>0.27</v>
      </c>
      <c r="G208">
        <v>5.68</v>
      </c>
      <c r="H208">
        <v>0</v>
      </c>
      <c r="L208" t="s">
        <v>429</v>
      </c>
      <c r="M208">
        <v>15.67</v>
      </c>
      <c r="N208">
        <v>49.8</v>
      </c>
      <c r="O208">
        <v>16.079999999999998</v>
      </c>
      <c r="P208">
        <v>0.44</v>
      </c>
      <c r="Q208">
        <v>0.82</v>
      </c>
      <c r="R208">
        <v>17.18</v>
      </c>
      <c r="S208">
        <v>0</v>
      </c>
      <c r="W208" t="s">
        <v>429</v>
      </c>
      <c r="X208" s="9">
        <f t="shared" si="89"/>
        <v>1.0887316276537835</v>
      </c>
      <c r="Y208" s="9">
        <f t="shared" si="90"/>
        <v>32.38976592270005</v>
      </c>
      <c r="Z208" s="9">
        <f t="shared" si="91"/>
        <v>66.521502449646178</v>
      </c>
      <c r="AB208" s="9">
        <f t="shared" si="92"/>
        <v>0.31731843575418994</v>
      </c>
    </row>
    <row r="209" spans="1:28" x14ac:dyDescent="0.25">
      <c r="A209" t="s">
        <v>135</v>
      </c>
      <c r="B209">
        <v>24.48</v>
      </c>
      <c r="C209">
        <v>57.04</v>
      </c>
      <c r="D209">
        <v>12.22</v>
      </c>
      <c r="E209">
        <v>0.19</v>
      </c>
      <c r="F209">
        <v>0.25</v>
      </c>
      <c r="G209">
        <v>5.81</v>
      </c>
      <c r="H209">
        <v>0</v>
      </c>
      <c r="L209" t="s">
        <v>135</v>
      </c>
      <c r="M209">
        <v>15.89</v>
      </c>
      <c r="N209">
        <v>49.33</v>
      </c>
      <c r="O209">
        <v>16.059999999999999</v>
      </c>
      <c r="P209">
        <v>0.42</v>
      </c>
      <c r="Q209">
        <v>0.76</v>
      </c>
      <c r="R209">
        <v>17.54</v>
      </c>
      <c r="S209">
        <v>0</v>
      </c>
      <c r="W209" t="s">
        <v>135</v>
      </c>
      <c r="X209" s="9">
        <f t="shared" si="89"/>
        <v>1.028695181375203</v>
      </c>
      <c r="Y209" s="9">
        <f t="shared" si="90"/>
        <v>32.809962100703849</v>
      </c>
      <c r="Z209" s="9">
        <f t="shared" si="91"/>
        <v>66.161342717920959</v>
      </c>
      <c r="AB209" s="9">
        <f t="shared" si="92"/>
        <v>0.32224070992789788</v>
      </c>
    </row>
    <row r="210" spans="1:28" x14ac:dyDescent="0.25">
      <c r="A210" t="s">
        <v>431</v>
      </c>
      <c r="B210">
        <v>24.45</v>
      </c>
      <c r="C210">
        <v>56.74</v>
      </c>
      <c r="D210">
        <v>12.62</v>
      </c>
      <c r="E210">
        <v>0.25</v>
      </c>
      <c r="F210">
        <v>0.28999999999999998</v>
      </c>
      <c r="G210">
        <v>5.65</v>
      </c>
      <c r="H210">
        <v>0</v>
      </c>
      <c r="L210" t="s">
        <v>431</v>
      </c>
      <c r="M210">
        <v>15.87</v>
      </c>
      <c r="N210">
        <v>49.07</v>
      </c>
      <c r="O210">
        <v>16.59</v>
      </c>
      <c r="P210">
        <v>0.54</v>
      </c>
      <c r="Q210">
        <v>0.87</v>
      </c>
      <c r="R210">
        <v>17.04</v>
      </c>
      <c r="S210">
        <v>0</v>
      </c>
      <c r="W210" t="s">
        <v>431</v>
      </c>
      <c r="X210" s="9">
        <f t="shared" si="89"/>
        <v>1.3290802764486975</v>
      </c>
      <c r="Y210" s="9">
        <f t="shared" si="90"/>
        <v>31.578947368421055</v>
      </c>
      <c r="Z210" s="9">
        <f t="shared" si="91"/>
        <v>67.091972355130252</v>
      </c>
      <c r="AB210" s="9">
        <f t="shared" si="92"/>
        <v>0.30925013683634378</v>
      </c>
    </row>
    <row r="211" spans="1:28" x14ac:dyDescent="0.25">
      <c r="A211" t="s">
        <v>432</v>
      </c>
      <c r="B211">
        <v>24.08</v>
      </c>
      <c r="C211">
        <v>57.12</v>
      </c>
      <c r="D211">
        <v>12.69</v>
      </c>
      <c r="E211">
        <v>0.25</v>
      </c>
      <c r="F211">
        <v>0.28000000000000003</v>
      </c>
      <c r="G211">
        <v>5.57</v>
      </c>
      <c r="H211">
        <v>0.01</v>
      </c>
      <c r="L211" t="s">
        <v>432</v>
      </c>
      <c r="M211">
        <v>15.64</v>
      </c>
      <c r="N211">
        <v>49.43</v>
      </c>
      <c r="O211">
        <v>16.690000000000001</v>
      </c>
      <c r="P211">
        <v>0.53</v>
      </c>
      <c r="Q211">
        <v>0.83</v>
      </c>
      <c r="R211">
        <v>16.82</v>
      </c>
      <c r="S211">
        <v>0.05</v>
      </c>
      <c r="W211" t="s">
        <v>432</v>
      </c>
      <c r="X211" s="9">
        <f t="shared" si="89"/>
        <v>1.3829787234042552</v>
      </c>
      <c r="Y211" s="9">
        <f t="shared" si="90"/>
        <v>31.117021276595743</v>
      </c>
      <c r="Z211" s="9">
        <f t="shared" si="91"/>
        <v>67.5</v>
      </c>
      <c r="AB211" s="9">
        <f t="shared" si="92"/>
        <v>0.30503833515881712</v>
      </c>
    </row>
    <row r="212" spans="1:28" x14ac:dyDescent="0.25">
      <c r="A212" t="s">
        <v>434</v>
      </c>
      <c r="B212">
        <v>23.68</v>
      </c>
      <c r="C212">
        <v>57.93</v>
      </c>
      <c r="D212">
        <v>12.17</v>
      </c>
      <c r="E212">
        <v>0.22</v>
      </c>
      <c r="F212">
        <v>0.26</v>
      </c>
      <c r="G212">
        <v>5.74</v>
      </c>
      <c r="H212">
        <v>0</v>
      </c>
      <c r="L212" t="s">
        <v>434</v>
      </c>
      <c r="M212">
        <v>15.37</v>
      </c>
      <c r="N212">
        <v>50.07</v>
      </c>
      <c r="O212">
        <v>15.99</v>
      </c>
      <c r="P212">
        <v>0.48</v>
      </c>
      <c r="Q212">
        <v>0.77</v>
      </c>
      <c r="R212">
        <v>17.32</v>
      </c>
      <c r="S212">
        <v>0</v>
      </c>
      <c r="W212" t="s">
        <v>434</v>
      </c>
      <c r="X212" s="9">
        <f t="shared" si="89"/>
        <v>1.1963023382272975</v>
      </c>
      <c r="Y212" s="9">
        <f t="shared" si="90"/>
        <v>32.626427406199021</v>
      </c>
      <c r="Z212" s="9">
        <f t="shared" si="91"/>
        <v>66.177270255573674</v>
      </c>
      <c r="AB212" s="9">
        <f t="shared" si="92"/>
        <v>0.32049134561697379</v>
      </c>
    </row>
    <row r="213" spans="1:28" x14ac:dyDescent="0.25">
      <c r="A213" t="s">
        <v>435</v>
      </c>
      <c r="B213">
        <v>24.24</v>
      </c>
      <c r="C213">
        <v>57.58</v>
      </c>
      <c r="D213">
        <v>12.11</v>
      </c>
      <c r="E213">
        <v>0.23</v>
      </c>
      <c r="F213">
        <v>0.26</v>
      </c>
      <c r="G213">
        <v>5.57</v>
      </c>
      <c r="H213">
        <v>0</v>
      </c>
      <c r="L213" t="s">
        <v>435</v>
      </c>
      <c r="M213">
        <v>15.81</v>
      </c>
      <c r="N213">
        <v>50.02</v>
      </c>
      <c r="O213">
        <v>15.99</v>
      </c>
      <c r="P213">
        <v>0.5</v>
      </c>
      <c r="Q213">
        <v>0.78</v>
      </c>
      <c r="R213">
        <v>16.899999999999999</v>
      </c>
      <c r="S213">
        <v>0</v>
      </c>
      <c r="W213" t="s">
        <v>435</v>
      </c>
      <c r="X213" s="9">
        <f t="shared" si="89"/>
        <v>1.2658227848101264</v>
      </c>
      <c r="Y213" s="9">
        <f t="shared" si="90"/>
        <v>32.085855806274076</v>
      </c>
      <c r="Z213" s="9">
        <f t="shared" si="91"/>
        <v>66.648321408915791</v>
      </c>
      <c r="AB213" s="9">
        <f t="shared" si="92"/>
        <v>0.31504524886877833</v>
      </c>
    </row>
    <row r="214" spans="1:28" x14ac:dyDescent="0.25">
      <c r="A214" t="s">
        <v>455</v>
      </c>
      <c r="B214">
        <v>23.55</v>
      </c>
      <c r="C214">
        <v>57.88</v>
      </c>
      <c r="D214">
        <v>12.39</v>
      </c>
      <c r="E214">
        <v>0.27</v>
      </c>
      <c r="F214">
        <v>0.27</v>
      </c>
      <c r="G214">
        <v>5.64</v>
      </c>
      <c r="H214">
        <v>0</v>
      </c>
      <c r="L214" t="s">
        <v>455</v>
      </c>
      <c r="M214">
        <v>15.28</v>
      </c>
      <c r="N214">
        <v>50.04</v>
      </c>
      <c r="O214">
        <v>16.28</v>
      </c>
      <c r="P214">
        <v>0.57999999999999996</v>
      </c>
      <c r="Q214">
        <v>0.81</v>
      </c>
      <c r="R214">
        <v>17.010000000000002</v>
      </c>
      <c r="S214">
        <v>0</v>
      </c>
      <c r="W214" t="s">
        <v>455</v>
      </c>
      <c r="X214" s="9">
        <f t="shared" si="89"/>
        <v>1.4539579967689822</v>
      </c>
      <c r="Y214" s="9">
        <f t="shared" si="90"/>
        <v>31.825525040387721</v>
      </c>
      <c r="Z214" s="9">
        <f t="shared" si="91"/>
        <v>66.720516962843291</v>
      </c>
      <c r="AB214" s="9">
        <f t="shared" si="92"/>
        <v>0.31281198003327781</v>
      </c>
    </row>
    <row r="215" spans="1:28" x14ac:dyDescent="0.25">
      <c r="A215" t="s">
        <v>462</v>
      </c>
      <c r="B215">
        <v>24.89</v>
      </c>
      <c r="C215">
        <v>56.86</v>
      </c>
      <c r="D215">
        <v>9.74</v>
      </c>
      <c r="E215">
        <v>0.1</v>
      </c>
      <c r="F215">
        <v>0.32</v>
      </c>
      <c r="G215">
        <v>8.09</v>
      </c>
      <c r="H215">
        <v>0.01</v>
      </c>
      <c r="L215" t="s">
        <v>462</v>
      </c>
      <c r="M215">
        <v>15.58</v>
      </c>
      <c r="N215">
        <v>47.4</v>
      </c>
      <c r="O215">
        <v>12.33</v>
      </c>
      <c r="P215">
        <v>0.2</v>
      </c>
      <c r="Q215">
        <v>0.9</v>
      </c>
      <c r="R215">
        <v>23.54</v>
      </c>
      <c r="S215">
        <v>0.04</v>
      </c>
      <c r="W215" t="s">
        <v>462</v>
      </c>
      <c r="X215" s="9">
        <f t="shared" si="89"/>
        <v>0.60240963855421681</v>
      </c>
      <c r="Y215" s="9">
        <f t="shared" si="90"/>
        <v>46.056955093099667</v>
      </c>
      <c r="Z215" s="9">
        <f t="shared" si="91"/>
        <v>53.340635268346105</v>
      </c>
      <c r="AB215" s="9">
        <f t="shared" si="92"/>
        <v>0.4537296690970275</v>
      </c>
    </row>
    <row r="216" spans="1:28" x14ac:dyDescent="0.25">
      <c r="A216" t="s">
        <v>463</v>
      </c>
      <c r="B216">
        <v>24.99</v>
      </c>
      <c r="C216">
        <v>56.68</v>
      </c>
      <c r="D216">
        <v>10.62</v>
      </c>
      <c r="E216">
        <v>0.04</v>
      </c>
      <c r="F216">
        <v>0.26</v>
      </c>
      <c r="G216">
        <v>7.42</v>
      </c>
      <c r="H216">
        <v>0</v>
      </c>
      <c r="L216" t="s">
        <v>463</v>
      </c>
      <c r="M216">
        <v>15.84</v>
      </c>
      <c r="N216">
        <v>47.85</v>
      </c>
      <c r="O216">
        <v>13.62</v>
      </c>
      <c r="P216">
        <v>0.08</v>
      </c>
      <c r="Q216">
        <v>0.74</v>
      </c>
      <c r="R216">
        <v>21.86</v>
      </c>
      <c r="S216">
        <v>0</v>
      </c>
      <c r="W216" t="s">
        <v>463</v>
      </c>
      <c r="X216" s="9">
        <f t="shared" si="89"/>
        <v>0.21810250817884411</v>
      </c>
      <c r="Y216" s="9">
        <f t="shared" si="90"/>
        <v>41.875681570338067</v>
      </c>
      <c r="Z216" s="9">
        <f t="shared" si="91"/>
        <v>57.90621592148311</v>
      </c>
      <c r="AB216" s="9">
        <f t="shared" si="92"/>
        <v>0.41130820399113083</v>
      </c>
    </row>
    <row r="217" spans="1:28" x14ac:dyDescent="0.25">
      <c r="A217" t="s">
        <v>464</v>
      </c>
      <c r="B217">
        <v>24.58</v>
      </c>
      <c r="C217">
        <v>56.98</v>
      </c>
      <c r="D217">
        <v>10.220000000000001</v>
      </c>
      <c r="E217">
        <v>0.04</v>
      </c>
      <c r="F217">
        <v>0.26</v>
      </c>
      <c r="G217">
        <v>7.92</v>
      </c>
      <c r="H217">
        <v>0</v>
      </c>
      <c r="L217" t="s">
        <v>464</v>
      </c>
      <c r="M217">
        <v>15.43</v>
      </c>
      <c r="N217">
        <v>47.64</v>
      </c>
      <c r="O217">
        <v>12.98</v>
      </c>
      <c r="P217">
        <v>0.08</v>
      </c>
      <c r="Q217">
        <v>0.74</v>
      </c>
      <c r="R217">
        <v>23.13</v>
      </c>
      <c r="S217">
        <v>0</v>
      </c>
      <c r="W217" t="s">
        <v>464</v>
      </c>
      <c r="X217" s="9">
        <f t="shared" si="89"/>
        <v>0.2169197396963124</v>
      </c>
      <c r="Y217" s="9">
        <f t="shared" si="90"/>
        <v>44.360086767895886</v>
      </c>
      <c r="Z217" s="9">
        <f t="shared" si="91"/>
        <v>55.422993492407819</v>
      </c>
      <c r="AB217" s="9">
        <f t="shared" si="92"/>
        <v>0.43660418963616315</v>
      </c>
    </row>
    <row r="219" spans="1:28" s="3" customFormat="1" x14ac:dyDescent="0.25">
      <c r="J219" s="8"/>
    </row>
    <row r="221" spans="1:28" x14ac:dyDescent="0.25">
      <c r="A221" s="1" t="s">
        <v>405</v>
      </c>
      <c r="B221" s="2" t="s">
        <v>69</v>
      </c>
      <c r="D221" s="2"/>
      <c r="E221" s="2"/>
      <c r="F221" s="2"/>
      <c r="G221" s="2"/>
      <c r="H221" s="2"/>
      <c r="L221" s="1" t="s">
        <v>405</v>
      </c>
      <c r="M221" s="2" t="s">
        <v>70</v>
      </c>
      <c r="O221" s="2"/>
      <c r="P221" s="2"/>
      <c r="Q221" s="2"/>
      <c r="R221" s="2"/>
      <c r="S221" s="2"/>
      <c r="W221" s="1" t="s">
        <v>405</v>
      </c>
      <c r="X221" s="1" t="s">
        <v>136</v>
      </c>
    </row>
    <row r="222" spans="1:28" x14ac:dyDescent="0.25">
      <c r="B222" s="18" t="s">
        <v>489</v>
      </c>
      <c r="C222" s="18" t="s">
        <v>1</v>
      </c>
      <c r="D222" s="18" t="s">
        <v>2</v>
      </c>
      <c r="E222" s="18" t="s">
        <v>3</v>
      </c>
      <c r="F222" s="18" t="s">
        <v>4</v>
      </c>
      <c r="G222" s="18" t="s">
        <v>5</v>
      </c>
      <c r="H222" s="18" t="s">
        <v>6</v>
      </c>
      <c r="M222" s="18" t="s">
        <v>489</v>
      </c>
      <c r="N222" s="18" t="s">
        <v>1</v>
      </c>
      <c r="O222" s="18" t="s">
        <v>2</v>
      </c>
      <c r="P222" s="18" t="s">
        <v>3</v>
      </c>
      <c r="Q222" s="18" t="s">
        <v>4</v>
      </c>
      <c r="R222" s="18" t="s">
        <v>5</v>
      </c>
      <c r="S222" s="18" t="s">
        <v>6</v>
      </c>
      <c r="X222" s="1" t="s">
        <v>139</v>
      </c>
      <c r="Y222" s="1" t="s">
        <v>138</v>
      </c>
      <c r="Z222" s="1" t="s">
        <v>137</v>
      </c>
      <c r="AB222" s="12" t="s">
        <v>471</v>
      </c>
    </row>
    <row r="223" spans="1:28" x14ac:dyDescent="0.25">
      <c r="A223" s="17" t="s">
        <v>143</v>
      </c>
      <c r="B223" s="19">
        <f t="shared" ref="B223" si="93">AVERAGE(B159:B170,B173:B183,B186:B203,B206:B217)</f>
        <v>24.704528301886789</v>
      </c>
      <c r="C223" s="19">
        <f t="shared" ref="C223:H223" si="94">AVERAGE(C159:C170,C173:C183,C186:C203,C206:C217)</f>
        <v>57.042641509433949</v>
      </c>
      <c r="D223" s="19">
        <f t="shared" si="94"/>
        <v>11.817735849056604</v>
      </c>
      <c r="E223" s="19">
        <f t="shared" si="94"/>
        <v>0.20679245283018863</v>
      </c>
      <c r="F223" s="19">
        <f t="shared" si="94"/>
        <v>0.25584905660377349</v>
      </c>
      <c r="G223" s="19">
        <f t="shared" si="94"/>
        <v>5.9667924528301892</v>
      </c>
      <c r="H223" s="19">
        <f t="shared" si="94"/>
        <v>4.1509433962264161E-3</v>
      </c>
      <c r="L223" s="17" t="s">
        <v>143</v>
      </c>
      <c r="M223" s="19">
        <f t="shared" ref="M223" si="95">AVERAGE(M159:M170,M173:M183,M186:M203,M206:M217)</f>
        <v>16.016792452830185</v>
      </c>
      <c r="N223" s="19">
        <f t="shared" ref="N223:S223" si="96">AVERAGE(N159:N170,N173:N183,N186:N203,N206:N217)</f>
        <v>49.264528301886799</v>
      </c>
      <c r="O223" s="19">
        <f t="shared" si="96"/>
        <v>15.516981132075468</v>
      </c>
      <c r="P223" s="19">
        <f t="shared" si="96"/>
        <v>0.44849056603773585</v>
      </c>
      <c r="Q223" s="19">
        <f t="shared" si="96"/>
        <v>0.75924528301886784</v>
      </c>
      <c r="R223" s="19">
        <f t="shared" si="96"/>
        <v>17.97075471698113</v>
      </c>
      <c r="S223" s="19">
        <f t="shared" si="96"/>
        <v>2.1509433962264159E-2</v>
      </c>
      <c r="W223" s="17" t="s">
        <v>143</v>
      </c>
      <c r="X223" s="19">
        <f>AVERAGE(X159:X170,X173:X183,X186:X203,X206:X217)</f>
        <v>1.1540853767700996</v>
      </c>
      <c r="Y223" s="19">
        <f>AVERAGE(Y159:Y170,Y173:Y183,Y186:Y203,Y206:Y217)</f>
        <v>34.112632704198958</v>
      </c>
      <c r="Z223" s="19">
        <f>AVERAGE(Z159:Z170,Z173:Z183,Z186:Z203,Z206:Z217)</f>
        <v>64.733281919030915</v>
      </c>
      <c r="AB223" s="9">
        <f>G223/(G223+D223)</f>
        <v>0.33550467864796624</v>
      </c>
    </row>
    <row r="224" spans="1:28" x14ac:dyDescent="0.25">
      <c r="A224" s="17" t="s">
        <v>144</v>
      </c>
      <c r="B224" s="19">
        <f t="shared" ref="B224" si="97">_xlfn.STDEV.P(B159:B170,B173:B183,B186:B203,B206:B217)</f>
        <v>0.5995833963670133</v>
      </c>
      <c r="C224" s="19">
        <f t="shared" ref="C224:H224" si="98">_xlfn.STDEV.P(C159:C170,C173:C183,C186:C203,C206:C217)</f>
        <v>0.44398347301977714</v>
      </c>
      <c r="D224" s="19">
        <f t="shared" si="98"/>
        <v>0.6886454889633431</v>
      </c>
      <c r="E224" s="19">
        <f t="shared" si="98"/>
        <v>6.1759533215854617E-2</v>
      </c>
      <c r="F224" s="19">
        <f t="shared" si="98"/>
        <v>1.8575085998851274E-2</v>
      </c>
      <c r="G224" s="19">
        <f t="shared" si="98"/>
        <v>0.63891055146494469</v>
      </c>
      <c r="H224" s="19">
        <f t="shared" si="98"/>
        <v>6.5686396926525302E-3</v>
      </c>
      <c r="L224" s="17" t="s">
        <v>144</v>
      </c>
      <c r="M224" s="19">
        <f t="shared" ref="M224" si="99">_xlfn.STDEV.P(M159:M170,M173:M183,M186:M203,M206:M217)</f>
        <v>0.39807922594845296</v>
      </c>
      <c r="N224" s="19">
        <f t="shared" ref="N224:S224" si="100">_xlfn.STDEV.P(N159:N170,N173:N183,N186:N203,N206:N217)</f>
        <v>0.65612230232944968</v>
      </c>
      <c r="O224" s="19">
        <f t="shared" si="100"/>
        <v>1.0249391788778095</v>
      </c>
      <c r="P224" s="19">
        <f t="shared" si="100"/>
        <v>0.13577723468302844</v>
      </c>
      <c r="Q224" s="19">
        <f t="shared" si="100"/>
        <v>5.3371218892320389E-2</v>
      </c>
      <c r="R224" s="19">
        <f t="shared" si="100"/>
        <v>1.7243077353684098</v>
      </c>
      <c r="S224" s="19">
        <f t="shared" si="100"/>
        <v>2.8773430250125662E-2</v>
      </c>
      <c r="W224" s="17" t="s">
        <v>144</v>
      </c>
      <c r="X224" s="19">
        <f>_xlfn.STDEV.P(X159:X170,X173:X183,X186:X203,X206:X217)</f>
        <v>0.33725968166578363</v>
      </c>
      <c r="Y224" s="19">
        <f>_xlfn.STDEV.P(Y159:Y170,Y173:Y183,Y186:Y203,Y206:Y217)</f>
        <v>3.6548720208562027</v>
      </c>
      <c r="Z224" s="19">
        <f>_xlfn.STDEV.P(Z159:Z170,Z173:Z183,Z186:Z203,Z206:Z217)</f>
        <v>3.3775003021258114</v>
      </c>
    </row>
    <row r="225" spans="1:28" x14ac:dyDescent="0.25">
      <c r="A225" s="17" t="s">
        <v>145</v>
      </c>
      <c r="B225" s="18">
        <f t="shared" ref="B225" si="101">COUNT(B159:B170,B173:B183,B186:B203,B206:B217)</f>
        <v>53</v>
      </c>
      <c r="C225" s="18">
        <f t="shared" ref="C225:H225" si="102">COUNT(C159:C170,C173:C183,C186:C203,C206:C217)</f>
        <v>53</v>
      </c>
      <c r="D225" s="18">
        <f t="shared" si="102"/>
        <v>53</v>
      </c>
      <c r="E225" s="18">
        <f t="shared" si="102"/>
        <v>53</v>
      </c>
      <c r="F225" s="18">
        <f t="shared" si="102"/>
        <v>53</v>
      </c>
      <c r="G225" s="18">
        <f t="shared" si="102"/>
        <v>53</v>
      </c>
      <c r="H225" s="18">
        <f t="shared" si="102"/>
        <v>53</v>
      </c>
      <c r="L225" s="17" t="s">
        <v>145</v>
      </c>
      <c r="M225" s="18">
        <f t="shared" ref="M225" si="103">COUNT(M159:M170,M173:M183,M186:M203,M206:M217)</f>
        <v>53</v>
      </c>
      <c r="N225" s="18">
        <f t="shared" ref="N225:S225" si="104">COUNT(N159:N170,N173:N183,N186:N203,N206:N217)</f>
        <v>53</v>
      </c>
      <c r="O225" s="18">
        <f t="shared" si="104"/>
        <v>53</v>
      </c>
      <c r="P225" s="18">
        <f t="shared" si="104"/>
        <v>53</v>
      </c>
      <c r="Q225" s="18">
        <f t="shared" si="104"/>
        <v>53</v>
      </c>
      <c r="R225" s="18">
        <f t="shared" si="104"/>
        <v>53</v>
      </c>
      <c r="S225" s="18">
        <f t="shared" si="104"/>
        <v>53</v>
      </c>
      <c r="W225" s="17" t="s">
        <v>145</v>
      </c>
      <c r="X225" s="18">
        <f>COUNT(X159:X170,X173:X183,X186:X203,X206:X217)</f>
        <v>53</v>
      </c>
      <c r="Y225" s="18">
        <f>COUNT(Y159:Y170,Y173:Y183,Y186:Y203,Y206:Y217)</f>
        <v>53</v>
      </c>
      <c r="Z225" s="18">
        <f>COUNT(Z159:Z170,Z173:Z183,Z186:Z203,Z206:Z217)</f>
        <v>53</v>
      </c>
    </row>
    <row r="226" spans="1:28" x14ac:dyDescent="0.25">
      <c r="A226" s="17" t="s">
        <v>147</v>
      </c>
      <c r="B226" s="19">
        <f t="shared" ref="B226" si="105">MIN(B159:B170,B173:B183,B186:B203,B206:B217)</f>
        <v>23.34</v>
      </c>
      <c r="C226" s="19">
        <f t="shared" ref="C226:H226" si="106">MIN(C159:C170,C173:C183,C186:C203,C206:C217)</f>
        <v>56.16</v>
      </c>
      <c r="D226" s="19">
        <f t="shared" si="106"/>
        <v>9.74</v>
      </c>
      <c r="E226" s="19">
        <f t="shared" si="106"/>
        <v>0.04</v>
      </c>
      <c r="F226" s="19">
        <f t="shared" si="106"/>
        <v>0.21</v>
      </c>
      <c r="G226" s="19">
        <f t="shared" si="106"/>
        <v>5.38</v>
      </c>
      <c r="H226" s="19">
        <f t="shared" si="106"/>
        <v>0</v>
      </c>
      <c r="L226" s="17" t="s">
        <v>147</v>
      </c>
      <c r="M226" s="19">
        <f t="shared" ref="M226" si="107">MIN(M159:M170,M173:M183,M186:M203,M206:M217)</f>
        <v>15.17</v>
      </c>
      <c r="N226" s="19">
        <f t="shared" ref="N226:S226" si="108">MIN(N159:N170,N173:N183,N186:N203,N206:N217)</f>
        <v>47.4</v>
      </c>
      <c r="O226" s="19">
        <f t="shared" si="108"/>
        <v>12.33</v>
      </c>
      <c r="P226" s="19">
        <f t="shared" si="108"/>
        <v>0.08</v>
      </c>
      <c r="Q226" s="19">
        <f t="shared" si="108"/>
        <v>0.62</v>
      </c>
      <c r="R226" s="19">
        <f t="shared" si="108"/>
        <v>16.38</v>
      </c>
      <c r="S226" s="19">
        <f t="shared" si="108"/>
        <v>0</v>
      </c>
      <c r="W226" s="17" t="s">
        <v>147</v>
      </c>
      <c r="X226" s="19">
        <f>MIN(X159:X170,X173:X183,X186:X203,X206:X217)</f>
        <v>0.2169197396963124</v>
      </c>
      <c r="Y226" s="19">
        <f>MIN(Y159:Y170,Y173:Y183,Y186:Y203,Y206:Y217)</f>
        <v>30.777537796976244</v>
      </c>
      <c r="Z226" s="19">
        <f>MIN(Z159:Z170,Z173:Z183,Z186:Z203,Z206:Z217)</f>
        <v>53.340635268346105</v>
      </c>
    </row>
    <row r="227" spans="1:28" x14ac:dyDescent="0.25">
      <c r="A227" s="17" t="s">
        <v>146</v>
      </c>
      <c r="B227" s="19">
        <f t="shared" ref="B227" si="109">MAX(B159:B170,B173:B183,B186:B203,B206:B217)</f>
        <v>25.95</v>
      </c>
      <c r="C227" s="19">
        <f t="shared" ref="C227:H227" si="110">MAX(C159:C170,C173:C183,C186:C203,C206:C217)</f>
        <v>58.09</v>
      </c>
      <c r="D227" s="19">
        <f t="shared" si="110"/>
        <v>12.69</v>
      </c>
      <c r="E227" s="19">
        <f t="shared" si="110"/>
        <v>0.3</v>
      </c>
      <c r="F227" s="19">
        <f t="shared" si="110"/>
        <v>0.32</v>
      </c>
      <c r="G227" s="19">
        <f t="shared" si="110"/>
        <v>8.09</v>
      </c>
      <c r="H227" s="19">
        <f t="shared" si="110"/>
        <v>0.02</v>
      </c>
      <c r="L227" s="17" t="s">
        <v>146</v>
      </c>
      <c r="M227" s="19">
        <f t="shared" ref="M227" si="111">MAX(M159:M170,M173:M183,M186:M203,M206:M217)</f>
        <v>16.98</v>
      </c>
      <c r="N227" s="19">
        <f t="shared" ref="N227:S227" si="112">MAX(N159:N170,N173:N183,N186:N203,N206:N217)</f>
        <v>50.29</v>
      </c>
      <c r="O227" s="19">
        <f t="shared" si="112"/>
        <v>16.690000000000001</v>
      </c>
      <c r="P227" s="19">
        <f t="shared" si="112"/>
        <v>0.65</v>
      </c>
      <c r="Q227" s="19">
        <f t="shared" si="112"/>
        <v>0.9</v>
      </c>
      <c r="R227" s="19">
        <f t="shared" si="112"/>
        <v>23.54</v>
      </c>
      <c r="S227" s="19">
        <f t="shared" si="112"/>
        <v>0.1</v>
      </c>
      <c r="W227" s="17" t="s">
        <v>146</v>
      </c>
      <c r="X227" s="19">
        <f>MAX(X159:X170,X173:X183,X186:X203,X206:X217)</f>
        <v>1.6893732970027246</v>
      </c>
      <c r="Y227" s="19">
        <f>MAX(Y159:Y170,Y173:Y183,Y186:Y203,Y206:Y217)</f>
        <v>46.056955093099667</v>
      </c>
      <c r="Z227" s="19">
        <f>MAX(Z159:Z170,Z173:Z183,Z186:Z203,Z206:Z217)</f>
        <v>67.818574514038872</v>
      </c>
    </row>
    <row r="229" spans="1:28" s="3" customFormat="1" x14ac:dyDescent="0.25">
      <c r="J229" s="8"/>
    </row>
    <row r="231" spans="1:28" x14ac:dyDescent="0.25">
      <c r="A231" s="1" t="s">
        <v>467</v>
      </c>
      <c r="B231" t="s">
        <v>490</v>
      </c>
      <c r="L231" s="1" t="s">
        <v>467</v>
      </c>
      <c r="M231" s="1"/>
      <c r="W231" s="1" t="s">
        <v>467</v>
      </c>
      <c r="X231" s="12" t="s">
        <v>136</v>
      </c>
    </row>
    <row r="232" spans="1:28" x14ac:dyDescent="0.25">
      <c r="B232" s="2" t="s">
        <v>69</v>
      </c>
      <c r="M232" s="1" t="s">
        <v>142</v>
      </c>
    </row>
    <row r="233" spans="1:28" x14ac:dyDescent="0.25">
      <c r="A233" s="1" t="s">
        <v>103</v>
      </c>
      <c r="B233" s="18" t="s">
        <v>489</v>
      </c>
      <c r="C233" t="s">
        <v>1</v>
      </c>
      <c r="D233" t="s">
        <v>2</v>
      </c>
      <c r="E233" t="s">
        <v>3</v>
      </c>
      <c r="F233" t="s">
        <v>4</v>
      </c>
      <c r="G233" t="s">
        <v>5</v>
      </c>
      <c r="H233" t="s">
        <v>6</v>
      </c>
      <c r="L233" s="1" t="s">
        <v>103</v>
      </c>
      <c r="M233" s="18" t="s">
        <v>489</v>
      </c>
      <c r="N233" t="s">
        <v>1</v>
      </c>
      <c r="O233" t="s">
        <v>2</v>
      </c>
      <c r="P233" t="s">
        <v>3</v>
      </c>
      <c r="Q233" t="s">
        <v>4</v>
      </c>
      <c r="R233" t="s">
        <v>5</v>
      </c>
      <c r="S233" t="s">
        <v>6</v>
      </c>
      <c r="W233" s="1" t="s">
        <v>103</v>
      </c>
      <c r="X233" s="1" t="s">
        <v>139</v>
      </c>
      <c r="Y233" s="1" t="s">
        <v>138</v>
      </c>
      <c r="Z233" s="1" t="s">
        <v>137</v>
      </c>
      <c r="AB233" s="12" t="s">
        <v>471</v>
      </c>
    </row>
    <row r="234" spans="1:28" x14ac:dyDescent="0.25">
      <c r="A234" t="s">
        <v>8</v>
      </c>
      <c r="B234">
        <v>22.71</v>
      </c>
      <c r="C234">
        <v>58.28</v>
      </c>
      <c r="D234">
        <v>11.96</v>
      </c>
      <c r="E234">
        <v>0.17</v>
      </c>
      <c r="F234">
        <v>0.24</v>
      </c>
      <c r="G234">
        <v>6.65</v>
      </c>
      <c r="H234">
        <v>0</v>
      </c>
      <c r="L234" t="s">
        <v>8</v>
      </c>
      <c r="M234">
        <v>14.45</v>
      </c>
      <c r="N234">
        <v>49.41</v>
      </c>
      <c r="O234">
        <v>15.41</v>
      </c>
      <c r="P234">
        <v>0.37</v>
      </c>
      <c r="Q234">
        <v>0.69</v>
      </c>
      <c r="R234">
        <v>19.670000000000002</v>
      </c>
      <c r="S234">
        <v>0</v>
      </c>
      <c r="W234" t="s">
        <v>8</v>
      </c>
      <c r="X234" s="9">
        <f t="shared" ref="X234:X239" si="113">100*(E234+H234)/(SUM(D234:H234))</f>
        <v>0.89379600420609873</v>
      </c>
      <c r="Y234" s="9">
        <f t="shared" ref="Y234:Y239" si="114">100*(F234+G234)/(SUM(D234:H234))</f>
        <v>36.225026288117768</v>
      </c>
      <c r="Z234" s="9">
        <f t="shared" ref="Z234:Z239" si="115">100*(D234)/(SUM(D234:H234))</f>
        <v>62.881177707676123</v>
      </c>
      <c r="AB234" s="9">
        <f t="shared" ref="AB234:AB239" si="116">G234/(G234+D234)</f>
        <v>0.35733476625470179</v>
      </c>
    </row>
    <row r="235" spans="1:28" x14ac:dyDescent="0.25">
      <c r="A235" t="s">
        <v>9</v>
      </c>
      <c r="B235">
        <v>23.27</v>
      </c>
      <c r="C235">
        <v>58.01</v>
      </c>
      <c r="D235">
        <v>11.98</v>
      </c>
      <c r="E235">
        <v>0.2</v>
      </c>
      <c r="F235">
        <v>0.28000000000000003</v>
      </c>
      <c r="G235">
        <v>6.24</v>
      </c>
      <c r="H235">
        <v>0.01</v>
      </c>
      <c r="L235" t="s">
        <v>9</v>
      </c>
      <c r="M235">
        <v>14.93</v>
      </c>
      <c r="N235">
        <v>49.59</v>
      </c>
      <c r="O235">
        <v>15.56</v>
      </c>
      <c r="P235">
        <v>0.44</v>
      </c>
      <c r="Q235">
        <v>0.82</v>
      </c>
      <c r="R235">
        <v>18.61</v>
      </c>
      <c r="S235">
        <v>0.05</v>
      </c>
      <c r="W235" t="s">
        <v>9</v>
      </c>
      <c r="X235" s="9">
        <f t="shared" si="113"/>
        <v>1.1223944414751472</v>
      </c>
      <c r="Y235" s="9">
        <f t="shared" si="114"/>
        <v>34.847675040085512</v>
      </c>
      <c r="Z235" s="9">
        <f t="shared" si="115"/>
        <v>64.029930518439329</v>
      </c>
      <c r="AB235" s="9">
        <f t="shared" si="116"/>
        <v>0.34248079034028545</v>
      </c>
    </row>
    <row r="236" spans="1:28" x14ac:dyDescent="0.25">
      <c r="A236" t="s">
        <v>10</v>
      </c>
      <c r="B236">
        <v>23.21</v>
      </c>
      <c r="C236">
        <v>58.09</v>
      </c>
      <c r="D236">
        <v>11.56</v>
      </c>
      <c r="E236">
        <v>0.16</v>
      </c>
      <c r="F236">
        <v>0.27</v>
      </c>
      <c r="G236">
        <v>6.7</v>
      </c>
      <c r="H236">
        <v>0.02</v>
      </c>
      <c r="L236" t="s">
        <v>10</v>
      </c>
      <c r="M236">
        <v>14.78</v>
      </c>
      <c r="N236">
        <v>49.28</v>
      </c>
      <c r="O236">
        <v>14.9</v>
      </c>
      <c r="P236">
        <v>0.34</v>
      </c>
      <c r="Q236">
        <v>0.78</v>
      </c>
      <c r="R236">
        <v>19.829999999999998</v>
      </c>
      <c r="S236">
        <v>0.09</v>
      </c>
      <c r="W236" t="s">
        <v>10</v>
      </c>
      <c r="X236" s="9">
        <f t="shared" si="113"/>
        <v>0.96205237840726876</v>
      </c>
      <c r="Y236" s="9">
        <f t="shared" si="114"/>
        <v>37.252805986103695</v>
      </c>
      <c r="Z236" s="9">
        <f t="shared" si="115"/>
        <v>61.78514163548904</v>
      </c>
      <c r="AB236" s="9">
        <f t="shared" si="116"/>
        <v>0.36692223439211391</v>
      </c>
    </row>
    <row r="237" spans="1:28" x14ac:dyDescent="0.25">
      <c r="A237" t="s">
        <v>11</v>
      </c>
      <c r="B237">
        <v>22.82</v>
      </c>
      <c r="C237">
        <v>58.23</v>
      </c>
      <c r="D237">
        <v>11.77</v>
      </c>
      <c r="E237">
        <v>0.16</v>
      </c>
      <c r="F237">
        <v>0.27</v>
      </c>
      <c r="G237">
        <v>6.75</v>
      </c>
      <c r="H237">
        <v>0</v>
      </c>
      <c r="L237" t="s">
        <v>11</v>
      </c>
      <c r="M237">
        <v>14.5</v>
      </c>
      <c r="N237">
        <v>49.28</v>
      </c>
      <c r="O237">
        <v>15.14</v>
      </c>
      <c r="P237">
        <v>0.34</v>
      </c>
      <c r="Q237">
        <v>0.78</v>
      </c>
      <c r="R237">
        <v>19.95</v>
      </c>
      <c r="S237">
        <v>0.02</v>
      </c>
      <c r="W237" t="s">
        <v>11</v>
      </c>
      <c r="X237" s="9">
        <f t="shared" si="113"/>
        <v>0.84432717678100266</v>
      </c>
      <c r="Y237" s="9">
        <f t="shared" si="114"/>
        <v>37.044854881266495</v>
      </c>
      <c r="Z237" s="9">
        <f t="shared" si="115"/>
        <v>62.110817941952511</v>
      </c>
      <c r="AB237" s="9">
        <f t="shared" si="116"/>
        <v>0.3644708423326134</v>
      </c>
    </row>
    <row r="238" spans="1:28" x14ac:dyDescent="0.25">
      <c r="A238" t="s">
        <v>12</v>
      </c>
      <c r="B238">
        <v>23.28</v>
      </c>
      <c r="C238">
        <v>58</v>
      </c>
      <c r="D238">
        <v>11.97</v>
      </c>
      <c r="E238">
        <v>0.19</v>
      </c>
      <c r="F238">
        <v>0.24</v>
      </c>
      <c r="G238">
        <v>6.32</v>
      </c>
      <c r="H238">
        <v>0</v>
      </c>
      <c r="L238" t="s">
        <v>12</v>
      </c>
      <c r="M238">
        <v>14.93</v>
      </c>
      <c r="N238">
        <v>49.56</v>
      </c>
      <c r="O238">
        <v>15.55</v>
      </c>
      <c r="P238">
        <v>0.4</v>
      </c>
      <c r="Q238">
        <v>0.71</v>
      </c>
      <c r="R238">
        <v>18.850000000000001</v>
      </c>
      <c r="S238">
        <v>0</v>
      </c>
      <c r="W238" t="s">
        <v>12</v>
      </c>
      <c r="X238" s="9">
        <f t="shared" si="113"/>
        <v>1.0149572649572651</v>
      </c>
      <c r="Y238" s="9">
        <f t="shared" si="114"/>
        <v>35.042735042735046</v>
      </c>
      <c r="Z238" s="9">
        <f t="shared" si="115"/>
        <v>63.942307692307693</v>
      </c>
      <c r="AB238" s="9">
        <f t="shared" si="116"/>
        <v>0.34554401312192456</v>
      </c>
    </row>
    <row r="239" spans="1:28" x14ac:dyDescent="0.25">
      <c r="A239" t="s">
        <v>15</v>
      </c>
      <c r="B239">
        <v>22.97</v>
      </c>
      <c r="C239">
        <v>57.99</v>
      </c>
      <c r="D239">
        <v>12.65</v>
      </c>
      <c r="E239">
        <v>0.22</v>
      </c>
      <c r="F239">
        <v>0.26</v>
      </c>
      <c r="G239">
        <v>5.89</v>
      </c>
      <c r="H239">
        <v>0.01</v>
      </c>
      <c r="L239" t="s">
        <v>15</v>
      </c>
      <c r="M239">
        <v>14.8</v>
      </c>
      <c r="N239">
        <v>49.76</v>
      </c>
      <c r="O239">
        <v>16.5</v>
      </c>
      <c r="P239">
        <v>0.47</v>
      </c>
      <c r="Q239">
        <v>0.77</v>
      </c>
      <c r="R239">
        <v>17.64</v>
      </c>
      <c r="S239">
        <v>7.0000000000000007E-2</v>
      </c>
      <c r="W239" t="s">
        <v>15</v>
      </c>
      <c r="X239" s="9">
        <f t="shared" si="113"/>
        <v>1.208617971623752</v>
      </c>
      <c r="Y239" s="9">
        <f t="shared" si="114"/>
        <v>32.317393589069887</v>
      </c>
      <c r="Z239" s="9">
        <f t="shared" si="115"/>
        <v>66.473988439306353</v>
      </c>
      <c r="AB239" s="9">
        <f t="shared" si="116"/>
        <v>0.31769147788565266</v>
      </c>
    </row>
    <row r="241" spans="1:28" x14ac:dyDescent="0.25">
      <c r="A241" s="1" t="s">
        <v>75</v>
      </c>
      <c r="B241" s="18" t="s">
        <v>489</v>
      </c>
      <c r="C241" t="s">
        <v>1</v>
      </c>
      <c r="D241" t="s">
        <v>2</v>
      </c>
      <c r="E241" t="s">
        <v>3</v>
      </c>
      <c r="F241" t="s">
        <v>4</v>
      </c>
      <c r="G241" t="s">
        <v>5</v>
      </c>
      <c r="H241" t="s">
        <v>6</v>
      </c>
      <c r="L241" s="1" t="s">
        <v>75</v>
      </c>
      <c r="M241" s="18" t="s">
        <v>489</v>
      </c>
      <c r="N241" t="s">
        <v>1</v>
      </c>
      <c r="O241" t="s">
        <v>2</v>
      </c>
      <c r="P241" t="s">
        <v>3</v>
      </c>
      <c r="Q241" t="s">
        <v>4</v>
      </c>
      <c r="R241" t="s">
        <v>5</v>
      </c>
      <c r="S241" t="s">
        <v>6</v>
      </c>
      <c r="W241" s="1" t="s">
        <v>75</v>
      </c>
      <c r="X241" s="1" t="s">
        <v>139</v>
      </c>
      <c r="Y241" s="1" t="s">
        <v>138</v>
      </c>
      <c r="Z241" s="1" t="s">
        <v>137</v>
      </c>
      <c r="AB241" s="12" t="s">
        <v>471</v>
      </c>
    </row>
    <row r="242" spans="1:28" x14ac:dyDescent="0.25">
      <c r="A242" t="s">
        <v>27</v>
      </c>
      <c r="B242">
        <v>24.14</v>
      </c>
      <c r="C242">
        <v>57</v>
      </c>
      <c r="D242">
        <v>12.46</v>
      </c>
      <c r="E242">
        <v>0.2</v>
      </c>
      <c r="F242">
        <v>0.26</v>
      </c>
      <c r="G242">
        <v>5.92</v>
      </c>
      <c r="H242">
        <v>0.01</v>
      </c>
      <c r="L242" t="s">
        <v>27</v>
      </c>
      <c r="M242">
        <v>15.6</v>
      </c>
      <c r="N242">
        <v>49.07</v>
      </c>
      <c r="O242">
        <v>16.3</v>
      </c>
      <c r="P242">
        <v>0.44</v>
      </c>
      <c r="Q242">
        <v>0.77</v>
      </c>
      <c r="R242">
        <v>17.78</v>
      </c>
      <c r="S242">
        <v>0.03</v>
      </c>
      <c r="W242" t="s">
        <v>27</v>
      </c>
      <c r="X242" s="9">
        <f t="shared" ref="X242:X246" si="117">100*(E242+H242)/(SUM(D242:H242))</f>
        <v>1.114058355437666</v>
      </c>
      <c r="Y242" s="9">
        <f t="shared" ref="Y242:Y246" si="118">100*(F242+G242)/(SUM(D242:H242))</f>
        <v>32.785145888594165</v>
      </c>
      <c r="Z242" s="9">
        <f t="shared" ref="Z242:Z246" si="119">100*(D242)/(SUM(D242:H242))</f>
        <v>66.100795755968164</v>
      </c>
      <c r="AB242" s="9">
        <f t="shared" ref="AB242:AB246" si="120">G242/(G242+D242)</f>
        <v>0.32208922742110985</v>
      </c>
    </row>
    <row r="243" spans="1:28" x14ac:dyDescent="0.25">
      <c r="A243" t="s">
        <v>30</v>
      </c>
      <c r="B243">
        <v>23.7</v>
      </c>
      <c r="C243">
        <v>57.34</v>
      </c>
      <c r="D243">
        <v>12.28</v>
      </c>
      <c r="E243">
        <v>0.24</v>
      </c>
      <c r="F243">
        <v>0.28999999999999998</v>
      </c>
      <c r="G243">
        <v>6.14</v>
      </c>
      <c r="H243">
        <v>0.01</v>
      </c>
      <c r="L243" t="s">
        <v>30</v>
      </c>
      <c r="M243">
        <v>15.22</v>
      </c>
      <c r="N243">
        <v>49.07</v>
      </c>
      <c r="O243">
        <v>15.96</v>
      </c>
      <c r="P243">
        <v>0.52</v>
      </c>
      <c r="Q243">
        <v>0.85</v>
      </c>
      <c r="R243">
        <v>18.329999999999998</v>
      </c>
      <c r="S243">
        <v>0.04</v>
      </c>
      <c r="W243" t="s">
        <v>30</v>
      </c>
      <c r="X243" s="9">
        <f t="shared" si="117"/>
        <v>1.3185654008438819</v>
      </c>
      <c r="Y243" s="9">
        <f t="shared" si="118"/>
        <v>33.913502109704638</v>
      </c>
      <c r="Z243" s="9">
        <f t="shared" si="119"/>
        <v>64.767932489451468</v>
      </c>
      <c r="AB243" s="9">
        <f t="shared" si="120"/>
        <v>0.33333333333333337</v>
      </c>
    </row>
    <row r="244" spans="1:28" x14ac:dyDescent="0.25">
      <c r="A244" t="s">
        <v>32</v>
      </c>
      <c r="B244">
        <v>23.65</v>
      </c>
      <c r="C244">
        <v>57.44</v>
      </c>
      <c r="D244">
        <v>12.41</v>
      </c>
      <c r="E244">
        <v>0.28000000000000003</v>
      </c>
      <c r="F244">
        <v>0.28000000000000003</v>
      </c>
      <c r="G244">
        <v>5.94</v>
      </c>
      <c r="H244">
        <v>0</v>
      </c>
      <c r="L244" t="s">
        <v>32</v>
      </c>
      <c r="M244">
        <v>15.25</v>
      </c>
      <c r="N244">
        <v>49.33</v>
      </c>
      <c r="O244">
        <v>16.2</v>
      </c>
      <c r="P244">
        <v>0.6</v>
      </c>
      <c r="Q244">
        <v>0.82</v>
      </c>
      <c r="R244">
        <v>17.8</v>
      </c>
      <c r="S244">
        <v>0</v>
      </c>
      <c r="W244" t="s">
        <v>32</v>
      </c>
      <c r="X244" s="9">
        <f t="shared" si="117"/>
        <v>1.4806980433632999</v>
      </c>
      <c r="Y244" s="9">
        <f t="shared" si="118"/>
        <v>32.892649391856168</v>
      </c>
      <c r="Z244" s="9">
        <f t="shared" si="119"/>
        <v>65.626652564780542</v>
      </c>
      <c r="AB244" s="9">
        <f t="shared" si="120"/>
        <v>0.32370572207084469</v>
      </c>
    </row>
    <row r="245" spans="1:28" x14ac:dyDescent="0.25">
      <c r="A245" t="s">
        <v>38</v>
      </c>
      <c r="B245">
        <v>23.6</v>
      </c>
      <c r="C245">
        <v>57.46</v>
      </c>
      <c r="D245">
        <v>12.66</v>
      </c>
      <c r="E245">
        <v>0.27</v>
      </c>
      <c r="F245">
        <v>0.28000000000000003</v>
      </c>
      <c r="G245">
        <v>5.72</v>
      </c>
      <c r="H245">
        <v>0.01</v>
      </c>
      <c r="L245" t="s">
        <v>38</v>
      </c>
      <c r="M245">
        <v>15.26</v>
      </c>
      <c r="N245">
        <v>49.51</v>
      </c>
      <c r="O245">
        <v>16.57</v>
      </c>
      <c r="P245">
        <v>0.57999999999999996</v>
      </c>
      <c r="Q245">
        <v>0.83</v>
      </c>
      <c r="R245">
        <v>17.21</v>
      </c>
      <c r="S245">
        <v>0.03</v>
      </c>
      <c r="W245" t="s">
        <v>38</v>
      </c>
      <c r="X245" s="9">
        <f t="shared" si="117"/>
        <v>1.4783526927138333</v>
      </c>
      <c r="Y245" s="9">
        <f t="shared" si="118"/>
        <v>31.678986272439278</v>
      </c>
      <c r="Z245" s="9">
        <f t="shared" si="119"/>
        <v>66.842661034846884</v>
      </c>
      <c r="AB245" s="9">
        <f t="shared" si="120"/>
        <v>0.31120783460282919</v>
      </c>
    </row>
    <row r="246" spans="1:28" x14ac:dyDescent="0.25">
      <c r="A246" t="s">
        <v>39</v>
      </c>
      <c r="B246">
        <v>24.1</v>
      </c>
      <c r="C246">
        <v>57.24</v>
      </c>
      <c r="D246">
        <v>12.35</v>
      </c>
      <c r="E246">
        <v>0.11</v>
      </c>
      <c r="F246">
        <v>0.28000000000000003</v>
      </c>
      <c r="G246">
        <v>5.91</v>
      </c>
      <c r="H246">
        <v>0.01</v>
      </c>
      <c r="L246" t="s">
        <v>39</v>
      </c>
      <c r="M246">
        <v>15.59</v>
      </c>
      <c r="N246">
        <v>49.33</v>
      </c>
      <c r="O246">
        <v>16.18</v>
      </c>
      <c r="P246">
        <v>0.24</v>
      </c>
      <c r="Q246">
        <v>0.82</v>
      </c>
      <c r="R246">
        <v>17.78</v>
      </c>
      <c r="S246">
        <v>7.0000000000000007E-2</v>
      </c>
      <c r="W246" t="s">
        <v>39</v>
      </c>
      <c r="X246" s="9">
        <f t="shared" si="117"/>
        <v>0.64308681672025725</v>
      </c>
      <c r="Y246" s="9">
        <f t="shared" si="118"/>
        <v>33.172561629153272</v>
      </c>
      <c r="Z246" s="9">
        <f t="shared" si="119"/>
        <v>66.184351554126479</v>
      </c>
      <c r="AB246" s="9">
        <f t="shared" si="120"/>
        <v>0.32365826944140202</v>
      </c>
    </row>
    <row r="248" spans="1:28" x14ac:dyDescent="0.25">
      <c r="A248" s="1" t="s">
        <v>79</v>
      </c>
      <c r="B248" s="18" t="s">
        <v>489</v>
      </c>
      <c r="C248" t="s">
        <v>1</v>
      </c>
      <c r="D248" t="s">
        <v>2</v>
      </c>
      <c r="E248" t="s">
        <v>3</v>
      </c>
      <c r="F248" t="s">
        <v>4</v>
      </c>
      <c r="G248" t="s">
        <v>5</v>
      </c>
      <c r="H248" t="s">
        <v>6</v>
      </c>
      <c r="L248" s="1" t="s">
        <v>79</v>
      </c>
      <c r="M248" s="18" t="s">
        <v>489</v>
      </c>
      <c r="N248" t="s">
        <v>1</v>
      </c>
      <c r="O248" t="s">
        <v>2</v>
      </c>
      <c r="P248" t="s">
        <v>3</v>
      </c>
      <c r="Q248" t="s">
        <v>4</v>
      </c>
      <c r="R248" t="s">
        <v>5</v>
      </c>
      <c r="S248" t="s">
        <v>6</v>
      </c>
      <c r="W248" s="1" t="s">
        <v>79</v>
      </c>
      <c r="X248" s="1" t="s">
        <v>139</v>
      </c>
      <c r="Y248" s="1" t="s">
        <v>138</v>
      </c>
      <c r="Z248" s="1" t="s">
        <v>137</v>
      </c>
      <c r="AB248" s="12" t="s">
        <v>471</v>
      </c>
    </row>
    <row r="249" spans="1:28" x14ac:dyDescent="0.25">
      <c r="A249" t="s">
        <v>47</v>
      </c>
      <c r="B249">
        <v>23.56</v>
      </c>
      <c r="C249">
        <v>57.75</v>
      </c>
      <c r="D249">
        <v>12.5</v>
      </c>
      <c r="E249">
        <v>0.11</v>
      </c>
      <c r="F249">
        <v>0.28000000000000003</v>
      </c>
      <c r="G249">
        <v>5.79</v>
      </c>
      <c r="H249">
        <v>0.01</v>
      </c>
      <c r="L249" t="s">
        <v>47</v>
      </c>
      <c r="M249">
        <v>15.26</v>
      </c>
      <c r="N249">
        <v>49.82</v>
      </c>
      <c r="O249">
        <v>16.38</v>
      </c>
      <c r="P249">
        <v>0.24</v>
      </c>
      <c r="Q249">
        <v>0.82</v>
      </c>
      <c r="R249">
        <v>17.420000000000002</v>
      </c>
      <c r="S249">
        <v>0.05</v>
      </c>
      <c r="W249" t="s">
        <v>47</v>
      </c>
      <c r="X249" s="9">
        <f t="shared" ref="X249:X260" si="121">100*(E249+H249)/(SUM(D249:H249))</f>
        <v>0.6420545746388443</v>
      </c>
      <c r="Y249" s="9">
        <f t="shared" ref="Y249:Y260" si="122">100*(F249+G249)/(SUM(D249:H249))</f>
        <v>32.477260567148207</v>
      </c>
      <c r="Z249" s="9">
        <f t="shared" ref="Z249:Z260" si="123">100*(D249)/(SUM(D249:H249))</f>
        <v>66.880684858212945</v>
      </c>
      <c r="AB249" s="9">
        <f t="shared" ref="AB249:AB260" si="124">G249/(G249+D249)</f>
        <v>0.31656642974302901</v>
      </c>
    </row>
    <row r="250" spans="1:28" x14ac:dyDescent="0.25">
      <c r="A250" t="s">
        <v>48</v>
      </c>
      <c r="B250">
        <v>23.51</v>
      </c>
      <c r="C250">
        <v>57.47</v>
      </c>
      <c r="D250">
        <v>12.62</v>
      </c>
      <c r="E250">
        <v>0.06</v>
      </c>
      <c r="F250">
        <v>0.26</v>
      </c>
      <c r="G250">
        <v>6.06</v>
      </c>
      <c r="H250">
        <v>0.02</v>
      </c>
      <c r="L250" t="s">
        <v>48</v>
      </c>
      <c r="M250">
        <v>15.13</v>
      </c>
      <c r="N250">
        <v>49.28</v>
      </c>
      <c r="O250">
        <v>16.45</v>
      </c>
      <c r="P250">
        <v>0.13</v>
      </c>
      <c r="Q250">
        <v>0.78</v>
      </c>
      <c r="R250">
        <v>18.149999999999999</v>
      </c>
      <c r="S250">
        <v>0.08</v>
      </c>
      <c r="W250" t="s">
        <v>48</v>
      </c>
      <c r="X250" s="9">
        <f t="shared" si="121"/>
        <v>0.4206098843322818</v>
      </c>
      <c r="Y250" s="9">
        <f t="shared" si="122"/>
        <v>33.228180862250255</v>
      </c>
      <c r="Z250" s="9">
        <f t="shared" si="123"/>
        <v>66.351209253417451</v>
      </c>
      <c r="AB250" s="9">
        <f t="shared" si="124"/>
        <v>0.32441113490364026</v>
      </c>
    </row>
    <row r="251" spans="1:28" x14ac:dyDescent="0.25">
      <c r="A251" t="s">
        <v>50</v>
      </c>
      <c r="B251">
        <v>23.83</v>
      </c>
      <c r="C251">
        <v>57.47</v>
      </c>
      <c r="D251">
        <v>12.27</v>
      </c>
      <c r="E251">
        <v>0.09</v>
      </c>
      <c r="F251">
        <v>0.26</v>
      </c>
      <c r="G251">
        <v>6.08</v>
      </c>
      <c r="H251">
        <v>0</v>
      </c>
      <c r="L251" t="s">
        <v>50</v>
      </c>
      <c r="M251">
        <v>15.37</v>
      </c>
      <c r="N251">
        <v>49.39</v>
      </c>
      <c r="O251">
        <v>16.03</v>
      </c>
      <c r="P251">
        <v>0.18</v>
      </c>
      <c r="Q251">
        <v>0.78</v>
      </c>
      <c r="R251">
        <v>18.23</v>
      </c>
      <c r="S251">
        <v>0.02</v>
      </c>
      <c r="W251" t="s">
        <v>50</v>
      </c>
      <c r="X251" s="9">
        <f t="shared" si="121"/>
        <v>0.48128342245989308</v>
      </c>
      <c r="Y251" s="9">
        <f t="shared" si="122"/>
        <v>33.903743315508024</v>
      </c>
      <c r="Z251" s="9">
        <f t="shared" si="123"/>
        <v>65.614973262032095</v>
      </c>
      <c r="AB251" s="9">
        <f t="shared" si="124"/>
        <v>0.33133514986376017</v>
      </c>
    </row>
    <row r="252" spans="1:28" x14ac:dyDescent="0.25">
      <c r="A252" t="s">
        <v>51</v>
      </c>
      <c r="B252">
        <v>23.38</v>
      </c>
      <c r="C252">
        <v>57.64</v>
      </c>
      <c r="D252">
        <v>12.75</v>
      </c>
      <c r="E252">
        <v>0.25</v>
      </c>
      <c r="F252">
        <v>0.24</v>
      </c>
      <c r="G252">
        <v>5.74</v>
      </c>
      <c r="H252">
        <v>0</v>
      </c>
      <c r="L252" t="s">
        <v>51</v>
      </c>
      <c r="M252">
        <v>15.12</v>
      </c>
      <c r="N252">
        <v>49.66</v>
      </c>
      <c r="O252">
        <v>16.690000000000001</v>
      </c>
      <c r="P252">
        <v>0.53</v>
      </c>
      <c r="Q252">
        <v>0.72</v>
      </c>
      <c r="R252">
        <v>17.27</v>
      </c>
      <c r="S252">
        <v>0</v>
      </c>
      <c r="W252" t="s">
        <v>51</v>
      </c>
      <c r="X252" s="9">
        <f t="shared" si="121"/>
        <v>1.3171759747102212</v>
      </c>
      <c r="Y252" s="9">
        <f t="shared" si="122"/>
        <v>31.506849315068493</v>
      </c>
      <c r="Z252" s="9">
        <f t="shared" si="123"/>
        <v>67.175974710221283</v>
      </c>
      <c r="AB252" s="9">
        <f t="shared" si="124"/>
        <v>0.31043807463493778</v>
      </c>
    </row>
    <row r="253" spans="1:28" x14ac:dyDescent="0.25">
      <c r="A253" t="s">
        <v>52</v>
      </c>
      <c r="B253">
        <v>24.03</v>
      </c>
      <c r="C253">
        <v>56.98</v>
      </c>
      <c r="D253">
        <v>12.37</v>
      </c>
      <c r="E253">
        <v>0.28999999999999998</v>
      </c>
      <c r="F253">
        <v>0.24</v>
      </c>
      <c r="G253">
        <v>6.07</v>
      </c>
      <c r="H253">
        <v>0.01</v>
      </c>
      <c r="L253" t="s">
        <v>52</v>
      </c>
      <c r="M253">
        <v>15.47</v>
      </c>
      <c r="N253">
        <v>48.86</v>
      </c>
      <c r="O253">
        <v>16.11</v>
      </c>
      <c r="P253">
        <v>0.63</v>
      </c>
      <c r="Q253">
        <v>0.7</v>
      </c>
      <c r="R253">
        <v>18.18</v>
      </c>
      <c r="S253">
        <v>0.05</v>
      </c>
      <c r="W253" t="s">
        <v>52</v>
      </c>
      <c r="X253" s="9">
        <f t="shared" si="121"/>
        <v>1.5806111696522656</v>
      </c>
      <c r="Y253" s="9">
        <f t="shared" si="122"/>
        <v>33.245521601685986</v>
      </c>
      <c r="Z253" s="9">
        <f t="shared" si="123"/>
        <v>65.173867228661749</v>
      </c>
      <c r="AB253" s="9">
        <f t="shared" si="124"/>
        <v>0.32917570498915405</v>
      </c>
    </row>
    <row r="254" spans="1:28" x14ac:dyDescent="0.25">
      <c r="A254" t="s">
        <v>53</v>
      </c>
      <c r="B254">
        <v>23.93</v>
      </c>
      <c r="C254">
        <v>57.28</v>
      </c>
      <c r="D254">
        <v>12.51</v>
      </c>
      <c r="E254">
        <v>0.28999999999999998</v>
      </c>
      <c r="F254">
        <v>0.28000000000000003</v>
      </c>
      <c r="G254">
        <v>5.72</v>
      </c>
      <c r="H254">
        <v>0</v>
      </c>
      <c r="L254" t="s">
        <v>53</v>
      </c>
      <c r="M254">
        <v>15.5</v>
      </c>
      <c r="N254">
        <v>49.42</v>
      </c>
      <c r="O254">
        <v>16.399999999999999</v>
      </c>
      <c r="P254">
        <v>0.62</v>
      </c>
      <c r="Q254">
        <v>0.84</v>
      </c>
      <c r="R254">
        <v>17.23</v>
      </c>
      <c r="S254">
        <v>0</v>
      </c>
      <c r="W254" t="s">
        <v>53</v>
      </c>
      <c r="X254" s="9">
        <f t="shared" si="121"/>
        <v>1.5425531914893618</v>
      </c>
      <c r="Y254" s="9">
        <f t="shared" si="122"/>
        <v>31.914893617021281</v>
      </c>
      <c r="Z254" s="9">
        <f t="shared" si="123"/>
        <v>66.542553191489375</v>
      </c>
      <c r="AB254" s="9">
        <f t="shared" si="124"/>
        <v>0.31376851343938561</v>
      </c>
    </row>
    <row r="255" spans="1:28" x14ac:dyDescent="0.25">
      <c r="A255" t="s">
        <v>54</v>
      </c>
      <c r="B255">
        <v>23.68</v>
      </c>
      <c r="C255">
        <v>57.47</v>
      </c>
      <c r="D255">
        <v>12.09</v>
      </c>
      <c r="E255">
        <v>0.06</v>
      </c>
      <c r="F255">
        <v>0.25</v>
      </c>
      <c r="G255">
        <v>6.45</v>
      </c>
      <c r="H255">
        <v>0.01</v>
      </c>
      <c r="L255" t="s">
        <v>54</v>
      </c>
      <c r="M255">
        <v>15.17</v>
      </c>
      <c r="N255">
        <v>49.04</v>
      </c>
      <c r="O255">
        <v>15.67</v>
      </c>
      <c r="P255">
        <v>0.13</v>
      </c>
      <c r="Q255">
        <v>0.72</v>
      </c>
      <c r="R255">
        <v>19.22</v>
      </c>
      <c r="S255">
        <v>0.03</v>
      </c>
      <c r="W255" t="s">
        <v>54</v>
      </c>
      <c r="X255" s="9">
        <f t="shared" si="121"/>
        <v>0.37115588547189809</v>
      </c>
      <c r="Y255" s="9">
        <f t="shared" si="122"/>
        <v>35.524920466595965</v>
      </c>
      <c r="Z255" s="9">
        <f t="shared" si="123"/>
        <v>64.10392364793212</v>
      </c>
      <c r="AB255" s="9">
        <f t="shared" si="124"/>
        <v>0.34789644012944987</v>
      </c>
    </row>
    <row r="256" spans="1:28" x14ac:dyDescent="0.25">
      <c r="A256" t="s">
        <v>55</v>
      </c>
      <c r="B256">
        <v>23.78</v>
      </c>
      <c r="C256">
        <v>57.5</v>
      </c>
      <c r="D256">
        <v>12.18</v>
      </c>
      <c r="E256">
        <v>0.1</v>
      </c>
      <c r="F256">
        <v>0.25</v>
      </c>
      <c r="G256">
        <v>6.19</v>
      </c>
      <c r="H256">
        <v>0</v>
      </c>
      <c r="L256" t="s">
        <v>55</v>
      </c>
      <c r="M256">
        <v>15.31</v>
      </c>
      <c r="N256">
        <v>49.31</v>
      </c>
      <c r="O256">
        <v>15.87</v>
      </c>
      <c r="P256">
        <v>0.22</v>
      </c>
      <c r="Q256">
        <v>0.75</v>
      </c>
      <c r="R256">
        <v>18.54</v>
      </c>
      <c r="S256">
        <v>0</v>
      </c>
      <c r="W256" t="s">
        <v>55</v>
      </c>
      <c r="X256" s="9">
        <f t="shared" si="121"/>
        <v>0.53418803418803418</v>
      </c>
      <c r="Y256" s="9">
        <f t="shared" si="122"/>
        <v>34.401709401709404</v>
      </c>
      <c r="Z256" s="9">
        <f t="shared" si="123"/>
        <v>65.064102564102569</v>
      </c>
      <c r="AB256" s="9">
        <f t="shared" si="124"/>
        <v>0.33696243875884596</v>
      </c>
    </row>
    <row r="257" spans="1:28" x14ac:dyDescent="0.25">
      <c r="A257" t="s">
        <v>64</v>
      </c>
      <c r="B257">
        <v>23.25</v>
      </c>
      <c r="C257">
        <v>57.85</v>
      </c>
      <c r="D257">
        <v>12.03</v>
      </c>
      <c r="E257">
        <v>0.09</v>
      </c>
      <c r="F257">
        <v>0.24</v>
      </c>
      <c r="G257">
        <v>6.51</v>
      </c>
      <c r="H257">
        <v>0.02</v>
      </c>
      <c r="L257" t="s">
        <v>64</v>
      </c>
      <c r="M257">
        <v>14.85</v>
      </c>
      <c r="N257">
        <v>49.24</v>
      </c>
      <c r="O257">
        <v>15.56</v>
      </c>
      <c r="P257">
        <v>0.2</v>
      </c>
      <c r="Q257">
        <v>0.71</v>
      </c>
      <c r="R257">
        <v>19.34</v>
      </c>
      <c r="S257">
        <v>0.1</v>
      </c>
      <c r="W257" t="s">
        <v>64</v>
      </c>
      <c r="X257" s="9">
        <f t="shared" si="121"/>
        <v>0.58231868713605095</v>
      </c>
      <c r="Y257" s="9">
        <f t="shared" si="122"/>
        <v>35.733192165166763</v>
      </c>
      <c r="Z257" s="9">
        <f t="shared" si="123"/>
        <v>63.684489147697207</v>
      </c>
      <c r="AB257" s="9">
        <f t="shared" si="124"/>
        <v>0.35113268608414239</v>
      </c>
    </row>
    <row r="258" spans="1:28" x14ac:dyDescent="0.25">
      <c r="A258" t="s">
        <v>65</v>
      </c>
      <c r="B258">
        <v>23.55</v>
      </c>
      <c r="C258">
        <v>57.48</v>
      </c>
      <c r="D258">
        <v>12.35</v>
      </c>
      <c r="E258">
        <v>0.06</v>
      </c>
      <c r="F258">
        <v>0.27</v>
      </c>
      <c r="G258">
        <v>6.28</v>
      </c>
      <c r="H258">
        <v>0</v>
      </c>
      <c r="L258" t="s">
        <v>65</v>
      </c>
      <c r="M258">
        <v>15.12</v>
      </c>
      <c r="N258">
        <v>49.15</v>
      </c>
      <c r="O258">
        <v>16.05</v>
      </c>
      <c r="P258">
        <v>0.13</v>
      </c>
      <c r="Q258">
        <v>0.81</v>
      </c>
      <c r="R258">
        <v>18.75</v>
      </c>
      <c r="S258">
        <v>0</v>
      </c>
      <c r="W258" t="s">
        <v>65</v>
      </c>
      <c r="X258" s="9">
        <f t="shared" si="121"/>
        <v>0.31645569620253161</v>
      </c>
      <c r="Y258" s="9">
        <f t="shared" si="122"/>
        <v>34.546413502109708</v>
      </c>
      <c r="Z258" s="9">
        <f t="shared" si="123"/>
        <v>65.137130801687761</v>
      </c>
      <c r="AB258" s="9">
        <f t="shared" si="124"/>
        <v>0.33709071390230816</v>
      </c>
    </row>
    <row r="259" spans="1:28" x14ac:dyDescent="0.25">
      <c r="A259" t="s">
        <v>66</v>
      </c>
      <c r="B259">
        <v>23.61</v>
      </c>
      <c r="C259">
        <v>57.44</v>
      </c>
      <c r="D259">
        <v>12.1</v>
      </c>
      <c r="E259">
        <v>0.08</v>
      </c>
      <c r="F259">
        <v>0.28000000000000003</v>
      </c>
      <c r="G259">
        <v>6.49</v>
      </c>
      <c r="H259">
        <v>0</v>
      </c>
      <c r="L259" t="s">
        <v>66</v>
      </c>
      <c r="M259">
        <v>15.1</v>
      </c>
      <c r="N259">
        <v>48.94</v>
      </c>
      <c r="O259">
        <v>15.66</v>
      </c>
      <c r="P259">
        <v>0.17</v>
      </c>
      <c r="Q259">
        <v>0.81</v>
      </c>
      <c r="R259">
        <v>19.32</v>
      </c>
      <c r="S259">
        <v>0</v>
      </c>
      <c r="W259" t="s">
        <v>66</v>
      </c>
      <c r="X259" s="9">
        <f t="shared" si="121"/>
        <v>0.42216358839050133</v>
      </c>
      <c r="Y259" s="9">
        <f t="shared" si="122"/>
        <v>35.725593667546178</v>
      </c>
      <c r="Z259" s="9">
        <f t="shared" si="123"/>
        <v>63.852242744063325</v>
      </c>
      <c r="AB259" s="9">
        <f t="shared" si="124"/>
        <v>0.34911242603550297</v>
      </c>
    </row>
    <row r="260" spans="1:28" x14ac:dyDescent="0.25">
      <c r="A260" t="s">
        <v>68</v>
      </c>
      <c r="B260">
        <v>23.71</v>
      </c>
      <c r="C260">
        <v>57.48</v>
      </c>
      <c r="D260">
        <v>11.97</v>
      </c>
      <c r="E260">
        <v>0.09</v>
      </c>
      <c r="F260">
        <v>0.28000000000000003</v>
      </c>
      <c r="G260">
        <v>6.47</v>
      </c>
      <c r="H260">
        <v>0.01</v>
      </c>
      <c r="L260" t="s">
        <v>68</v>
      </c>
      <c r="M260">
        <v>15.18</v>
      </c>
      <c r="N260">
        <v>49.01</v>
      </c>
      <c r="O260">
        <v>15.51</v>
      </c>
      <c r="P260">
        <v>0.2</v>
      </c>
      <c r="Q260">
        <v>0.81</v>
      </c>
      <c r="R260">
        <v>19.27</v>
      </c>
      <c r="S260">
        <v>0.03</v>
      </c>
      <c r="W260" t="s">
        <v>68</v>
      </c>
      <c r="X260" s="9">
        <f t="shared" si="121"/>
        <v>0.53134962805526031</v>
      </c>
      <c r="Y260" s="9">
        <f t="shared" si="122"/>
        <v>35.866099893730073</v>
      </c>
      <c r="Z260" s="9">
        <f t="shared" si="123"/>
        <v>63.602550478214667</v>
      </c>
      <c r="AB260" s="9">
        <f t="shared" si="124"/>
        <v>0.35086767895878523</v>
      </c>
    </row>
    <row r="262" spans="1:28" x14ac:dyDescent="0.25">
      <c r="A262" s="1" t="s">
        <v>81</v>
      </c>
      <c r="B262" s="18" t="s">
        <v>489</v>
      </c>
      <c r="C262" t="s">
        <v>1</v>
      </c>
      <c r="D262" t="s">
        <v>2</v>
      </c>
      <c r="E262" t="s">
        <v>3</v>
      </c>
      <c r="F262" t="s">
        <v>4</v>
      </c>
      <c r="G262" t="s">
        <v>5</v>
      </c>
      <c r="H262" t="s">
        <v>6</v>
      </c>
      <c r="L262" s="1" t="s">
        <v>81</v>
      </c>
      <c r="M262" s="18" t="s">
        <v>489</v>
      </c>
      <c r="N262" t="s">
        <v>1</v>
      </c>
      <c r="O262" t="s">
        <v>2</v>
      </c>
      <c r="P262" t="s">
        <v>3</v>
      </c>
      <c r="Q262" t="s">
        <v>4</v>
      </c>
      <c r="R262" t="s">
        <v>5</v>
      </c>
      <c r="S262" t="s">
        <v>6</v>
      </c>
      <c r="W262" s="1" t="s">
        <v>81</v>
      </c>
      <c r="X262" s="1" t="s">
        <v>139</v>
      </c>
      <c r="Y262" s="1" t="s">
        <v>138</v>
      </c>
      <c r="Z262" s="1" t="s">
        <v>137</v>
      </c>
      <c r="AB262" s="12" t="s">
        <v>471</v>
      </c>
    </row>
    <row r="263" spans="1:28" x14ac:dyDescent="0.25">
      <c r="A263" t="s">
        <v>406</v>
      </c>
      <c r="B263">
        <v>24.7</v>
      </c>
      <c r="C263">
        <v>57.43</v>
      </c>
      <c r="D263">
        <v>11.82</v>
      </c>
      <c r="E263">
        <v>0.25</v>
      </c>
      <c r="F263">
        <v>0.28000000000000003</v>
      </c>
      <c r="G263">
        <v>5.52</v>
      </c>
      <c r="H263">
        <v>0.01</v>
      </c>
      <c r="L263" t="s">
        <v>406</v>
      </c>
      <c r="M263">
        <v>16.149999999999999</v>
      </c>
      <c r="N263">
        <v>50.02</v>
      </c>
      <c r="O263">
        <v>15.64</v>
      </c>
      <c r="P263">
        <v>0.54</v>
      </c>
      <c r="Q263">
        <v>0.84</v>
      </c>
      <c r="R263">
        <v>16.78</v>
      </c>
      <c r="S263">
        <v>0.03</v>
      </c>
      <c r="W263" t="s">
        <v>406</v>
      </c>
      <c r="X263" s="9">
        <f t="shared" ref="X263:X268" si="125">100*(E263+H263)/(SUM(D263:H263))</f>
        <v>1.4541387024608501</v>
      </c>
      <c r="Y263" s="9">
        <f t="shared" ref="Y263:Y268" si="126">100*(F263+G263)/(SUM(D263:H263))</f>
        <v>32.438478747203582</v>
      </c>
      <c r="Z263" s="9">
        <f t="shared" ref="Z263:Z268" si="127">100*(D263)/(SUM(D263:H263))</f>
        <v>66.107382550335572</v>
      </c>
      <c r="AB263" s="9">
        <f t="shared" ref="AB263:AB268" si="128">G263/(G263+D263)</f>
        <v>0.31833910034602075</v>
      </c>
    </row>
    <row r="264" spans="1:28" x14ac:dyDescent="0.25">
      <c r="A264" t="s">
        <v>407</v>
      </c>
      <c r="B264">
        <v>23.85</v>
      </c>
      <c r="C264">
        <v>57.55</v>
      </c>
      <c r="D264">
        <v>12.27</v>
      </c>
      <c r="E264">
        <v>0.23</v>
      </c>
      <c r="F264">
        <v>0.26</v>
      </c>
      <c r="G264">
        <v>5.85</v>
      </c>
      <c r="H264">
        <v>0</v>
      </c>
      <c r="L264" t="s">
        <v>407</v>
      </c>
      <c r="M264">
        <v>15.44</v>
      </c>
      <c r="N264">
        <v>49.63</v>
      </c>
      <c r="O264">
        <v>16.079999999999998</v>
      </c>
      <c r="P264">
        <v>0.49</v>
      </c>
      <c r="Q264">
        <v>0.76</v>
      </c>
      <c r="R264">
        <v>17.61</v>
      </c>
      <c r="S264">
        <v>0</v>
      </c>
      <c r="W264" t="s">
        <v>407</v>
      </c>
      <c r="X264" s="9">
        <f t="shared" si="125"/>
        <v>1.2358946802794197</v>
      </c>
      <c r="Y264" s="9">
        <f t="shared" si="126"/>
        <v>32.83181085437937</v>
      </c>
      <c r="Z264" s="9">
        <f t="shared" si="127"/>
        <v>65.932294465341215</v>
      </c>
      <c r="AB264" s="9">
        <f t="shared" si="128"/>
        <v>0.32284768211920534</v>
      </c>
    </row>
    <row r="265" spans="1:28" x14ac:dyDescent="0.25">
      <c r="A265" t="s">
        <v>410</v>
      </c>
      <c r="B265">
        <v>23.19</v>
      </c>
      <c r="C265">
        <v>58.04</v>
      </c>
      <c r="D265">
        <v>12.27</v>
      </c>
      <c r="E265">
        <v>0.24</v>
      </c>
      <c r="F265">
        <v>0.27</v>
      </c>
      <c r="G265">
        <v>5.97</v>
      </c>
      <c r="H265">
        <v>0.01</v>
      </c>
      <c r="L265" t="s">
        <v>410</v>
      </c>
      <c r="M265">
        <v>14.94</v>
      </c>
      <c r="N265">
        <v>49.8</v>
      </c>
      <c r="O265">
        <v>16</v>
      </c>
      <c r="P265">
        <v>0.52</v>
      </c>
      <c r="Q265">
        <v>0.8</v>
      </c>
      <c r="R265">
        <v>17.89</v>
      </c>
      <c r="S265">
        <v>0.05</v>
      </c>
      <c r="W265" t="s">
        <v>410</v>
      </c>
      <c r="X265" s="9">
        <f t="shared" si="125"/>
        <v>1.3326226012793176</v>
      </c>
      <c r="Y265" s="9">
        <f t="shared" si="126"/>
        <v>33.262260127931768</v>
      </c>
      <c r="Z265" s="9">
        <f t="shared" si="127"/>
        <v>65.405117270788907</v>
      </c>
      <c r="AB265" s="9">
        <f t="shared" si="128"/>
        <v>0.3273026315789474</v>
      </c>
    </row>
    <row r="266" spans="1:28" x14ac:dyDescent="0.25">
      <c r="A266" t="s">
        <v>411</v>
      </c>
      <c r="B266">
        <v>23.42</v>
      </c>
      <c r="C266">
        <v>58.03</v>
      </c>
      <c r="D266">
        <v>12.07</v>
      </c>
      <c r="E266">
        <v>0.22</v>
      </c>
      <c r="F266">
        <v>0.28999999999999998</v>
      </c>
      <c r="G266">
        <v>5.97</v>
      </c>
      <c r="H266">
        <v>0</v>
      </c>
      <c r="L266" t="s">
        <v>411</v>
      </c>
      <c r="M266">
        <v>15.11</v>
      </c>
      <c r="N266">
        <v>49.88</v>
      </c>
      <c r="O266">
        <v>15.77</v>
      </c>
      <c r="P266">
        <v>0.47</v>
      </c>
      <c r="Q266">
        <v>0.85</v>
      </c>
      <c r="R266">
        <v>17.920000000000002</v>
      </c>
      <c r="S266">
        <v>0</v>
      </c>
      <c r="W266" t="s">
        <v>411</v>
      </c>
      <c r="X266" s="9">
        <f t="shared" si="125"/>
        <v>1.1859838274932615</v>
      </c>
      <c r="Y266" s="9">
        <f t="shared" si="126"/>
        <v>33.746630727762799</v>
      </c>
      <c r="Z266" s="9">
        <f t="shared" si="127"/>
        <v>65.067385444743934</v>
      </c>
      <c r="AB266" s="9">
        <f t="shared" si="128"/>
        <v>0.33093126385809313</v>
      </c>
    </row>
    <row r="267" spans="1:28" x14ac:dyDescent="0.25">
      <c r="A267" t="s">
        <v>416</v>
      </c>
      <c r="B267">
        <v>24.47</v>
      </c>
      <c r="C267">
        <v>57.21</v>
      </c>
      <c r="D267">
        <v>12.14</v>
      </c>
      <c r="E267">
        <v>0.23</v>
      </c>
      <c r="F267">
        <v>0.26</v>
      </c>
      <c r="G267">
        <v>5.69</v>
      </c>
      <c r="H267">
        <v>0</v>
      </c>
      <c r="L267" t="s">
        <v>416</v>
      </c>
      <c r="M267">
        <v>15.93</v>
      </c>
      <c r="N267">
        <v>49.59</v>
      </c>
      <c r="O267">
        <v>15.99</v>
      </c>
      <c r="P267">
        <v>0.51</v>
      </c>
      <c r="Q267">
        <v>0.79</v>
      </c>
      <c r="R267">
        <v>17.2</v>
      </c>
      <c r="S267">
        <v>0</v>
      </c>
      <c r="W267" t="s">
        <v>416</v>
      </c>
      <c r="X267" s="9">
        <f t="shared" si="125"/>
        <v>1.2554585152838427</v>
      </c>
      <c r="Y267" s="9">
        <f t="shared" si="126"/>
        <v>32.478165938864628</v>
      </c>
      <c r="Z267" s="9">
        <f t="shared" si="127"/>
        <v>66.266375545851531</v>
      </c>
      <c r="AB267" s="9">
        <f t="shared" si="128"/>
        <v>0.31912507010656194</v>
      </c>
    </row>
    <row r="268" spans="1:28" x14ac:dyDescent="0.25">
      <c r="A268" t="s">
        <v>417</v>
      </c>
      <c r="B268">
        <v>25.03</v>
      </c>
      <c r="C268">
        <v>56.94</v>
      </c>
      <c r="D268">
        <v>11.69</v>
      </c>
      <c r="E268">
        <v>7.0000000000000007E-2</v>
      </c>
      <c r="F268">
        <v>0.24</v>
      </c>
      <c r="G268">
        <v>6.03</v>
      </c>
      <c r="H268">
        <v>0</v>
      </c>
      <c r="L268" t="s">
        <v>417</v>
      </c>
      <c r="M268">
        <v>16.27</v>
      </c>
      <c r="N268">
        <v>49.28</v>
      </c>
      <c r="O268">
        <v>15.38</v>
      </c>
      <c r="P268">
        <v>0.15</v>
      </c>
      <c r="Q268">
        <v>0.71</v>
      </c>
      <c r="R268">
        <v>18.21</v>
      </c>
      <c r="S268">
        <v>0</v>
      </c>
      <c r="W268" t="s">
        <v>417</v>
      </c>
      <c r="X268" s="9">
        <f t="shared" si="125"/>
        <v>0.38824181919023854</v>
      </c>
      <c r="Y268" s="9">
        <f t="shared" si="126"/>
        <v>34.775374376039935</v>
      </c>
      <c r="Z268" s="9">
        <f t="shared" si="127"/>
        <v>64.836383804769824</v>
      </c>
      <c r="AB268" s="9">
        <f t="shared" si="128"/>
        <v>0.34029345372460501</v>
      </c>
    </row>
    <row r="270" spans="1:28" x14ac:dyDescent="0.25">
      <c r="A270" s="1" t="s">
        <v>82</v>
      </c>
      <c r="B270" s="18" t="s">
        <v>489</v>
      </c>
      <c r="C270" t="s">
        <v>1</v>
      </c>
      <c r="D270" t="s">
        <v>2</v>
      </c>
      <c r="E270" t="s">
        <v>3</v>
      </c>
      <c r="F270" t="s">
        <v>4</v>
      </c>
      <c r="G270" t="s">
        <v>5</v>
      </c>
      <c r="H270" t="s">
        <v>6</v>
      </c>
      <c r="L270" s="1" t="s">
        <v>82</v>
      </c>
      <c r="M270" s="18" t="s">
        <v>489</v>
      </c>
      <c r="N270" t="s">
        <v>1</v>
      </c>
      <c r="O270" t="s">
        <v>2</v>
      </c>
      <c r="P270" t="s">
        <v>3</v>
      </c>
      <c r="Q270" t="s">
        <v>4</v>
      </c>
      <c r="R270" t="s">
        <v>5</v>
      </c>
      <c r="S270" t="s">
        <v>6</v>
      </c>
      <c r="W270" s="1" t="s">
        <v>82</v>
      </c>
      <c r="X270" s="1" t="s">
        <v>139</v>
      </c>
      <c r="Y270" s="1" t="s">
        <v>138</v>
      </c>
      <c r="Z270" s="1" t="s">
        <v>137</v>
      </c>
      <c r="AB270" s="12" t="s">
        <v>471</v>
      </c>
    </row>
    <row r="271" spans="1:28" x14ac:dyDescent="0.25">
      <c r="A271" t="s">
        <v>430</v>
      </c>
      <c r="B271">
        <v>24.15</v>
      </c>
      <c r="C271">
        <v>57.24</v>
      </c>
      <c r="D271">
        <v>12.39</v>
      </c>
      <c r="E271">
        <v>0.25</v>
      </c>
      <c r="F271">
        <v>0.28000000000000003</v>
      </c>
      <c r="G271">
        <v>5.68</v>
      </c>
      <c r="H271">
        <v>0.01</v>
      </c>
      <c r="L271" t="s">
        <v>430</v>
      </c>
      <c r="M271">
        <v>15.68</v>
      </c>
      <c r="N271">
        <v>49.5</v>
      </c>
      <c r="O271">
        <v>16.27</v>
      </c>
      <c r="P271">
        <v>0.53</v>
      </c>
      <c r="Q271">
        <v>0.84</v>
      </c>
      <c r="R271">
        <v>17.13</v>
      </c>
      <c r="S271">
        <v>0.05</v>
      </c>
      <c r="W271" t="s">
        <v>430</v>
      </c>
      <c r="X271" s="9">
        <f t="shared" ref="X271:X279" si="129">100*(E271+H271)/(SUM(D271:H271))</f>
        <v>1.3970983342289089</v>
      </c>
      <c r="Y271" s="9">
        <f t="shared" ref="Y271:Y279" si="130">100*(F271+G271)/(SUM(D271:H271))</f>
        <v>32.025792584631915</v>
      </c>
      <c r="Z271" s="9">
        <f t="shared" ref="Z271:Z279" si="131">100*(D271)/(SUM(D271:H271))</f>
        <v>66.577109081139156</v>
      </c>
      <c r="AB271" s="9">
        <f t="shared" ref="AB271:AB279" si="132">G271/(G271+D271)</f>
        <v>0.31433314886552294</v>
      </c>
    </row>
    <row r="272" spans="1:28" x14ac:dyDescent="0.25">
      <c r="A272" t="s">
        <v>135</v>
      </c>
      <c r="B272">
        <v>24.52</v>
      </c>
      <c r="C272">
        <v>56.9</v>
      </c>
      <c r="D272">
        <v>12.26</v>
      </c>
      <c r="E272">
        <v>0.18</v>
      </c>
      <c r="F272">
        <v>0.28999999999999998</v>
      </c>
      <c r="G272">
        <v>5.85</v>
      </c>
      <c r="H272">
        <v>0</v>
      </c>
      <c r="L272" t="s">
        <v>135</v>
      </c>
      <c r="M272">
        <v>15.89</v>
      </c>
      <c r="N272">
        <v>49.12</v>
      </c>
      <c r="O272">
        <v>16.079999999999998</v>
      </c>
      <c r="P272">
        <v>0.4</v>
      </c>
      <c r="Q272">
        <v>0.87</v>
      </c>
      <c r="R272">
        <v>17.64</v>
      </c>
      <c r="S272">
        <v>0.01</v>
      </c>
      <c r="W272" t="s">
        <v>135</v>
      </c>
      <c r="X272" s="9">
        <f t="shared" si="129"/>
        <v>0.96878363832077508</v>
      </c>
      <c r="Y272" s="9">
        <f t="shared" si="130"/>
        <v>33.04628632938644</v>
      </c>
      <c r="Z272" s="9">
        <f t="shared" si="131"/>
        <v>65.984930032292795</v>
      </c>
      <c r="AB272" s="9">
        <f t="shared" si="132"/>
        <v>0.32302595251242405</v>
      </c>
    </row>
    <row r="273" spans="1:28" x14ac:dyDescent="0.25">
      <c r="A273" t="s">
        <v>431</v>
      </c>
      <c r="B273">
        <v>24.19</v>
      </c>
      <c r="C273">
        <v>57.35</v>
      </c>
      <c r="D273">
        <v>12.09</v>
      </c>
      <c r="E273">
        <v>0.21</v>
      </c>
      <c r="F273">
        <v>0.26</v>
      </c>
      <c r="G273">
        <v>5.89</v>
      </c>
      <c r="H273">
        <v>0</v>
      </c>
      <c r="L273" t="s">
        <v>431</v>
      </c>
      <c r="M273">
        <v>15.67</v>
      </c>
      <c r="N273">
        <v>49.49</v>
      </c>
      <c r="O273">
        <v>15.85</v>
      </c>
      <c r="P273">
        <v>0.46</v>
      </c>
      <c r="Q273">
        <v>0.78</v>
      </c>
      <c r="R273">
        <v>17.73</v>
      </c>
      <c r="S273">
        <v>0</v>
      </c>
      <c r="W273" t="s">
        <v>431</v>
      </c>
      <c r="X273" s="9">
        <f t="shared" si="129"/>
        <v>1.1382113821138211</v>
      </c>
      <c r="Y273" s="9">
        <f t="shared" si="130"/>
        <v>33.333333333333336</v>
      </c>
      <c r="Z273" s="9">
        <f t="shared" si="131"/>
        <v>65.528455284552848</v>
      </c>
      <c r="AB273" s="9">
        <f t="shared" si="132"/>
        <v>0.32758620689655171</v>
      </c>
    </row>
    <row r="274" spans="1:28" x14ac:dyDescent="0.25">
      <c r="A274" t="s">
        <v>432</v>
      </c>
      <c r="B274">
        <v>24.21</v>
      </c>
      <c r="C274">
        <v>57.55</v>
      </c>
      <c r="D274">
        <v>12.15</v>
      </c>
      <c r="E274">
        <v>0.22</v>
      </c>
      <c r="F274">
        <v>0.26</v>
      </c>
      <c r="G274">
        <v>5.61</v>
      </c>
      <c r="H274">
        <v>0</v>
      </c>
      <c r="L274" t="s">
        <v>432</v>
      </c>
      <c r="M274">
        <v>15.78</v>
      </c>
      <c r="N274">
        <v>49.95</v>
      </c>
      <c r="O274">
        <v>16.03</v>
      </c>
      <c r="P274">
        <v>0.48</v>
      </c>
      <c r="Q274">
        <v>0.77</v>
      </c>
      <c r="R274">
        <v>17</v>
      </c>
      <c r="S274">
        <v>0</v>
      </c>
      <c r="W274" t="s">
        <v>432</v>
      </c>
      <c r="X274" s="9">
        <f t="shared" si="129"/>
        <v>1.2061403508771928</v>
      </c>
      <c r="Y274" s="9">
        <f t="shared" si="130"/>
        <v>32.182017543859644</v>
      </c>
      <c r="Z274" s="9">
        <f t="shared" si="131"/>
        <v>66.61184210526315</v>
      </c>
      <c r="AB274" s="9">
        <f t="shared" si="132"/>
        <v>0.31587837837837834</v>
      </c>
    </row>
    <row r="275" spans="1:28" x14ac:dyDescent="0.25">
      <c r="A275" t="s">
        <v>433</v>
      </c>
      <c r="B275">
        <v>23.91</v>
      </c>
      <c r="C275">
        <v>57.53</v>
      </c>
      <c r="D275">
        <v>12.25</v>
      </c>
      <c r="E275">
        <v>0.22</v>
      </c>
      <c r="F275">
        <v>0.27</v>
      </c>
      <c r="G275">
        <v>5.81</v>
      </c>
      <c r="H275">
        <v>0.01</v>
      </c>
      <c r="L275" t="s">
        <v>433</v>
      </c>
      <c r="M275">
        <v>15.49</v>
      </c>
      <c r="N275">
        <v>49.63</v>
      </c>
      <c r="O275">
        <v>16.05</v>
      </c>
      <c r="P275">
        <v>0.48</v>
      </c>
      <c r="Q275">
        <v>0.81</v>
      </c>
      <c r="R275">
        <v>17.48</v>
      </c>
      <c r="S275">
        <v>0.06</v>
      </c>
      <c r="W275" t="s">
        <v>433</v>
      </c>
      <c r="X275" s="9">
        <f t="shared" si="129"/>
        <v>1.2392241379310343</v>
      </c>
      <c r="Y275" s="9">
        <f t="shared" si="130"/>
        <v>32.758620689655167</v>
      </c>
      <c r="Z275" s="9">
        <f t="shared" si="131"/>
        <v>66.002155172413779</v>
      </c>
      <c r="AB275" s="9">
        <f t="shared" si="132"/>
        <v>0.32170542635658916</v>
      </c>
    </row>
    <row r="276" spans="1:28" x14ac:dyDescent="0.25">
      <c r="A276" t="s">
        <v>434</v>
      </c>
      <c r="B276">
        <v>24.32</v>
      </c>
      <c r="C276">
        <v>57.18</v>
      </c>
      <c r="D276">
        <v>12.16</v>
      </c>
      <c r="E276">
        <v>0.27</v>
      </c>
      <c r="F276">
        <v>0.28000000000000003</v>
      </c>
      <c r="G276">
        <v>5.78</v>
      </c>
      <c r="H276">
        <v>0</v>
      </c>
      <c r="L276" t="s">
        <v>434</v>
      </c>
      <c r="M276">
        <v>15.77</v>
      </c>
      <c r="N276">
        <v>49.4</v>
      </c>
      <c r="O276">
        <v>15.96</v>
      </c>
      <c r="P276">
        <v>0.57999999999999996</v>
      </c>
      <c r="Q276">
        <v>0.83</v>
      </c>
      <c r="R276">
        <v>17.43</v>
      </c>
      <c r="S276">
        <v>0.01</v>
      </c>
      <c r="W276" t="s">
        <v>434</v>
      </c>
      <c r="X276" s="9">
        <f t="shared" si="129"/>
        <v>1.4602487831260142</v>
      </c>
      <c r="Y276" s="9">
        <f t="shared" si="130"/>
        <v>32.774472687939429</v>
      </c>
      <c r="Z276" s="9">
        <f t="shared" si="131"/>
        <v>65.765278528934559</v>
      </c>
      <c r="AB276" s="9">
        <f t="shared" si="132"/>
        <v>0.32218506131549607</v>
      </c>
    </row>
    <row r="277" spans="1:28" x14ac:dyDescent="0.25">
      <c r="A277" t="s">
        <v>435</v>
      </c>
      <c r="B277">
        <v>23.86</v>
      </c>
      <c r="C277">
        <v>57.55</v>
      </c>
      <c r="D277">
        <v>12.35</v>
      </c>
      <c r="E277">
        <v>0.25</v>
      </c>
      <c r="F277">
        <v>0.26</v>
      </c>
      <c r="G277">
        <v>5.71</v>
      </c>
      <c r="H277">
        <v>0.01</v>
      </c>
      <c r="L277" t="s">
        <v>435</v>
      </c>
      <c r="M277">
        <v>15.47</v>
      </c>
      <c r="N277">
        <v>49.71</v>
      </c>
      <c r="O277">
        <v>16.21</v>
      </c>
      <c r="P277">
        <v>0.55000000000000004</v>
      </c>
      <c r="Q277">
        <v>0.78</v>
      </c>
      <c r="R277">
        <v>17.22</v>
      </c>
      <c r="S277">
        <v>0.05</v>
      </c>
      <c r="W277" t="s">
        <v>435</v>
      </c>
      <c r="X277" s="9">
        <f t="shared" si="129"/>
        <v>1.3993541442411193</v>
      </c>
      <c r="Y277" s="9">
        <f t="shared" si="130"/>
        <v>32.131324004305704</v>
      </c>
      <c r="Z277" s="9">
        <f t="shared" si="131"/>
        <v>66.469321851453174</v>
      </c>
      <c r="AB277" s="9">
        <f t="shared" si="132"/>
        <v>0.31616832779623477</v>
      </c>
    </row>
    <row r="278" spans="1:28" x14ac:dyDescent="0.25">
      <c r="A278" t="s">
        <v>436</v>
      </c>
      <c r="B278">
        <v>24.45</v>
      </c>
      <c r="C278">
        <v>57.28</v>
      </c>
      <c r="D278">
        <v>12.1</v>
      </c>
      <c r="E278">
        <v>0.22</v>
      </c>
      <c r="F278">
        <v>0.24</v>
      </c>
      <c r="G278">
        <v>5.72</v>
      </c>
      <c r="H278">
        <v>0</v>
      </c>
      <c r="L278" t="s">
        <v>436</v>
      </c>
      <c r="M278">
        <v>15.91</v>
      </c>
      <c r="N278">
        <v>49.67</v>
      </c>
      <c r="O278">
        <v>15.94</v>
      </c>
      <c r="P278">
        <v>0.48</v>
      </c>
      <c r="Q278">
        <v>0.71</v>
      </c>
      <c r="R278">
        <v>17.3</v>
      </c>
      <c r="S278">
        <v>0</v>
      </c>
      <c r="W278" t="s">
        <v>436</v>
      </c>
      <c r="X278" s="9">
        <f t="shared" si="129"/>
        <v>1.2035010940919038</v>
      </c>
      <c r="Y278" s="9">
        <f t="shared" si="130"/>
        <v>32.603938730853386</v>
      </c>
      <c r="Z278" s="9">
        <f t="shared" si="131"/>
        <v>66.192560175054695</v>
      </c>
      <c r="AB278" s="9">
        <f t="shared" si="132"/>
        <v>0.32098765432098764</v>
      </c>
    </row>
    <row r="279" spans="1:28" x14ac:dyDescent="0.25">
      <c r="A279" t="s">
        <v>437</v>
      </c>
      <c r="B279">
        <v>23.59</v>
      </c>
      <c r="C279">
        <v>57.67</v>
      </c>
      <c r="D279">
        <v>12.54</v>
      </c>
      <c r="E279">
        <v>0.24</v>
      </c>
      <c r="F279">
        <v>0.25</v>
      </c>
      <c r="G279">
        <v>5.71</v>
      </c>
      <c r="H279">
        <v>0</v>
      </c>
      <c r="L279" t="s">
        <v>437</v>
      </c>
      <c r="M279">
        <v>15.29</v>
      </c>
      <c r="N279">
        <v>49.79</v>
      </c>
      <c r="O279">
        <v>16.45</v>
      </c>
      <c r="P279">
        <v>0.52</v>
      </c>
      <c r="Q279">
        <v>0.73</v>
      </c>
      <c r="R279">
        <v>17.22</v>
      </c>
      <c r="S279">
        <v>0</v>
      </c>
      <c r="W279" t="s">
        <v>437</v>
      </c>
      <c r="X279" s="9">
        <f t="shared" si="129"/>
        <v>1.28068303094984</v>
      </c>
      <c r="Y279" s="9">
        <f t="shared" si="130"/>
        <v>31.803628601921027</v>
      </c>
      <c r="Z279" s="9">
        <f t="shared" si="131"/>
        <v>66.915688367129135</v>
      </c>
      <c r="AB279" s="9">
        <f t="shared" si="132"/>
        <v>0.31287671232876713</v>
      </c>
    </row>
    <row r="281" spans="1:28" x14ac:dyDescent="0.25">
      <c r="A281" s="1" t="s">
        <v>94</v>
      </c>
      <c r="B281" s="18" t="s">
        <v>489</v>
      </c>
      <c r="C281" t="s">
        <v>1</v>
      </c>
      <c r="D281" t="s">
        <v>2</v>
      </c>
      <c r="E281" t="s">
        <v>3</v>
      </c>
      <c r="F281" t="s">
        <v>4</v>
      </c>
      <c r="G281" t="s">
        <v>5</v>
      </c>
      <c r="H281" t="s">
        <v>6</v>
      </c>
      <c r="L281" s="1" t="s">
        <v>94</v>
      </c>
      <c r="M281" s="18" t="s">
        <v>489</v>
      </c>
      <c r="N281" t="s">
        <v>1</v>
      </c>
      <c r="O281" t="s">
        <v>2</v>
      </c>
      <c r="P281" t="s">
        <v>3</v>
      </c>
      <c r="Q281" t="s">
        <v>4</v>
      </c>
      <c r="R281" t="s">
        <v>5</v>
      </c>
      <c r="S281" t="s">
        <v>6</v>
      </c>
      <c r="W281" s="1" t="s">
        <v>94</v>
      </c>
      <c r="X281" s="1" t="s">
        <v>139</v>
      </c>
      <c r="Y281" s="1" t="s">
        <v>138</v>
      </c>
      <c r="Z281" s="1" t="s">
        <v>137</v>
      </c>
      <c r="AB281" s="12" t="s">
        <v>471</v>
      </c>
    </row>
    <row r="282" spans="1:28" x14ac:dyDescent="0.25">
      <c r="A282" t="s">
        <v>455</v>
      </c>
      <c r="B282">
        <v>23.84</v>
      </c>
      <c r="C282">
        <v>57.42</v>
      </c>
      <c r="D282">
        <v>12.6</v>
      </c>
      <c r="E282">
        <v>0.23</v>
      </c>
      <c r="F282">
        <v>0.23</v>
      </c>
      <c r="G282">
        <v>5.68</v>
      </c>
      <c r="H282">
        <v>0</v>
      </c>
      <c r="L282" t="s">
        <v>455</v>
      </c>
      <c r="M282">
        <v>15.47</v>
      </c>
      <c r="N282">
        <v>49.64</v>
      </c>
      <c r="O282">
        <v>16.55</v>
      </c>
      <c r="P282">
        <v>0.5</v>
      </c>
      <c r="Q282">
        <v>0.68</v>
      </c>
      <c r="R282">
        <v>17.149999999999999</v>
      </c>
      <c r="S282">
        <v>0</v>
      </c>
      <c r="W282" t="s">
        <v>455</v>
      </c>
      <c r="X282" s="9">
        <f t="shared" ref="X282:X288" si="133">100*(E282+H282)/(SUM(D282:H282))</f>
        <v>1.2273212379935965</v>
      </c>
      <c r="Y282" s="9">
        <f t="shared" ref="Y282:Y288" si="134">100*(F282+G282)/(SUM(D282:H282))</f>
        <v>31.536819637139804</v>
      </c>
      <c r="Z282" s="9">
        <f t="shared" ref="Z282:Z288" si="135">100*(D282)/(SUM(D282:H282))</f>
        <v>67.235859124866593</v>
      </c>
      <c r="AB282" s="9">
        <f t="shared" ref="AB282:AB288" si="136">G282/(G282+D282)</f>
        <v>0.31072210065645511</v>
      </c>
    </row>
    <row r="283" spans="1:28" x14ac:dyDescent="0.25">
      <c r="A283" t="s">
        <v>456</v>
      </c>
      <c r="B283">
        <v>23.62</v>
      </c>
      <c r="C283">
        <v>57.81</v>
      </c>
      <c r="D283">
        <v>12.3</v>
      </c>
      <c r="E283">
        <v>0.21</v>
      </c>
      <c r="F283">
        <v>0.26</v>
      </c>
      <c r="G283">
        <v>5.77</v>
      </c>
      <c r="H283">
        <v>0.02</v>
      </c>
      <c r="L283" t="s">
        <v>456</v>
      </c>
      <c r="M283">
        <v>15.3</v>
      </c>
      <c r="N283">
        <v>49.88</v>
      </c>
      <c r="O283">
        <v>16.13</v>
      </c>
      <c r="P283">
        <v>0.46</v>
      </c>
      <c r="Q283">
        <v>0.76</v>
      </c>
      <c r="R283">
        <v>17.38</v>
      </c>
      <c r="S283">
        <v>0.1</v>
      </c>
      <c r="W283" t="s">
        <v>456</v>
      </c>
      <c r="X283" s="9">
        <f t="shared" si="133"/>
        <v>1.2392241379310345</v>
      </c>
      <c r="Y283" s="9">
        <f t="shared" si="134"/>
        <v>32.489224137931032</v>
      </c>
      <c r="Z283" s="9">
        <f t="shared" si="135"/>
        <v>66.271551724137936</v>
      </c>
      <c r="AB283" s="9">
        <f t="shared" si="136"/>
        <v>0.3193137797454344</v>
      </c>
    </row>
    <row r="284" spans="1:28" x14ac:dyDescent="0.25">
      <c r="A284" t="s">
        <v>457</v>
      </c>
      <c r="B284">
        <v>24.23</v>
      </c>
      <c r="C284">
        <v>57.33</v>
      </c>
      <c r="D284">
        <v>12.49</v>
      </c>
      <c r="E284">
        <v>0.2</v>
      </c>
      <c r="F284">
        <v>0.24</v>
      </c>
      <c r="G284">
        <v>5.52</v>
      </c>
      <c r="H284">
        <v>0</v>
      </c>
      <c r="L284" t="s">
        <v>457</v>
      </c>
      <c r="M284">
        <v>15.8</v>
      </c>
      <c r="N284">
        <v>49.81</v>
      </c>
      <c r="O284">
        <v>16.489999999999998</v>
      </c>
      <c r="P284">
        <v>0.44</v>
      </c>
      <c r="Q284">
        <v>0.7</v>
      </c>
      <c r="R284">
        <v>16.73</v>
      </c>
      <c r="S284">
        <v>0.02</v>
      </c>
      <c r="W284" t="s">
        <v>457</v>
      </c>
      <c r="X284" s="9">
        <f t="shared" si="133"/>
        <v>1.0840108401084012</v>
      </c>
      <c r="Y284" s="9">
        <f t="shared" si="134"/>
        <v>31.219512195121954</v>
      </c>
      <c r="Z284" s="9">
        <f t="shared" si="135"/>
        <v>67.696476964769644</v>
      </c>
      <c r="AB284" s="9">
        <f t="shared" si="136"/>
        <v>0.30649639089394781</v>
      </c>
    </row>
    <row r="285" spans="1:28" x14ac:dyDescent="0.25">
      <c r="A285" t="s">
        <v>458</v>
      </c>
      <c r="B285">
        <v>23.84</v>
      </c>
      <c r="C285">
        <v>57.35</v>
      </c>
      <c r="D285">
        <v>12.53</v>
      </c>
      <c r="E285">
        <v>0.2</v>
      </c>
      <c r="F285">
        <v>0.24</v>
      </c>
      <c r="G285">
        <v>5.84</v>
      </c>
      <c r="H285">
        <v>0</v>
      </c>
      <c r="L285" t="s">
        <v>458</v>
      </c>
      <c r="M285">
        <v>15.43</v>
      </c>
      <c r="N285">
        <v>49.45</v>
      </c>
      <c r="O285">
        <v>16.420000000000002</v>
      </c>
      <c r="P285">
        <v>0.43</v>
      </c>
      <c r="Q285">
        <v>0.7</v>
      </c>
      <c r="R285">
        <v>17.57</v>
      </c>
      <c r="S285">
        <v>0</v>
      </c>
      <c r="W285" t="s">
        <v>458</v>
      </c>
      <c r="X285" s="9">
        <f t="shared" si="133"/>
        <v>1.063264221158958</v>
      </c>
      <c r="Y285" s="9">
        <f t="shared" si="134"/>
        <v>32.323232323232325</v>
      </c>
      <c r="Z285" s="9">
        <f t="shared" si="135"/>
        <v>66.613503455608722</v>
      </c>
      <c r="AB285" s="9">
        <f t="shared" si="136"/>
        <v>0.31790963527490479</v>
      </c>
    </row>
    <row r="286" spans="1:28" x14ac:dyDescent="0.25">
      <c r="A286" t="s">
        <v>459</v>
      </c>
      <c r="B286">
        <v>23.35</v>
      </c>
      <c r="C286">
        <v>57.61</v>
      </c>
      <c r="D286">
        <v>12.78</v>
      </c>
      <c r="E286">
        <v>0.24</v>
      </c>
      <c r="F286">
        <v>0.26</v>
      </c>
      <c r="G286">
        <v>5.76</v>
      </c>
      <c r="H286">
        <v>0</v>
      </c>
      <c r="L286" t="s">
        <v>459</v>
      </c>
      <c r="M286">
        <v>15.09</v>
      </c>
      <c r="N286">
        <v>49.6</v>
      </c>
      <c r="O286">
        <v>16.73</v>
      </c>
      <c r="P286">
        <v>0.52</v>
      </c>
      <c r="Q286">
        <v>0.76</v>
      </c>
      <c r="R286">
        <v>17.3</v>
      </c>
      <c r="S286">
        <v>0</v>
      </c>
      <c r="W286" t="s">
        <v>459</v>
      </c>
      <c r="X286" s="9">
        <f t="shared" si="133"/>
        <v>1.2605042016806722</v>
      </c>
      <c r="Y286" s="9">
        <f t="shared" si="134"/>
        <v>31.617647058823533</v>
      </c>
      <c r="Z286" s="9">
        <f t="shared" si="135"/>
        <v>67.121848739495803</v>
      </c>
      <c r="AB286" s="9">
        <f t="shared" si="136"/>
        <v>0.31067961165048547</v>
      </c>
    </row>
    <row r="287" spans="1:28" x14ac:dyDescent="0.25">
      <c r="A287" t="s">
        <v>460</v>
      </c>
      <c r="B287">
        <v>23.1</v>
      </c>
      <c r="C287">
        <v>57.95</v>
      </c>
      <c r="D287">
        <v>12.55</v>
      </c>
      <c r="E287">
        <v>0.22</v>
      </c>
      <c r="F287">
        <v>0.25</v>
      </c>
      <c r="G287">
        <v>5.93</v>
      </c>
      <c r="H287">
        <v>0</v>
      </c>
      <c r="L287" t="s">
        <v>460</v>
      </c>
      <c r="M287">
        <v>14.89</v>
      </c>
      <c r="N287">
        <v>49.76</v>
      </c>
      <c r="O287">
        <v>16.37</v>
      </c>
      <c r="P287">
        <v>0.47</v>
      </c>
      <c r="Q287">
        <v>0.73</v>
      </c>
      <c r="R287">
        <v>17.78</v>
      </c>
      <c r="S287">
        <v>0</v>
      </c>
      <c r="W287" t="s">
        <v>460</v>
      </c>
      <c r="X287" s="9">
        <f t="shared" si="133"/>
        <v>1.1609498680738783</v>
      </c>
      <c r="Y287" s="9">
        <f t="shared" si="134"/>
        <v>32.61213720316622</v>
      </c>
      <c r="Z287" s="9">
        <f t="shared" si="135"/>
        <v>66.226912928759887</v>
      </c>
      <c r="AB287" s="9">
        <f t="shared" si="136"/>
        <v>0.32088744588744589</v>
      </c>
    </row>
    <row r="288" spans="1:28" x14ac:dyDescent="0.25">
      <c r="A288" t="s">
        <v>461</v>
      </c>
      <c r="B288">
        <v>23.9</v>
      </c>
      <c r="C288">
        <v>57.69</v>
      </c>
      <c r="D288">
        <v>12.48</v>
      </c>
      <c r="E288">
        <v>0.25</v>
      </c>
      <c r="F288">
        <v>0.24</v>
      </c>
      <c r="G288">
        <v>5.45</v>
      </c>
      <c r="H288">
        <v>0</v>
      </c>
      <c r="L288" t="s">
        <v>461</v>
      </c>
      <c r="M288">
        <v>15.59</v>
      </c>
      <c r="N288">
        <v>50.14</v>
      </c>
      <c r="O288">
        <v>16.48</v>
      </c>
      <c r="P288">
        <v>0.54</v>
      </c>
      <c r="Q288">
        <v>0.71</v>
      </c>
      <c r="R288">
        <v>16.54</v>
      </c>
      <c r="S288">
        <v>0</v>
      </c>
      <c r="W288" t="s">
        <v>461</v>
      </c>
      <c r="X288" s="9">
        <f t="shared" si="133"/>
        <v>1.3572204125950054</v>
      </c>
      <c r="Y288" s="9">
        <f t="shared" si="134"/>
        <v>30.890336590662322</v>
      </c>
      <c r="Z288" s="9">
        <f t="shared" si="135"/>
        <v>67.752442996742658</v>
      </c>
      <c r="AB288" s="9">
        <f t="shared" si="136"/>
        <v>0.30395984383714447</v>
      </c>
    </row>
    <row r="290" spans="1:28" s="3" customFormat="1" x14ac:dyDescent="0.25">
      <c r="J290" s="8"/>
    </row>
    <row r="292" spans="1:28" x14ac:dyDescent="0.25">
      <c r="A292" s="1" t="s">
        <v>467</v>
      </c>
      <c r="B292" s="2" t="s">
        <v>69</v>
      </c>
      <c r="D292" s="2"/>
      <c r="E292" s="2"/>
      <c r="F292" s="2"/>
      <c r="G292" s="2"/>
      <c r="H292" s="2"/>
      <c r="L292" s="1" t="s">
        <v>467</v>
      </c>
      <c r="M292" s="2" t="s">
        <v>70</v>
      </c>
      <c r="O292" s="2"/>
      <c r="P292" s="2"/>
      <c r="Q292" s="2"/>
      <c r="R292" s="2"/>
      <c r="S292" s="2"/>
      <c r="W292" s="1" t="s">
        <v>467</v>
      </c>
      <c r="X292" s="1" t="s">
        <v>136</v>
      </c>
    </row>
    <row r="293" spans="1:28" x14ac:dyDescent="0.25">
      <c r="B293" s="18" t="s">
        <v>489</v>
      </c>
      <c r="C293" s="18" t="s">
        <v>1</v>
      </c>
      <c r="D293" s="18" t="s">
        <v>2</v>
      </c>
      <c r="E293" s="18" t="s">
        <v>3</v>
      </c>
      <c r="F293" s="18" t="s">
        <v>4</v>
      </c>
      <c r="G293" s="18" t="s">
        <v>5</v>
      </c>
      <c r="H293" s="18" t="s">
        <v>6</v>
      </c>
      <c r="M293" s="18" t="s">
        <v>489</v>
      </c>
      <c r="N293" s="18" t="s">
        <v>1</v>
      </c>
      <c r="O293" s="18" t="s">
        <v>2</v>
      </c>
      <c r="P293" s="18" t="s">
        <v>3</v>
      </c>
      <c r="Q293" s="18" t="s">
        <v>4</v>
      </c>
      <c r="R293" s="18" t="s">
        <v>5</v>
      </c>
      <c r="S293" s="18" t="s">
        <v>6</v>
      </c>
      <c r="X293" s="1" t="s">
        <v>139</v>
      </c>
      <c r="Y293" s="1" t="s">
        <v>138</v>
      </c>
      <c r="Z293" s="1" t="s">
        <v>137</v>
      </c>
      <c r="AB293" s="12" t="s">
        <v>471</v>
      </c>
    </row>
    <row r="294" spans="1:28" x14ac:dyDescent="0.25">
      <c r="A294" s="17" t="s">
        <v>143</v>
      </c>
      <c r="B294" s="19">
        <f t="shared" ref="B294" si="137">AVERAGE(B234:B239,B242:B246,B249:B260,B263:B268,B271:B279,B282:B288)</f>
        <v>23.755777777777787</v>
      </c>
      <c r="C294" s="19">
        <f t="shared" ref="C294:H294" si="138">AVERAGE(C234:C239,C242:C246,C249:C260,C263:C268,C271:C279,C282:C288)</f>
        <v>57.544444444444451</v>
      </c>
      <c r="D294" s="19">
        <f t="shared" si="138"/>
        <v>12.268222222222223</v>
      </c>
      <c r="E294" s="19">
        <f t="shared" si="138"/>
        <v>0.19155555555555559</v>
      </c>
      <c r="F294" s="19">
        <f t="shared" si="138"/>
        <v>0.26200000000000001</v>
      </c>
      <c r="G294" s="19">
        <f t="shared" si="138"/>
        <v>5.9726666666666679</v>
      </c>
      <c r="H294" s="19">
        <f t="shared" si="138"/>
        <v>5.1111111111111123E-3</v>
      </c>
      <c r="L294" s="17" t="s">
        <v>143</v>
      </c>
      <c r="M294" s="19">
        <f t="shared" ref="M294" si="139">AVERAGE(M234:M239,M242:M246,M249:M260,M263:M268,M271:M279,M282:M288)</f>
        <v>15.338888888888887</v>
      </c>
      <c r="N294" s="19">
        <f t="shared" ref="N294:S294" si="140">AVERAGE(N234:N239,N242:N246,N249:N260,N263:N268,N271:N279,N282:N288)</f>
        <v>49.49</v>
      </c>
      <c r="O294" s="19">
        <f t="shared" si="140"/>
        <v>16.033777777777779</v>
      </c>
      <c r="P294" s="19">
        <f t="shared" si="140"/>
        <v>0.41422222222222221</v>
      </c>
      <c r="Q294" s="19">
        <f t="shared" si="140"/>
        <v>0.77333333333333332</v>
      </c>
      <c r="R294" s="19">
        <f t="shared" si="140"/>
        <v>17.923999999999999</v>
      </c>
      <c r="S294" s="19">
        <f t="shared" si="140"/>
        <v>2.533333333333334E-2</v>
      </c>
      <c r="W294" s="17" t="s">
        <v>143</v>
      </c>
      <c r="X294" s="19">
        <f>AVERAGE(X234:X239,X242:X246,X249:X260,X263:X268,X271:X279,X282:X288)</f>
        <v>1.0524645832147932</v>
      </c>
      <c r="Y294" s="19">
        <f t="shared" ref="Y294:Z294" si="141">AVERAGE(Y234:Y239,Y242:Y246,Y249:Y260,Y263:Y268,Y271:Y279,Y282:Y288)</f>
        <v>33.336194642640251</v>
      </c>
      <c r="Z294" s="19">
        <f t="shared" si="141"/>
        <v>65.611340774144949</v>
      </c>
      <c r="AB294" s="9">
        <f>G294/(G294+D294)</f>
        <v>0.32743287364163548</v>
      </c>
    </row>
    <row r="295" spans="1:28" x14ac:dyDescent="0.25">
      <c r="A295" s="17" t="s">
        <v>144</v>
      </c>
      <c r="B295" s="19">
        <f t="shared" ref="B295" si="142">_xlfn.STDEV.P(B234:B239,B242:B246,B249:B260,B263:B268,B271:B279,B282:B288)</f>
        <v>0.48687889842176874</v>
      </c>
      <c r="C295" s="19">
        <f t="shared" ref="C295:H295" si="143">_xlfn.STDEV.P(C234:C239,C242:C246,C249:C260,C263:C268,C271:C279,C282:C288)</f>
        <v>0.33491329262996888</v>
      </c>
      <c r="D295" s="19">
        <f t="shared" si="143"/>
        <v>0.27752308323524189</v>
      </c>
      <c r="E295" s="19">
        <f t="shared" si="143"/>
        <v>6.8409081773809818E-2</v>
      </c>
      <c r="F295" s="19">
        <f t="shared" si="143"/>
        <v>1.6812693617224664E-2</v>
      </c>
      <c r="G295" s="19">
        <f t="shared" si="143"/>
        <v>0.32389573082157858</v>
      </c>
      <c r="H295" s="19">
        <f t="shared" si="143"/>
        <v>6.5395284309165145E-3</v>
      </c>
      <c r="L295" s="17" t="s">
        <v>144</v>
      </c>
      <c r="M295" s="19">
        <f t="shared" ref="M295" si="144">_xlfn.STDEV.P(M234:M239,M242:M246,M249:M260,M263:M268,M271:M279,M282:M288)</f>
        <v>0.39642413998826065</v>
      </c>
      <c r="N295" s="19">
        <f t="shared" ref="N295:S295" si="145">_xlfn.STDEV.P(N234:N239,N242:N246,N249:N260,N263:N268,N271:N279,N282:N288)</f>
        <v>0.30045890826460103</v>
      </c>
      <c r="O295" s="19">
        <f t="shared" si="145"/>
        <v>0.41154067647689652</v>
      </c>
      <c r="P295" s="19">
        <f t="shared" si="145"/>
        <v>0.14767063785313131</v>
      </c>
      <c r="Q295" s="19">
        <f t="shared" si="145"/>
        <v>5.1337662155142565E-2</v>
      </c>
      <c r="R295" s="19">
        <f t="shared" si="145"/>
        <v>0.85657042260919136</v>
      </c>
      <c r="S295" s="19">
        <f t="shared" si="145"/>
        <v>3.037542866638538E-2</v>
      </c>
      <c r="W295" s="17" t="s">
        <v>144</v>
      </c>
      <c r="X295" s="19">
        <f>_xlfn.STDEV.P(X234:X239,X242:X246,X249:X260,X263:X268,X271:X279,X282:X288)</f>
        <v>0.36218916228618764</v>
      </c>
      <c r="Y295" s="19">
        <f t="shared" ref="Y295:Z295" si="146">_xlfn.STDEV.P(Y234:Y239,Y242:Y246,Y249:Y260,Y263:Y268,Y271:Y279,Y282:Y288)</f>
        <v>1.5638646418062205</v>
      </c>
      <c r="Z295" s="19">
        <f t="shared" si="146"/>
        <v>1.37355034396317</v>
      </c>
    </row>
    <row r="296" spans="1:28" x14ac:dyDescent="0.25">
      <c r="A296" s="17" t="s">
        <v>145</v>
      </c>
      <c r="B296" s="18">
        <f t="shared" ref="B296" si="147">COUNT(B234:B239,B242:B246,B249:B260,B263:B268,B271:B279,B282:B288)</f>
        <v>45</v>
      </c>
      <c r="C296" s="18">
        <f t="shared" ref="C296:H296" si="148">COUNT(C234:C239,C242:C246,C249:C260,C263:C268,C271:C279,C282:C288)</f>
        <v>45</v>
      </c>
      <c r="D296" s="18">
        <f t="shared" si="148"/>
        <v>45</v>
      </c>
      <c r="E296" s="18">
        <f t="shared" si="148"/>
        <v>45</v>
      </c>
      <c r="F296" s="18">
        <f t="shared" si="148"/>
        <v>45</v>
      </c>
      <c r="G296" s="18">
        <f t="shared" si="148"/>
        <v>45</v>
      </c>
      <c r="H296" s="18">
        <f t="shared" si="148"/>
        <v>45</v>
      </c>
      <c r="L296" s="17" t="s">
        <v>145</v>
      </c>
      <c r="M296" s="18">
        <f t="shared" ref="M296" si="149">COUNT(M234:M239,M242:M246,M249:M260,M263:M268,M271:M279,M282:M288)</f>
        <v>45</v>
      </c>
      <c r="N296" s="18">
        <f t="shared" ref="N296:S296" si="150">COUNT(N234:N239,N242:N246,N249:N260,N263:N268,N271:N279,N282:N288)</f>
        <v>45</v>
      </c>
      <c r="O296" s="18">
        <f t="shared" si="150"/>
        <v>45</v>
      </c>
      <c r="P296" s="18">
        <f t="shared" si="150"/>
        <v>45</v>
      </c>
      <c r="Q296" s="18">
        <f t="shared" si="150"/>
        <v>45</v>
      </c>
      <c r="R296" s="18">
        <f t="shared" si="150"/>
        <v>45</v>
      </c>
      <c r="S296" s="18">
        <f t="shared" si="150"/>
        <v>45</v>
      </c>
      <c r="W296" s="17" t="s">
        <v>145</v>
      </c>
      <c r="X296" s="18">
        <f>COUNT(X234:X239,X242:X246,X249:X260,X263:X268,X271:X279,X282:X288)</f>
        <v>45</v>
      </c>
      <c r="Y296" s="18">
        <f t="shared" ref="Y296:Z296" si="151">COUNT(Y234:Y239,Y242:Y246,Y249:Y260,Y263:Y268,Y271:Y279,Y282:Y288)</f>
        <v>45</v>
      </c>
      <c r="Z296" s="18">
        <f t="shared" si="151"/>
        <v>45</v>
      </c>
    </row>
    <row r="297" spans="1:28" x14ac:dyDescent="0.25">
      <c r="A297" s="17" t="s">
        <v>147</v>
      </c>
      <c r="B297" s="19">
        <f t="shared" ref="B297" si="152">MIN(B234:B239,B242:B246,B249:B260,B263:B268,B271:B279,B282:B288)</f>
        <v>22.71</v>
      </c>
      <c r="C297" s="19">
        <f t="shared" ref="C297:H297" si="153">MIN(C234:C239,C242:C246,C249:C260,C263:C268,C271:C279,C282:C288)</f>
        <v>56.9</v>
      </c>
      <c r="D297" s="19">
        <f t="shared" si="153"/>
        <v>11.56</v>
      </c>
      <c r="E297" s="19">
        <f t="shared" si="153"/>
        <v>0.06</v>
      </c>
      <c r="F297" s="19">
        <f t="shared" si="153"/>
        <v>0.23</v>
      </c>
      <c r="G297" s="19">
        <f t="shared" si="153"/>
        <v>5.45</v>
      </c>
      <c r="H297" s="19">
        <f t="shared" si="153"/>
        <v>0</v>
      </c>
      <c r="L297" s="17" t="s">
        <v>147</v>
      </c>
      <c r="M297" s="19">
        <f t="shared" ref="M297" si="154">MIN(M234:M239,M242:M246,M249:M260,M263:M268,M271:M279,M282:M288)</f>
        <v>14.45</v>
      </c>
      <c r="N297" s="19">
        <f t="shared" ref="N297:S297" si="155">MIN(N234:N239,N242:N246,N249:N260,N263:N268,N271:N279,N282:N288)</f>
        <v>48.86</v>
      </c>
      <c r="O297" s="19">
        <f t="shared" si="155"/>
        <v>14.9</v>
      </c>
      <c r="P297" s="19">
        <f t="shared" si="155"/>
        <v>0.13</v>
      </c>
      <c r="Q297" s="19">
        <f t="shared" si="155"/>
        <v>0.68</v>
      </c>
      <c r="R297" s="19">
        <f t="shared" si="155"/>
        <v>16.54</v>
      </c>
      <c r="S297" s="19">
        <f t="shared" si="155"/>
        <v>0</v>
      </c>
      <c r="W297" s="17" t="s">
        <v>147</v>
      </c>
      <c r="X297" s="19">
        <f>MIN(X234:X239,X242:X246,X249:X260,X263:X268,X271:X279,X282:X288)</f>
        <v>0.31645569620253161</v>
      </c>
      <c r="Y297" s="19">
        <f t="shared" ref="Y297:Z297" si="156">MIN(Y234:Y239,Y242:Y246,Y249:Y260,Y263:Y268,Y271:Y279,Y282:Y288)</f>
        <v>30.890336590662322</v>
      </c>
      <c r="Z297" s="19">
        <f t="shared" si="156"/>
        <v>61.78514163548904</v>
      </c>
    </row>
    <row r="298" spans="1:28" x14ac:dyDescent="0.25">
      <c r="A298" s="17" t="s">
        <v>146</v>
      </c>
      <c r="B298" s="19">
        <f t="shared" ref="B298" si="157">MAX(B234:B239,B242:B246,B249:B260,B263:B268,B271:B279,B282:B288)</f>
        <v>25.03</v>
      </c>
      <c r="C298" s="19">
        <f t="shared" ref="C298:H298" si="158">MAX(C234:C239,C242:C246,C249:C260,C263:C268,C271:C279,C282:C288)</f>
        <v>58.28</v>
      </c>
      <c r="D298" s="19">
        <f t="shared" si="158"/>
        <v>12.78</v>
      </c>
      <c r="E298" s="19">
        <f t="shared" si="158"/>
        <v>0.28999999999999998</v>
      </c>
      <c r="F298" s="19">
        <f t="shared" si="158"/>
        <v>0.28999999999999998</v>
      </c>
      <c r="G298" s="19">
        <f t="shared" si="158"/>
        <v>6.75</v>
      </c>
      <c r="H298" s="19">
        <f t="shared" si="158"/>
        <v>0.02</v>
      </c>
      <c r="L298" s="17" t="s">
        <v>146</v>
      </c>
      <c r="M298" s="19">
        <f t="shared" ref="M298" si="159">MAX(M234:M239,M242:M246,M249:M260,M263:M268,M271:M279,M282:M288)</f>
        <v>16.27</v>
      </c>
      <c r="N298" s="19">
        <f t="shared" ref="N298:S298" si="160">MAX(N234:N239,N242:N246,N249:N260,N263:N268,N271:N279,N282:N288)</f>
        <v>50.14</v>
      </c>
      <c r="O298" s="19">
        <f t="shared" si="160"/>
        <v>16.73</v>
      </c>
      <c r="P298" s="19">
        <f t="shared" si="160"/>
        <v>0.63</v>
      </c>
      <c r="Q298" s="19">
        <f t="shared" si="160"/>
        <v>0.87</v>
      </c>
      <c r="R298" s="19">
        <f t="shared" si="160"/>
        <v>19.95</v>
      </c>
      <c r="S298" s="19">
        <f t="shared" si="160"/>
        <v>0.1</v>
      </c>
      <c r="W298" s="17" t="s">
        <v>146</v>
      </c>
      <c r="X298" s="19">
        <f>MAX(X234:X239,X242:X246,X249:X260,X263:X268,X271:X279,X282:X288)</f>
        <v>1.5806111696522656</v>
      </c>
      <c r="Y298" s="19">
        <f t="shared" ref="Y298:Z298" si="161">MAX(Y234:Y239,Y242:Y246,Y249:Y260,Y263:Y268,Y271:Y279,Y282:Y288)</f>
        <v>37.252805986103695</v>
      </c>
      <c r="Z298" s="19">
        <f t="shared" si="161"/>
        <v>67.752442996742658</v>
      </c>
    </row>
    <row r="300" spans="1:28" s="3" customFormat="1" x14ac:dyDescent="0.25">
      <c r="J300" s="8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9"/>
  <sheetViews>
    <sheetView topLeftCell="F108" zoomScale="90" zoomScaleNormal="90" workbookViewId="0">
      <selection activeCell="R118" sqref="R118"/>
    </sheetView>
  </sheetViews>
  <sheetFormatPr baseColWidth="10" defaultRowHeight="15" x14ac:dyDescent="0.25"/>
  <cols>
    <col min="1" max="1" width="18.85546875" bestFit="1" customWidth="1"/>
    <col min="2" max="2" width="10.42578125" customWidth="1"/>
    <col min="9" max="9" width="14.5703125" customWidth="1"/>
    <col min="10" max="10" width="4.28515625" style="3" customWidth="1"/>
    <col min="11" max="11" width="14.42578125" customWidth="1"/>
    <col min="12" max="12" width="18.85546875" bestFit="1" customWidth="1"/>
    <col min="13" max="13" width="18.85546875" customWidth="1"/>
    <col min="20" max="20" width="14.7109375" customWidth="1"/>
    <col min="21" max="21" width="4.42578125" style="3" customWidth="1"/>
    <col min="22" max="22" width="12.5703125" customWidth="1"/>
    <col min="23" max="23" width="18.85546875" bestFit="1" customWidth="1"/>
  </cols>
  <sheetData>
    <row r="1" spans="1:30" x14ac:dyDescent="0.25">
      <c r="A1" s="1" t="s">
        <v>115</v>
      </c>
      <c r="B1" s="1"/>
      <c r="L1" s="1" t="s">
        <v>115</v>
      </c>
      <c r="M1" s="1"/>
      <c r="W1" s="1" t="s">
        <v>115</v>
      </c>
      <c r="X1" s="12" t="s">
        <v>136</v>
      </c>
      <c r="Y1" s="9"/>
      <c r="Z1" s="9"/>
    </row>
    <row r="2" spans="1:30" x14ac:dyDescent="0.25">
      <c r="A2" t="s">
        <v>141</v>
      </c>
      <c r="L2" t="s">
        <v>142</v>
      </c>
      <c r="X2" s="9"/>
      <c r="Y2" s="9"/>
      <c r="Z2" s="9"/>
    </row>
    <row r="3" spans="1:30" x14ac:dyDescent="0.25">
      <c r="A3" s="1" t="s">
        <v>89</v>
      </c>
      <c r="B3" s="1"/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L3" s="1" t="s">
        <v>89</v>
      </c>
      <c r="M3" s="1"/>
      <c r="N3" t="s">
        <v>1</v>
      </c>
      <c r="O3" t="s">
        <v>2</v>
      </c>
      <c r="P3" t="s">
        <v>3</v>
      </c>
      <c r="Q3" t="s">
        <v>4</v>
      </c>
      <c r="R3" t="s">
        <v>5</v>
      </c>
      <c r="S3" t="s">
        <v>6</v>
      </c>
      <c r="W3" s="1" t="s">
        <v>89</v>
      </c>
      <c r="X3" s="12" t="s">
        <v>139</v>
      </c>
      <c r="Y3" s="12" t="s">
        <v>138</v>
      </c>
      <c r="Z3" s="12" t="s">
        <v>137</v>
      </c>
      <c r="AB3" s="12" t="s">
        <v>471</v>
      </c>
    </row>
    <row r="4" spans="1:30" x14ac:dyDescent="0.25">
      <c r="A4" t="s">
        <v>148</v>
      </c>
      <c r="C4">
        <v>68.239999999999995</v>
      </c>
      <c r="D4">
        <v>14.67</v>
      </c>
      <c r="E4">
        <v>0.06</v>
      </c>
      <c r="F4">
        <v>0.68</v>
      </c>
      <c r="G4">
        <v>16.350000000000001</v>
      </c>
      <c r="H4">
        <v>0</v>
      </c>
      <c r="L4" t="s">
        <v>148</v>
      </c>
      <c r="N4">
        <v>45.47</v>
      </c>
      <c r="O4">
        <v>14.85</v>
      </c>
      <c r="P4">
        <v>0.1</v>
      </c>
      <c r="Q4">
        <v>1.56</v>
      </c>
      <c r="R4">
        <v>38.03</v>
      </c>
      <c r="S4">
        <v>0</v>
      </c>
      <c r="W4" t="s">
        <v>148</v>
      </c>
      <c r="X4" s="9">
        <f t="shared" ref="X4:X8" si="0">100*(E4+H4)/(SUM(D4:H4))</f>
        <v>0.18891687657430731</v>
      </c>
      <c r="Y4" s="9">
        <f t="shared" ref="Y4:Y8" si="1">100*(F4+G4)/(SUM(D4:H4))</f>
        <v>53.620906801007557</v>
      </c>
      <c r="Z4" s="9">
        <f t="shared" ref="Z4:Z8" si="2">100*(D4)/(SUM(D4:H4))</f>
        <v>46.190176322418132</v>
      </c>
      <c r="AB4" s="9">
        <f t="shared" ref="AB4:AB8" si="3">G4/(G4+D4)</f>
        <v>0.52707930367504829</v>
      </c>
    </row>
    <row r="5" spans="1:30" x14ac:dyDescent="0.25">
      <c r="A5" t="s">
        <v>149</v>
      </c>
      <c r="C5">
        <v>69.099999999999994</v>
      </c>
      <c r="D5">
        <v>12.94</v>
      </c>
      <c r="E5">
        <v>7.0000000000000007E-2</v>
      </c>
      <c r="F5">
        <v>0.7</v>
      </c>
      <c r="G5">
        <v>17.18</v>
      </c>
      <c r="H5">
        <v>0.01</v>
      </c>
      <c r="L5" t="s">
        <v>149</v>
      </c>
      <c r="N5">
        <v>45.65</v>
      </c>
      <c r="O5">
        <v>13</v>
      </c>
      <c r="P5">
        <v>0.12</v>
      </c>
      <c r="Q5">
        <v>1.58</v>
      </c>
      <c r="R5">
        <v>39.619999999999997</v>
      </c>
      <c r="S5">
        <v>0.04</v>
      </c>
      <c r="W5" t="s">
        <v>149</v>
      </c>
      <c r="X5" s="9">
        <f t="shared" si="0"/>
        <v>0.25889967637540451</v>
      </c>
      <c r="Y5" s="9">
        <f t="shared" si="1"/>
        <v>57.864077669902912</v>
      </c>
      <c r="Z5" s="9">
        <f t="shared" si="2"/>
        <v>41.877022653721681</v>
      </c>
      <c r="AB5" s="9">
        <f t="shared" si="3"/>
        <v>0.57038512616201864</v>
      </c>
    </row>
    <row r="6" spans="1:30" x14ac:dyDescent="0.25">
      <c r="A6" t="s">
        <v>150</v>
      </c>
      <c r="C6">
        <v>69.19</v>
      </c>
      <c r="D6">
        <v>12.73</v>
      </c>
      <c r="E6">
        <v>0.17</v>
      </c>
      <c r="F6">
        <v>0.66</v>
      </c>
      <c r="G6">
        <v>17.260000000000002</v>
      </c>
      <c r="H6">
        <v>0</v>
      </c>
      <c r="L6" t="s">
        <v>150</v>
      </c>
      <c r="N6">
        <v>45.68</v>
      </c>
      <c r="O6">
        <v>12.77</v>
      </c>
      <c r="P6">
        <v>0.28000000000000003</v>
      </c>
      <c r="Q6">
        <v>1.49</v>
      </c>
      <c r="R6">
        <v>39.78</v>
      </c>
      <c r="S6">
        <v>0</v>
      </c>
      <c r="W6" t="s">
        <v>150</v>
      </c>
      <c r="X6" s="9">
        <f t="shared" si="0"/>
        <v>0.55158987670343929</v>
      </c>
      <c r="Y6" s="9">
        <f t="shared" si="1"/>
        <v>58.144062297209608</v>
      </c>
      <c r="Z6" s="9">
        <f t="shared" si="2"/>
        <v>41.304347826086953</v>
      </c>
      <c r="AB6" s="9">
        <f t="shared" si="3"/>
        <v>0.57552517505835277</v>
      </c>
    </row>
    <row r="7" spans="1:30" x14ac:dyDescent="0.25">
      <c r="A7" t="s">
        <v>151</v>
      </c>
      <c r="C7">
        <v>68.930000000000007</v>
      </c>
      <c r="D7">
        <v>15.67</v>
      </c>
      <c r="E7">
        <v>0.17</v>
      </c>
      <c r="F7">
        <v>0.56000000000000005</v>
      </c>
      <c r="G7">
        <v>14.66</v>
      </c>
      <c r="H7">
        <v>0.01</v>
      </c>
      <c r="L7" t="s">
        <v>151</v>
      </c>
      <c r="N7">
        <v>47.1</v>
      </c>
      <c r="O7">
        <v>16.27</v>
      </c>
      <c r="P7">
        <v>0.28999999999999998</v>
      </c>
      <c r="Q7">
        <v>1.32</v>
      </c>
      <c r="R7">
        <v>34.97</v>
      </c>
      <c r="S7">
        <v>0.06</v>
      </c>
      <c r="W7" t="s">
        <v>151</v>
      </c>
      <c r="X7" s="9">
        <f t="shared" si="0"/>
        <v>0.57933698101062125</v>
      </c>
      <c r="Y7" s="9">
        <f t="shared" si="1"/>
        <v>48.986160283231413</v>
      </c>
      <c r="Z7" s="9">
        <f t="shared" si="2"/>
        <v>50.434502735757967</v>
      </c>
      <c r="AB7" s="9">
        <f t="shared" si="3"/>
        <v>0.48334981866139137</v>
      </c>
      <c r="AD7" t="s">
        <v>488</v>
      </c>
    </row>
    <row r="8" spans="1:30" x14ac:dyDescent="0.25">
      <c r="A8" t="s">
        <v>152</v>
      </c>
      <c r="C8">
        <v>68.900000000000006</v>
      </c>
      <c r="D8">
        <v>13.23</v>
      </c>
      <c r="E8">
        <v>0.13</v>
      </c>
      <c r="F8">
        <v>0.79</v>
      </c>
      <c r="G8">
        <v>16.940000000000001</v>
      </c>
      <c r="H8">
        <v>0.02</v>
      </c>
      <c r="L8" t="s">
        <v>152</v>
      </c>
      <c r="N8">
        <v>45.56</v>
      </c>
      <c r="O8">
        <v>13.29</v>
      </c>
      <c r="P8">
        <v>0.21</v>
      </c>
      <c r="Q8">
        <v>1.78</v>
      </c>
      <c r="R8">
        <v>39.090000000000003</v>
      </c>
      <c r="S8">
        <v>7.0000000000000007E-2</v>
      </c>
      <c r="W8" t="s">
        <v>152</v>
      </c>
      <c r="X8" s="9">
        <f t="shared" si="0"/>
        <v>0.48216007714561232</v>
      </c>
      <c r="Y8" s="9">
        <f t="shared" si="1"/>
        <v>56.991321118611374</v>
      </c>
      <c r="Z8" s="9">
        <f t="shared" si="2"/>
        <v>42.526518804243004</v>
      </c>
      <c r="AB8" s="9">
        <f t="shared" si="3"/>
        <v>0.56148491879350348</v>
      </c>
    </row>
    <row r="10" spans="1:30" s="3" customFormat="1" x14ac:dyDescent="0.25"/>
    <row r="12" spans="1:30" x14ac:dyDescent="0.25">
      <c r="A12" s="1" t="s">
        <v>115</v>
      </c>
      <c r="B12" s="1"/>
      <c r="C12" s="2" t="s">
        <v>69</v>
      </c>
      <c r="D12" s="2"/>
      <c r="E12" s="2"/>
      <c r="F12" s="2"/>
      <c r="G12" s="2"/>
      <c r="H12" s="2"/>
      <c r="L12" s="1" t="s">
        <v>115</v>
      </c>
      <c r="M12" s="1"/>
      <c r="N12" s="2" t="s">
        <v>70</v>
      </c>
      <c r="W12" s="1" t="s">
        <v>115</v>
      </c>
      <c r="X12" s="12" t="s">
        <v>136</v>
      </c>
    </row>
    <row r="13" spans="1:30" x14ac:dyDescent="0.25">
      <c r="C13" s="18" t="s">
        <v>1</v>
      </c>
      <c r="D13" s="18" t="s">
        <v>2</v>
      </c>
      <c r="E13" s="18" t="s">
        <v>3</v>
      </c>
      <c r="F13" s="18" t="s">
        <v>4</v>
      </c>
      <c r="G13" s="18" t="s">
        <v>5</v>
      </c>
      <c r="H13" s="18" t="s">
        <v>6</v>
      </c>
      <c r="N13" s="18" t="s">
        <v>1</v>
      </c>
      <c r="O13" s="18" t="s">
        <v>2</v>
      </c>
      <c r="P13" s="18" t="s">
        <v>3</v>
      </c>
      <c r="Q13" s="18" t="s">
        <v>4</v>
      </c>
      <c r="R13" s="18" t="s">
        <v>5</v>
      </c>
      <c r="S13" s="18" t="s">
        <v>6</v>
      </c>
      <c r="X13" s="12" t="s">
        <v>139</v>
      </c>
      <c r="Y13" s="12" t="s">
        <v>138</v>
      </c>
      <c r="Z13" s="12" t="s">
        <v>137</v>
      </c>
      <c r="AB13" s="12" t="s">
        <v>471</v>
      </c>
    </row>
    <row r="14" spans="1:30" x14ac:dyDescent="0.25">
      <c r="A14" s="17" t="s">
        <v>143</v>
      </c>
      <c r="B14" s="17"/>
      <c r="C14" s="19">
        <f>AVERAGE(C4:C8)</f>
        <v>68.872</v>
      </c>
      <c r="D14" s="19">
        <f t="shared" ref="D14:H14" si="4">AVERAGE(D4:D8)</f>
        <v>13.848000000000003</v>
      </c>
      <c r="E14" s="19">
        <f t="shared" si="4"/>
        <v>0.12000000000000002</v>
      </c>
      <c r="F14" s="19">
        <f t="shared" si="4"/>
        <v>0.67800000000000005</v>
      </c>
      <c r="G14" s="19">
        <f t="shared" si="4"/>
        <v>16.478000000000002</v>
      </c>
      <c r="H14" s="19">
        <f t="shared" si="4"/>
        <v>8.0000000000000002E-3</v>
      </c>
      <c r="L14" s="17" t="s">
        <v>143</v>
      </c>
      <c r="M14" s="17"/>
      <c r="N14" s="19">
        <f>AVERAGE(N4:N8)</f>
        <v>45.892000000000003</v>
      </c>
      <c r="O14" s="19">
        <f t="shared" ref="O14:S14" si="5">AVERAGE(O4:O8)</f>
        <v>14.036000000000001</v>
      </c>
      <c r="P14" s="19">
        <f t="shared" si="5"/>
        <v>0.2</v>
      </c>
      <c r="Q14" s="19">
        <f t="shared" si="5"/>
        <v>1.546</v>
      </c>
      <c r="R14" s="19">
        <f t="shared" si="5"/>
        <v>38.298000000000002</v>
      </c>
      <c r="S14" s="19">
        <f t="shared" si="5"/>
        <v>3.4000000000000002E-2</v>
      </c>
      <c r="W14" s="17" t="s">
        <v>143</v>
      </c>
      <c r="X14" s="19">
        <f t="shared" ref="X14:Z14" si="6">AVERAGE(X4:X8)</f>
        <v>0.41218069756187692</v>
      </c>
      <c r="Y14" s="19">
        <f t="shared" si="6"/>
        <v>55.121305633992577</v>
      </c>
      <c r="Z14" s="19">
        <f t="shared" si="6"/>
        <v>44.46651366844555</v>
      </c>
      <c r="AB14" s="9">
        <f t="shared" ref="AB14" si="7">G14/(G14+D14)</f>
        <v>0.54336213150431967</v>
      </c>
    </row>
    <row r="15" spans="1:30" x14ac:dyDescent="0.25">
      <c r="A15" s="17" t="s">
        <v>144</v>
      </c>
      <c r="B15" s="17"/>
      <c r="C15" s="19">
        <f>_xlfn.STDEV.P(C4:C8)</f>
        <v>0.33367049614852184</v>
      </c>
      <c r="D15" s="19">
        <f t="shared" ref="D15:H15" si="8">_xlfn.STDEV.P(D4:D8)</f>
        <v>1.1359295752818481</v>
      </c>
      <c r="E15" s="19">
        <f t="shared" si="8"/>
        <v>4.7328638264796906E-2</v>
      </c>
      <c r="F15" s="19">
        <f t="shared" si="8"/>
        <v>7.3864741250478053E-2</v>
      </c>
      <c r="G15" s="19">
        <f t="shared" si="8"/>
        <v>0.96325282247185784</v>
      </c>
      <c r="H15" s="19">
        <f t="shared" si="8"/>
        <v>7.4833147735478825E-3</v>
      </c>
      <c r="L15" s="17" t="s">
        <v>144</v>
      </c>
      <c r="M15" s="17"/>
      <c r="N15" s="19">
        <f>_xlfn.STDEV.P(N4:N8)</f>
        <v>0.60845377803083833</v>
      </c>
      <c r="O15" s="19">
        <f t="shared" ref="O15:S15" si="9">_xlfn.STDEV.P(O4:O8)</f>
        <v>1.3331106480708945</v>
      </c>
      <c r="P15" s="19">
        <f t="shared" si="9"/>
        <v>7.8740078740118111E-2</v>
      </c>
      <c r="Q15" s="19">
        <f t="shared" si="9"/>
        <v>0.14853955702101712</v>
      </c>
      <c r="R15" s="19">
        <f t="shared" si="9"/>
        <v>1.7730583746735475</v>
      </c>
      <c r="S15" s="19">
        <f t="shared" si="9"/>
        <v>2.9393876913398134E-2</v>
      </c>
      <c r="W15" s="17" t="s">
        <v>144</v>
      </c>
      <c r="X15" s="19">
        <f t="shared" ref="X15:Z15" si="10">_xlfn.STDEV.P(X4:X8)</f>
        <v>0.15850240446768196</v>
      </c>
      <c r="Y15" s="19">
        <f t="shared" si="10"/>
        <v>3.4654875366013913</v>
      </c>
      <c r="Z15" s="19">
        <f t="shared" si="10"/>
        <v>3.4367497160924505</v>
      </c>
    </row>
    <row r="16" spans="1:30" x14ac:dyDescent="0.25">
      <c r="A16" s="17" t="s">
        <v>145</v>
      </c>
      <c r="B16" s="17"/>
      <c r="C16" s="18">
        <f>COUNT(C4:C8)</f>
        <v>5</v>
      </c>
      <c r="D16" s="18">
        <f t="shared" ref="D16:H16" si="11">COUNT(D4:D8)</f>
        <v>5</v>
      </c>
      <c r="E16" s="18">
        <f t="shared" si="11"/>
        <v>5</v>
      </c>
      <c r="F16" s="18">
        <f t="shared" si="11"/>
        <v>5</v>
      </c>
      <c r="G16" s="18">
        <f t="shared" si="11"/>
        <v>5</v>
      </c>
      <c r="H16" s="18">
        <f t="shared" si="11"/>
        <v>5</v>
      </c>
      <c r="L16" s="17" t="s">
        <v>145</v>
      </c>
      <c r="M16" s="17"/>
      <c r="N16" s="18">
        <f>COUNT(N4:N8)</f>
        <v>5</v>
      </c>
      <c r="O16" s="18">
        <f t="shared" ref="O16:S16" si="12">COUNT(O4:O8)</f>
        <v>5</v>
      </c>
      <c r="P16" s="18">
        <f t="shared" si="12"/>
        <v>5</v>
      </c>
      <c r="Q16" s="18">
        <f t="shared" si="12"/>
        <v>5</v>
      </c>
      <c r="R16" s="18">
        <f t="shared" si="12"/>
        <v>5</v>
      </c>
      <c r="S16" s="18">
        <f t="shared" si="12"/>
        <v>5</v>
      </c>
      <c r="W16" s="17" t="s">
        <v>145</v>
      </c>
      <c r="X16" s="18">
        <f t="shared" ref="X16:Z16" si="13">COUNT(X4:X8)</f>
        <v>5</v>
      </c>
      <c r="Y16" s="18">
        <f t="shared" si="13"/>
        <v>5</v>
      </c>
      <c r="Z16" s="18">
        <f t="shared" si="13"/>
        <v>5</v>
      </c>
    </row>
    <row r="17" spans="1:30" x14ac:dyDescent="0.25">
      <c r="A17" s="17" t="s">
        <v>147</v>
      </c>
      <c r="B17" s="17"/>
      <c r="C17" s="19">
        <f>MIN(C4:C8)</f>
        <v>68.239999999999995</v>
      </c>
      <c r="D17" s="19">
        <f t="shared" ref="D17:H17" si="14">MIN(D4:D8)</f>
        <v>12.73</v>
      </c>
      <c r="E17" s="19">
        <f t="shared" si="14"/>
        <v>0.06</v>
      </c>
      <c r="F17" s="19">
        <f t="shared" si="14"/>
        <v>0.56000000000000005</v>
      </c>
      <c r="G17" s="19">
        <f t="shared" si="14"/>
        <v>14.66</v>
      </c>
      <c r="H17" s="19">
        <f t="shared" si="14"/>
        <v>0</v>
      </c>
      <c r="L17" s="17" t="s">
        <v>147</v>
      </c>
      <c r="M17" s="17"/>
      <c r="N17" s="19">
        <f>MIN(N4:N8)</f>
        <v>45.47</v>
      </c>
      <c r="O17" s="19">
        <f t="shared" ref="O17:S17" si="15">MIN(O4:O8)</f>
        <v>12.77</v>
      </c>
      <c r="P17" s="19">
        <f t="shared" si="15"/>
        <v>0.1</v>
      </c>
      <c r="Q17" s="19">
        <f t="shared" si="15"/>
        <v>1.32</v>
      </c>
      <c r="R17" s="19">
        <f t="shared" si="15"/>
        <v>34.97</v>
      </c>
      <c r="S17" s="19">
        <f t="shared" si="15"/>
        <v>0</v>
      </c>
      <c r="W17" s="17" t="s">
        <v>147</v>
      </c>
      <c r="X17" s="19">
        <f t="shared" ref="X17:Z17" si="16">MIN(X4:X8)</f>
        <v>0.18891687657430731</v>
      </c>
      <c r="Y17" s="19">
        <f t="shared" si="16"/>
        <v>48.986160283231413</v>
      </c>
      <c r="Z17" s="19">
        <f t="shared" si="16"/>
        <v>41.304347826086953</v>
      </c>
    </row>
    <row r="18" spans="1:30" x14ac:dyDescent="0.25">
      <c r="A18" s="17" t="s">
        <v>146</v>
      </c>
      <c r="B18" s="17"/>
      <c r="C18" s="19">
        <f>MAX(C4:C8)</f>
        <v>69.19</v>
      </c>
      <c r="D18" s="19">
        <f t="shared" ref="D18:H18" si="17">MAX(D4:D8)</f>
        <v>15.67</v>
      </c>
      <c r="E18" s="19">
        <f t="shared" si="17"/>
        <v>0.17</v>
      </c>
      <c r="F18" s="19">
        <f t="shared" si="17"/>
        <v>0.79</v>
      </c>
      <c r="G18" s="19">
        <f t="shared" si="17"/>
        <v>17.260000000000002</v>
      </c>
      <c r="H18" s="19">
        <f t="shared" si="17"/>
        <v>0.02</v>
      </c>
      <c r="L18" s="17" t="s">
        <v>146</v>
      </c>
      <c r="M18" s="17"/>
      <c r="N18" s="19">
        <f>MAX(N4:N8)</f>
        <v>47.1</v>
      </c>
      <c r="O18" s="19">
        <f t="shared" ref="O18:S18" si="18">MAX(O4:O8)</f>
        <v>16.27</v>
      </c>
      <c r="P18" s="19">
        <f t="shared" si="18"/>
        <v>0.28999999999999998</v>
      </c>
      <c r="Q18" s="19">
        <f t="shared" si="18"/>
        <v>1.78</v>
      </c>
      <c r="R18" s="19">
        <f t="shared" si="18"/>
        <v>39.78</v>
      </c>
      <c r="S18" s="19">
        <f t="shared" si="18"/>
        <v>7.0000000000000007E-2</v>
      </c>
      <c r="W18" s="17" t="s">
        <v>146</v>
      </c>
      <c r="X18" s="19">
        <f t="shared" ref="X18:Z18" si="19">MAX(X4:X8)</f>
        <v>0.57933698101062125</v>
      </c>
      <c r="Y18" s="19">
        <f t="shared" si="19"/>
        <v>58.144062297209608</v>
      </c>
      <c r="Z18" s="19">
        <f t="shared" si="19"/>
        <v>50.434502735757967</v>
      </c>
    </row>
    <row r="20" spans="1:30" s="3" customFormat="1" x14ac:dyDescent="0.25"/>
    <row r="22" spans="1:30" x14ac:dyDescent="0.25">
      <c r="A22" s="1" t="s">
        <v>96</v>
      </c>
      <c r="B22" s="1"/>
      <c r="L22" s="1" t="s">
        <v>96</v>
      </c>
      <c r="M22" s="1"/>
      <c r="W22" s="1" t="s">
        <v>96</v>
      </c>
      <c r="X22" s="12" t="s">
        <v>136</v>
      </c>
      <c r="Y22" s="9"/>
      <c r="Z22" s="9"/>
    </row>
    <row r="23" spans="1:30" x14ac:dyDescent="0.25">
      <c r="A23" t="s">
        <v>141</v>
      </c>
      <c r="L23" t="s">
        <v>142</v>
      </c>
      <c r="X23" s="9"/>
      <c r="Y23" s="9"/>
      <c r="Z23" s="9"/>
    </row>
    <row r="24" spans="1:30" x14ac:dyDescent="0.25">
      <c r="A24" s="1" t="s">
        <v>103</v>
      </c>
      <c r="B24" s="1"/>
      <c r="C24" t="s">
        <v>1</v>
      </c>
      <c r="D24" t="s">
        <v>2</v>
      </c>
      <c r="E24" t="s">
        <v>3</v>
      </c>
      <c r="F24" t="s">
        <v>4</v>
      </c>
      <c r="G24" t="s">
        <v>5</v>
      </c>
      <c r="H24" t="s">
        <v>6</v>
      </c>
      <c r="L24" s="1" t="s">
        <v>103</v>
      </c>
      <c r="M24" s="1"/>
      <c r="N24" t="s">
        <v>1</v>
      </c>
      <c r="O24" t="s">
        <v>2</v>
      </c>
      <c r="P24" t="s">
        <v>3</v>
      </c>
      <c r="Q24" t="s">
        <v>4</v>
      </c>
      <c r="R24" t="s">
        <v>5</v>
      </c>
      <c r="S24" t="s">
        <v>6</v>
      </c>
      <c r="W24" s="1" t="s">
        <v>103</v>
      </c>
      <c r="X24" s="12" t="s">
        <v>139</v>
      </c>
      <c r="Y24" s="12" t="s">
        <v>138</v>
      </c>
      <c r="Z24" s="12" t="s">
        <v>137</v>
      </c>
      <c r="AB24" s="12" t="s">
        <v>471</v>
      </c>
    </row>
    <row r="25" spans="1:30" x14ac:dyDescent="0.25">
      <c r="A25" t="s">
        <v>21</v>
      </c>
      <c r="C25">
        <v>67.680000000000007</v>
      </c>
      <c r="D25">
        <v>16.88</v>
      </c>
      <c r="E25">
        <v>0.14000000000000001</v>
      </c>
      <c r="F25">
        <v>0.33</v>
      </c>
      <c r="G25">
        <v>14.97</v>
      </c>
      <c r="H25">
        <v>0</v>
      </c>
      <c r="L25" t="s">
        <v>21</v>
      </c>
      <c r="N25">
        <v>46.01</v>
      </c>
      <c r="O25">
        <v>17.440000000000001</v>
      </c>
      <c r="P25">
        <v>0.24</v>
      </c>
      <c r="Q25">
        <v>0.77</v>
      </c>
      <c r="R25">
        <v>35.54</v>
      </c>
      <c r="S25">
        <v>0</v>
      </c>
      <c r="W25" t="s">
        <v>21</v>
      </c>
      <c r="X25" s="9">
        <f t="shared" ref="X25:X31" si="20">100*(E25+H25)/(SUM(D25:H25))</f>
        <v>0.43316831683168322</v>
      </c>
      <c r="Y25" s="9">
        <f t="shared" ref="Y25:Y31" si="21">100*(F25+G25)/(SUM(D25:H25))</f>
        <v>47.339108910891092</v>
      </c>
      <c r="Z25" s="9">
        <f t="shared" ref="Z25:Z31" si="22">100*(D25)/(SUM(D25:H25))</f>
        <v>52.227722772277225</v>
      </c>
      <c r="AB25" s="9">
        <f t="shared" ref="AB25:AB31" si="23">G25/(G25+D25)</f>
        <v>0.47001569858712716</v>
      </c>
      <c r="AD25" t="s">
        <v>488</v>
      </c>
    </row>
    <row r="26" spans="1:30" x14ac:dyDescent="0.25">
      <c r="A26" t="s">
        <v>22</v>
      </c>
      <c r="C26">
        <v>68.290000000000006</v>
      </c>
      <c r="D26">
        <v>16.649999999999999</v>
      </c>
      <c r="E26">
        <v>0.14000000000000001</v>
      </c>
      <c r="F26">
        <v>0.35</v>
      </c>
      <c r="G26">
        <v>14.55</v>
      </c>
      <c r="H26">
        <v>0.03</v>
      </c>
      <c r="L26" t="s">
        <v>22</v>
      </c>
      <c r="N26">
        <v>46.75</v>
      </c>
      <c r="O26">
        <v>17.32</v>
      </c>
      <c r="P26">
        <v>0.24</v>
      </c>
      <c r="Q26">
        <v>0.82</v>
      </c>
      <c r="R26">
        <v>34.770000000000003</v>
      </c>
      <c r="S26">
        <v>0.1</v>
      </c>
      <c r="W26" t="s">
        <v>22</v>
      </c>
      <c r="X26" s="9">
        <f t="shared" si="20"/>
        <v>0.53593947036569989</v>
      </c>
      <c r="Y26" s="9">
        <f t="shared" si="21"/>
        <v>46.973518284993695</v>
      </c>
      <c r="Z26" s="9">
        <f t="shared" si="22"/>
        <v>52.490542244640594</v>
      </c>
      <c r="AB26" s="9">
        <f t="shared" si="23"/>
        <v>0.46634615384615385</v>
      </c>
      <c r="AD26" t="s">
        <v>488</v>
      </c>
    </row>
    <row r="27" spans="1:30" x14ac:dyDescent="0.25">
      <c r="A27" t="s">
        <v>23</v>
      </c>
      <c r="C27">
        <v>68.010000000000005</v>
      </c>
      <c r="D27">
        <v>18.12</v>
      </c>
      <c r="E27">
        <v>0.09</v>
      </c>
      <c r="F27">
        <v>0.34</v>
      </c>
      <c r="G27">
        <v>13.43</v>
      </c>
      <c r="H27">
        <v>0.02</v>
      </c>
      <c r="L27" t="s">
        <v>23</v>
      </c>
      <c r="N27">
        <v>47.26</v>
      </c>
      <c r="O27">
        <v>19.13</v>
      </c>
      <c r="P27">
        <v>0.16</v>
      </c>
      <c r="Q27">
        <v>0.81</v>
      </c>
      <c r="R27">
        <v>32.57</v>
      </c>
      <c r="S27">
        <v>7.0000000000000007E-2</v>
      </c>
      <c r="W27" t="s">
        <v>23</v>
      </c>
      <c r="X27" s="9">
        <f t="shared" si="20"/>
        <v>0.34375</v>
      </c>
      <c r="Y27" s="9">
        <f t="shared" si="21"/>
        <v>43.03125</v>
      </c>
      <c r="Z27" s="9">
        <f t="shared" si="22"/>
        <v>56.625</v>
      </c>
      <c r="AB27" s="9">
        <f t="shared" si="23"/>
        <v>0.42567353407290015</v>
      </c>
      <c r="AD27" t="s">
        <v>488</v>
      </c>
    </row>
    <row r="28" spans="1:30" x14ac:dyDescent="0.25">
      <c r="A28" t="s">
        <v>153</v>
      </c>
      <c r="C28">
        <v>68.180000000000007</v>
      </c>
      <c r="D28">
        <v>17.309999999999999</v>
      </c>
      <c r="E28">
        <v>0.12</v>
      </c>
      <c r="F28">
        <v>0.34</v>
      </c>
      <c r="G28">
        <v>14.05</v>
      </c>
      <c r="H28">
        <v>0</v>
      </c>
      <c r="L28" t="s">
        <v>153</v>
      </c>
      <c r="N28">
        <v>47.03</v>
      </c>
      <c r="O28">
        <v>18.14</v>
      </c>
      <c r="P28">
        <v>0.2</v>
      </c>
      <c r="Q28">
        <v>0.81</v>
      </c>
      <c r="R28">
        <v>33.82</v>
      </c>
      <c r="S28">
        <v>0</v>
      </c>
      <c r="W28" t="s">
        <v>153</v>
      </c>
      <c r="X28" s="9">
        <f t="shared" si="20"/>
        <v>0.37712130735386551</v>
      </c>
      <c r="Y28" s="9">
        <f t="shared" si="21"/>
        <v>45.223130106851038</v>
      </c>
      <c r="Z28" s="9">
        <f t="shared" si="22"/>
        <v>54.399748585795088</v>
      </c>
      <c r="AB28" s="9">
        <f t="shared" si="23"/>
        <v>0.44802295918367352</v>
      </c>
      <c r="AD28" t="s">
        <v>488</v>
      </c>
    </row>
    <row r="29" spans="1:30" x14ac:dyDescent="0.25">
      <c r="A29" t="s">
        <v>24</v>
      </c>
      <c r="C29">
        <v>68.040000000000006</v>
      </c>
      <c r="D29">
        <v>19.170000000000002</v>
      </c>
      <c r="E29">
        <v>0.09</v>
      </c>
      <c r="F29">
        <v>0.41</v>
      </c>
      <c r="G29">
        <v>12.28</v>
      </c>
      <c r="H29">
        <v>0.01</v>
      </c>
      <c r="L29" t="s">
        <v>24</v>
      </c>
      <c r="N29">
        <v>48.01</v>
      </c>
      <c r="O29">
        <v>20.56</v>
      </c>
      <c r="P29">
        <v>0.15</v>
      </c>
      <c r="Q29">
        <v>1</v>
      </c>
      <c r="R29">
        <v>30.24</v>
      </c>
      <c r="S29">
        <v>0.03</v>
      </c>
      <c r="W29" t="s">
        <v>24</v>
      </c>
      <c r="X29" s="9">
        <f t="shared" si="20"/>
        <v>0.3128911138923654</v>
      </c>
      <c r="Y29" s="9">
        <f t="shared" si="21"/>
        <v>39.705882352941174</v>
      </c>
      <c r="Z29" s="9">
        <f t="shared" si="22"/>
        <v>59.981226533166456</v>
      </c>
      <c r="AB29" s="9">
        <f t="shared" si="23"/>
        <v>0.39046104928457864</v>
      </c>
      <c r="AD29" t="s">
        <v>488</v>
      </c>
    </row>
    <row r="30" spans="1:30" x14ac:dyDescent="0.25">
      <c r="A30" t="s">
        <v>30</v>
      </c>
      <c r="C30">
        <v>67.900000000000006</v>
      </c>
      <c r="D30">
        <v>19.52</v>
      </c>
      <c r="E30">
        <v>0.08</v>
      </c>
      <c r="F30">
        <v>0.39</v>
      </c>
      <c r="G30">
        <v>12.11</v>
      </c>
      <c r="H30">
        <v>0</v>
      </c>
      <c r="L30" t="s">
        <v>30</v>
      </c>
      <c r="N30">
        <v>48.03</v>
      </c>
      <c r="O30">
        <v>20.98</v>
      </c>
      <c r="P30">
        <v>0.15</v>
      </c>
      <c r="Q30">
        <v>0.95</v>
      </c>
      <c r="R30">
        <v>29.89</v>
      </c>
      <c r="S30">
        <v>0</v>
      </c>
      <c r="W30" t="s">
        <v>30</v>
      </c>
      <c r="X30" s="9">
        <f t="shared" si="20"/>
        <v>0.24922118380062311</v>
      </c>
      <c r="Y30" s="9">
        <f t="shared" si="21"/>
        <v>38.940809968847361</v>
      </c>
      <c r="Z30" s="9">
        <f t="shared" si="22"/>
        <v>60.809968847352039</v>
      </c>
      <c r="AB30" s="9">
        <f t="shared" si="23"/>
        <v>0.3828643692696807</v>
      </c>
      <c r="AD30" t="s">
        <v>488</v>
      </c>
    </row>
    <row r="31" spans="1:30" x14ac:dyDescent="0.25">
      <c r="A31" t="s">
        <v>31</v>
      </c>
      <c r="C31">
        <v>67.900000000000006</v>
      </c>
      <c r="D31">
        <v>19.48</v>
      </c>
      <c r="E31">
        <v>0.1</v>
      </c>
      <c r="F31">
        <v>0.41</v>
      </c>
      <c r="G31">
        <v>12.1</v>
      </c>
      <c r="H31">
        <v>0</v>
      </c>
      <c r="L31" t="s">
        <v>31</v>
      </c>
      <c r="N31">
        <v>48.01</v>
      </c>
      <c r="O31">
        <v>20.93</v>
      </c>
      <c r="P31">
        <v>0.18</v>
      </c>
      <c r="Q31">
        <v>1</v>
      </c>
      <c r="R31">
        <v>29.86</v>
      </c>
      <c r="S31">
        <v>0.02</v>
      </c>
      <c r="W31" t="s">
        <v>31</v>
      </c>
      <c r="X31" s="9">
        <f t="shared" si="20"/>
        <v>0.31162355874104081</v>
      </c>
      <c r="Y31" s="9">
        <f t="shared" si="21"/>
        <v>38.984107198504205</v>
      </c>
      <c r="Z31" s="9">
        <f t="shared" si="22"/>
        <v>60.704269242754748</v>
      </c>
      <c r="AB31" s="9">
        <f t="shared" si="23"/>
        <v>0.38315389487017099</v>
      </c>
      <c r="AD31" t="s">
        <v>488</v>
      </c>
    </row>
    <row r="33" spans="1:30" s="3" customFormat="1" x14ac:dyDescent="0.25"/>
    <row r="35" spans="1:30" x14ac:dyDescent="0.25">
      <c r="A35" s="1" t="s">
        <v>96</v>
      </c>
      <c r="B35" s="1"/>
      <c r="L35" s="1" t="s">
        <v>96</v>
      </c>
      <c r="M35" s="1"/>
      <c r="W35" s="1" t="s">
        <v>96</v>
      </c>
      <c r="X35" s="12" t="s">
        <v>136</v>
      </c>
      <c r="Y35" s="9"/>
      <c r="Z35" s="9"/>
    </row>
    <row r="36" spans="1:30" x14ac:dyDescent="0.25">
      <c r="A36" t="s">
        <v>141</v>
      </c>
      <c r="L36" t="s">
        <v>142</v>
      </c>
      <c r="X36" s="9"/>
      <c r="Y36" s="9"/>
      <c r="Z36" s="9"/>
    </row>
    <row r="37" spans="1:30" x14ac:dyDescent="0.25">
      <c r="A37" s="1" t="s">
        <v>75</v>
      </c>
      <c r="B37" s="1"/>
      <c r="C37" t="s">
        <v>1</v>
      </c>
      <c r="D37" t="s">
        <v>2</v>
      </c>
      <c r="E37" t="s">
        <v>3</v>
      </c>
      <c r="F37" t="s">
        <v>4</v>
      </c>
      <c r="G37" t="s">
        <v>5</v>
      </c>
      <c r="H37" t="s">
        <v>6</v>
      </c>
      <c r="L37" s="1" t="s">
        <v>75</v>
      </c>
      <c r="M37" s="1"/>
      <c r="N37" t="s">
        <v>1</v>
      </c>
      <c r="O37" t="s">
        <v>2</v>
      </c>
      <c r="P37" t="s">
        <v>3</v>
      </c>
      <c r="Q37" t="s">
        <v>4</v>
      </c>
      <c r="R37" t="s">
        <v>5</v>
      </c>
      <c r="S37" t="s">
        <v>6</v>
      </c>
      <c r="W37" s="1" t="s">
        <v>75</v>
      </c>
      <c r="X37" s="12" t="s">
        <v>139</v>
      </c>
      <c r="Y37" s="12" t="s">
        <v>138</v>
      </c>
      <c r="Z37" s="12" t="s">
        <v>137</v>
      </c>
      <c r="AB37" s="12" t="s">
        <v>471</v>
      </c>
    </row>
    <row r="38" spans="1:30" x14ac:dyDescent="0.25">
      <c r="A38" t="s">
        <v>148</v>
      </c>
      <c r="C38">
        <v>67.98</v>
      </c>
      <c r="D38">
        <v>19.37</v>
      </c>
      <c r="E38">
        <v>0.11</v>
      </c>
      <c r="F38">
        <v>0.43</v>
      </c>
      <c r="G38">
        <v>12.12</v>
      </c>
      <c r="H38">
        <v>0</v>
      </c>
      <c r="L38" t="s">
        <v>148</v>
      </c>
      <c r="N38">
        <v>48.06</v>
      </c>
      <c r="O38">
        <v>20.8</v>
      </c>
      <c r="P38">
        <v>0.19</v>
      </c>
      <c r="Q38">
        <v>1.04</v>
      </c>
      <c r="R38">
        <v>29.9</v>
      </c>
      <c r="S38">
        <v>0</v>
      </c>
      <c r="W38" t="s">
        <v>148</v>
      </c>
      <c r="X38" s="9">
        <f t="shared" ref="X38:X44" si="24">100*(E38+H38)/(SUM(D38:H38))</f>
        <v>0.34342803621604745</v>
      </c>
      <c r="Y38" s="9">
        <f t="shared" ref="Y38:Y44" si="25">100*(F38+G38)/(SUM(D38:H38))</f>
        <v>39.182016859194505</v>
      </c>
      <c r="Z38" s="9">
        <f t="shared" ref="Z38:Z44" si="26">100*(D38)/(SUM(D38:H38))</f>
        <v>60.474555104589449</v>
      </c>
      <c r="AB38" s="9">
        <f t="shared" ref="AB38:AB44" si="27">G38/(G38+D38)</f>
        <v>0.38488409018736103</v>
      </c>
      <c r="AD38" t="s">
        <v>488</v>
      </c>
    </row>
    <row r="39" spans="1:30" x14ac:dyDescent="0.25">
      <c r="A39" t="s">
        <v>149</v>
      </c>
      <c r="C39">
        <v>68.08</v>
      </c>
      <c r="D39">
        <v>19.38</v>
      </c>
      <c r="E39">
        <v>0.12</v>
      </c>
      <c r="F39">
        <v>0.4</v>
      </c>
      <c r="G39">
        <v>12.04</v>
      </c>
      <c r="H39">
        <v>0</v>
      </c>
      <c r="L39" t="s">
        <v>149</v>
      </c>
      <c r="N39">
        <v>48.22</v>
      </c>
      <c r="O39">
        <v>20.85</v>
      </c>
      <c r="P39">
        <v>0.21</v>
      </c>
      <c r="Q39">
        <v>0.96</v>
      </c>
      <c r="R39">
        <v>29.76</v>
      </c>
      <c r="S39">
        <v>0</v>
      </c>
      <c r="W39" t="s">
        <v>149</v>
      </c>
      <c r="X39" s="9">
        <f t="shared" si="24"/>
        <v>0.37570444583594242</v>
      </c>
      <c r="Y39" s="9">
        <f t="shared" si="25"/>
        <v>38.948027551659365</v>
      </c>
      <c r="Z39" s="9">
        <f t="shared" si="26"/>
        <v>60.676268002504699</v>
      </c>
      <c r="AB39" s="9">
        <f t="shared" si="27"/>
        <v>0.38319541693189052</v>
      </c>
      <c r="AD39" t="s">
        <v>488</v>
      </c>
    </row>
    <row r="40" spans="1:30" x14ac:dyDescent="0.25">
      <c r="A40" t="s">
        <v>150</v>
      </c>
      <c r="C40">
        <v>67.760000000000005</v>
      </c>
      <c r="D40">
        <v>19.41</v>
      </c>
      <c r="E40">
        <v>0.12</v>
      </c>
      <c r="F40">
        <v>0.44</v>
      </c>
      <c r="G40">
        <v>12.27</v>
      </c>
      <c r="H40">
        <v>0</v>
      </c>
      <c r="L40" t="s">
        <v>150</v>
      </c>
      <c r="N40">
        <v>47.75</v>
      </c>
      <c r="O40">
        <v>20.79</v>
      </c>
      <c r="P40">
        <v>0.2</v>
      </c>
      <c r="Q40">
        <v>1.06</v>
      </c>
      <c r="R40">
        <v>30.18</v>
      </c>
      <c r="S40">
        <v>0.02</v>
      </c>
      <c r="W40" t="s">
        <v>150</v>
      </c>
      <c r="X40" s="9">
        <f t="shared" si="24"/>
        <v>0.37220843672456572</v>
      </c>
      <c r="Y40" s="9">
        <f t="shared" si="25"/>
        <v>39.42307692307692</v>
      </c>
      <c r="Z40" s="9">
        <f t="shared" si="26"/>
        <v>60.20471464019851</v>
      </c>
      <c r="AB40" s="9">
        <f t="shared" si="27"/>
        <v>0.38731060606060608</v>
      </c>
      <c r="AD40" t="s">
        <v>488</v>
      </c>
    </row>
    <row r="41" spans="1:30" x14ac:dyDescent="0.25">
      <c r="A41" t="s">
        <v>151</v>
      </c>
      <c r="C41">
        <v>67.680000000000007</v>
      </c>
      <c r="D41">
        <v>19.32</v>
      </c>
      <c r="E41">
        <v>0.21</v>
      </c>
      <c r="F41">
        <v>0.47</v>
      </c>
      <c r="G41">
        <v>12.3</v>
      </c>
      <c r="H41">
        <v>0.02</v>
      </c>
      <c r="L41" t="s">
        <v>151</v>
      </c>
      <c r="N41">
        <v>47.59</v>
      </c>
      <c r="O41">
        <v>20.64</v>
      </c>
      <c r="P41">
        <v>0.37</v>
      </c>
      <c r="Q41">
        <v>1.1399999999999999</v>
      </c>
      <c r="R41">
        <v>30.2</v>
      </c>
      <c r="S41">
        <v>0.06</v>
      </c>
      <c r="W41" t="s">
        <v>151</v>
      </c>
      <c r="X41" s="9">
        <f t="shared" si="24"/>
        <v>0.7116336633663366</v>
      </c>
      <c r="Y41" s="9">
        <f t="shared" si="25"/>
        <v>39.511138613861391</v>
      </c>
      <c r="Z41" s="9">
        <f t="shared" si="26"/>
        <v>59.777227722772274</v>
      </c>
      <c r="AB41" s="9">
        <f t="shared" si="27"/>
        <v>0.38899430740037949</v>
      </c>
      <c r="AD41" t="s">
        <v>488</v>
      </c>
    </row>
    <row r="42" spans="1:30" x14ac:dyDescent="0.25">
      <c r="A42" t="s">
        <v>152</v>
      </c>
      <c r="C42">
        <v>68.849999999999994</v>
      </c>
      <c r="D42">
        <v>14.45</v>
      </c>
      <c r="E42">
        <v>0.27</v>
      </c>
      <c r="F42">
        <v>0.71</v>
      </c>
      <c r="G42">
        <v>15.71</v>
      </c>
      <c r="H42">
        <v>0</v>
      </c>
      <c r="L42" t="s">
        <v>152</v>
      </c>
      <c r="N42">
        <v>46.27</v>
      </c>
      <c r="O42">
        <v>14.76</v>
      </c>
      <c r="P42">
        <v>0.45</v>
      </c>
      <c r="Q42">
        <v>1.65</v>
      </c>
      <c r="R42">
        <v>36.869999999999997</v>
      </c>
      <c r="S42">
        <v>0</v>
      </c>
      <c r="W42" t="s">
        <v>152</v>
      </c>
      <c r="X42" s="9">
        <f t="shared" si="24"/>
        <v>0.86705202312138729</v>
      </c>
      <c r="Y42" s="9">
        <f t="shared" si="25"/>
        <v>52.729608220937706</v>
      </c>
      <c r="Z42" s="9">
        <f>100*(D42)/(SUM(D42:H42))</f>
        <v>46.403339755940912</v>
      </c>
      <c r="AB42" s="9">
        <f t="shared" si="27"/>
        <v>0.52088859416445621</v>
      </c>
    </row>
    <row r="43" spans="1:30" x14ac:dyDescent="0.25">
      <c r="A43" t="s">
        <v>154</v>
      </c>
      <c r="C43">
        <v>68.12</v>
      </c>
      <c r="D43">
        <v>17.47</v>
      </c>
      <c r="E43">
        <v>0.03</v>
      </c>
      <c r="F43">
        <v>0.42</v>
      </c>
      <c r="G43">
        <v>13.94</v>
      </c>
      <c r="H43">
        <v>0.02</v>
      </c>
      <c r="L43" t="s">
        <v>154</v>
      </c>
      <c r="N43">
        <v>46.99</v>
      </c>
      <c r="O43">
        <v>18.32</v>
      </c>
      <c r="P43">
        <v>0.06</v>
      </c>
      <c r="Q43">
        <v>0.98</v>
      </c>
      <c r="R43">
        <v>33.57</v>
      </c>
      <c r="S43">
        <v>0.09</v>
      </c>
      <c r="W43" t="s">
        <v>154</v>
      </c>
      <c r="X43" s="9">
        <f t="shared" si="24"/>
        <v>0.15683814303638646</v>
      </c>
      <c r="Y43" s="9">
        <f t="shared" si="25"/>
        <v>45.043914680050193</v>
      </c>
      <c r="Z43" s="9">
        <f t="shared" si="26"/>
        <v>54.799247176913426</v>
      </c>
      <c r="AB43" s="9">
        <f t="shared" si="27"/>
        <v>0.44380770455269025</v>
      </c>
      <c r="AD43" t="s">
        <v>488</v>
      </c>
    </row>
    <row r="44" spans="1:30" x14ac:dyDescent="0.25">
      <c r="A44" t="s">
        <v>155</v>
      </c>
      <c r="C44">
        <v>68.849999999999994</v>
      </c>
      <c r="D44">
        <v>12.65</v>
      </c>
      <c r="E44">
        <v>0.06</v>
      </c>
      <c r="F44">
        <v>0.34</v>
      </c>
      <c r="G44">
        <v>18.100000000000001</v>
      </c>
      <c r="H44">
        <v>0</v>
      </c>
      <c r="L44" t="s">
        <v>155</v>
      </c>
      <c r="N44">
        <v>45.12</v>
      </c>
      <c r="O44">
        <v>12.6</v>
      </c>
      <c r="P44">
        <v>0.1</v>
      </c>
      <c r="Q44">
        <v>0.76</v>
      </c>
      <c r="R44">
        <v>41.4</v>
      </c>
      <c r="S44">
        <v>0.01</v>
      </c>
      <c r="W44" t="s">
        <v>155</v>
      </c>
      <c r="X44" s="9">
        <f t="shared" si="24"/>
        <v>0.19261637239165327</v>
      </c>
      <c r="Y44" s="9">
        <f t="shared" si="25"/>
        <v>59.197431781701447</v>
      </c>
      <c r="Z44" s="9">
        <f t="shared" si="26"/>
        <v>40.609951845906899</v>
      </c>
      <c r="AB44" s="9">
        <f t="shared" si="27"/>
        <v>0.58861788617886179</v>
      </c>
    </row>
    <row r="46" spans="1:30" s="3" customFormat="1" x14ac:dyDescent="0.25"/>
    <row r="48" spans="1:30" x14ac:dyDescent="0.25">
      <c r="A48" s="1" t="s">
        <v>96</v>
      </c>
      <c r="B48" s="1"/>
      <c r="L48" s="1" t="s">
        <v>96</v>
      </c>
      <c r="M48" s="1"/>
      <c r="W48" s="1" t="s">
        <v>96</v>
      </c>
      <c r="X48" s="12" t="s">
        <v>136</v>
      </c>
      <c r="Y48" s="9"/>
      <c r="Z48" s="9"/>
    </row>
    <row r="49" spans="1:30" x14ac:dyDescent="0.25">
      <c r="A49" t="s">
        <v>141</v>
      </c>
      <c r="L49" t="s">
        <v>142</v>
      </c>
      <c r="X49" s="9"/>
      <c r="Y49" s="9"/>
      <c r="Z49" s="9"/>
    </row>
    <row r="50" spans="1:30" x14ac:dyDescent="0.25">
      <c r="A50" s="1" t="s">
        <v>81</v>
      </c>
      <c r="B50" s="1"/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L50" s="1" t="s">
        <v>81</v>
      </c>
      <c r="M50" s="1"/>
      <c r="N50" t="s">
        <v>1</v>
      </c>
      <c r="O50" t="s">
        <v>2</v>
      </c>
      <c r="P50" t="s">
        <v>3</v>
      </c>
      <c r="Q50" t="s">
        <v>4</v>
      </c>
      <c r="R50" t="s">
        <v>5</v>
      </c>
      <c r="S50" t="s">
        <v>6</v>
      </c>
      <c r="W50" s="1" t="s">
        <v>81</v>
      </c>
      <c r="X50" s="12" t="s">
        <v>139</v>
      </c>
      <c r="Y50" s="12" t="s">
        <v>138</v>
      </c>
      <c r="Z50" s="12" t="s">
        <v>137</v>
      </c>
      <c r="AB50" s="12" t="s">
        <v>471</v>
      </c>
    </row>
    <row r="51" spans="1:30" x14ac:dyDescent="0.25">
      <c r="A51" t="s">
        <v>148</v>
      </c>
      <c r="C51">
        <v>67.73</v>
      </c>
      <c r="D51">
        <v>20.05</v>
      </c>
      <c r="E51">
        <v>0.16</v>
      </c>
      <c r="F51">
        <v>0.41</v>
      </c>
      <c r="G51">
        <v>11.64</v>
      </c>
      <c r="H51">
        <v>0.01</v>
      </c>
      <c r="L51" t="s">
        <v>148</v>
      </c>
      <c r="N51">
        <v>41.18</v>
      </c>
      <c r="O51">
        <v>18.53</v>
      </c>
      <c r="P51">
        <v>0.24</v>
      </c>
      <c r="Q51">
        <v>0.86</v>
      </c>
      <c r="R51">
        <v>24.71</v>
      </c>
      <c r="S51">
        <v>0.02</v>
      </c>
      <c r="W51" t="s">
        <v>148</v>
      </c>
      <c r="X51" s="9">
        <f t="shared" ref="X51:X59" si="28">100*(E51+H51)/(SUM(D51:H51))</f>
        <v>0.52680508211961574</v>
      </c>
      <c r="Y51" s="9">
        <f t="shared" ref="Y51:Y59" si="29">100*(F51+G51)/(SUM(D51:H51))</f>
        <v>37.34118376200805</v>
      </c>
      <c r="Z51" s="9">
        <f t="shared" ref="Z51:Z59" si="30">100*(D51)/(SUM(D51:H51))</f>
        <v>62.13201115587232</v>
      </c>
      <c r="AB51" s="9">
        <f t="shared" ref="AB51:AB59" si="31">G51/(G51+D51)</f>
        <v>0.36730829914799623</v>
      </c>
      <c r="AD51" t="s">
        <v>488</v>
      </c>
    </row>
    <row r="52" spans="1:30" x14ac:dyDescent="0.25">
      <c r="A52" t="s">
        <v>149</v>
      </c>
      <c r="C52">
        <v>67.790000000000006</v>
      </c>
      <c r="D52">
        <v>19.93</v>
      </c>
      <c r="E52">
        <v>0.13</v>
      </c>
      <c r="F52">
        <v>0.42</v>
      </c>
      <c r="G52">
        <v>11.72</v>
      </c>
      <c r="H52">
        <v>0</v>
      </c>
      <c r="L52" t="s">
        <v>149</v>
      </c>
      <c r="N52">
        <v>41.28</v>
      </c>
      <c r="O52">
        <v>18.440000000000001</v>
      </c>
      <c r="P52">
        <v>0.2</v>
      </c>
      <c r="Q52">
        <v>0.88</v>
      </c>
      <c r="R52">
        <v>24.92</v>
      </c>
      <c r="S52">
        <v>0.01</v>
      </c>
      <c r="W52" t="s">
        <v>149</v>
      </c>
      <c r="X52" s="9">
        <f t="shared" si="28"/>
        <v>0.40372670807453415</v>
      </c>
      <c r="Y52" s="9">
        <f t="shared" si="29"/>
        <v>37.701863354037265</v>
      </c>
      <c r="Z52" s="9">
        <f t="shared" si="30"/>
        <v>61.894409937888192</v>
      </c>
      <c r="AB52" s="9">
        <f t="shared" si="31"/>
        <v>0.37030015797788313</v>
      </c>
      <c r="AD52" t="s">
        <v>488</v>
      </c>
    </row>
    <row r="53" spans="1:30" x14ac:dyDescent="0.25">
      <c r="A53" t="s">
        <v>150</v>
      </c>
      <c r="C53">
        <v>67.569999999999993</v>
      </c>
      <c r="D53">
        <v>19.55</v>
      </c>
      <c r="E53">
        <v>0.09</v>
      </c>
      <c r="F53">
        <v>0.4</v>
      </c>
      <c r="G53">
        <v>12.38</v>
      </c>
      <c r="H53">
        <v>0.01</v>
      </c>
      <c r="L53" t="s">
        <v>150</v>
      </c>
      <c r="N53">
        <v>41.01</v>
      </c>
      <c r="O53">
        <v>18.03</v>
      </c>
      <c r="P53">
        <v>0.14000000000000001</v>
      </c>
      <c r="Q53">
        <v>0.83</v>
      </c>
      <c r="R53">
        <v>26.22</v>
      </c>
      <c r="S53">
        <v>0.03</v>
      </c>
      <c r="W53" t="s">
        <v>150</v>
      </c>
      <c r="X53" s="9">
        <f t="shared" si="28"/>
        <v>0.3083564600678384</v>
      </c>
      <c r="Y53" s="9">
        <f t="shared" si="29"/>
        <v>39.407955596669751</v>
      </c>
      <c r="Z53" s="9">
        <f t="shared" si="30"/>
        <v>60.283687943262414</v>
      </c>
      <c r="AB53" s="9">
        <f t="shared" si="31"/>
        <v>0.38772314437832761</v>
      </c>
      <c r="AD53" t="s">
        <v>488</v>
      </c>
    </row>
    <row r="54" spans="1:30" x14ac:dyDescent="0.25">
      <c r="A54" t="s">
        <v>151</v>
      </c>
      <c r="C54">
        <v>67.819999999999993</v>
      </c>
      <c r="D54">
        <v>20.49</v>
      </c>
      <c r="E54">
        <v>0.17</v>
      </c>
      <c r="F54">
        <v>0.42</v>
      </c>
      <c r="G54">
        <v>11.09</v>
      </c>
      <c r="H54">
        <v>0.01</v>
      </c>
      <c r="L54" t="s">
        <v>151</v>
      </c>
      <c r="N54">
        <v>41.62</v>
      </c>
      <c r="O54">
        <v>19.11</v>
      </c>
      <c r="P54">
        <v>0.26</v>
      </c>
      <c r="Q54">
        <v>0.89</v>
      </c>
      <c r="R54">
        <v>23.76</v>
      </c>
      <c r="S54">
        <v>0.03</v>
      </c>
      <c r="W54" t="s">
        <v>151</v>
      </c>
      <c r="X54" s="9">
        <f t="shared" si="28"/>
        <v>0.55935363579863284</v>
      </c>
      <c r="Y54" s="9">
        <f t="shared" si="29"/>
        <v>35.767557489123682</v>
      </c>
      <c r="Z54" s="9">
        <f t="shared" si="30"/>
        <v>63.673088875077688</v>
      </c>
      <c r="AB54" s="9">
        <f t="shared" si="31"/>
        <v>0.35117162761241294</v>
      </c>
      <c r="AD54" t="s">
        <v>488</v>
      </c>
    </row>
    <row r="55" spans="1:30" x14ac:dyDescent="0.25">
      <c r="A55" t="s">
        <v>152</v>
      </c>
      <c r="C55">
        <v>67.67</v>
      </c>
      <c r="D55">
        <v>20.49</v>
      </c>
      <c r="E55">
        <v>0.12</v>
      </c>
      <c r="F55">
        <v>0.45</v>
      </c>
      <c r="G55">
        <v>11.26</v>
      </c>
      <c r="H55">
        <v>0.01</v>
      </c>
      <c r="L55" t="s">
        <v>152</v>
      </c>
      <c r="N55">
        <v>41.39</v>
      </c>
      <c r="O55">
        <v>19.05</v>
      </c>
      <c r="P55">
        <v>0.19</v>
      </c>
      <c r="Q55">
        <v>0.94</v>
      </c>
      <c r="R55">
        <v>24.05</v>
      </c>
      <c r="S55">
        <v>0.03</v>
      </c>
      <c r="W55" t="s">
        <v>152</v>
      </c>
      <c r="X55" s="9">
        <f t="shared" si="28"/>
        <v>0.40210330961954843</v>
      </c>
      <c r="Y55" s="9">
        <f t="shared" si="29"/>
        <v>36.220228889576248</v>
      </c>
      <c r="Z55" s="9">
        <f t="shared" si="30"/>
        <v>63.377667800804211</v>
      </c>
      <c r="AB55" s="9">
        <f t="shared" si="31"/>
        <v>0.35464566929133856</v>
      </c>
      <c r="AD55" t="s">
        <v>488</v>
      </c>
    </row>
    <row r="56" spans="1:30" x14ac:dyDescent="0.25">
      <c r="A56" t="s">
        <v>154</v>
      </c>
      <c r="C56">
        <v>67.73</v>
      </c>
      <c r="D56">
        <v>20.12</v>
      </c>
      <c r="E56">
        <v>0.14000000000000001</v>
      </c>
      <c r="F56">
        <v>0.45</v>
      </c>
      <c r="G56">
        <v>11.54</v>
      </c>
      <c r="H56">
        <v>0.01</v>
      </c>
      <c r="L56" t="s">
        <v>154</v>
      </c>
      <c r="N56">
        <v>41.55</v>
      </c>
      <c r="O56">
        <v>18.760000000000002</v>
      </c>
      <c r="P56">
        <v>0.22</v>
      </c>
      <c r="Q56">
        <v>0.94</v>
      </c>
      <c r="R56">
        <v>24.72</v>
      </c>
      <c r="S56">
        <v>0.03</v>
      </c>
      <c r="W56" t="s">
        <v>154</v>
      </c>
      <c r="X56" s="9">
        <f t="shared" si="28"/>
        <v>0.46497210167389963</v>
      </c>
      <c r="Y56" s="9">
        <f t="shared" si="29"/>
        <v>37.166769993800365</v>
      </c>
      <c r="Z56" s="9">
        <f t="shared" si="30"/>
        <v>62.368257904525734</v>
      </c>
      <c r="AB56" s="9">
        <f t="shared" si="31"/>
        <v>0.36449778900821223</v>
      </c>
      <c r="AD56" t="s">
        <v>488</v>
      </c>
    </row>
    <row r="57" spans="1:30" x14ac:dyDescent="0.25">
      <c r="A57" t="s">
        <v>155</v>
      </c>
      <c r="C57">
        <v>67.739999999999995</v>
      </c>
      <c r="D57">
        <v>18.71</v>
      </c>
      <c r="E57">
        <v>0.09</v>
      </c>
      <c r="F57">
        <v>0.39</v>
      </c>
      <c r="G57">
        <v>13.06</v>
      </c>
      <c r="H57">
        <v>0</v>
      </c>
      <c r="L57" t="s">
        <v>155</v>
      </c>
      <c r="N57">
        <v>41.01</v>
      </c>
      <c r="O57">
        <v>17.21</v>
      </c>
      <c r="P57">
        <v>0.14000000000000001</v>
      </c>
      <c r="Q57">
        <v>0.82</v>
      </c>
      <c r="R57">
        <v>27.61</v>
      </c>
      <c r="S57">
        <v>0</v>
      </c>
      <c r="W57" t="s">
        <v>155</v>
      </c>
      <c r="X57" s="9">
        <f t="shared" si="28"/>
        <v>0.27906976744186046</v>
      </c>
      <c r="Y57" s="9">
        <f t="shared" si="29"/>
        <v>41.70542635658915</v>
      </c>
      <c r="Z57" s="9">
        <f t="shared" si="30"/>
        <v>58.015503875968989</v>
      </c>
      <c r="AB57" s="9">
        <f t="shared" si="31"/>
        <v>0.41107963487566884</v>
      </c>
      <c r="AD57" t="s">
        <v>488</v>
      </c>
    </row>
    <row r="58" spans="1:30" x14ac:dyDescent="0.25">
      <c r="A58" t="s">
        <v>156</v>
      </c>
      <c r="C58">
        <v>67.75</v>
      </c>
      <c r="D58">
        <v>18.72</v>
      </c>
      <c r="E58">
        <v>0.11</v>
      </c>
      <c r="F58">
        <v>0.39</v>
      </c>
      <c r="G58">
        <v>13.01</v>
      </c>
      <c r="H58">
        <v>0.01</v>
      </c>
      <c r="L58" t="s">
        <v>156</v>
      </c>
      <c r="N58">
        <v>41</v>
      </c>
      <c r="O58">
        <v>17.22</v>
      </c>
      <c r="P58">
        <v>0.16</v>
      </c>
      <c r="Q58">
        <v>0.82</v>
      </c>
      <c r="R58">
        <v>27.48</v>
      </c>
      <c r="S58">
        <v>0.05</v>
      </c>
      <c r="W58" t="s">
        <v>156</v>
      </c>
      <c r="X58" s="9">
        <f t="shared" si="28"/>
        <v>0.37220843672456583</v>
      </c>
      <c r="Y58" s="9">
        <f t="shared" si="29"/>
        <v>41.563275434243181</v>
      </c>
      <c r="Z58" s="9">
        <f t="shared" si="30"/>
        <v>58.06451612903227</v>
      </c>
      <c r="AB58" s="9">
        <f t="shared" si="31"/>
        <v>0.41002206114087619</v>
      </c>
      <c r="AD58" t="s">
        <v>488</v>
      </c>
    </row>
    <row r="59" spans="1:30" x14ac:dyDescent="0.25">
      <c r="A59" t="s">
        <v>157</v>
      </c>
      <c r="C59">
        <v>67.489999999999995</v>
      </c>
      <c r="D59">
        <v>20.23</v>
      </c>
      <c r="E59">
        <v>0.16</v>
      </c>
      <c r="F59">
        <v>0.45</v>
      </c>
      <c r="G59">
        <v>11.66</v>
      </c>
      <c r="H59">
        <v>0</v>
      </c>
      <c r="L59" t="s">
        <v>157</v>
      </c>
      <c r="N59">
        <v>41.48</v>
      </c>
      <c r="O59">
        <v>18.89</v>
      </c>
      <c r="P59">
        <v>0.24</v>
      </c>
      <c r="Q59">
        <v>0.95</v>
      </c>
      <c r="R59">
        <v>25.02</v>
      </c>
      <c r="S59">
        <v>0.01</v>
      </c>
      <c r="W59" t="s">
        <v>157</v>
      </c>
      <c r="X59" s="9">
        <f t="shared" si="28"/>
        <v>0.49230769230769234</v>
      </c>
      <c r="Y59" s="9">
        <f t="shared" si="29"/>
        <v>37.261538461538464</v>
      </c>
      <c r="Z59" s="9">
        <f t="shared" si="30"/>
        <v>62.246153846153845</v>
      </c>
      <c r="AB59" s="9">
        <f t="shared" si="31"/>
        <v>0.36563185951708999</v>
      </c>
      <c r="AD59" t="s">
        <v>488</v>
      </c>
    </row>
    <row r="61" spans="1:30" s="3" customFormat="1" x14ac:dyDescent="0.25"/>
    <row r="63" spans="1:30" x14ac:dyDescent="0.25">
      <c r="A63" s="1" t="s">
        <v>96</v>
      </c>
      <c r="B63" s="1"/>
      <c r="C63" s="2" t="s">
        <v>69</v>
      </c>
      <c r="D63" s="2"/>
      <c r="E63" s="2"/>
      <c r="F63" s="2"/>
      <c r="G63" s="2"/>
      <c r="H63" s="2"/>
      <c r="L63" s="1" t="s">
        <v>96</v>
      </c>
      <c r="M63" s="1"/>
      <c r="N63" s="2" t="s">
        <v>69</v>
      </c>
      <c r="O63" s="2"/>
      <c r="P63" s="2"/>
      <c r="Q63" s="2"/>
      <c r="R63" s="2"/>
      <c r="S63" s="2"/>
      <c r="W63" s="1" t="s">
        <v>96</v>
      </c>
      <c r="X63" s="12" t="s">
        <v>136</v>
      </c>
    </row>
    <row r="64" spans="1:30" x14ac:dyDescent="0.25">
      <c r="C64" s="18" t="s">
        <v>1</v>
      </c>
      <c r="D64" s="18" t="s">
        <v>2</v>
      </c>
      <c r="E64" s="18" t="s">
        <v>3</v>
      </c>
      <c r="F64" s="18" t="s">
        <v>4</v>
      </c>
      <c r="G64" s="18" t="s">
        <v>5</v>
      </c>
      <c r="H64" s="18" t="s">
        <v>6</v>
      </c>
      <c r="N64" s="18" t="s">
        <v>1</v>
      </c>
      <c r="O64" s="18" t="s">
        <v>2</v>
      </c>
      <c r="P64" s="18" t="s">
        <v>3</v>
      </c>
      <c r="Q64" s="18" t="s">
        <v>4</v>
      </c>
      <c r="R64" s="18" t="s">
        <v>5</v>
      </c>
      <c r="S64" s="18" t="s">
        <v>6</v>
      </c>
      <c r="X64" s="12" t="s">
        <v>139</v>
      </c>
      <c r="Y64" s="12" t="s">
        <v>138</v>
      </c>
      <c r="Z64" s="12" t="s">
        <v>137</v>
      </c>
      <c r="AB64" s="12" t="s">
        <v>471</v>
      </c>
    </row>
    <row r="65" spans="1:28" x14ac:dyDescent="0.25">
      <c r="A65" s="17" t="s">
        <v>143</v>
      </c>
      <c r="B65" s="17"/>
      <c r="C65" s="19">
        <f>AVERAGE(C25:C31,C38:C44,C51:C59)</f>
        <v>67.939565217391305</v>
      </c>
      <c r="D65" s="19">
        <f t="shared" ref="D65:H65" si="32">AVERAGE(D25:D31,D38:D44,D51:D59)</f>
        <v>18.585652173913044</v>
      </c>
      <c r="E65" s="19">
        <f t="shared" si="32"/>
        <v>0.12391304347826085</v>
      </c>
      <c r="F65" s="19">
        <f t="shared" si="32"/>
        <v>0.41565217391304349</v>
      </c>
      <c r="G65" s="19">
        <f t="shared" si="32"/>
        <v>12.927391304347827</v>
      </c>
      <c r="H65" s="19">
        <f t="shared" si="32"/>
        <v>6.9565217391304359E-3</v>
      </c>
      <c r="L65" s="17" t="s">
        <v>143</v>
      </c>
      <c r="M65" s="17"/>
      <c r="N65" s="19">
        <f t="shared" ref="N65:S65" si="33">AVERAGE(N25:N31,N38:N44,N51:N59)</f>
        <v>44.896521739130428</v>
      </c>
      <c r="O65" s="19">
        <f t="shared" si="33"/>
        <v>18.630434782608695</v>
      </c>
      <c r="P65" s="19">
        <f t="shared" si="33"/>
        <v>0.20391304347826092</v>
      </c>
      <c r="Q65" s="19">
        <f t="shared" si="33"/>
        <v>0.94260869565217409</v>
      </c>
      <c r="R65" s="19">
        <f t="shared" si="33"/>
        <v>29.872173913043476</v>
      </c>
      <c r="S65" s="19">
        <f t="shared" si="33"/>
        <v>2.652173913043479E-2</v>
      </c>
      <c r="W65" s="17" t="s">
        <v>143</v>
      </c>
      <c r="X65" s="19">
        <f t="shared" ref="X65:Z65" si="34">AVERAGE(X25:X31,X38:X44,X51:X59)</f>
        <v>0.40835214197851244</v>
      </c>
      <c r="Y65" s="19">
        <f t="shared" si="34"/>
        <v>41.668209599612887</v>
      </c>
      <c r="Z65" s="19">
        <f t="shared" si="34"/>
        <v>57.923438258408616</v>
      </c>
      <c r="AB65" s="9">
        <f t="shared" ref="AB65" si="35">G65/(G65+D65)</f>
        <v>0.41022350993377488</v>
      </c>
    </row>
    <row r="66" spans="1:28" x14ac:dyDescent="0.25">
      <c r="A66" s="17" t="s">
        <v>144</v>
      </c>
      <c r="B66" s="17"/>
      <c r="C66" s="19">
        <f>_xlfn.STDEV.P(C25:C31,C38:C44,C51:C59)</f>
        <v>0.34193157541887015</v>
      </c>
      <c r="D66" s="19">
        <f t="shared" ref="D66:H66" si="36">_xlfn.STDEV.P(D25:D31,D38:D44,D51:D59)</f>
        <v>1.908629888933435</v>
      </c>
      <c r="E66" s="19">
        <f t="shared" si="36"/>
        <v>4.8788730918627989E-2</v>
      </c>
      <c r="F66" s="19">
        <f t="shared" si="36"/>
        <v>7.3828596259910895E-2</v>
      </c>
      <c r="G66" s="19">
        <f t="shared" si="36"/>
        <v>1.6286249665480015</v>
      </c>
      <c r="H66" s="19">
        <f t="shared" si="36"/>
        <v>8.5642241754748712E-3</v>
      </c>
      <c r="L66" s="17" t="s">
        <v>144</v>
      </c>
      <c r="M66" s="17"/>
      <c r="N66" s="19">
        <f t="shared" ref="N66:S66" si="37">_xlfn.STDEV.P(N25:N31,N38:N44,N51:N59)</f>
        <v>2.9852996480517411</v>
      </c>
      <c r="O66" s="19">
        <f t="shared" si="37"/>
        <v>2.0090934106465039</v>
      </c>
      <c r="P66" s="19">
        <f t="shared" si="37"/>
        <v>7.9985821049721684E-2</v>
      </c>
      <c r="Q66" s="19">
        <f t="shared" si="37"/>
        <v>0.17944885165185109</v>
      </c>
      <c r="R66" s="19">
        <f t="shared" si="37"/>
        <v>4.5279681176110307</v>
      </c>
      <c r="S66" s="19">
        <f t="shared" si="37"/>
        <v>2.8682473917340249E-2</v>
      </c>
      <c r="W66" s="17" t="s">
        <v>144</v>
      </c>
      <c r="X66" s="19">
        <f t="shared" ref="X66:Z66" si="38">_xlfn.STDEV.P(X25:X31,X38:X44,X51:X59)</f>
        <v>0.15600664667006106</v>
      </c>
      <c r="Y66" s="19">
        <f t="shared" si="38"/>
        <v>5.5220835460563764</v>
      </c>
      <c r="Z66" s="19">
        <f t="shared" si="38"/>
        <v>5.5232542700814742</v>
      </c>
    </row>
    <row r="67" spans="1:28" x14ac:dyDescent="0.25">
      <c r="A67" s="17" t="s">
        <v>145</v>
      </c>
      <c r="B67" s="17"/>
      <c r="C67" s="18">
        <f>COUNT(C25:C31,C38:C44,C51:C59)</f>
        <v>23</v>
      </c>
      <c r="D67" s="18">
        <f t="shared" ref="D67:H67" si="39">COUNT(D25:D31,D38:D44,D51:D59)</f>
        <v>23</v>
      </c>
      <c r="E67" s="18">
        <f t="shared" si="39"/>
        <v>23</v>
      </c>
      <c r="F67" s="18">
        <f t="shared" si="39"/>
        <v>23</v>
      </c>
      <c r="G67" s="18">
        <f t="shared" si="39"/>
        <v>23</v>
      </c>
      <c r="H67" s="18">
        <f t="shared" si="39"/>
        <v>23</v>
      </c>
      <c r="L67" s="17" t="s">
        <v>145</v>
      </c>
      <c r="M67" s="17"/>
      <c r="N67" s="18">
        <f t="shared" ref="N67:S67" si="40">COUNT(N25:N31,N38:N44,N51:N59)</f>
        <v>23</v>
      </c>
      <c r="O67" s="18">
        <f t="shared" si="40"/>
        <v>23</v>
      </c>
      <c r="P67" s="18">
        <f t="shared" si="40"/>
        <v>23</v>
      </c>
      <c r="Q67" s="18">
        <f t="shared" si="40"/>
        <v>23</v>
      </c>
      <c r="R67" s="18">
        <f t="shared" si="40"/>
        <v>23</v>
      </c>
      <c r="S67" s="18">
        <f t="shared" si="40"/>
        <v>23</v>
      </c>
      <c r="W67" s="17" t="s">
        <v>145</v>
      </c>
      <c r="X67" s="18">
        <f t="shared" ref="X67:Z67" si="41">COUNT(X25:X31,X38:X44,X51:X59)</f>
        <v>23</v>
      </c>
      <c r="Y67" s="18">
        <f t="shared" si="41"/>
        <v>23</v>
      </c>
      <c r="Z67" s="18">
        <f t="shared" si="41"/>
        <v>23</v>
      </c>
    </row>
    <row r="68" spans="1:28" x14ac:dyDescent="0.25">
      <c r="A68" s="17" t="s">
        <v>147</v>
      </c>
      <c r="B68" s="17"/>
      <c r="C68" s="19">
        <f>MIN(C25:C31,C38:C44,C51:C59)</f>
        <v>67.489999999999995</v>
      </c>
      <c r="D68" s="19">
        <f t="shared" ref="D68:H68" si="42">MIN(D25:D31,D38:D44,D51:D59)</f>
        <v>12.65</v>
      </c>
      <c r="E68" s="19">
        <f t="shared" si="42"/>
        <v>0.03</v>
      </c>
      <c r="F68" s="19">
        <f t="shared" si="42"/>
        <v>0.33</v>
      </c>
      <c r="G68" s="19">
        <f t="shared" si="42"/>
        <v>11.09</v>
      </c>
      <c r="H68" s="19">
        <f t="shared" si="42"/>
        <v>0</v>
      </c>
      <c r="L68" s="17" t="s">
        <v>147</v>
      </c>
      <c r="M68" s="17"/>
      <c r="N68" s="19">
        <f t="shared" ref="N68:S68" si="43">MIN(N25:N31,N38:N44,N51:N59)</f>
        <v>41</v>
      </c>
      <c r="O68" s="19">
        <f t="shared" si="43"/>
        <v>12.6</v>
      </c>
      <c r="P68" s="19">
        <f t="shared" si="43"/>
        <v>0.06</v>
      </c>
      <c r="Q68" s="19">
        <f t="shared" si="43"/>
        <v>0.76</v>
      </c>
      <c r="R68" s="19">
        <f t="shared" si="43"/>
        <v>23.76</v>
      </c>
      <c r="S68" s="19">
        <f t="shared" si="43"/>
        <v>0</v>
      </c>
      <c r="W68" s="17" t="s">
        <v>147</v>
      </c>
      <c r="X68" s="19">
        <f t="shared" ref="X68:Z68" si="44">MIN(X25:X31,X38:X44,X51:X59)</f>
        <v>0.15683814303638646</v>
      </c>
      <c r="Y68" s="19">
        <f t="shared" si="44"/>
        <v>35.767557489123682</v>
      </c>
      <c r="Z68" s="19">
        <f t="shared" si="44"/>
        <v>40.609951845906899</v>
      </c>
    </row>
    <row r="69" spans="1:28" x14ac:dyDescent="0.25">
      <c r="A69" s="17" t="s">
        <v>146</v>
      </c>
      <c r="B69" s="17"/>
      <c r="C69" s="19">
        <f>MAX(C25:C31,C38:C44,C51:C59)</f>
        <v>68.849999999999994</v>
      </c>
      <c r="D69" s="19">
        <f t="shared" ref="D69:H69" si="45">MAX(D25:D31,D38:D44,D51:D59)</f>
        <v>20.49</v>
      </c>
      <c r="E69" s="19">
        <f t="shared" si="45"/>
        <v>0.27</v>
      </c>
      <c r="F69" s="19">
        <f t="shared" si="45"/>
        <v>0.71</v>
      </c>
      <c r="G69" s="19">
        <f t="shared" si="45"/>
        <v>18.100000000000001</v>
      </c>
      <c r="H69" s="19">
        <f t="shared" si="45"/>
        <v>0.03</v>
      </c>
      <c r="L69" s="17" t="s">
        <v>146</v>
      </c>
      <c r="M69" s="17"/>
      <c r="N69" s="19">
        <f t="shared" ref="N69:S69" si="46">MAX(N25:N31,N38:N44,N51:N59)</f>
        <v>48.22</v>
      </c>
      <c r="O69" s="19">
        <f t="shared" si="46"/>
        <v>20.98</v>
      </c>
      <c r="P69" s="19">
        <f t="shared" si="46"/>
        <v>0.45</v>
      </c>
      <c r="Q69" s="19">
        <f t="shared" si="46"/>
        <v>1.65</v>
      </c>
      <c r="R69" s="19">
        <f t="shared" si="46"/>
        <v>41.4</v>
      </c>
      <c r="S69" s="19">
        <f t="shared" si="46"/>
        <v>0.1</v>
      </c>
      <c r="W69" s="17" t="s">
        <v>146</v>
      </c>
      <c r="X69" s="19">
        <f t="shared" ref="X69:Z69" si="47">MAX(X25:X31,X38:X44,X51:X59)</f>
        <v>0.86705202312138729</v>
      </c>
      <c r="Y69" s="19">
        <f t="shared" si="47"/>
        <v>59.197431781701447</v>
      </c>
      <c r="Z69" s="19">
        <f t="shared" si="47"/>
        <v>63.673088875077688</v>
      </c>
    </row>
    <row r="71" spans="1:28" s="3" customFormat="1" x14ac:dyDescent="0.25"/>
    <row r="74" spans="1:28" x14ac:dyDescent="0.25">
      <c r="A74" s="1" t="s">
        <v>108</v>
      </c>
      <c r="B74" s="1"/>
      <c r="C74" s="1" t="s">
        <v>343</v>
      </c>
      <c r="L74" s="1" t="s">
        <v>108</v>
      </c>
      <c r="M74" s="1"/>
      <c r="N74" s="1" t="s">
        <v>343</v>
      </c>
      <c r="W74" s="1" t="s">
        <v>108</v>
      </c>
      <c r="X74" s="12" t="s">
        <v>136</v>
      </c>
      <c r="Y74" s="9"/>
      <c r="Z74" s="9"/>
    </row>
    <row r="75" spans="1:28" x14ac:dyDescent="0.25">
      <c r="A75" t="s">
        <v>141</v>
      </c>
      <c r="L75" t="s">
        <v>142</v>
      </c>
      <c r="X75" s="9"/>
      <c r="Y75" s="9"/>
      <c r="Z75" s="9"/>
    </row>
    <row r="76" spans="1:28" x14ac:dyDescent="0.25">
      <c r="A76" s="1" t="s">
        <v>79</v>
      </c>
      <c r="B76" s="1"/>
      <c r="C76" t="s">
        <v>1</v>
      </c>
      <c r="D76" t="s">
        <v>2</v>
      </c>
      <c r="E76" t="s">
        <v>3</v>
      </c>
      <c r="F76" t="s">
        <v>4</v>
      </c>
      <c r="G76" t="s">
        <v>5</v>
      </c>
      <c r="H76" t="s">
        <v>6</v>
      </c>
      <c r="L76" s="1" t="s">
        <v>79</v>
      </c>
      <c r="M76" s="1"/>
      <c r="N76" t="s">
        <v>1</v>
      </c>
      <c r="O76" t="s">
        <v>2</v>
      </c>
      <c r="P76" t="s">
        <v>3</v>
      </c>
      <c r="Q76" t="s">
        <v>4</v>
      </c>
      <c r="R76" t="s">
        <v>5</v>
      </c>
      <c r="S76" t="s">
        <v>6</v>
      </c>
      <c r="W76" s="1" t="s">
        <v>79</v>
      </c>
      <c r="X76" s="12" t="s">
        <v>139</v>
      </c>
      <c r="Y76" s="12" t="s">
        <v>138</v>
      </c>
      <c r="Z76" s="12" t="s">
        <v>137</v>
      </c>
      <c r="AB76" s="12" t="s">
        <v>471</v>
      </c>
    </row>
    <row r="77" spans="1:28" x14ac:dyDescent="0.25">
      <c r="A77" s="24" t="s">
        <v>344</v>
      </c>
      <c r="B77" s="24"/>
      <c r="C77" s="24">
        <v>68.680000000000007</v>
      </c>
      <c r="D77" s="24">
        <v>17.46</v>
      </c>
      <c r="E77" s="24">
        <v>0.23</v>
      </c>
      <c r="F77" s="24">
        <v>0.44</v>
      </c>
      <c r="G77" s="24">
        <v>13.18</v>
      </c>
      <c r="H77" s="24">
        <v>0.01</v>
      </c>
      <c r="L77" s="24" t="s">
        <v>344</v>
      </c>
      <c r="M77" s="24"/>
      <c r="N77" s="24">
        <v>47.91</v>
      </c>
      <c r="O77" s="24">
        <v>18.510000000000002</v>
      </c>
      <c r="P77" s="24">
        <v>0.4</v>
      </c>
      <c r="Q77" s="24">
        <v>1.05</v>
      </c>
      <c r="R77" s="24">
        <v>32.090000000000003</v>
      </c>
      <c r="S77" s="24">
        <v>0.04</v>
      </c>
      <c r="W77" s="24" t="s">
        <v>344</v>
      </c>
      <c r="X77" s="25">
        <v>0.76628352490421447</v>
      </c>
      <c r="Y77" s="25">
        <v>43.486590038314169</v>
      </c>
      <c r="Z77" s="25">
        <v>55.747126436781599</v>
      </c>
      <c r="AB77" s="9">
        <f t="shared" ref="AB77:AB89" si="48">G77/(G77+D77)</f>
        <v>0.43015665796344643</v>
      </c>
    </row>
    <row r="78" spans="1:28" x14ac:dyDescent="0.25">
      <c r="A78" s="24" t="s">
        <v>345</v>
      </c>
      <c r="B78" s="24"/>
      <c r="C78" s="24">
        <v>68.459999999999994</v>
      </c>
      <c r="D78" s="24">
        <v>18.39</v>
      </c>
      <c r="E78" s="24">
        <v>0.21</v>
      </c>
      <c r="F78" s="24">
        <v>0.45</v>
      </c>
      <c r="G78" s="24">
        <v>12.48</v>
      </c>
      <c r="H78" s="24">
        <v>0.01</v>
      </c>
      <c r="L78" s="24" t="s">
        <v>345</v>
      </c>
      <c r="M78" s="24"/>
      <c r="N78" s="24">
        <v>48.18</v>
      </c>
      <c r="O78" s="24">
        <v>19.670000000000002</v>
      </c>
      <c r="P78" s="24">
        <v>0.37</v>
      </c>
      <c r="Q78" s="24">
        <v>1.0900000000000001</v>
      </c>
      <c r="R78" s="24">
        <v>30.66</v>
      </c>
      <c r="S78" s="24">
        <v>0.03</v>
      </c>
      <c r="W78" s="24" t="s">
        <v>345</v>
      </c>
      <c r="X78" s="25">
        <v>0.69752694990488262</v>
      </c>
      <c r="Y78" s="25">
        <v>40.995561192136968</v>
      </c>
      <c r="Z78" s="25">
        <v>58.306911857958141</v>
      </c>
      <c r="AB78" s="9">
        <f t="shared" si="48"/>
        <v>0.4042759961127308</v>
      </c>
    </row>
    <row r="79" spans="1:28" x14ac:dyDescent="0.25">
      <c r="A79" t="s">
        <v>477</v>
      </c>
      <c r="C79">
        <v>69.400000000000006</v>
      </c>
      <c r="D79">
        <v>10.89</v>
      </c>
      <c r="E79">
        <v>0.16</v>
      </c>
      <c r="F79">
        <v>0.7</v>
      </c>
      <c r="G79">
        <v>18.850000000000001</v>
      </c>
      <c r="H79">
        <v>0</v>
      </c>
      <c r="L79" t="s">
        <v>477</v>
      </c>
      <c r="N79">
        <v>44.9</v>
      </c>
      <c r="O79">
        <v>10.7</v>
      </c>
      <c r="P79">
        <v>0.26</v>
      </c>
      <c r="Q79">
        <v>1.56</v>
      </c>
      <c r="R79">
        <v>42.56</v>
      </c>
      <c r="S79">
        <v>0.02</v>
      </c>
      <c r="W79" t="s">
        <v>477</v>
      </c>
      <c r="X79" s="9">
        <f t="shared" ref="X79:X89" si="49">100*(E79+H79)/(SUM(D79:H79))</f>
        <v>0.52287581699346408</v>
      </c>
      <c r="Y79" s="9">
        <f t="shared" ref="Y79:Y89" si="50">100*(F79+G79)/(SUM(D79:H79))</f>
        <v>63.888888888888886</v>
      </c>
      <c r="Z79" s="9">
        <f t="shared" ref="Z79:Z89" si="51">100*(D79)/(SUM(D79:H79))</f>
        <v>35.588235294117645</v>
      </c>
      <c r="AB79" s="9">
        <f t="shared" si="48"/>
        <v>0.63382649630127774</v>
      </c>
    </row>
    <row r="80" spans="1:28" x14ac:dyDescent="0.25">
      <c r="A80" t="s">
        <v>478</v>
      </c>
      <c r="C80">
        <v>69.16</v>
      </c>
      <c r="D80">
        <v>12.05</v>
      </c>
      <c r="E80">
        <v>0.13</v>
      </c>
      <c r="F80">
        <v>0.87</v>
      </c>
      <c r="G80">
        <v>17.79</v>
      </c>
      <c r="H80">
        <v>0</v>
      </c>
      <c r="L80" t="s">
        <v>478</v>
      </c>
      <c r="N80">
        <v>45.24</v>
      </c>
      <c r="O80">
        <v>11.98</v>
      </c>
      <c r="P80">
        <v>0.22</v>
      </c>
      <c r="Q80">
        <v>1.95</v>
      </c>
      <c r="R80">
        <v>40.619999999999997</v>
      </c>
      <c r="S80">
        <v>0</v>
      </c>
      <c r="W80" t="s">
        <v>478</v>
      </c>
      <c r="X80" s="9">
        <f t="shared" si="49"/>
        <v>0.42153047989623865</v>
      </c>
      <c r="Y80" s="9">
        <f t="shared" si="50"/>
        <v>60.505836575875485</v>
      </c>
      <c r="Z80" s="9">
        <f t="shared" si="51"/>
        <v>39.072632944228275</v>
      </c>
      <c r="AB80" s="9">
        <f t="shared" si="48"/>
        <v>0.59617962466487928</v>
      </c>
    </row>
    <row r="81" spans="1:28" x14ac:dyDescent="0.25">
      <c r="A81" t="s">
        <v>479</v>
      </c>
      <c r="C81">
        <v>69.17</v>
      </c>
      <c r="D81">
        <v>11.55</v>
      </c>
      <c r="E81">
        <v>0.1</v>
      </c>
      <c r="F81">
        <v>0.7</v>
      </c>
      <c r="G81">
        <v>18.48</v>
      </c>
      <c r="H81">
        <v>0.01</v>
      </c>
      <c r="L81" t="s">
        <v>479</v>
      </c>
      <c r="N81">
        <v>44.95</v>
      </c>
      <c r="O81">
        <v>11.4</v>
      </c>
      <c r="P81">
        <v>0.16</v>
      </c>
      <c r="Q81">
        <v>1.56</v>
      </c>
      <c r="R81">
        <v>41.91</v>
      </c>
      <c r="S81">
        <v>0.02</v>
      </c>
      <c r="W81" t="s">
        <v>479</v>
      </c>
      <c r="X81" s="9">
        <f t="shared" si="49"/>
        <v>0.35667963683527887</v>
      </c>
      <c r="Y81" s="9">
        <f t="shared" si="50"/>
        <v>62.19195849546044</v>
      </c>
      <c r="Z81" s="9">
        <f t="shared" si="51"/>
        <v>37.451361867704279</v>
      </c>
      <c r="AB81" s="9">
        <f t="shared" si="48"/>
        <v>0.61538461538461542</v>
      </c>
    </row>
    <row r="82" spans="1:28" x14ac:dyDescent="0.25">
      <c r="A82" t="s">
        <v>480</v>
      </c>
      <c r="C82">
        <v>68.989999999999995</v>
      </c>
      <c r="D82">
        <v>12.63</v>
      </c>
      <c r="E82">
        <v>0.09</v>
      </c>
      <c r="F82">
        <v>0.72</v>
      </c>
      <c r="G82">
        <v>17.57</v>
      </c>
      <c r="H82">
        <v>0</v>
      </c>
      <c r="L82" t="s">
        <v>480</v>
      </c>
      <c r="N82">
        <v>45.33</v>
      </c>
      <c r="O82">
        <v>12.61</v>
      </c>
      <c r="P82">
        <v>0.14000000000000001</v>
      </c>
      <c r="Q82">
        <v>1.62</v>
      </c>
      <c r="R82">
        <v>40.299999999999997</v>
      </c>
      <c r="S82">
        <v>0</v>
      </c>
      <c r="W82" t="s">
        <v>480</v>
      </c>
      <c r="X82" s="9">
        <f t="shared" si="49"/>
        <v>0.29022895840051594</v>
      </c>
      <c r="Y82" s="9">
        <f t="shared" si="50"/>
        <v>58.980973879393744</v>
      </c>
      <c r="Z82" s="9">
        <f t="shared" si="51"/>
        <v>40.728797162205737</v>
      </c>
      <c r="AB82" s="9">
        <f t="shared" si="48"/>
        <v>0.58178807947019862</v>
      </c>
    </row>
    <row r="83" spans="1:28" x14ac:dyDescent="0.25">
      <c r="A83" t="s">
        <v>481</v>
      </c>
      <c r="C83">
        <v>69.22</v>
      </c>
      <c r="D83">
        <v>11.67</v>
      </c>
      <c r="E83">
        <v>0.1</v>
      </c>
      <c r="F83">
        <v>0.8</v>
      </c>
      <c r="G83">
        <v>18.22</v>
      </c>
      <c r="H83">
        <v>0</v>
      </c>
      <c r="L83" t="s">
        <v>481</v>
      </c>
      <c r="N83">
        <v>45.09</v>
      </c>
      <c r="O83">
        <v>11.55</v>
      </c>
      <c r="P83">
        <v>0.16</v>
      </c>
      <c r="Q83">
        <v>1.78</v>
      </c>
      <c r="R83">
        <v>41.42</v>
      </c>
      <c r="S83">
        <v>0</v>
      </c>
      <c r="W83" t="s">
        <v>481</v>
      </c>
      <c r="X83" s="9">
        <f t="shared" si="49"/>
        <v>0.32478077297823971</v>
      </c>
      <c r="Y83" s="9">
        <f t="shared" si="50"/>
        <v>61.773303020461192</v>
      </c>
      <c r="Z83" s="9">
        <f t="shared" si="51"/>
        <v>37.901916206560571</v>
      </c>
      <c r="AB83" s="9">
        <f t="shared" si="48"/>
        <v>0.6095684175309467</v>
      </c>
    </row>
    <row r="84" spans="1:28" x14ac:dyDescent="0.25">
      <c r="A84" t="s">
        <v>482</v>
      </c>
      <c r="C84">
        <v>69.11</v>
      </c>
      <c r="D84">
        <v>11.59</v>
      </c>
      <c r="E84">
        <v>0.11</v>
      </c>
      <c r="F84">
        <v>0.76</v>
      </c>
      <c r="G84">
        <v>18.420000000000002</v>
      </c>
      <c r="H84">
        <v>0.01</v>
      </c>
      <c r="L84" t="s">
        <v>482</v>
      </c>
      <c r="N84">
        <v>44.88</v>
      </c>
      <c r="O84">
        <v>11.44</v>
      </c>
      <c r="P84">
        <v>0.18</v>
      </c>
      <c r="Q84">
        <v>1.7</v>
      </c>
      <c r="R84">
        <v>41.75</v>
      </c>
      <c r="S84">
        <v>0.05</v>
      </c>
      <c r="W84" t="s">
        <v>482</v>
      </c>
      <c r="X84" s="9">
        <f t="shared" si="49"/>
        <v>0.38847523470378759</v>
      </c>
      <c r="Y84" s="9">
        <f t="shared" si="50"/>
        <v>62.091291680155386</v>
      </c>
      <c r="Z84" s="9">
        <f t="shared" si="51"/>
        <v>37.520233085140816</v>
      </c>
      <c r="AB84" s="9">
        <f t="shared" si="48"/>
        <v>0.61379540153282242</v>
      </c>
    </row>
    <row r="85" spans="1:28" x14ac:dyDescent="0.25">
      <c r="A85" t="s">
        <v>483</v>
      </c>
      <c r="C85">
        <v>69</v>
      </c>
      <c r="D85">
        <v>12.93</v>
      </c>
      <c r="E85">
        <v>7.0000000000000007E-2</v>
      </c>
      <c r="F85">
        <v>0.67</v>
      </c>
      <c r="G85">
        <v>17.309999999999999</v>
      </c>
      <c r="H85">
        <v>0.01</v>
      </c>
      <c r="L85" t="s">
        <v>483</v>
      </c>
      <c r="N85">
        <v>45.5</v>
      </c>
      <c r="O85">
        <v>12.95</v>
      </c>
      <c r="P85">
        <v>0.12</v>
      </c>
      <c r="Q85">
        <v>1.52</v>
      </c>
      <c r="R85">
        <v>39.86</v>
      </c>
      <c r="S85">
        <v>0.05</v>
      </c>
      <c r="W85" t="s">
        <v>483</v>
      </c>
      <c r="X85" s="9">
        <f t="shared" si="49"/>
        <v>0.25814778960955148</v>
      </c>
      <c r="Y85" s="9">
        <f t="shared" si="50"/>
        <v>58.018715714746698</v>
      </c>
      <c r="Z85" s="9">
        <f t="shared" si="51"/>
        <v>41.723136495643757</v>
      </c>
      <c r="AB85" s="9">
        <f t="shared" si="48"/>
        <v>0.57242063492063489</v>
      </c>
    </row>
    <row r="86" spans="1:28" x14ac:dyDescent="0.25">
      <c r="A86" t="s">
        <v>484</v>
      </c>
      <c r="C86">
        <v>69.010000000000005</v>
      </c>
      <c r="D86">
        <v>12.74</v>
      </c>
      <c r="E86">
        <v>0.09</v>
      </c>
      <c r="F86">
        <v>0.71</v>
      </c>
      <c r="G86">
        <v>17.440000000000001</v>
      </c>
      <c r="H86">
        <v>0</v>
      </c>
      <c r="L86" t="s">
        <v>484</v>
      </c>
      <c r="N86">
        <v>45.42</v>
      </c>
      <c r="O86">
        <v>12.74</v>
      </c>
      <c r="P86">
        <v>0.15</v>
      </c>
      <c r="Q86">
        <v>1.6</v>
      </c>
      <c r="R86">
        <v>40.07</v>
      </c>
      <c r="S86">
        <v>0.01</v>
      </c>
      <c r="W86" t="s">
        <v>484</v>
      </c>
      <c r="X86" s="9">
        <f t="shared" si="49"/>
        <v>0.2905100064557779</v>
      </c>
      <c r="Y86" s="9">
        <f t="shared" si="50"/>
        <v>58.586184635248557</v>
      </c>
      <c r="Z86" s="9">
        <f t="shared" si="51"/>
        <v>41.123305358295674</v>
      </c>
      <c r="AB86" s="9">
        <f t="shared" si="48"/>
        <v>0.5778661365142479</v>
      </c>
    </row>
    <row r="87" spans="1:28" x14ac:dyDescent="0.25">
      <c r="A87" t="s">
        <v>485</v>
      </c>
      <c r="C87">
        <v>69.09</v>
      </c>
      <c r="D87">
        <v>11.99</v>
      </c>
      <c r="E87">
        <v>0.12</v>
      </c>
      <c r="F87">
        <v>0.74</v>
      </c>
      <c r="G87">
        <v>18.059999999999999</v>
      </c>
      <c r="H87">
        <v>0</v>
      </c>
      <c r="L87" t="s">
        <v>485</v>
      </c>
      <c r="N87">
        <v>45.09</v>
      </c>
      <c r="O87">
        <v>11.89</v>
      </c>
      <c r="P87">
        <v>0.2</v>
      </c>
      <c r="Q87">
        <v>1.66</v>
      </c>
      <c r="R87">
        <v>41.16</v>
      </c>
      <c r="S87">
        <v>0</v>
      </c>
      <c r="W87" t="s">
        <v>485</v>
      </c>
      <c r="X87" s="9">
        <f t="shared" si="49"/>
        <v>0.38822387576835982</v>
      </c>
      <c r="Y87" s="9">
        <f t="shared" si="50"/>
        <v>60.821740537043027</v>
      </c>
      <c r="Z87" s="9">
        <f t="shared" si="51"/>
        <v>38.790035587188619</v>
      </c>
      <c r="AB87" s="9">
        <f t="shared" si="48"/>
        <v>0.60099833610648923</v>
      </c>
    </row>
    <row r="88" spans="1:28" x14ac:dyDescent="0.25">
      <c r="A88" t="s">
        <v>486</v>
      </c>
      <c r="C88">
        <v>69</v>
      </c>
      <c r="D88">
        <v>12.63</v>
      </c>
      <c r="E88">
        <v>0.13</v>
      </c>
      <c r="F88">
        <v>0.84</v>
      </c>
      <c r="G88">
        <v>17.39</v>
      </c>
      <c r="H88">
        <v>0</v>
      </c>
      <c r="L88" t="s">
        <v>486</v>
      </c>
      <c r="N88">
        <v>45.36</v>
      </c>
      <c r="O88">
        <v>12.62</v>
      </c>
      <c r="P88">
        <v>0.22</v>
      </c>
      <c r="Q88">
        <v>1.89</v>
      </c>
      <c r="R88">
        <v>39.9</v>
      </c>
      <c r="S88">
        <v>0.01</v>
      </c>
      <c r="W88" t="s">
        <v>486</v>
      </c>
      <c r="X88" s="9">
        <f t="shared" si="49"/>
        <v>0.41949015811552109</v>
      </c>
      <c r="Y88" s="9">
        <f t="shared" si="50"/>
        <v>58.825427557276534</v>
      </c>
      <c r="Z88" s="9">
        <f t="shared" si="51"/>
        <v>40.755082284607937</v>
      </c>
      <c r="AB88" s="9">
        <f t="shared" si="48"/>
        <v>0.57928047968021312</v>
      </c>
    </row>
    <row r="89" spans="1:28" x14ac:dyDescent="0.25">
      <c r="A89" t="s">
        <v>487</v>
      </c>
      <c r="C89">
        <v>69.27</v>
      </c>
      <c r="D89">
        <v>11.56</v>
      </c>
      <c r="E89">
        <v>0.15</v>
      </c>
      <c r="F89">
        <v>0.79</v>
      </c>
      <c r="G89">
        <v>18.21</v>
      </c>
      <c r="H89">
        <v>0.01</v>
      </c>
      <c r="L89" t="s">
        <v>487</v>
      </c>
      <c r="N89">
        <v>45.11</v>
      </c>
      <c r="O89">
        <v>11.44</v>
      </c>
      <c r="P89">
        <v>0.25</v>
      </c>
      <c r="Q89">
        <v>1.77</v>
      </c>
      <c r="R89">
        <v>41.39</v>
      </c>
      <c r="S89">
        <v>0.04</v>
      </c>
      <c r="W89" t="s">
        <v>487</v>
      </c>
      <c r="X89" s="9">
        <f t="shared" si="49"/>
        <v>0.52083333333333326</v>
      </c>
      <c r="Y89" s="9">
        <f t="shared" si="50"/>
        <v>61.848958333333329</v>
      </c>
      <c r="Z89" s="9">
        <f t="shared" si="51"/>
        <v>37.630208333333329</v>
      </c>
      <c r="AB89" s="9">
        <f t="shared" si="48"/>
        <v>0.61168962042324482</v>
      </c>
    </row>
    <row r="90" spans="1:28" x14ac:dyDescent="0.25">
      <c r="X90" s="9"/>
      <c r="Y90" s="9"/>
      <c r="Z90" s="9"/>
    </row>
    <row r="91" spans="1:28" s="3" customFormat="1" x14ac:dyDescent="0.25"/>
    <row r="93" spans="1:28" x14ac:dyDescent="0.25">
      <c r="A93" s="1" t="s">
        <v>108</v>
      </c>
      <c r="B93" s="1"/>
      <c r="L93" s="1" t="s">
        <v>108</v>
      </c>
      <c r="M93" s="1"/>
      <c r="W93" s="1" t="s">
        <v>108</v>
      </c>
      <c r="X93" s="12" t="s">
        <v>136</v>
      </c>
      <c r="Y93" s="9"/>
      <c r="Z93" s="9"/>
    </row>
    <row r="94" spans="1:28" x14ac:dyDescent="0.25">
      <c r="A94" t="s">
        <v>141</v>
      </c>
      <c r="L94" t="s">
        <v>142</v>
      </c>
      <c r="X94" s="9"/>
      <c r="Y94" s="9"/>
      <c r="Z94" s="9"/>
    </row>
    <row r="95" spans="1:28" x14ac:dyDescent="0.25">
      <c r="A95" s="1" t="s">
        <v>82</v>
      </c>
      <c r="B95" s="1"/>
      <c r="C95" t="s">
        <v>1</v>
      </c>
      <c r="D95" t="s">
        <v>2</v>
      </c>
      <c r="E95" t="s">
        <v>3</v>
      </c>
      <c r="F95" t="s">
        <v>4</v>
      </c>
      <c r="G95" t="s">
        <v>5</v>
      </c>
      <c r="H95" t="s">
        <v>6</v>
      </c>
      <c r="L95" s="1" t="s">
        <v>82</v>
      </c>
      <c r="M95" s="1"/>
      <c r="N95" t="s">
        <v>1</v>
      </c>
      <c r="O95" t="s">
        <v>2</v>
      </c>
      <c r="P95" t="s">
        <v>3</v>
      </c>
      <c r="Q95" t="s">
        <v>4</v>
      </c>
      <c r="R95" t="s">
        <v>5</v>
      </c>
      <c r="S95" t="s">
        <v>6</v>
      </c>
      <c r="W95" s="1" t="s">
        <v>82</v>
      </c>
      <c r="X95" s="12" t="s">
        <v>139</v>
      </c>
      <c r="Y95" s="12" t="s">
        <v>138</v>
      </c>
      <c r="Z95" s="12" t="s">
        <v>137</v>
      </c>
      <c r="AB95" s="12" t="s">
        <v>471</v>
      </c>
    </row>
    <row r="96" spans="1:28" x14ac:dyDescent="0.25">
      <c r="A96" t="s">
        <v>65</v>
      </c>
      <c r="C96">
        <v>68.430000000000007</v>
      </c>
      <c r="D96">
        <v>16.350000000000001</v>
      </c>
      <c r="E96">
        <v>0.08</v>
      </c>
      <c r="F96">
        <v>0.28999999999999998</v>
      </c>
      <c r="G96">
        <v>14.84</v>
      </c>
      <c r="H96">
        <v>0</v>
      </c>
      <c r="L96" t="s">
        <v>65</v>
      </c>
      <c r="N96">
        <v>46.77</v>
      </c>
      <c r="O96">
        <v>16.98</v>
      </c>
      <c r="P96">
        <v>0.14000000000000001</v>
      </c>
      <c r="Q96">
        <v>0.68</v>
      </c>
      <c r="R96">
        <v>35.4</v>
      </c>
      <c r="S96">
        <v>0.02</v>
      </c>
      <c r="W96" t="s">
        <v>472</v>
      </c>
      <c r="X96" s="9">
        <f t="shared" ref="X96:X100" si="52">100*(E96+H96)/(SUM(D96:H96))</f>
        <v>0.25348542458808621</v>
      </c>
      <c r="Y96" s="9">
        <f t="shared" ref="Y96:Y100" si="53">100*(F96+G96)/(SUM(D96:H96))</f>
        <v>47.940430925221804</v>
      </c>
      <c r="Z96" s="9">
        <f t="shared" ref="Z96:Z100" si="54">100*(D96)/(SUM(D96:H96))</f>
        <v>51.806083650190125</v>
      </c>
      <c r="AB96" s="9">
        <f t="shared" ref="AB96:AB100" si="55">G96/(G96+D96)</f>
        <v>0.47579352356524524</v>
      </c>
    </row>
    <row r="97" spans="1:28" x14ac:dyDescent="0.25">
      <c r="A97" t="s">
        <v>66</v>
      </c>
      <c r="C97">
        <v>68.56</v>
      </c>
      <c r="D97">
        <v>14.1</v>
      </c>
      <c r="E97">
        <v>0.06</v>
      </c>
      <c r="F97">
        <v>0.4</v>
      </c>
      <c r="G97">
        <v>16.88</v>
      </c>
      <c r="H97">
        <v>0.01</v>
      </c>
      <c r="L97" t="s">
        <v>66</v>
      </c>
      <c r="N97">
        <v>45.57</v>
      </c>
      <c r="O97">
        <v>14.24</v>
      </c>
      <c r="P97">
        <v>0.09</v>
      </c>
      <c r="Q97">
        <v>0.91</v>
      </c>
      <c r="R97">
        <v>39.17</v>
      </c>
      <c r="S97">
        <v>0.03</v>
      </c>
      <c r="W97" t="s">
        <v>473</v>
      </c>
      <c r="X97" s="9">
        <f t="shared" si="52"/>
        <v>0.22257551669316372</v>
      </c>
      <c r="Y97" s="9">
        <f t="shared" si="53"/>
        <v>54.944356120826704</v>
      </c>
      <c r="Z97" s="9">
        <f t="shared" si="54"/>
        <v>44.833068362480127</v>
      </c>
      <c r="AB97" s="9">
        <f t="shared" si="55"/>
        <v>0.5448676565526146</v>
      </c>
    </row>
    <row r="98" spans="1:28" x14ac:dyDescent="0.25">
      <c r="A98" t="s">
        <v>67</v>
      </c>
      <c r="C98">
        <v>68.489999999999995</v>
      </c>
      <c r="D98">
        <v>14.33</v>
      </c>
      <c r="E98">
        <v>0.09</v>
      </c>
      <c r="F98">
        <v>0.47</v>
      </c>
      <c r="G98">
        <v>16.62</v>
      </c>
      <c r="H98">
        <v>0</v>
      </c>
      <c r="L98" t="s">
        <v>67</v>
      </c>
      <c r="N98">
        <v>45.63</v>
      </c>
      <c r="O98">
        <v>14.51</v>
      </c>
      <c r="P98">
        <v>0.15</v>
      </c>
      <c r="Q98">
        <v>1.07</v>
      </c>
      <c r="R98">
        <v>38.64</v>
      </c>
      <c r="S98">
        <v>0</v>
      </c>
      <c r="W98" t="s">
        <v>474</v>
      </c>
      <c r="X98" s="9">
        <f t="shared" si="52"/>
        <v>0.28562361155188826</v>
      </c>
      <c r="Y98" s="9">
        <f t="shared" si="53"/>
        <v>54.236750238019674</v>
      </c>
      <c r="Z98" s="9">
        <f t="shared" si="54"/>
        <v>45.477626150428435</v>
      </c>
      <c r="AB98" s="9">
        <f t="shared" si="55"/>
        <v>0.53699515347334403</v>
      </c>
    </row>
    <row r="99" spans="1:28" x14ac:dyDescent="0.25">
      <c r="A99" t="s">
        <v>68</v>
      </c>
      <c r="C99">
        <v>69.3</v>
      </c>
      <c r="D99">
        <v>8.01</v>
      </c>
      <c r="E99">
        <v>0.06</v>
      </c>
      <c r="F99">
        <v>0.23</v>
      </c>
      <c r="G99">
        <v>22.39</v>
      </c>
      <c r="H99">
        <v>0.01</v>
      </c>
      <c r="L99" t="s">
        <v>68</v>
      </c>
      <c r="N99">
        <v>43.15</v>
      </c>
      <c r="O99">
        <v>7.58</v>
      </c>
      <c r="P99">
        <v>0.1</v>
      </c>
      <c r="Q99">
        <v>0.49</v>
      </c>
      <c r="R99">
        <v>48.67</v>
      </c>
      <c r="S99">
        <v>0.02</v>
      </c>
      <c r="W99" t="s">
        <v>475</v>
      </c>
      <c r="X99" s="9">
        <f t="shared" si="52"/>
        <v>0.22801302931596087</v>
      </c>
      <c r="Y99" s="9">
        <f t="shared" si="53"/>
        <v>73.68078175895765</v>
      </c>
      <c r="Z99" s="9">
        <f t="shared" si="54"/>
        <v>26.091205211726383</v>
      </c>
      <c r="AB99" s="9">
        <f t="shared" si="55"/>
        <v>0.73651315789473693</v>
      </c>
    </row>
    <row r="100" spans="1:28" x14ac:dyDescent="0.25">
      <c r="A100" t="s">
        <v>158</v>
      </c>
      <c r="C100">
        <v>69.56</v>
      </c>
      <c r="D100">
        <v>6.22</v>
      </c>
      <c r="E100">
        <v>0.18</v>
      </c>
      <c r="F100">
        <v>0.15</v>
      </c>
      <c r="G100">
        <v>23.88</v>
      </c>
      <c r="H100">
        <v>0</v>
      </c>
      <c r="L100" t="s">
        <v>158</v>
      </c>
      <c r="N100">
        <v>42.58</v>
      </c>
      <c r="O100">
        <v>5.79</v>
      </c>
      <c r="P100">
        <v>0.28000000000000003</v>
      </c>
      <c r="Q100">
        <v>0.31</v>
      </c>
      <c r="R100">
        <v>51.02</v>
      </c>
      <c r="S100">
        <v>0.01</v>
      </c>
      <c r="W100" t="s">
        <v>476</v>
      </c>
      <c r="X100" s="9">
        <f t="shared" si="52"/>
        <v>0.5915215248110417</v>
      </c>
      <c r="Y100" s="9">
        <f t="shared" si="53"/>
        <v>78.968123562274059</v>
      </c>
      <c r="Z100" s="9">
        <f t="shared" si="54"/>
        <v>20.440354912914888</v>
      </c>
      <c r="AB100" s="9">
        <f t="shared" si="55"/>
        <v>0.79335548172757475</v>
      </c>
    </row>
    <row r="102" spans="1:28" s="3" customFormat="1" x14ac:dyDescent="0.25"/>
    <row r="104" spans="1:28" x14ac:dyDescent="0.25">
      <c r="A104" s="1" t="s">
        <v>108</v>
      </c>
      <c r="B104" s="1"/>
      <c r="C104" s="2" t="s">
        <v>69</v>
      </c>
      <c r="D104" s="2"/>
      <c r="E104" s="2"/>
      <c r="F104" s="2"/>
      <c r="G104" s="2"/>
      <c r="H104" s="2"/>
      <c r="L104" s="1" t="s">
        <v>108</v>
      </c>
      <c r="M104" s="1"/>
      <c r="N104" s="2" t="s">
        <v>70</v>
      </c>
      <c r="W104" s="1" t="s">
        <v>108</v>
      </c>
      <c r="X104" s="12" t="s">
        <v>136</v>
      </c>
    </row>
    <row r="105" spans="1:28" x14ac:dyDescent="0.25">
      <c r="C105" s="18" t="s">
        <v>1</v>
      </c>
      <c r="D105" s="18" t="s">
        <v>2</v>
      </c>
      <c r="E105" s="18" t="s">
        <v>3</v>
      </c>
      <c r="F105" s="18" t="s">
        <v>4</v>
      </c>
      <c r="G105" s="18" t="s">
        <v>5</v>
      </c>
      <c r="H105" s="18" t="s">
        <v>6</v>
      </c>
      <c r="N105" s="18" t="s">
        <v>1</v>
      </c>
      <c r="O105" s="18" t="s">
        <v>2</v>
      </c>
      <c r="P105" s="18" t="s">
        <v>3</v>
      </c>
      <c r="Q105" s="18" t="s">
        <v>4</v>
      </c>
      <c r="R105" s="18" t="s">
        <v>5</v>
      </c>
      <c r="S105" s="18" t="s">
        <v>6</v>
      </c>
      <c r="X105" s="12" t="s">
        <v>139</v>
      </c>
      <c r="Y105" s="12" t="s">
        <v>138</v>
      </c>
      <c r="Z105" s="12" t="s">
        <v>137</v>
      </c>
      <c r="AB105" s="12" t="s">
        <v>471</v>
      </c>
    </row>
    <row r="106" spans="1:28" x14ac:dyDescent="0.25">
      <c r="A106" s="17" t="s">
        <v>143</v>
      </c>
      <c r="B106" s="17"/>
      <c r="C106" s="19">
        <f t="shared" ref="C106:H106" si="56">AVERAGE(C79:C89,C96:C100)</f>
        <v>69.047499999999999</v>
      </c>
      <c r="D106" s="19">
        <f t="shared" si="56"/>
        <v>11.952499999999999</v>
      </c>
      <c r="E106" s="19">
        <f t="shared" si="56"/>
        <v>0.10750000000000001</v>
      </c>
      <c r="F106" s="19">
        <f t="shared" si="56"/>
        <v>0.61499999999999999</v>
      </c>
      <c r="G106" s="19">
        <f t="shared" si="56"/>
        <v>18.271875000000001</v>
      </c>
      <c r="H106" s="19">
        <f t="shared" si="56"/>
        <v>3.7500000000000003E-3</v>
      </c>
      <c r="L106" s="17" t="s">
        <v>143</v>
      </c>
      <c r="M106" s="17"/>
      <c r="N106" s="19">
        <f t="shared" ref="N106:S106" si="57">AVERAGE(N79:N89,N96:N100)</f>
        <v>45.03562500000001</v>
      </c>
      <c r="O106" s="19">
        <f t="shared" si="57"/>
        <v>11.901249999999999</v>
      </c>
      <c r="P106" s="19">
        <f t="shared" si="57"/>
        <v>0.17625000000000002</v>
      </c>
      <c r="Q106" s="19">
        <f t="shared" si="57"/>
        <v>1.3793749999999998</v>
      </c>
      <c r="R106" s="19">
        <f t="shared" si="57"/>
        <v>41.489999999999988</v>
      </c>
      <c r="S106" s="19">
        <f t="shared" si="57"/>
        <v>1.7500000000000002E-2</v>
      </c>
      <c r="W106" s="17" t="s">
        <v>143</v>
      </c>
      <c r="X106" s="19">
        <f>AVERAGE(X79:X89,X96:X100)</f>
        <v>0.3601871981281381</v>
      </c>
      <c r="Y106" s="19">
        <f>AVERAGE(Y79:Y89,Y96:Y100)</f>
        <v>61.081482620198948</v>
      </c>
      <c r="Z106" s="19">
        <f>AVERAGE(Z79:Z89,Z96:Z100)</f>
        <v>38.558330181672922</v>
      </c>
      <c r="AB106" s="9">
        <f t="shared" ref="AB106" si="58">G106/(G106+D106)</f>
        <v>0.60454103682871851</v>
      </c>
    </row>
    <row r="107" spans="1:28" x14ac:dyDescent="0.25">
      <c r="A107" s="17" t="s">
        <v>144</v>
      </c>
      <c r="B107" s="17"/>
      <c r="C107" s="19">
        <f t="shared" ref="C107:H107" si="59">_xlfn.STDEV.P(C79:C89,C96:C100)</f>
        <v>0.30642087069910867</v>
      </c>
      <c r="D107" s="19">
        <f t="shared" si="59"/>
        <v>2.266162781002294</v>
      </c>
      <c r="E107" s="19">
        <f t="shared" si="59"/>
        <v>3.418698582794328E-2</v>
      </c>
      <c r="F107" s="19">
        <f t="shared" si="59"/>
        <v>0.2224859546128701</v>
      </c>
      <c r="G107" s="19">
        <f t="shared" si="59"/>
        <v>2.0679767248146215</v>
      </c>
      <c r="H107" s="19">
        <f t="shared" si="59"/>
        <v>4.8412291827592711E-3</v>
      </c>
      <c r="L107" s="17" t="s">
        <v>144</v>
      </c>
      <c r="M107" s="17"/>
      <c r="N107" s="19">
        <f t="shared" ref="N107:S107" si="60">_xlfn.STDEV.P(N79:N89,N96:N100)</f>
        <v>0.9317655871382039</v>
      </c>
      <c r="O107" s="19">
        <f t="shared" si="60"/>
        <v>2.4894951169865824</v>
      </c>
      <c r="P107" s="19">
        <f t="shared" si="60"/>
        <v>5.5099342101335463E-2</v>
      </c>
      <c r="Q107" s="19">
        <f t="shared" si="60"/>
        <v>0.50076776990437466</v>
      </c>
      <c r="R107" s="19">
        <f t="shared" si="60"/>
        <v>3.5694309770606307</v>
      </c>
      <c r="S107" s="19">
        <f t="shared" si="60"/>
        <v>1.6770509831248424E-2</v>
      </c>
      <c r="W107" s="17" t="s">
        <v>144</v>
      </c>
      <c r="X107" s="19">
        <f>_xlfn.STDEV.P(X79:X89,X96:X100)</f>
        <v>0.10881045836872454</v>
      </c>
      <c r="Y107" s="19">
        <f>_xlfn.STDEV.P(Y79:Y89,Y96:Y100)</f>
        <v>6.9488579545885187</v>
      </c>
      <c r="Z107" s="19">
        <f>_xlfn.STDEV.P(Z79:Z89,Z96:Z100)</f>
        <v>7.0058409399127948</v>
      </c>
    </row>
    <row r="108" spans="1:28" x14ac:dyDescent="0.25">
      <c r="A108" s="17" t="s">
        <v>145</v>
      </c>
      <c r="B108" s="17"/>
      <c r="C108" s="18">
        <f t="shared" ref="C108:H108" si="61">COUNT(C79:C89,C96:C100)</f>
        <v>16</v>
      </c>
      <c r="D108" s="18">
        <f t="shared" si="61"/>
        <v>16</v>
      </c>
      <c r="E108" s="18">
        <f t="shared" si="61"/>
        <v>16</v>
      </c>
      <c r="F108" s="18">
        <f t="shared" si="61"/>
        <v>16</v>
      </c>
      <c r="G108" s="18">
        <f t="shared" si="61"/>
        <v>16</v>
      </c>
      <c r="H108" s="18">
        <f t="shared" si="61"/>
        <v>16</v>
      </c>
      <c r="L108" s="17" t="s">
        <v>145</v>
      </c>
      <c r="M108" s="17"/>
      <c r="N108" s="18">
        <f t="shared" ref="N108:S108" si="62">COUNT(N79:N89,N96:N100)</f>
        <v>16</v>
      </c>
      <c r="O108" s="18">
        <f t="shared" si="62"/>
        <v>16</v>
      </c>
      <c r="P108" s="18">
        <f t="shared" si="62"/>
        <v>16</v>
      </c>
      <c r="Q108" s="18">
        <f t="shared" si="62"/>
        <v>16</v>
      </c>
      <c r="R108" s="18">
        <f t="shared" si="62"/>
        <v>16</v>
      </c>
      <c r="S108" s="18">
        <f t="shared" si="62"/>
        <v>16</v>
      </c>
      <c r="W108" s="17" t="s">
        <v>145</v>
      </c>
      <c r="X108" s="18">
        <f>COUNT(X79:X89,X96:X100)</f>
        <v>16</v>
      </c>
      <c r="Y108" s="18">
        <f>COUNT(Y79:Y89,Y96:Y100)</f>
        <v>16</v>
      </c>
      <c r="Z108" s="18">
        <f>COUNT(Z79:Z89,Z96:Z100)</f>
        <v>16</v>
      </c>
    </row>
    <row r="109" spans="1:28" x14ac:dyDescent="0.25">
      <c r="A109" s="17" t="s">
        <v>147</v>
      </c>
      <c r="B109" s="17"/>
      <c r="C109" s="19">
        <f t="shared" ref="C109:H109" si="63">MIN(C79:C89,C96:C100)</f>
        <v>68.430000000000007</v>
      </c>
      <c r="D109" s="19">
        <f t="shared" si="63"/>
        <v>6.22</v>
      </c>
      <c r="E109" s="19">
        <f t="shared" si="63"/>
        <v>0.06</v>
      </c>
      <c r="F109" s="19">
        <f t="shared" si="63"/>
        <v>0.15</v>
      </c>
      <c r="G109" s="19">
        <f t="shared" si="63"/>
        <v>14.84</v>
      </c>
      <c r="H109" s="19">
        <f t="shared" si="63"/>
        <v>0</v>
      </c>
      <c r="L109" s="17" t="s">
        <v>147</v>
      </c>
      <c r="M109" s="17"/>
      <c r="N109" s="19">
        <f t="shared" ref="N109:S109" si="64">MIN(N79:N89,N96:N100)</f>
        <v>42.58</v>
      </c>
      <c r="O109" s="19">
        <f t="shared" si="64"/>
        <v>5.79</v>
      </c>
      <c r="P109" s="19">
        <f t="shared" si="64"/>
        <v>0.09</v>
      </c>
      <c r="Q109" s="19">
        <f t="shared" si="64"/>
        <v>0.31</v>
      </c>
      <c r="R109" s="19">
        <f t="shared" si="64"/>
        <v>35.4</v>
      </c>
      <c r="S109" s="19">
        <f t="shared" si="64"/>
        <v>0</v>
      </c>
      <c r="W109" s="17" t="s">
        <v>147</v>
      </c>
      <c r="X109" s="19">
        <f>MIN(X79:X89,X96:X100)</f>
        <v>0.22257551669316372</v>
      </c>
      <c r="Y109" s="19">
        <f>MIN(Y79:Y89,Y96:Y100)</f>
        <v>47.940430925221804</v>
      </c>
      <c r="Z109" s="19">
        <f>MIN(Z79:Z89,Z96:Z100)</f>
        <v>20.440354912914888</v>
      </c>
    </row>
    <row r="110" spans="1:28" x14ac:dyDescent="0.25">
      <c r="A110" s="17" t="s">
        <v>146</v>
      </c>
      <c r="B110" s="17"/>
      <c r="C110" s="19">
        <f t="shared" ref="C110:H110" si="65">MAX(C79:C89,C96:C100)</f>
        <v>69.56</v>
      </c>
      <c r="D110" s="19">
        <f t="shared" si="65"/>
        <v>16.350000000000001</v>
      </c>
      <c r="E110" s="19">
        <f t="shared" si="65"/>
        <v>0.18</v>
      </c>
      <c r="F110" s="19">
        <f t="shared" si="65"/>
        <v>0.87</v>
      </c>
      <c r="G110" s="19">
        <f t="shared" si="65"/>
        <v>23.88</v>
      </c>
      <c r="H110" s="19">
        <f t="shared" si="65"/>
        <v>0.01</v>
      </c>
      <c r="L110" s="17" t="s">
        <v>146</v>
      </c>
      <c r="M110" s="17"/>
      <c r="N110" s="19">
        <f t="shared" ref="N110:S110" si="66">MAX(N79:N89,N96:N100)</f>
        <v>46.77</v>
      </c>
      <c r="O110" s="19">
        <f t="shared" si="66"/>
        <v>16.98</v>
      </c>
      <c r="P110" s="19">
        <f t="shared" si="66"/>
        <v>0.28000000000000003</v>
      </c>
      <c r="Q110" s="19">
        <f t="shared" si="66"/>
        <v>1.95</v>
      </c>
      <c r="R110" s="19">
        <f t="shared" si="66"/>
        <v>51.02</v>
      </c>
      <c r="S110" s="19">
        <f t="shared" si="66"/>
        <v>0.05</v>
      </c>
      <c r="W110" s="17" t="s">
        <v>146</v>
      </c>
      <c r="X110" s="19">
        <f>MAX(X79:X89,X96:X100)</f>
        <v>0.5915215248110417</v>
      </c>
      <c r="Y110" s="19">
        <f>MAX(Y79:Y89,Y96:Y100)</f>
        <v>78.968123562274059</v>
      </c>
      <c r="Z110" s="19">
        <f>MAX(Z79:Z89,Z96:Z100)</f>
        <v>51.806083650190125</v>
      </c>
    </row>
    <row r="112" spans="1:28" s="3" customFormat="1" x14ac:dyDescent="0.25"/>
    <row r="114" spans="1:30" x14ac:dyDescent="0.25">
      <c r="A114" s="1" t="s">
        <v>400</v>
      </c>
      <c r="B114" t="s">
        <v>490</v>
      </c>
      <c r="L114" s="1" t="s">
        <v>400</v>
      </c>
      <c r="M114" s="1"/>
      <c r="W114" s="1" t="s">
        <v>405</v>
      </c>
      <c r="X114" s="12" t="s">
        <v>136</v>
      </c>
      <c r="Y114" s="9"/>
      <c r="Z114" s="9"/>
    </row>
    <row r="115" spans="1:30" x14ac:dyDescent="0.25">
      <c r="B115" s="2" t="s">
        <v>69</v>
      </c>
      <c r="M115" s="2" t="s">
        <v>70</v>
      </c>
      <c r="X115" s="9"/>
      <c r="Y115" s="9"/>
      <c r="Z115" s="9"/>
    </row>
    <row r="116" spans="1:30" x14ac:dyDescent="0.25">
      <c r="A116" s="1" t="s">
        <v>75</v>
      </c>
      <c r="B116" s="18" t="s">
        <v>489</v>
      </c>
      <c r="C116" t="s">
        <v>1</v>
      </c>
      <c r="D116" t="s">
        <v>2</v>
      </c>
      <c r="E116" t="s">
        <v>3</v>
      </c>
      <c r="F116" t="s">
        <v>4</v>
      </c>
      <c r="G116" t="s">
        <v>5</v>
      </c>
      <c r="H116" t="s">
        <v>6</v>
      </c>
      <c r="L116" s="1" t="s">
        <v>75</v>
      </c>
      <c r="M116" s="18" t="s">
        <v>489</v>
      </c>
      <c r="N116" t="s">
        <v>1</v>
      </c>
      <c r="O116" t="s">
        <v>2</v>
      </c>
      <c r="P116" t="s">
        <v>3</v>
      </c>
      <c r="Q116" t="s">
        <v>4</v>
      </c>
      <c r="R116" t="s">
        <v>5</v>
      </c>
      <c r="S116" t="s">
        <v>6</v>
      </c>
      <c r="W116" s="1" t="s">
        <v>75</v>
      </c>
      <c r="X116" s="12" t="s">
        <v>139</v>
      </c>
      <c r="Y116" s="12" t="s">
        <v>138</v>
      </c>
      <c r="Z116" s="12" t="s">
        <v>137</v>
      </c>
      <c r="AB116" s="12" t="s">
        <v>471</v>
      </c>
    </row>
    <row r="117" spans="1:30" x14ac:dyDescent="0.25">
      <c r="A117" t="s">
        <v>15</v>
      </c>
      <c r="B117">
        <v>24.95</v>
      </c>
      <c r="C117">
        <v>57.16</v>
      </c>
      <c r="D117">
        <v>9.41</v>
      </c>
      <c r="E117">
        <v>0.06</v>
      </c>
      <c r="F117">
        <v>0.26</v>
      </c>
      <c r="G117">
        <v>8.17</v>
      </c>
      <c r="H117">
        <v>0</v>
      </c>
      <c r="L117" t="s">
        <v>15</v>
      </c>
      <c r="M117">
        <v>15.64</v>
      </c>
      <c r="N117">
        <v>47.74</v>
      </c>
      <c r="O117">
        <v>11.94</v>
      </c>
      <c r="P117">
        <v>0.12</v>
      </c>
      <c r="Q117">
        <v>0.73</v>
      </c>
      <c r="R117">
        <v>23.82</v>
      </c>
      <c r="S117">
        <v>0</v>
      </c>
      <c r="W117" t="s">
        <v>15</v>
      </c>
      <c r="X117" s="9">
        <f t="shared" ref="X117" si="67">100*(E117+H117)/(SUM(D117:H117))</f>
        <v>0.33519553072625702</v>
      </c>
      <c r="Y117" s="9">
        <f t="shared" ref="Y117" si="68">100*(F117+G117)/(SUM(D117:H117))</f>
        <v>47.094972067039109</v>
      </c>
      <c r="Z117" s="9">
        <f t="shared" ref="Z117" si="69">100*(D117)/(SUM(D117:H117))</f>
        <v>52.569832402234638</v>
      </c>
      <c r="AB117" s="9">
        <f t="shared" ref="AB117:AB119" si="70">G117/(G117+D117)</f>
        <v>0.46473265073947673</v>
      </c>
      <c r="AD117" t="s">
        <v>488</v>
      </c>
    </row>
    <row r="118" spans="1:30" x14ac:dyDescent="0.25">
      <c r="A118" t="s">
        <v>403</v>
      </c>
      <c r="B118">
        <v>25.03</v>
      </c>
      <c r="C118">
        <v>57.13</v>
      </c>
      <c r="D118">
        <v>9.48</v>
      </c>
      <c r="E118">
        <v>0.05</v>
      </c>
      <c r="F118">
        <v>0.19</v>
      </c>
      <c r="G118">
        <v>8.11</v>
      </c>
      <c r="H118">
        <v>0.01</v>
      </c>
      <c r="L118" t="s">
        <v>403</v>
      </c>
      <c r="M118">
        <v>15.73</v>
      </c>
      <c r="N118">
        <v>47.82</v>
      </c>
      <c r="O118">
        <v>12.06</v>
      </c>
      <c r="P118">
        <v>0.11</v>
      </c>
      <c r="Q118">
        <v>0.56000000000000005</v>
      </c>
      <c r="R118">
        <v>23.7</v>
      </c>
      <c r="S118">
        <v>0.03</v>
      </c>
      <c r="W118" t="s">
        <v>403</v>
      </c>
      <c r="X118" s="9">
        <f t="shared" ref="X118:X119" si="71">100*(E118+H118)/(SUM(D118:H118))</f>
        <v>0.33632286995515698</v>
      </c>
      <c r="Y118" s="9">
        <f t="shared" ref="Y118:Y119" si="72">100*(F118+G118)/(SUM(D118:H118))</f>
        <v>46.524663677130036</v>
      </c>
      <c r="Z118" s="9">
        <f t="shared" ref="Z118:Z119" si="73">100*(D118)/(SUM(D118:H118))</f>
        <v>53.139013452914796</v>
      </c>
      <c r="AB118" s="9">
        <f t="shared" si="70"/>
        <v>0.46105741898806135</v>
      </c>
      <c r="AD118" t="s">
        <v>488</v>
      </c>
    </row>
    <row r="119" spans="1:30" x14ac:dyDescent="0.25">
      <c r="A119" t="s">
        <v>42</v>
      </c>
      <c r="B119">
        <v>24.93</v>
      </c>
      <c r="C119">
        <v>57.32</v>
      </c>
      <c r="D119">
        <v>9.2100000000000009</v>
      </c>
      <c r="E119">
        <v>0.06</v>
      </c>
      <c r="F119">
        <v>0.22</v>
      </c>
      <c r="G119">
        <v>8.25</v>
      </c>
      <c r="H119">
        <v>0</v>
      </c>
      <c r="L119" t="s">
        <v>42</v>
      </c>
      <c r="M119">
        <v>15.63</v>
      </c>
      <c r="N119">
        <v>47.87</v>
      </c>
      <c r="O119">
        <v>11.69</v>
      </c>
      <c r="P119">
        <v>0.13</v>
      </c>
      <c r="Q119">
        <v>0.64</v>
      </c>
      <c r="R119">
        <v>24.04</v>
      </c>
      <c r="S119">
        <v>0</v>
      </c>
      <c r="W119" t="s">
        <v>42</v>
      </c>
      <c r="X119" s="9">
        <f t="shared" si="71"/>
        <v>0.33821871476888382</v>
      </c>
      <c r="Y119" s="9">
        <f t="shared" si="72"/>
        <v>47.745208568207445</v>
      </c>
      <c r="Z119" s="9">
        <f t="shared" si="73"/>
        <v>51.916572717023676</v>
      </c>
      <c r="AB119" s="9">
        <f t="shared" si="70"/>
        <v>0.47250859106529208</v>
      </c>
      <c r="AD119" t="s">
        <v>488</v>
      </c>
    </row>
    <row r="121" spans="1:30" x14ac:dyDescent="0.25">
      <c r="A121" s="1" t="s">
        <v>79</v>
      </c>
      <c r="B121" s="1"/>
      <c r="C121" t="s">
        <v>1</v>
      </c>
      <c r="D121" t="s">
        <v>2</v>
      </c>
      <c r="E121" t="s">
        <v>3</v>
      </c>
      <c r="F121" t="s">
        <v>4</v>
      </c>
      <c r="G121" t="s">
        <v>5</v>
      </c>
      <c r="H121" t="s">
        <v>6</v>
      </c>
      <c r="J121" s="8"/>
      <c r="L121" s="1" t="s">
        <v>79</v>
      </c>
      <c r="M121" s="1"/>
      <c r="N121" t="s">
        <v>1</v>
      </c>
      <c r="O121" t="s">
        <v>2</v>
      </c>
      <c r="P121" t="s">
        <v>3</v>
      </c>
      <c r="Q121" t="s">
        <v>4</v>
      </c>
      <c r="R121" t="s">
        <v>5</v>
      </c>
      <c r="S121" t="s">
        <v>6</v>
      </c>
      <c r="W121" s="1" t="s">
        <v>79</v>
      </c>
      <c r="X121" s="1" t="s">
        <v>139</v>
      </c>
      <c r="Y121" s="1" t="s">
        <v>138</v>
      </c>
      <c r="Z121" s="1" t="s">
        <v>137</v>
      </c>
    </row>
    <row r="122" spans="1:30" x14ac:dyDescent="0.25">
      <c r="A122" t="s">
        <v>54</v>
      </c>
      <c r="B122">
        <v>24.6</v>
      </c>
      <c r="C122">
        <v>57.45</v>
      </c>
      <c r="D122">
        <v>8.7899999999999991</v>
      </c>
      <c r="E122">
        <v>0.14000000000000001</v>
      </c>
      <c r="F122">
        <v>0.22</v>
      </c>
      <c r="G122">
        <v>8.7799999999999994</v>
      </c>
      <c r="H122">
        <v>0.02</v>
      </c>
      <c r="L122" t="s">
        <v>54</v>
      </c>
      <c r="M122">
        <v>15.25</v>
      </c>
      <c r="N122">
        <v>47.43</v>
      </c>
      <c r="O122">
        <v>11.03</v>
      </c>
      <c r="P122">
        <v>0.28999999999999998</v>
      </c>
      <c r="Q122">
        <v>0.63</v>
      </c>
      <c r="R122">
        <v>25.29</v>
      </c>
      <c r="S122">
        <v>7.0000000000000007E-2</v>
      </c>
      <c r="W122" t="s">
        <v>54</v>
      </c>
      <c r="X122" s="9">
        <f t="shared" ref="X122:X123" si="74">100*(E122+H122)/(SUM(D122:H122))</f>
        <v>0.89136490250696387</v>
      </c>
      <c r="Y122" s="9">
        <f t="shared" ref="Y122:Y123" si="75">100*(F122+G122)/(SUM(D122:H122))</f>
        <v>50.139275766016716</v>
      </c>
      <c r="Z122" s="9">
        <f t="shared" ref="Z122:Z123" si="76">100*(D122)/(SUM(D122:H122))</f>
        <v>48.969359331476319</v>
      </c>
      <c r="AB122" s="9">
        <f t="shared" ref="AB122:AB123" si="77">G122/(G122+D122)</f>
        <v>0.49971542401821284</v>
      </c>
    </row>
    <row r="123" spans="1:30" x14ac:dyDescent="0.25">
      <c r="A123" t="s">
        <v>55</v>
      </c>
      <c r="B123">
        <v>24.61</v>
      </c>
      <c r="C123">
        <v>57.54</v>
      </c>
      <c r="D123">
        <v>8.0500000000000007</v>
      </c>
      <c r="E123">
        <v>0.1</v>
      </c>
      <c r="F123">
        <v>0.34</v>
      </c>
      <c r="G123">
        <v>9.35</v>
      </c>
      <c r="H123">
        <v>0.01</v>
      </c>
      <c r="L123" t="s">
        <v>55</v>
      </c>
      <c r="M123">
        <v>15.1</v>
      </c>
      <c r="N123">
        <v>47.04</v>
      </c>
      <c r="O123">
        <v>10</v>
      </c>
      <c r="P123">
        <v>0.2</v>
      </c>
      <c r="Q123">
        <v>0.96</v>
      </c>
      <c r="R123">
        <v>26.67</v>
      </c>
      <c r="S123">
        <v>0.03</v>
      </c>
      <c r="W123" t="s">
        <v>55</v>
      </c>
      <c r="X123" s="9">
        <f t="shared" si="74"/>
        <v>0.6162464985994397</v>
      </c>
      <c r="Y123" s="9">
        <f t="shared" si="75"/>
        <v>54.285714285714285</v>
      </c>
      <c r="Z123" s="9">
        <f t="shared" si="76"/>
        <v>45.098039215686278</v>
      </c>
      <c r="AB123" s="9">
        <f t="shared" si="77"/>
        <v>0.53735632183908044</v>
      </c>
    </row>
    <row r="125" spans="1:30" s="3" customFormat="1" x14ac:dyDescent="0.25">
      <c r="A125" s="32"/>
      <c r="B125" s="32"/>
      <c r="J125" s="8"/>
      <c r="L125" s="32"/>
      <c r="M125" s="32"/>
      <c r="W125" s="32"/>
      <c r="X125" s="32"/>
      <c r="Y125" s="32"/>
      <c r="Z125" s="32"/>
    </row>
    <row r="127" spans="1:30" x14ac:dyDescent="0.25">
      <c r="A127" s="1" t="s">
        <v>400</v>
      </c>
      <c r="B127" s="2" t="s">
        <v>69</v>
      </c>
      <c r="D127" s="2"/>
      <c r="E127" s="2"/>
      <c r="F127" s="2"/>
      <c r="G127" s="2"/>
      <c r="H127" s="2"/>
      <c r="L127" s="1" t="s">
        <v>400</v>
      </c>
      <c r="M127" s="2" t="s">
        <v>70</v>
      </c>
      <c r="W127" s="1" t="s">
        <v>400</v>
      </c>
      <c r="X127" s="12" t="s">
        <v>136</v>
      </c>
    </row>
    <row r="128" spans="1:30" x14ac:dyDescent="0.25">
      <c r="B128" s="18" t="s">
        <v>489</v>
      </c>
      <c r="C128" s="18" t="s">
        <v>1</v>
      </c>
      <c r="D128" s="18" t="s">
        <v>2</v>
      </c>
      <c r="E128" s="18" t="s">
        <v>3</v>
      </c>
      <c r="F128" s="18" t="s">
        <v>4</v>
      </c>
      <c r="G128" s="18" t="s">
        <v>5</v>
      </c>
      <c r="H128" s="18" t="s">
        <v>6</v>
      </c>
      <c r="M128" s="18" t="s">
        <v>489</v>
      </c>
      <c r="N128" s="18" t="s">
        <v>1</v>
      </c>
      <c r="O128" s="18" t="s">
        <v>2</v>
      </c>
      <c r="P128" s="18" t="s">
        <v>3</v>
      </c>
      <c r="Q128" s="18" t="s">
        <v>4</v>
      </c>
      <c r="R128" s="18" t="s">
        <v>5</v>
      </c>
      <c r="S128" s="18" t="s">
        <v>6</v>
      </c>
      <c r="X128" s="12" t="s">
        <v>139</v>
      </c>
      <c r="Y128" s="12" t="s">
        <v>138</v>
      </c>
      <c r="Z128" s="12" t="s">
        <v>137</v>
      </c>
      <c r="AB128" s="12" t="s">
        <v>471</v>
      </c>
    </row>
    <row r="129" spans="1:28" x14ac:dyDescent="0.25">
      <c r="A129" s="17" t="s">
        <v>143</v>
      </c>
      <c r="B129" s="19">
        <f t="shared" ref="B129" si="78">AVERAGE(B117:B119,B122:B123)</f>
        <v>24.823999999999998</v>
      </c>
      <c r="C129" s="19">
        <f>AVERAGE(C117:C119,C122:C123)</f>
        <v>57.320000000000007</v>
      </c>
      <c r="D129" s="19">
        <f t="shared" ref="D129:H129" si="79">AVERAGE(D117:D119,D122:D123)</f>
        <v>8.9879999999999995</v>
      </c>
      <c r="E129" s="19">
        <f t="shared" si="79"/>
        <v>8.2000000000000003E-2</v>
      </c>
      <c r="F129" s="19">
        <f t="shared" si="79"/>
        <v>0.246</v>
      </c>
      <c r="G129" s="19">
        <f t="shared" si="79"/>
        <v>8.532</v>
      </c>
      <c r="H129" s="19">
        <f t="shared" si="79"/>
        <v>8.0000000000000002E-3</v>
      </c>
      <c r="L129" s="17" t="s">
        <v>143</v>
      </c>
      <c r="M129" s="19">
        <f t="shared" ref="M129" si="80">AVERAGE(M117:M119,M122:M123)</f>
        <v>15.469999999999999</v>
      </c>
      <c r="N129" s="19">
        <f>AVERAGE(N117:N119,N122:N123)</f>
        <v>47.58</v>
      </c>
      <c r="O129" s="19">
        <f t="shared" ref="O129:S129" si="81">AVERAGE(O117:O119,O122:O123)</f>
        <v>11.343999999999999</v>
      </c>
      <c r="P129" s="19">
        <f t="shared" si="81"/>
        <v>0.16999999999999998</v>
      </c>
      <c r="Q129" s="19">
        <f t="shared" si="81"/>
        <v>0.70399999999999996</v>
      </c>
      <c r="R129" s="19">
        <f t="shared" si="81"/>
        <v>24.704000000000001</v>
      </c>
      <c r="S129" s="19">
        <f t="shared" si="81"/>
        <v>2.6000000000000002E-2</v>
      </c>
      <c r="W129" s="17" t="s">
        <v>143</v>
      </c>
      <c r="X129" s="19">
        <f>AVERAGE(X117:X119,X122:X123)</f>
        <v>0.50346970331134033</v>
      </c>
      <c r="Y129" s="19">
        <f t="shared" ref="Y129:Z129" si="82">AVERAGE(Y117:Y119,Y122:Y123)</f>
        <v>49.157966872821518</v>
      </c>
      <c r="Z129" s="19">
        <f t="shared" si="82"/>
        <v>50.338563423867143</v>
      </c>
      <c r="AB129" s="9">
        <f t="shared" ref="AB129" si="83">G129/(G129+D129)</f>
        <v>0.48698630136986304</v>
      </c>
    </row>
    <row r="130" spans="1:28" x14ac:dyDescent="0.25">
      <c r="A130" s="17" t="s">
        <v>144</v>
      </c>
      <c r="B130" s="19">
        <f t="shared" ref="B130" si="84">_xlfn.STDEV.P(B117:B119,B122:B123)</f>
        <v>0.18194504664870645</v>
      </c>
      <c r="C130" s="19">
        <f>_xlfn.STDEV.P(C117:C119,C122:C123)</f>
        <v>0.15937377450509257</v>
      </c>
      <c r="D130" s="19">
        <f t="shared" ref="D130:H130" si="85">_xlfn.STDEV.P(D117:D119,D122:D123)</f>
        <v>0.52696868977198252</v>
      </c>
      <c r="E130" s="19">
        <f t="shared" si="85"/>
        <v>3.3704599092705421E-2</v>
      </c>
      <c r="F130" s="19">
        <f t="shared" si="85"/>
        <v>5.2000000000000129E-2</v>
      </c>
      <c r="G130" s="19">
        <f t="shared" si="85"/>
        <v>0.47313423042515101</v>
      </c>
      <c r="H130" s="19">
        <f t="shared" si="85"/>
        <v>7.4833147735478825E-3</v>
      </c>
      <c r="L130" s="17" t="s">
        <v>144</v>
      </c>
      <c r="M130" s="19">
        <f t="shared" ref="M130" si="86">_xlfn.STDEV.P(M117:M119,M122:M123)</f>
        <v>0.24795160818191961</v>
      </c>
      <c r="N130" s="19">
        <f>_xlfn.STDEV.P(N117:N119,N122:N123)</f>
        <v>0.31029018676071607</v>
      </c>
      <c r="O130" s="19">
        <f t="shared" ref="O130:S130" si="87">_xlfn.STDEV.P(O117:O119,O122:O123)</f>
        <v>0.76059450431882558</v>
      </c>
      <c r="P130" s="19">
        <f t="shared" si="87"/>
        <v>6.7823299831252751E-2</v>
      </c>
      <c r="Q130" s="19">
        <f t="shared" si="87"/>
        <v>0.13893883546366745</v>
      </c>
      <c r="R130" s="19">
        <f t="shared" si="87"/>
        <v>1.1348057102429481</v>
      </c>
      <c r="S130" s="19">
        <f t="shared" si="87"/>
        <v>2.5768197453450249E-2</v>
      </c>
      <c r="W130" s="17" t="s">
        <v>144</v>
      </c>
      <c r="X130" s="19">
        <f>_xlfn.STDEV.P(X117:X119,X122:X123)</f>
        <v>0.2221456465424968</v>
      </c>
      <c r="Y130" s="19">
        <f t="shared" ref="Y130:Z130" si="88">_xlfn.STDEV.P(Y117:Y119,Y122:Y123)</f>
        <v>2.8440421934518709</v>
      </c>
      <c r="Z130" s="19">
        <f t="shared" si="88"/>
        <v>2.9882773891142023</v>
      </c>
    </row>
    <row r="131" spans="1:28" x14ac:dyDescent="0.25">
      <c r="A131" s="17" t="s">
        <v>145</v>
      </c>
      <c r="B131" s="18">
        <f t="shared" ref="B131" si="89">COUNT(B117:B119,B122:B123)</f>
        <v>5</v>
      </c>
      <c r="C131" s="18">
        <f>COUNT(C117:C119,C122:C123)</f>
        <v>5</v>
      </c>
      <c r="D131" s="18">
        <f t="shared" ref="D131:H131" si="90">COUNT(D117:D119,D122:D123)</f>
        <v>5</v>
      </c>
      <c r="E131" s="18">
        <f t="shared" si="90"/>
        <v>5</v>
      </c>
      <c r="F131" s="18">
        <f t="shared" si="90"/>
        <v>5</v>
      </c>
      <c r="G131" s="18">
        <f t="shared" si="90"/>
        <v>5</v>
      </c>
      <c r="H131" s="18">
        <f t="shared" si="90"/>
        <v>5</v>
      </c>
      <c r="L131" s="17" t="s">
        <v>145</v>
      </c>
      <c r="M131" s="18">
        <f t="shared" ref="M131" si="91">COUNT(M117:M119,M122:M123)</f>
        <v>5</v>
      </c>
      <c r="N131" s="18">
        <f>COUNT(N117:N119,N122:N123)</f>
        <v>5</v>
      </c>
      <c r="O131" s="18">
        <f t="shared" ref="O131:S131" si="92">COUNT(O117:O119,O122:O123)</f>
        <v>5</v>
      </c>
      <c r="P131" s="18">
        <f t="shared" si="92"/>
        <v>5</v>
      </c>
      <c r="Q131" s="18">
        <f t="shared" si="92"/>
        <v>5</v>
      </c>
      <c r="R131" s="18">
        <f t="shared" si="92"/>
        <v>5</v>
      </c>
      <c r="S131" s="18">
        <f t="shared" si="92"/>
        <v>5</v>
      </c>
      <c r="W131" s="17" t="s">
        <v>145</v>
      </c>
      <c r="X131" s="18">
        <f>COUNT(X117:X119,X122:X123)</f>
        <v>5</v>
      </c>
      <c r="Y131" s="18">
        <f t="shared" ref="Y131:Z131" si="93">COUNT(Y117:Y119,Y122:Y123)</f>
        <v>5</v>
      </c>
      <c r="Z131" s="18">
        <f t="shared" si="93"/>
        <v>5</v>
      </c>
    </row>
    <row r="132" spans="1:28" x14ac:dyDescent="0.25">
      <c r="A132" s="17" t="s">
        <v>147</v>
      </c>
      <c r="B132" s="19">
        <f t="shared" ref="B132" si="94">MIN(B117:B119,B122:B123)</f>
        <v>24.6</v>
      </c>
      <c r="C132" s="19">
        <f>MIN(C117:C119,C122:C123)</f>
        <v>57.13</v>
      </c>
      <c r="D132" s="19">
        <f t="shared" ref="D132:H132" si="95">MIN(D117:D119,D122:D123)</f>
        <v>8.0500000000000007</v>
      </c>
      <c r="E132" s="19">
        <f t="shared" si="95"/>
        <v>0.05</v>
      </c>
      <c r="F132" s="19">
        <f t="shared" si="95"/>
        <v>0.19</v>
      </c>
      <c r="G132" s="19">
        <f t="shared" si="95"/>
        <v>8.11</v>
      </c>
      <c r="H132" s="19">
        <f t="shared" si="95"/>
        <v>0</v>
      </c>
      <c r="L132" s="17" t="s">
        <v>147</v>
      </c>
      <c r="M132" s="19">
        <f t="shared" ref="M132" si="96">MIN(M117:M119,M122:M123)</f>
        <v>15.1</v>
      </c>
      <c r="N132" s="19">
        <f>MIN(N117:N119,N122:N123)</f>
        <v>47.04</v>
      </c>
      <c r="O132" s="19">
        <f t="shared" ref="O132:S132" si="97">MIN(O117:O119,O122:O123)</f>
        <v>10</v>
      </c>
      <c r="P132" s="19">
        <f t="shared" si="97"/>
        <v>0.11</v>
      </c>
      <c r="Q132" s="19">
        <f t="shared" si="97"/>
        <v>0.56000000000000005</v>
      </c>
      <c r="R132" s="19">
        <f t="shared" si="97"/>
        <v>23.7</v>
      </c>
      <c r="S132" s="19">
        <f t="shared" si="97"/>
        <v>0</v>
      </c>
      <c r="W132" s="17" t="s">
        <v>147</v>
      </c>
      <c r="X132" s="19">
        <f>MIN(X117:X119,X122:X123)</f>
        <v>0.33519553072625702</v>
      </c>
      <c r="Y132" s="19">
        <f t="shared" ref="Y132:Z132" si="98">MIN(Y117:Y119,Y122:Y123)</f>
        <v>46.524663677130036</v>
      </c>
      <c r="Z132" s="19">
        <f t="shared" si="98"/>
        <v>45.098039215686278</v>
      </c>
    </row>
    <row r="133" spans="1:28" x14ac:dyDescent="0.25">
      <c r="A133" s="17" t="s">
        <v>146</v>
      </c>
      <c r="B133" s="19">
        <f t="shared" ref="B133" si="99">MAX(B117:B119,B122:B123)</f>
        <v>25.03</v>
      </c>
      <c r="C133" s="19">
        <f>MAX(C117:C119,C122:C123)</f>
        <v>57.54</v>
      </c>
      <c r="D133" s="19">
        <f t="shared" ref="D133:H133" si="100">MAX(D117:D119,D122:D123)</f>
        <v>9.48</v>
      </c>
      <c r="E133" s="19">
        <f t="shared" si="100"/>
        <v>0.14000000000000001</v>
      </c>
      <c r="F133" s="19">
        <f t="shared" si="100"/>
        <v>0.34</v>
      </c>
      <c r="G133" s="19">
        <f t="shared" si="100"/>
        <v>9.35</v>
      </c>
      <c r="H133" s="19">
        <f t="shared" si="100"/>
        <v>0.02</v>
      </c>
      <c r="L133" s="17" t="s">
        <v>146</v>
      </c>
      <c r="M133" s="19">
        <f t="shared" ref="M133" si="101">MAX(M117:M119,M122:M123)</f>
        <v>15.73</v>
      </c>
      <c r="N133" s="19">
        <f>MAX(N117:N119,N122:N123)</f>
        <v>47.87</v>
      </c>
      <c r="O133" s="19">
        <f t="shared" ref="O133:S133" si="102">MAX(O117:O119,O122:O123)</f>
        <v>12.06</v>
      </c>
      <c r="P133" s="19">
        <f t="shared" si="102"/>
        <v>0.28999999999999998</v>
      </c>
      <c r="Q133" s="19">
        <f t="shared" si="102"/>
        <v>0.96</v>
      </c>
      <c r="R133" s="19">
        <f t="shared" si="102"/>
        <v>26.67</v>
      </c>
      <c r="S133" s="19">
        <f t="shared" si="102"/>
        <v>7.0000000000000007E-2</v>
      </c>
      <c r="W133" s="17" t="s">
        <v>146</v>
      </c>
      <c r="X133" s="19">
        <f>MAX(X117:X119,X122:X123)</f>
        <v>0.89136490250696387</v>
      </c>
      <c r="Y133" s="19">
        <f t="shared" ref="Y133:Z133" si="103">MAX(Y117:Y119,Y122:Y123)</f>
        <v>54.285714285714285</v>
      </c>
      <c r="Z133" s="19">
        <f t="shared" si="103"/>
        <v>53.139013452914796</v>
      </c>
    </row>
    <row r="135" spans="1:28" s="3" customFormat="1" x14ac:dyDescent="0.25"/>
    <row r="137" spans="1:28" x14ac:dyDescent="0.25">
      <c r="A137" s="1" t="s">
        <v>467</v>
      </c>
      <c r="B137" t="s">
        <v>490</v>
      </c>
      <c r="J137" s="8"/>
      <c r="L137" s="1" t="s">
        <v>467</v>
      </c>
      <c r="M137" s="1"/>
      <c r="W137" s="1" t="s">
        <v>467</v>
      </c>
      <c r="X137" s="12" t="s">
        <v>136</v>
      </c>
    </row>
    <row r="138" spans="1:28" x14ac:dyDescent="0.25">
      <c r="B138" s="2" t="s">
        <v>69</v>
      </c>
      <c r="J138" s="8"/>
      <c r="M138" s="1" t="s">
        <v>142</v>
      </c>
    </row>
    <row r="139" spans="1:28" x14ac:dyDescent="0.25">
      <c r="A139" s="1" t="s">
        <v>103</v>
      </c>
      <c r="B139" s="18" t="s">
        <v>489</v>
      </c>
      <c r="C139" t="s">
        <v>1</v>
      </c>
      <c r="D139" t="s">
        <v>2</v>
      </c>
      <c r="E139" t="s">
        <v>3</v>
      </c>
      <c r="F139" t="s">
        <v>4</v>
      </c>
      <c r="G139" t="s">
        <v>5</v>
      </c>
      <c r="H139" t="s">
        <v>6</v>
      </c>
      <c r="J139" s="8"/>
      <c r="L139" s="1" t="s">
        <v>103</v>
      </c>
      <c r="M139" s="18" t="s">
        <v>489</v>
      </c>
      <c r="N139" t="s">
        <v>1</v>
      </c>
      <c r="O139" t="s">
        <v>2</v>
      </c>
      <c r="P139" t="s">
        <v>3</v>
      </c>
      <c r="Q139" t="s">
        <v>4</v>
      </c>
      <c r="R139" t="s">
        <v>5</v>
      </c>
      <c r="S139" t="s">
        <v>6</v>
      </c>
      <c r="W139" s="1" t="s">
        <v>103</v>
      </c>
      <c r="X139" s="1" t="s">
        <v>139</v>
      </c>
      <c r="Y139" s="1" t="s">
        <v>138</v>
      </c>
      <c r="Z139" s="1" t="s">
        <v>137</v>
      </c>
      <c r="AB139" s="12" t="s">
        <v>471</v>
      </c>
    </row>
    <row r="140" spans="1:28" x14ac:dyDescent="0.25">
      <c r="A140" t="s">
        <v>109</v>
      </c>
      <c r="B140">
        <v>23.92</v>
      </c>
      <c r="C140">
        <v>57.61</v>
      </c>
      <c r="D140">
        <v>6.96</v>
      </c>
      <c r="E140">
        <v>0.12</v>
      </c>
      <c r="F140">
        <v>0.53</v>
      </c>
      <c r="G140">
        <v>10.83</v>
      </c>
      <c r="H140">
        <v>0.03</v>
      </c>
      <c r="L140" t="s">
        <v>109</v>
      </c>
      <c r="M140">
        <v>14.23</v>
      </c>
      <c r="N140">
        <v>45.64</v>
      </c>
      <c r="O140">
        <v>8.3800000000000008</v>
      </c>
      <c r="P140">
        <v>0.24</v>
      </c>
      <c r="Q140">
        <v>1.44</v>
      </c>
      <c r="R140">
        <v>29.95</v>
      </c>
      <c r="S140">
        <v>0.12</v>
      </c>
      <c r="W140" t="s">
        <v>109</v>
      </c>
      <c r="X140" s="9">
        <f t="shared" ref="X140:X148" si="104">100*(E140+H140)/(SUM(D140:H140))</f>
        <v>0.81212777476989706</v>
      </c>
      <c r="Y140" s="9">
        <f t="shared" ref="Y140:Y148" si="105">100*(F140+G140)/(SUM(D140:H140))</f>
        <v>61.50514347590687</v>
      </c>
      <c r="Z140" s="9">
        <f t="shared" ref="Z140:Z148" si="106">100*(D140)/(SUM(D140:H140))</f>
        <v>37.682728749323225</v>
      </c>
      <c r="AB140" s="9">
        <f t="shared" ref="AB140:AB148" si="107">G140/(G140+D140)</f>
        <v>0.60876897133220909</v>
      </c>
    </row>
    <row r="141" spans="1:28" x14ac:dyDescent="0.25">
      <c r="A141" t="s">
        <v>105</v>
      </c>
      <c r="B141">
        <v>24.2</v>
      </c>
      <c r="C141">
        <v>57.33</v>
      </c>
      <c r="D141">
        <v>7.53</v>
      </c>
      <c r="E141">
        <v>0.12</v>
      </c>
      <c r="F141">
        <v>0.41</v>
      </c>
      <c r="G141">
        <v>10.4</v>
      </c>
      <c r="H141">
        <v>0</v>
      </c>
      <c r="L141" t="s">
        <v>105</v>
      </c>
      <c r="M141">
        <v>14.54</v>
      </c>
      <c r="N141">
        <v>45.87</v>
      </c>
      <c r="O141">
        <v>9.16</v>
      </c>
      <c r="P141">
        <v>0.24</v>
      </c>
      <c r="Q141">
        <v>1.1299999999999999</v>
      </c>
      <c r="R141">
        <v>29.06</v>
      </c>
      <c r="S141">
        <v>0</v>
      </c>
      <c r="W141" t="s">
        <v>105</v>
      </c>
      <c r="X141" s="9">
        <f t="shared" si="104"/>
        <v>0.65005417118093167</v>
      </c>
      <c r="Y141" s="9">
        <f t="shared" si="105"/>
        <v>58.559046587215597</v>
      </c>
      <c r="Z141" s="9">
        <f t="shared" si="106"/>
        <v>40.790899241603462</v>
      </c>
      <c r="AB141" s="9">
        <f t="shared" si="107"/>
        <v>0.58003346346904627</v>
      </c>
    </row>
    <row r="142" spans="1:28" x14ac:dyDescent="0.25">
      <c r="A142" t="s">
        <v>106</v>
      </c>
      <c r="B142">
        <v>24</v>
      </c>
      <c r="C142">
        <v>57.56</v>
      </c>
      <c r="D142">
        <v>7.46</v>
      </c>
      <c r="E142">
        <v>7.0000000000000007E-2</v>
      </c>
      <c r="F142">
        <v>0.41</v>
      </c>
      <c r="G142">
        <v>10.49</v>
      </c>
      <c r="H142">
        <v>0.01</v>
      </c>
      <c r="L142" t="s">
        <v>106</v>
      </c>
      <c r="M142">
        <v>14.39</v>
      </c>
      <c r="N142">
        <v>45.99</v>
      </c>
      <c r="O142">
        <v>9.06</v>
      </c>
      <c r="P142">
        <v>0.15</v>
      </c>
      <c r="Q142">
        <v>1.1200000000000001</v>
      </c>
      <c r="R142">
        <v>29.26</v>
      </c>
      <c r="S142">
        <v>0.02</v>
      </c>
      <c r="W142" t="s">
        <v>106</v>
      </c>
      <c r="X142" s="9">
        <f t="shared" si="104"/>
        <v>0.43383947939262468</v>
      </c>
      <c r="Y142" s="9">
        <f t="shared" si="105"/>
        <v>59.110629067245114</v>
      </c>
      <c r="Z142" s="9">
        <f t="shared" si="106"/>
        <v>40.455531453362255</v>
      </c>
      <c r="AB142" s="9">
        <f t="shared" si="107"/>
        <v>0.58440111420612817</v>
      </c>
    </row>
    <row r="143" spans="1:28" x14ac:dyDescent="0.25">
      <c r="A143" t="s">
        <v>107</v>
      </c>
      <c r="B143">
        <v>24.14</v>
      </c>
      <c r="C143">
        <v>57.48</v>
      </c>
      <c r="D143">
        <v>7.3</v>
      </c>
      <c r="E143">
        <v>0.11</v>
      </c>
      <c r="F143">
        <v>0.51</v>
      </c>
      <c r="G143">
        <v>10.46</v>
      </c>
      <c r="H143">
        <v>0</v>
      </c>
      <c r="L143" t="s">
        <v>107</v>
      </c>
      <c r="M143">
        <v>14.47</v>
      </c>
      <c r="N143">
        <v>45.9</v>
      </c>
      <c r="O143">
        <v>8.86</v>
      </c>
      <c r="P143">
        <v>0.22</v>
      </c>
      <c r="Q143">
        <v>1.39</v>
      </c>
      <c r="R143">
        <v>29.16</v>
      </c>
      <c r="S143">
        <v>0</v>
      </c>
      <c r="W143" t="s">
        <v>107</v>
      </c>
      <c r="X143" s="9">
        <f t="shared" si="104"/>
        <v>0.59847660500544064</v>
      </c>
      <c r="Y143" s="9">
        <f t="shared" si="105"/>
        <v>59.684439608269848</v>
      </c>
      <c r="Z143" s="9">
        <f t="shared" si="106"/>
        <v>39.717083786724693</v>
      </c>
      <c r="AB143" s="9">
        <f t="shared" si="107"/>
        <v>0.588963963963964</v>
      </c>
    </row>
    <row r="144" spans="1:28" x14ac:dyDescent="0.25">
      <c r="A144" t="s">
        <v>110</v>
      </c>
      <c r="B144">
        <v>24.38</v>
      </c>
      <c r="C144">
        <v>57.24</v>
      </c>
      <c r="D144">
        <v>6.81</v>
      </c>
      <c r="E144">
        <v>0.08</v>
      </c>
      <c r="F144">
        <v>0.5</v>
      </c>
      <c r="G144">
        <v>10.98</v>
      </c>
      <c r="H144">
        <v>0</v>
      </c>
      <c r="L144" t="s">
        <v>110</v>
      </c>
      <c r="M144">
        <v>14.51</v>
      </c>
      <c r="N144">
        <v>45.38</v>
      </c>
      <c r="O144">
        <v>8.1999999999999993</v>
      </c>
      <c r="P144">
        <v>0.16</v>
      </c>
      <c r="Q144">
        <v>1.37</v>
      </c>
      <c r="R144">
        <v>30.37</v>
      </c>
      <c r="S144">
        <v>0.01</v>
      </c>
      <c r="W144" t="s">
        <v>110</v>
      </c>
      <c r="X144" s="9">
        <f t="shared" si="104"/>
        <v>0.4354926510615133</v>
      </c>
      <c r="Y144" s="9">
        <f t="shared" si="105"/>
        <v>62.493195427327159</v>
      </c>
      <c r="Z144" s="9">
        <f t="shared" si="106"/>
        <v>37.071311921611318</v>
      </c>
      <c r="AB144" s="9">
        <f t="shared" si="107"/>
        <v>0.61720067453625638</v>
      </c>
    </row>
    <row r="145" spans="1:28" x14ac:dyDescent="0.25">
      <c r="A145" t="s">
        <v>104</v>
      </c>
      <c r="B145">
        <v>24.48</v>
      </c>
      <c r="C145">
        <v>57.27</v>
      </c>
      <c r="D145">
        <v>6.76</v>
      </c>
      <c r="E145">
        <v>0.08</v>
      </c>
      <c r="F145">
        <v>0.44</v>
      </c>
      <c r="G145">
        <v>10.97</v>
      </c>
      <c r="H145">
        <v>0</v>
      </c>
      <c r="L145" t="s">
        <v>104</v>
      </c>
      <c r="M145">
        <v>14.59</v>
      </c>
      <c r="N145">
        <v>45.48</v>
      </c>
      <c r="O145">
        <v>8.16</v>
      </c>
      <c r="P145">
        <v>0.16</v>
      </c>
      <c r="Q145">
        <v>1.2</v>
      </c>
      <c r="R145">
        <v>30.41</v>
      </c>
      <c r="S145">
        <v>0</v>
      </c>
      <c r="W145" t="s">
        <v>104</v>
      </c>
      <c r="X145" s="9">
        <f t="shared" si="104"/>
        <v>0.43835616438356162</v>
      </c>
      <c r="Y145" s="9">
        <f t="shared" si="105"/>
        <v>62.520547945205479</v>
      </c>
      <c r="Z145" s="9">
        <f t="shared" si="106"/>
        <v>37.041095890410958</v>
      </c>
      <c r="AB145" s="9">
        <f t="shared" si="107"/>
        <v>0.61872532430908067</v>
      </c>
    </row>
    <row r="146" spans="1:28" x14ac:dyDescent="0.25">
      <c r="A146" t="s">
        <v>111</v>
      </c>
      <c r="B146">
        <v>23.9</v>
      </c>
      <c r="C146">
        <v>57.75</v>
      </c>
      <c r="D146">
        <v>7.23</v>
      </c>
      <c r="E146">
        <v>0.05</v>
      </c>
      <c r="F146">
        <v>0.42</v>
      </c>
      <c r="G146">
        <v>10.64</v>
      </c>
      <c r="H146">
        <v>0.02</v>
      </c>
      <c r="L146" t="s">
        <v>111</v>
      </c>
      <c r="M146">
        <v>14.3</v>
      </c>
      <c r="N146">
        <v>46.02</v>
      </c>
      <c r="O146">
        <v>8.75</v>
      </c>
      <c r="P146">
        <v>0.1</v>
      </c>
      <c r="Q146">
        <v>1.1499999999999999</v>
      </c>
      <c r="R146">
        <v>29.61</v>
      </c>
      <c r="S146">
        <v>7.0000000000000007E-2</v>
      </c>
      <c r="W146" t="s">
        <v>111</v>
      </c>
      <c r="X146" s="9">
        <f t="shared" si="104"/>
        <v>0.38126361655773428</v>
      </c>
      <c r="Y146" s="9">
        <f t="shared" si="105"/>
        <v>60.239651416122008</v>
      </c>
      <c r="Z146" s="9">
        <f t="shared" si="106"/>
        <v>39.37908496732026</v>
      </c>
      <c r="AB146" s="9">
        <f t="shared" si="107"/>
        <v>0.59541130386121988</v>
      </c>
    </row>
    <row r="147" spans="1:28" x14ac:dyDescent="0.25">
      <c r="A147" t="s">
        <v>402</v>
      </c>
      <c r="B147">
        <v>23.03</v>
      </c>
      <c r="C147">
        <v>58.27</v>
      </c>
      <c r="D147">
        <v>7.26</v>
      </c>
      <c r="E147">
        <v>7.0000000000000007E-2</v>
      </c>
      <c r="F147">
        <v>0.44</v>
      </c>
      <c r="G147">
        <v>10.94</v>
      </c>
      <c r="H147">
        <v>0</v>
      </c>
      <c r="L147" t="s">
        <v>402</v>
      </c>
      <c r="M147">
        <v>13.68</v>
      </c>
      <c r="N147">
        <v>46.09</v>
      </c>
      <c r="O147">
        <v>8.7200000000000006</v>
      </c>
      <c r="P147">
        <v>0.13</v>
      </c>
      <c r="Q147">
        <v>1.18</v>
      </c>
      <c r="R147">
        <v>30.19</v>
      </c>
      <c r="S147">
        <v>0</v>
      </c>
      <c r="W147" t="s">
        <v>402</v>
      </c>
      <c r="X147" s="9">
        <f t="shared" si="104"/>
        <v>0.37413148049171568</v>
      </c>
      <c r="Y147" s="9">
        <f t="shared" si="105"/>
        <v>60.823089257081769</v>
      </c>
      <c r="Z147" s="9">
        <f t="shared" si="106"/>
        <v>38.802779262426505</v>
      </c>
      <c r="AB147" s="9">
        <f t="shared" si="107"/>
        <v>0.60109890109890107</v>
      </c>
    </row>
    <row r="148" spans="1:28" x14ac:dyDescent="0.25">
      <c r="A148" t="s">
        <v>7</v>
      </c>
      <c r="B148">
        <v>23.67</v>
      </c>
      <c r="C148">
        <v>58.04</v>
      </c>
      <c r="D148">
        <v>7.5</v>
      </c>
      <c r="E148">
        <v>0.05</v>
      </c>
      <c r="F148">
        <v>0.4</v>
      </c>
      <c r="G148">
        <v>10.32</v>
      </c>
      <c r="H148">
        <v>0.02</v>
      </c>
      <c r="L148" t="s">
        <v>7</v>
      </c>
      <c r="M148">
        <v>14.24</v>
      </c>
      <c r="N148">
        <v>46.49</v>
      </c>
      <c r="O148">
        <v>9.1300000000000008</v>
      </c>
      <c r="P148">
        <v>0.1</v>
      </c>
      <c r="Q148">
        <v>1.1000000000000001</v>
      </c>
      <c r="R148">
        <v>28.87</v>
      </c>
      <c r="S148">
        <v>0.08</v>
      </c>
      <c r="W148" t="s">
        <v>7</v>
      </c>
      <c r="X148" s="9">
        <f t="shared" si="104"/>
        <v>0.38272279934390385</v>
      </c>
      <c r="Y148" s="9">
        <f t="shared" si="105"/>
        <v>58.611262985237836</v>
      </c>
      <c r="Z148" s="9">
        <f t="shared" si="106"/>
        <v>41.006014215418261</v>
      </c>
      <c r="AB148" s="9">
        <f t="shared" si="107"/>
        <v>0.57912457912457915</v>
      </c>
    </row>
    <row r="150" spans="1:28" x14ac:dyDescent="0.25">
      <c r="A150" s="1" t="s">
        <v>75</v>
      </c>
      <c r="B150" s="18" t="s">
        <v>489</v>
      </c>
      <c r="C150" t="s">
        <v>1</v>
      </c>
      <c r="D150" t="s">
        <v>2</v>
      </c>
      <c r="E150" t="s">
        <v>3</v>
      </c>
      <c r="F150" t="s">
        <v>4</v>
      </c>
      <c r="G150" t="s">
        <v>5</v>
      </c>
      <c r="H150" t="s">
        <v>6</v>
      </c>
      <c r="J150" s="8"/>
      <c r="L150" s="1" t="s">
        <v>75</v>
      </c>
      <c r="M150" s="18" t="s">
        <v>489</v>
      </c>
      <c r="N150" t="s">
        <v>1</v>
      </c>
      <c r="O150" t="s">
        <v>2</v>
      </c>
      <c r="P150" t="s">
        <v>3</v>
      </c>
      <c r="Q150" t="s">
        <v>4</v>
      </c>
      <c r="R150" t="s">
        <v>5</v>
      </c>
      <c r="S150" t="s">
        <v>6</v>
      </c>
      <c r="W150" s="1" t="s">
        <v>75</v>
      </c>
      <c r="X150" s="1" t="s">
        <v>139</v>
      </c>
      <c r="Y150" s="1" t="s">
        <v>138</v>
      </c>
      <c r="Z150" s="1" t="s">
        <v>137</v>
      </c>
      <c r="AB150" s="12" t="s">
        <v>471</v>
      </c>
    </row>
    <row r="151" spans="1:28" x14ac:dyDescent="0.25">
      <c r="A151" t="s">
        <v>20</v>
      </c>
      <c r="B151">
        <v>24.05</v>
      </c>
      <c r="C151">
        <v>57.69</v>
      </c>
      <c r="D151">
        <v>6.29</v>
      </c>
      <c r="E151">
        <v>0.17</v>
      </c>
      <c r="F151">
        <v>0.45</v>
      </c>
      <c r="G151">
        <v>11.34</v>
      </c>
      <c r="H151">
        <v>0</v>
      </c>
      <c r="L151" t="s">
        <v>20</v>
      </c>
      <c r="M151">
        <v>14.23</v>
      </c>
      <c r="N151">
        <v>45.47</v>
      </c>
      <c r="O151">
        <v>7.54</v>
      </c>
      <c r="P151">
        <v>0.33</v>
      </c>
      <c r="Q151">
        <v>1.22</v>
      </c>
      <c r="R151">
        <v>31.21</v>
      </c>
      <c r="S151">
        <v>0</v>
      </c>
      <c r="W151" t="s">
        <v>20</v>
      </c>
      <c r="X151" s="9">
        <f t="shared" ref="X151:X157" si="108">100*(E151+H151)/(SUM(D151:H151))</f>
        <v>0.93150684931506844</v>
      </c>
      <c r="Y151" s="9">
        <f t="shared" ref="Y151:Y157" si="109">100*(F151+G151)/(SUM(D151:H151))</f>
        <v>64.602739726027394</v>
      </c>
      <c r="Z151" s="9">
        <f t="shared" ref="Z151:Z157" si="110">100*(D151)/(SUM(D151:H151))</f>
        <v>34.465753424657535</v>
      </c>
      <c r="AB151" s="9">
        <f t="shared" ref="AB151:AB157" si="111">G151/(G151+D151)</f>
        <v>0.64322178105501993</v>
      </c>
    </row>
    <row r="152" spans="1:28" x14ac:dyDescent="0.25">
      <c r="A152" t="s">
        <v>21</v>
      </c>
      <c r="B152">
        <v>24.16</v>
      </c>
      <c r="C152">
        <v>57.72</v>
      </c>
      <c r="D152">
        <v>7.04</v>
      </c>
      <c r="E152">
        <v>0.12</v>
      </c>
      <c r="F152">
        <v>0.4</v>
      </c>
      <c r="G152">
        <v>10.57</v>
      </c>
      <c r="H152">
        <v>0</v>
      </c>
      <c r="L152" t="s">
        <v>21</v>
      </c>
      <c r="M152">
        <v>14.5</v>
      </c>
      <c r="N152">
        <v>46.14</v>
      </c>
      <c r="O152">
        <v>8.5500000000000007</v>
      </c>
      <c r="P152">
        <v>0.24</v>
      </c>
      <c r="Q152">
        <v>1.0900000000000001</v>
      </c>
      <c r="R152">
        <v>29.49</v>
      </c>
      <c r="S152">
        <v>0</v>
      </c>
      <c r="W152" t="s">
        <v>21</v>
      </c>
      <c r="X152" s="9">
        <f t="shared" si="108"/>
        <v>0.66188637617209034</v>
      </c>
      <c r="Y152" s="9">
        <f t="shared" si="109"/>
        <v>60.507446221731925</v>
      </c>
      <c r="Z152" s="9">
        <f t="shared" si="110"/>
        <v>38.830667402095969</v>
      </c>
      <c r="AB152" s="9">
        <f t="shared" si="111"/>
        <v>0.60022714366837027</v>
      </c>
    </row>
    <row r="153" spans="1:28" x14ac:dyDescent="0.25">
      <c r="A153" t="s">
        <v>22</v>
      </c>
      <c r="B153">
        <v>23.95</v>
      </c>
      <c r="C153">
        <v>57.71</v>
      </c>
      <c r="D153">
        <v>6.73</v>
      </c>
      <c r="E153">
        <v>0.15</v>
      </c>
      <c r="F153">
        <v>0.44</v>
      </c>
      <c r="G153">
        <v>11.01</v>
      </c>
      <c r="H153">
        <v>0.02</v>
      </c>
      <c r="L153" t="s">
        <v>22</v>
      </c>
      <c r="M153">
        <v>14.23</v>
      </c>
      <c r="N153">
        <v>45.69</v>
      </c>
      <c r="O153">
        <v>8.1</v>
      </c>
      <c r="P153">
        <v>0.28999999999999998</v>
      </c>
      <c r="Q153">
        <v>1.2</v>
      </c>
      <c r="R153">
        <v>30.42</v>
      </c>
      <c r="S153">
        <v>7.0000000000000007E-2</v>
      </c>
      <c r="W153" t="s">
        <v>22</v>
      </c>
      <c r="X153" s="9">
        <f t="shared" si="108"/>
        <v>0.92643051771117158</v>
      </c>
      <c r="Y153" s="9">
        <f t="shared" si="109"/>
        <v>62.397820163487737</v>
      </c>
      <c r="Z153" s="9">
        <f t="shared" si="110"/>
        <v>36.675749318801088</v>
      </c>
      <c r="AB153" s="9">
        <f t="shared" si="111"/>
        <v>0.62063134160090183</v>
      </c>
    </row>
    <row r="154" spans="1:28" x14ac:dyDescent="0.25">
      <c r="A154" t="s">
        <v>23</v>
      </c>
      <c r="B154">
        <v>23.85</v>
      </c>
      <c r="C154">
        <v>57.65</v>
      </c>
      <c r="D154">
        <v>7.17</v>
      </c>
      <c r="E154">
        <v>0.1</v>
      </c>
      <c r="F154">
        <v>0.43</v>
      </c>
      <c r="G154">
        <v>10.79</v>
      </c>
      <c r="H154">
        <v>0</v>
      </c>
      <c r="L154" t="s">
        <v>23</v>
      </c>
      <c r="M154">
        <v>14.23</v>
      </c>
      <c r="N154">
        <v>45.81</v>
      </c>
      <c r="O154">
        <v>8.66</v>
      </c>
      <c r="P154">
        <v>0.2</v>
      </c>
      <c r="Q154">
        <v>1.18</v>
      </c>
      <c r="R154">
        <v>29.92</v>
      </c>
      <c r="S154">
        <v>0</v>
      </c>
      <c r="W154" t="s">
        <v>23</v>
      </c>
      <c r="X154" s="9">
        <f t="shared" si="108"/>
        <v>0.54083288263926454</v>
      </c>
      <c r="Y154" s="9">
        <f t="shared" si="109"/>
        <v>60.681449432125476</v>
      </c>
      <c r="Z154" s="9">
        <f t="shared" si="110"/>
        <v>38.777717685235267</v>
      </c>
      <c r="AB154" s="9">
        <f t="shared" si="111"/>
        <v>0.60077951002227159</v>
      </c>
    </row>
    <row r="155" spans="1:28" x14ac:dyDescent="0.25">
      <c r="A155" t="s">
        <v>153</v>
      </c>
      <c r="B155">
        <v>24.55</v>
      </c>
      <c r="C155">
        <v>57.45</v>
      </c>
      <c r="D155">
        <v>6.59</v>
      </c>
      <c r="E155">
        <v>0.05</v>
      </c>
      <c r="F155">
        <v>0.48</v>
      </c>
      <c r="G155">
        <v>10.89</v>
      </c>
      <c r="H155">
        <v>0</v>
      </c>
      <c r="L155" t="s">
        <v>153</v>
      </c>
      <c r="M155">
        <v>14.67</v>
      </c>
      <c r="N155">
        <v>45.72</v>
      </c>
      <c r="O155">
        <v>7.97</v>
      </c>
      <c r="P155">
        <v>0.09</v>
      </c>
      <c r="Q155">
        <v>1.31</v>
      </c>
      <c r="R155">
        <v>30.24</v>
      </c>
      <c r="S155">
        <v>0</v>
      </c>
      <c r="W155" t="s">
        <v>153</v>
      </c>
      <c r="X155" s="9">
        <f t="shared" si="108"/>
        <v>0.27762354247640203</v>
      </c>
      <c r="Y155" s="9">
        <f t="shared" si="109"/>
        <v>63.131593559133819</v>
      </c>
      <c r="Z155" s="9">
        <f t="shared" si="110"/>
        <v>36.59078289838979</v>
      </c>
      <c r="AB155" s="9">
        <f t="shared" si="111"/>
        <v>0.62299771167048057</v>
      </c>
    </row>
    <row r="156" spans="1:28" x14ac:dyDescent="0.25">
      <c r="A156" t="s">
        <v>24</v>
      </c>
      <c r="B156">
        <v>24.13</v>
      </c>
      <c r="C156">
        <v>57.81</v>
      </c>
      <c r="D156">
        <v>6.96</v>
      </c>
      <c r="E156">
        <v>0.08</v>
      </c>
      <c r="F156">
        <v>0.5</v>
      </c>
      <c r="G156">
        <v>10.49</v>
      </c>
      <c r="H156">
        <v>0.02</v>
      </c>
      <c r="L156" t="s">
        <v>24</v>
      </c>
      <c r="M156">
        <v>14.47</v>
      </c>
      <c r="N156">
        <v>46.17</v>
      </c>
      <c r="O156">
        <v>8.4499999999999993</v>
      </c>
      <c r="P156">
        <v>0.17</v>
      </c>
      <c r="Q156">
        <v>1.38</v>
      </c>
      <c r="R156">
        <v>29.26</v>
      </c>
      <c r="S156">
        <v>0.1</v>
      </c>
      <c r="W156" t="s">
        <v>24</v>
      </c>
      <c r="X156" s="9">
        <f t="shared" si="108"/>
        <v>0.55401662049861489</v>
      </c>
      <c r="Y156" s="9">
        <f t="shared" si="109"/>
        <v>60.886426592797783</v>
      </c>
      <c r="Z156" s="9">
        <f t="shared" si="110"/>
        <v>38.559556786703602</v>
      </c>
      <c r="AB156" s="9">
        <f t="shared" si="111"/>
        <v>0.60114613180515764</v>
      </c>
    </row>
    <row r="157" spans="1:28" x14ac:dyDescent="0.25">
      <c r="A157" t="s">
        <v>25</v>
      </c>
      <c r="B157">
        <v>23.88</v>
      </c>
      <c r="C157">
        <v>57.76</v>
      </c>
      <c r="D157">
        <v>6.9</v>
      </c>
      <c r="E157">
        <v>0.21</v>
      </c>
      <c r="F157">
        <v>0.47</v>
      </c>
      <c r="G157">
        <v>10.79</v>
      </c>
      <c r="H157">
        <v>0</v>
      </c>
      <c r="L157" t="s">
        <v>25</v>
      </c>
      <c r="M157">
        <v>14.23</v>
      </c>
      <c r="N157">
        <v>45.86</v>
      </c>
      <c r="O157">
        <v>8.32</v>
      </c>
      <c r="P157">
        <v>0.41</v>
      </c>
      <c r="Q157">
        <v>1.27</v>
      </c>
      <c r="R157">
        <v>29.9</v>
      </c>
      <c r="S157">
        <v>0.01</v>
      </c>
      <c r="W157" t="s">
        <v>25</v>
      </c>
      <c r="X157" s="9">
        <f t="shared" si="108"/>
        <v>1.1431682090364728</v>
      </c>
      <c r="Y157" s="9">
        <f t="shared" si="109"/>
        <v>61.29559063690801</v>
      </c>
      <c r="Z157" s="9">
        <f t="shared" si="110"/>
        <v>37.56124115405553</v>
      </c>
      <c r="AB157" s="9">
        <f t="shared" si="111"/>
        <v>0.60994912379875643</v>
      </c>
    </row>
    <row r="159" spans="1:28" x14ac:dyDescent="0.25">
      <c r="A159" s="1" t="s">
        <v>79</v>
      </c>
      <c r="B159" s="18" t="s">
        <v>489</v>
      </c>
      <c r="C159" t="s">
        <v>1</v>
      </c>
      <c r="D159" t="s">
        <v>2</v>
      </c>
      <c r="E159" t="s">
        <v>3</v>
      </c>
      <c r="F159" t="s">
        <v>4</v>
      </c>
      <c r="G159" t="s">
        <v>5</v>
      </c>
      <c r="H159" t="s">
        <v>6</v>
      </c>
      <c r="J159" s="8"/>
      <c r="L159" s="1" t="s">
        <v>79</v>
      </c>
      <c r="M159" s="18" t="s">
        <v>489</v>
      </c>
      <c r="N159" t="s">
        <v>1</v>
      </c>
      <c r="O159" t="s">
        <v>2</v>
      </c>
      <c r="P159" t="s">
        <v>3</v>
      </c>
      <c r="Q159" t="s">
        <v>4</v>
      </c>
      <c r="R159" t="s">
        <v>5</v>
      </c>
      <c r="S159" t="s">
        <v>6</v>
      </c>
      <c r="W159" s="1" t="s">
        <v>79</v>
      </c>
      <c r="X159" s="1" t="s">
        <v>139</v>
      </c>
      <c r="Y159" s="1" t="s">
        <v>138</v>
      </c>
      <c r="Z159" s="1" t="s">
        <v>137</v>
      </c>
      <c r="AB159" s="12" t="s">
        <v>471</v>
      </c>
    </row>
    <row r="160" spans="1:28" x14ac:dyDescent="0.25">
      <c r="A160" t="s">
        <v>40</v>
      </c>
      <c r="B160">
        <v>23.65</v>
      </c>
      <c r="C160">
        <v>57.83</v>
      </c>
      <c r="D160">
        <v>8.4600000000000009</v>
      </c>
      <c r="E160">
        <v>0.08</v>
      </c>
      <c r="F160">
        <v>0.34</v>
      </c>
      <c r="G160">
        <v>9.65</v>
      </c>
      <c r="H160">
        <v>0</v>
      </c>
      <c r="L160" t="s">
        <v>40</v>
      </c>
      <c r="M160">
        <v>14.38</v>
      </c>
      <c r="N160">
        <v>46.83</v>
      </c>
      <c r="O160">
        <v>10.41</v>
      </c>
      <c r="P160">
        <v>0.16</v>
      </c>
      <c r="Q160">
        <v>0.95</v>
      </c>
      <c r="R160">
        <v>27.27</v>
      </c>
      <c r="S160">
        <v>0</v>
      </c>
      <c r="W160" t="s">
        <v>40</v>
      </c>
      <c r="X160" s="9">
        <f t="shared" ref="X160:X167" si="112">100*(E160+H160)/(SUM(D160:H160))</f>
        <v>0.43173232595790606</v>
      </c>
      <c r="Y160" s="9">
        <f t="shared" ref="Y160:Y167" si="113">100*(F160+G160)/(SUM(D160:H160))</f>
        <v>53.912574203993522</v>
      </c>
      <c r="Z160" s="9">
        <f t="shared" ref="Z160:Z167" si="114">100*(D160)/(SUM(D160:H160))</f>
        <v>45.655693470048575</v>
      </c>
      <c r="AB160" s="9">
        <f t="shared" ref="AB160:AB167" si="115">G160/(G160+D160)</f>
        <v>0.53285477636664824</v>
      </c>
    </row>
    <row r="161" spans="1:28" x14ac:dyDescent="0.25">
      <c r="A161" t="s">
        <v>41</v>
      </c>
      <c r="B161">
        <v>24.46</v>
      </c>
      <c r="C161">
        <v>57.37</v>
      </c>
      <c r="D161">
        <v>7.79</v>
      </c>
      <c r="E161">
        <v>0.06</v>
      </c>
      <c r="F161">
        <v>0.33</v>
      </c>
      <c r="G161">
        <v>9.98</v>
      </c>
      <c r="H161">
        <v>0.01</v>
      </c>
      <c r="L161" t="s">
        <v>41</v>
      </c>
      <c r="M161">
        <v>14.84</v>
      </c>
      <c r="N161">
        <v>46.36</v>
      </c>
      <c r="O161">
        <v>9.56</v>
      </c>
      <c r="P161">
        <v>0.13</v>
      </c>
      <c r="Q161">
        <v>0.92</v>
      </c>
      <c r="R161">
        <v>28.15</v>
      </c>
      <c r="S161">
        <v>0.05</v>
      </c>
      <c r="W161" t="s">
        <v>41</v>
      </c>
      <c r="X161" s="9">
        <f t="shared" si="112"/>
        <v>0.3852504127682993</v>
      </c>
      <c r="Y161" s="9">
        <f t="shared" si="113"/>
        <v>56.741882223445231</v>
      </c>
      <c r="Z161" s="9">
        <f t="shared" si="114"/>
        <v>42.872867363786455</v>
      </c>
      <c r="AB161" s="9">
        <f t="shared" si="115"/>
        <v>0.56162070906021389</v>
      </c>
    </row>
    <row r="162" spans="1:28" x14ac:dyDescent="0.25">
      <c r="A162" t="s">
        <v>42</v>
      </c>
      <c r="B162">
        <v>24.12</v>
      </c>
      <c r="C162">
        <v>57.56</v>
      </c>
      <c r="D162">
        <v>7.04</v>
      </c>
      <c r="E162">
        <v>0.09</v>
      </c>
      <c r="F162">
        <v>0.43</v>
      </c>
      <c r="G162">
        <v>10.76</v>
      </c>
      <c r="H162">
        <v>0</v>
      </c>
      <c r="L162" t="s">
        <v>42</v>
      </c>
      <c r="M162">
        <v>14.41</v>
      </c>
      <c r="N162">
        <v>45.8</v>
      </c>
      <c r="O162">
        <v>8.52</v>
      </c>
      <c r="P162">
        <v>0.19</v>
      </c>
      <c r="Q162">
        <v>1.1599999999999999</v>
      </c>
      <c r="R162">
        <v>29.9</v>
      </c>
      <c r="S162">
        <v>0.02</v>
      </c>
      <c r="W162" t="s">
        <v>42</v>
      </c>
      <c r="X162" s="9">
        <f t="shared" si="112"/>
        <v>0.49126637554585151</v>
      </c>
      <c r="Y162" s="9">
        <f t="shared" si="113"/>
        <v>61.080786026200876</v>
      </c>
      <c r="Z162" s="9">
        <f t="shared" si="114"/>
        <v>38.427947598253276</v>
      </c>
      <c r="AB162" s="9">
        <f t="shared" si="115"/>
        <v>0.60449438202247185</v>
      </c>
    </row>
    <row r="163" spans="1:28" x14ac:dyDescent="0.25">
      <c r="A163" t="s">
        <v>43</v>
      </c>
      <c r="B163">
        <v>24.15</v>
      </c>
      <c r="C163">
        <v>57.6</v>
      </c>
      <c r="D163">
        <v>7.6</v>
      </c>
      <c r="E163">
        <v>0.12</v>
      </c>
      <c r="F163">
        <v>0.42</v>
      </c>
      <c r="G163">
        <v>10.11</v>
      </c>
      <c r="H163">
        <v>0.01</v>
      </c>
      <c r="L163" t="s">
        <v>43</v>
      </c>
      <c r="M163">
        <v>14.58</v>
      </c>
      <c r="N163">
        <v>46.32</v>
      </c>
      <c r="O163">
        <v>9.2899999999999991</v>
      </c>
      <c r="P163">
        <v>0.24</v>
      </c>
      <c r="Q163">
        <v>1.1499999999999999</v>
      </c>
      <c r="R163">
        <v>28.37</v>
      </c>
      <c r="S163">
        <v>0.05</v>
      </c>
      <c r="W163" t="s">
        <v>43</v>
      </c>
      <c r="X163" s="9">
        <f t="shared" si="112"/>
        <v>0.71193866374589265</v>
      </c>
      <c r="Y163" s="9">
        <f t="shared" si="113"/>
        <v>57.667031763417299</v>
      </c>
      <c r="Z163" s="9">
        <f t="shared" si="114"/>
        <v>41.621029572836797</v>
      </c>
      <c r="AB163" s="9">
        <f t="shared" si="115"/>
        <v>0.57086391869000563</v>
      </c>
    </row>
    <row r="164" spans="1:28" x14ac:dyDescent="0.25">
      <c r="A164" t="s">
        <v>44</v>
      </c>
      <c r="B164">
        <v>24.64</v>
      </c>
      <c r="C164">
        <v>57.26</v>
      </c>
      <c r="D164">
        <v>7.25</v>
      </c>
      <c r="E164">
        <v>7.0000000000000007E-2</v>
      </c>
      <c r="F164">
        <v>0.36</v>
      </c>
      <c r="G164">
        <v>10.43</v>
      </c>
      <c r="H164">
        <v>0</v>
      </c>
      <c r="L164" t="s">
        <v>44</v>
      </c>
      <c r="M164">
        <v>14.84</v>
      </c>
      <c r="N164">
        <v>45.96</v>
      </c>
      <c r="O164">
        <v>8.84</v>
      </c>
      <c r="P164">
        <v>0.14000000000000001</v>
      </c>
      <c r="Q164">
        <v>1</v>
      </c>
      <c r="R164">
        <v>29.22</v>
      </c>
      <c r="S164">
        <v>0</v>
      </c>
      <c r="W164" t="s">
        <v>44</v>
      </c>
      <c r="X164" s="9">
        <f t="shared" si="112"/>
        <v>0.38652678078409725</v>
      </c>
      <c r="Y164" s="9">
        <f t="shared" si="113"/>
        <v>59.580342352291552</v>
      </c>
      <c r="Z164" s="9">
        <f t="shared" si="114"/>
        <v>40.033130866924353</v>
      </c>
      <c r="AB164" s="9">
        <f t="shared" si="115"/>
        <v>0.58993212669683259</v>
      </c>
    </row>
    <row r="165" spans="1:28" x14ac:dyDescent="0.25">
      <c r="A165" t="s">
        <v>45</v>
      </c>
      <c r="B165">
        <v>24.11</v>
      </c>
      <c r="C165">
        <v>57.44</v>
      </c>
      <c r="D165">
        <v>6.46</v>
      </c>
      <c r="E165">
        <v>0.09</v>
      </c>
      <c r="F165">
        <v>0.43</v>
      </c>
      <c r="G165">
        <v>11.46</v>
      </c>
      <c r="H165">
        <v>0</v>
      </c>
      <c r="L165" t="s">
        <v>45</v>
      </c>
      <c r="M165">
        <v>14.25</v>
      </c>
      <c r="N165">
        <v>45.21</v>
      </c>
      <c r="O165">
        <v>7.73</v>
      </c>
      <c r="P165">
        <v>0.19</v>
      </c>
      <c r="Q165">
        <v>1.1499999999999999</v>
      </c>
      <c r="R165">
        <v>31.48</v>
      </c>
      <c r="S165">
        <v>0</v>
      </c>
      <c r="W165" t="s">
        <v>45</v>
      </c>
      <c r="X165" s="9">
        <f t="shared" si="112"/>
        <v>0.48806941431670281</v>
      </c>
      <c r="Y165" s="9">
        <f t="shared" si="113"/>
        <v>64.479392624728845</v>
      </c>
      <c r="Z165" s="9">
        <f t="shared" si="114"/>
        <v>35.032537960954443</v>
      </c>
      <c r="AB165" s="9">
        <f t="shared" si="115"/>
        <v>0.6395089285714286</v>
      </c>
    </row>
    <row r="166" spans="1:28" x14ac:dyDescent="0.25">
      <c r="A166" t="s">
        <v>46</v>
      </c>
      <c r="B166">
        <v>24.52</v>
      </c>
      <c r="C166">
        <v>57.39</v>
      </c>
      <c r="D166">
        <v>7.24</v>
      </c>
      <c r="E166">
        <v>0.12</v>
      </c>
      <c r="F166">
        <v>0.45</v>
      </c>
      <c r="G166">
        <v>10.27</v>
      </c>
      <c r="H166">
        <v>0</v>
      </c>
      <c r="L166" t="s">
        <v>46</v>
      </c>
      <c r="M166">
        <v>14.78</v>
      </c>
      <c r="N166">
        <v>46.09</v>
      </c>
      <c r="O166">
        <v>8.83</v>
      </c>
      <c r="P166">
        <v>0.24</v>
      </c>
      <c r="Q166">
        <v>1.25</v>
      </c>
      <c r="R166">
        <v>28.79</v>
      </c>
      <c r="S166">
        <v>0</v>
      </c>
      <c r="W166" t="s">
        <v>46</v>
      </c>
      <c r="X166" s="9">
        <f t="shared" si="112"/>
        <v>0.66371681415929207</v>
      </c>
      <c r="Y166" s="9">
        <f t="shared" si="113"/>
        <v>59.292035398230091</v>
      </c>
      <c r="Z166" s="9">
        <f t="shared" si="114"/>
        <v>40.044247787610622</v>
      </c>
      <c r="AB166" s="9">
        <f t="shared" si="115"/>
        <v>0.58652198743575101</v>
      </c>
    </row>
    <row r="167" spans="1:28" x14ac:dyDescent="0.25">
      <c r="A167" t="s">
        <v>49</v>
      </c>
      <c r="B167">
        <v>24.38</v>
      </c>
      <c r="C167">
        <v>57.3</v>
      </c>
      <c r="D167">
        <v>6.92</v>
      </c>
      <c r="E167">
        <v>0.08</v>
      </c>
      <c r="F167">
        <v>0.48</v>
      </c>
      <c r="G167">
        <v>10.84</v>
      </c>
      <c r="H167">
        <v>0.01</v>
      </c>
      <c r="L167" t="s">
        <v>49</v>
      </c>
      <c r="M167">
        <v>14.54</v>
      </c>
      <c r="N167">
        <v>45.54</v>
      </c>
      <c r="O167">
        <v>8.36</v>
      </c>
      <c r="P167">
        <v>0.15</v>
      </c>
      <c r="Q167">
        <v>1.32</v>
      </c>
      <c r="R167">
        <v>30.06</v>
      </c>
      <c r="S167">
        <v>0.03</v>
      </c>
      <c r="W167" t="s">
        <v>49</v>
      </c>
      <c r="X167" s="9">
        <f t="shared" si="112"/>
        <v>0.49099836333878882</v>
      </c>
      <c r="Y167" s="9">
        <f t="shared" si="113"/>
        <v>61.756683033278769</v>
      </c>
      <c r="Z167" s="9">
        <f t="shared" si="114"/>
        <v>37.752318603382427</v>
      </c>
      <c r="AB167" s="9">
        <f t="shared" si="115"/>
        <v>0.61036036036036045</v>
      </c>
    </row>
    <row r="169" spans="1:28" x14ac:dyDescent="0.25">
      <c r="A169" s="1" t="s">
        <v>81</v>
      </c>
      <c r="B169" s="18" t="s">
        <v>489</v>
      </c>
      <c r="C169" t="s">
        <v>1</v>
      </c>
      <c r="D169" t="s">
        <v>2</v>
      </c>
      <c r="E169" t="s">
        <v>3</v>
      </c>
      <c r="F169" t="s">
        <v>4</v>
      </c>
      <c r="G169" t="s">
        <v>5</v>
      </c>
      <c r="H169" t="s">
        <v>6</v>
      </c>
      <c r="J169" s="8"/>
      <c r="L169" s="1" t="s">
        <v>81</v>
      </c>
      <c r="M169" s="18" t="s">
        <v>489</v>
      </c>
      <c r="N169" t="s">
        <v>1</v>
      </c>
      <c r="O169" t="s">
        <v>2</v>
      </c>
      <c r="P169" t="s">
        <v>3</v>
      </c>
      <c r="Q169" t="s">
        <v>4</v>
      </c>
      <c r="R169" t="s">
        <v>5</v>
      </c>
      <c r="S169" t="s">
        <v>6</v>
      </c>
      <c r="W169" s="1" t="s">
        <v>81</v>
      </c>
      <c r="X169" s="1" t="s">
        <v>139</v>
      </c>
      <c r="Y169" s="1" t="s">
        <v>138</v>
      </c>
      <c r="Z169" s="1" t="s">
        <v>137</v>
      </c>
      <c r="AB169" s="12" t="s">
        <v>471</v>
      </c>
    </row>
    <row r="170" spans="1:28" x14ac:dyDescent="0.25">
      <c r="A170" t="s">
        <v>158</v>
      </c>
      <c r="B170">
        <v>24.17</v>
      </c>
      <c r="C170">
        <v>58</v>
      </c>
      <c r="D170">
        <v>7.15</v>
      </c>
      <c r="E170">
        <v>0.09</v>
      </c>
      <c r="F170">
        <v>0.38</v>
      </c>
      <c r="G170">
        <v>10.210000000000001</v>
      </c>
      <c r="H170">
        <v>0.01</v>
      </c>
      <c r="L170" t="s">
        <v>158</v>
      </c>
      <c r="M170">
        <v>14.6</v>
      </c>
      <c r="N170">
        <v>46.69</v>
      </c>
      <c r="O170">
        <v>8.74</v>
      </c>
      <c r="P170">
        <v>0.17</v>
      </c>
      <c r="Q170">
        <v>1.05</v>
      </c>
      <c r="R170">
        <v>28.7</v>
      </c>
      <c r="S170">
        <v>0.04</v>
      </c>
      <c r="W170" t="s">
        <v>158</v>
      </c>
      <c r="X170" s="9">
        <f>100*(E170+H170)/(SUM(D170:H170))</f>
        <v>0.56053811659192809</v>
      </c>
      <c r="Y170" s="9">
        <f>100*(F170+G170)/(SUM(D170:H170))</f>
        <v>59.360986547085204</v>
      </c>
      <c r="Z170" s="9">
        <f>100*(D170)/(SUM(D170:H170))</f>
        <v>40.07847533632286</v>
      </c>
      <c r="AB170" s="9">
        <f>G170/(G170+D170)</f>
        <v>0.58813364055299544</v>
      </c>
    </row>
    <row r="171" spans="1:28" x14ac:dyDescent="0.25">
      <c r="A171" t="s">
        <v>112</v>
      </c>
      <c r="B171">
        <v>24.07</v>
      </c>
      <c r="C171">
        <v>57.87</v>
      </c>
      <c r="D171">
        <v>7.41</v>
      </c>
      <c r="E171">
        <v>7.0000000000000007E-2</v>
      </c>
      <c r="F171">
        <v>0.44</v>
      </c>
      <c r="G171">
        <v>10.130000000000001</v>
      </c>
      <c r="H171">
        <v>0.01</v>
      </c>
      <c r="L171" t="s">
        <v>112</v>
      </c>
      <c r="M171">
        <v>14.54</v>
      </c>
      <c r="N171">
        <v>46.56</v>
      </c>
      <c r="O171">
        <v>9.06</v>
      </c>
      <c r="P171">
        <v>0.14000000000000001</v>
      </c>
      <c r="Q171">
        <v>1.22</v>
      </c>
      <c r="R171">
        <v>28.46</v>
      </c>
      <c r="S171">
        <v>0.02</v>
      </c>
      <c r="W171" t="s">
        <v>112</v>
      </c>
      <c r="X171" s="9">
        <f>100*(E171+H171)/(SUM(D171:H171))</f>
        <v>0.44296788482834987</v>
      </c>
      <c r="Y171" s="9">
        <f>100*(F171+G171)/(SUM(D171:H171))</f>
        <v>58.52713178294573</v>
      </c>
      <c r="Z171" s="9">
        <f>100*(D171)/(SUM(D171:H171))</f>
        <v>41.029900332225907</v>
      </c>
      <c r="AB171" s="9">
        <f>G171/(G171+D171)</f>
        <v>0.57753705815279366</v>
      </c>
    </row>
    <row r="172" spans="1:28" x14ac:dyDescent="0.25">
      <c r="A172" t="s">
        <v>113</v>
      </c>
      <c r="B172">
        <v>24.11</v>
      </c>
      <c r="C172">
        <v>57.84</v>
      </c>
      <c r="D172">
        <v>7.04</v>
      </c>
      <c r="E172">
        <v>0.06</v>
      </c>
      <c r="F172">
        <v>0.44</v>
      </c>
      <c r="G172">
        <v>10.5</v>
      </c>
      <c r="H172">
        <v>0.01</v>
      </c>
      <c r="L172" t="s">
        <v>113</v>
      </c>
      <c r="M172">
        <v>14.48</v>
      </c>
      <c r="N172">
        <v>46.28</v>
      </c>
      <c r="O172">
        <v>8.56</v>
      </c>
      <c r="P172">
        <v>0.12</v>
      </c>
      <c r="Q172">
        <v>1.21</v>
      </c>
      <c r="R172">
        <v>29.32</v>
      </c>
      <c r="S172">
        <v>0.03</v>
      </c>
      <c r="W172" t="s">
        <v>113</v>
      </c>
      <c r="X172" s="9">
        <f>100*(E172+H172)/(SUM(D172:H172))</f>
        <v>0.38781163434903043</v>
      </c>
      <c r="Y172" s="9">
        <f>100*(F172+G172)/(SUM(D172:H172))</f>
        <v>60.609418282548475</v>
      </c>
      <c r="Z172" s="9">
        <f>100*(D172)/(SUM(D172:H172))</f>
        <v>39.00277008310249</v>
      </c>
      <c r="AB172" s="9">
        <f>G172/(G172+D172)</f>
        <v>0.59863169897377422</v>
      </c>
    </row>
    <row r="173" spans="1:28" x14ac:dyDescent="0.25">
      <c r="A173" t="s">
        <v>114</v>
      </c>
      <c r="B173">
        <v>23.49</v>
      </c>
      <c r="C173">
        <v>58.25</v>
      </c>
      <c r="D173">
        <v>7.33</v>
      </c>
      <c r="E173">
        <v>0.08</v>
      </c>
      <c r="F173">
        <v>0.49</v>
      </c>
      <c r="G173">
        <v>10.35</v>
      </c>
      <c r="H173">
        <v>0.01</v>
      </c>
      <c r="L173" t="s">
        <v>114</v>
      </c>
      <c r="M173">
        <v>14.1</v>
      </c>
      <c r="N173">
        <v>46.56</v>
      </c>
      <c r="O173">
        <v>8.9</v>
      </c>
      <c r="P173">
        <v>0.17</v>
      </c>
      <c r="Q173">
        <v>1.34</v>
      </c>
      <c r="R173">
        <v>28.89</v>
      </c>
      <c r="S173">
        <v>0.05</v>
      </c>
      <c r="W173" t="s">
        <v>114</v>
      </c>
      <c r="X173" s="9">
        <f>100*(E173+H173)/(SUM(D173:H173))</f>
        <v>0.49288061336254102</v>
      </c>
      <c r="Y173" s="9">
        <f>100*(F173+G173)/(SUM(D173:H173))</f>
        <v>59.364731653888278</v>
      </c>
      <c r="Z173" s="9">
        <f>100*(D173)/(SUM(D173:H173))</f>
        <v>40.142387732749178</v>
      </c>
      <c r="AB173" s="9">
        <f>G173/(G173+D173)</f>
        <v>0.58540723981900455</v>
      </c>
    </row>
    <row r="175" spans="1:28" x14ac:dyDescent="0.25">
      <c r="A175" s="1" t="s">
        <v>82</v>
      </c>
      <c r="B175" s="18" t="s">
        <v>489</v>
      </c>
      <c r="C175" t="s">
        <v>1</v>
      </c>
      <c r="D175" t="s">
        <v>2</v>
      </c>
      <c r="E175" t="s">
        <v>3</v>
      </c>
      <c r="F175" t="s">
        <v>4</v>
      </c>
      <c r="G175" t="s">
        <v>5</v>
      </c>
      <c r="H175" t="s">
        <v>6</v>
      </c>
      <c r="J175" s="8"/>
      <c r="L175" s="1" t="s">
        <v>82</v>
      </c>
      <c r="M175" s="18" t="s">
        <v>489</v>
      </c>
      <c r="N175" t="s">
        <v>1</v>
      </c>
      <c r="O175" t="s">
        <v>2</v>
      </c>
      <c r="P175" t="s">
        <v>3</v>
      </c>
      <c r="Q175" t="s">
        <v>4</v>
      </c>
      <c r="R175" t="s">
        <v>5</v>
      </c>
      <c r="S175" t="s">
        <v>6</v>
      </c>
      <c r="W175" s="1" t="s">
        <v>82</v>
      </c>
      <c r="X175" s="1" t="s">
        <v>139</v>
      </c>
      <c r="Y175" s="1" t="s">
        <v>138</v>
      </c>
      <c r="Z175" s="1" t="s">
        <v>137</v>
      </c>
      <c r="AB175" s="12" t="s">
        <v>471</v>
      </c>
    </row>
    <row r="176" spans="1:28" x14ac:dyDescent="0.25">
      <c r="A176" t="s">
        <v>418</v>
      </c>
      <c r="B176">
        <v>24.61</v>
      </c>
      <c r="C176">
        <v>57.26</v>
      </c>
      <c r="D176">
        <v>7.5</v>
      </c>
      <c r="E176">
        <v>0.02</v>
      </c>
      <c r="F176">
        <v>0.39</v>
      </c>
      <c r="G176">
        <v>10.210000000000001</v>
      </c>
      <c r="H176">
        <v>0.02</v>
      </c>
      <c r="L176" t="s">
        <v>418</v>
      </c>
      <c r="M176">
        <v>14.87</v>
      </c>
      <c r="N176">
        <v>46.09</v>
      </c>
      <c r="O176">
        <v>9.17</v>
      </c>
      <c r="P176">
        <v>0.04</v>
      </c>
      <c r="Q176">
        <v>1.07</v>
      </c>
      <c r="R176">
        <v>28.68</v>
      </c>
      <c r="S176">
        <v>7.0000000000000007E-2</v>
      </c>
      <c r="W176" t="s">
        <v>418</v>
      </c>
      <c r="X176" s="9">
        <f t="shared" ref="X176:X187" si="116">100*(E176+H176)/(SUM(D176:H176))</f>
        <v>0.22050716648291069</v>
      </c>
      <c r="Y176" s="9">
        <f t="shared" ref="Y176:Y187" si="117">100*(F176+G176)/(SUM(D176:H176))</f>
        <v>58.434399117971346</v>
      </c>
      <c r="Z176" s="9">
        <f t="shared" ref="Z176:Z187" si="118">100*(D176)/(SUM(D176:H176))</f>
        <v>41.345093715545751</v>
      </c>
      <c r="AB176" s="9">
        <f t="shared" ref="AB176:AB187" si="119">G176/(G176+D176)</f>
        <v>0.57651044607566349</v>
      </c>
    </row>
    <row r="177" spans="1:28" x14ac:dyDescent="0.25">
      <c r="A177" t="s">
        <v>419</v>
      </c>
      <c r="B177">
        <v>24.69</v>
      </c>
      <c r="C177">
        <v>57.54</v>
      </c>
      <c r="D177">
        <v>7.06</v>
      </c>
      <c r="E177">
        <v>0.04</v>
      </c>
      <c r="F177">
        <v>0.41</v>
      </c>
      <c r="G177">
        <v>10.26</v>
      </c>
      <c r="H177">
        <v>0</v>
      </c>
      <c r="L177" t="s">
        <v>419</v>
      </c>
      <c r="M177">
        <v>14.93</v>
      </c>
      <c r="N177">
        <v>46.35</v>
      </c>
      <c r="O177">
        <v>8.64</v>
      </c>
      <c r="P177">
        <v>0.09</v>
      </c>
      <c r="Q177">
        <v>1.1200000000000001</v>
      </c>
      <c r="R177">
        <v>28.86</v>
      </c>
      <c r="S177">
        <v>0</v>
      </c>
      <c r="W177" t="s">
        <v>419</v>
      </c>
      <c r="X177" s="9">
        <f t="shared" si="116"/>
        <v>0.22509848058525606</v>
      </c>
      <c r="Y177" s="9">
        <f t="shared" si="117"/>
        <v>60.045019696117052</v>
      </c>
      <c r="Z177" s="9">
        <f t="shared" si="118"/>
        <v>39.729881823297696</v>
      </c>
      <c r="AB177" s="9">
        <f t="shared" si="119"/>
        <v>0.59237875288683606</v>
      </c>
    </row>
    <row r="178" spans="1:28" x14ac:dyDescent="0.25">
      <c r="A178" t="s">
        <v>420</v>
      </c>
      <c r="B178">
        <v>24.85</v>
      </c>
      <c r="C178">
        <v>57.19</v>
      </c>
      <c r="D178">
        <v>8.06</v>
      </c>
      <c r="E178">
        <v>0.05</v>
      </c>
      <c r="F178">
        <v>0.39</v>
      </c>
      <c r="G178">
        <v>9.43</v>
      </c>
      <c r="H178">
        <v>0.01</v>
      </c>
      <c r="L178" t="s">
        <v>420</v>
      </c>
      <c r="M178">
        <v>15.22</v>
      </c>
      <c r="N178">
        <v>46.66</v>
      </c>
      <c r="O178">
        <v>10</v>
      </c>
      <c r="P178">
        <v>0.11</v>
      </c>
      <c r="Q178">
        <v>1.1000000000000001</v>
      </c>
      <c r="R178">
        <v>26.85</v>
      </c>
      <c r="S178">
        <v>0.06</v>
      </c>
      <c r="W178" t="s">
        <v>420</v>
      </c>
      <c r="X178" s="9">
        <f t="shared" si="116"/>
        <v>0.33444816053511706</v>
      </c>
      <c r="Y178" s="9">
        <f t="shared" si="117"/>
        <v>54.73801560758082</v>
      </c>
      <c r="Z178" s="9">
        <f t="shared" si="118"/>
        <v>44.927536231884055</v>
      </c>
      <c r="AB178" s="9">
        <f t="shared" si="119"/>
        <v>0.53916523727844479</v>
      </c>
    </row>
    <row r="179" spans="1:28" x14ac:dyDescent="0.25">
      <c r="A179" t="s">
        <v>421</v>
      </c>
      <c r="B179">
        <v>25.13</v>
      </c>
      <c r="C179">
        <v>57.11</v>
      </c>
      <c r="D179">
        <v>7.59</v>
      </c>
      <c r="E179">
        <v>0.05</v>
      </c>
      <c r="F179">
        <v>0.42</v>
      </c>
      <c r="G179">
        <v>9.7100000000000009</v>
      </c>
      <c r="H179">
        <v>0</v>
      </c>
      <c r="L179" t="s">
        <v>421</v>
      </c>
      <c r="M179">
        <v>15.34</v>
      </c>
      <c r="N179">
        <v>46.45</v>
      </c>
      <c r="O179">
        <v>9.3800000000000008</v>
      </c>
      <c r="P179">
        <v>0.1</v>
      </c>
      <c r="Q179">
        <v>1.17</v>
      </c>
      <c r="R179">
        <v>27.56</v>
      </c>
      <c r="S179">
        <v>0</v>
      </c>
      <c r="W179" t="s">
        <v>421</v>
      </c>
      <c r="X179" s="9">
        <f t="shared" si="116"/>
        <v>0.28137310073157001</v>
      </c>
      <c r="Y179" s="9">
        <f t="shared" si="117"/>
        <v>57.00619020821609</v>
      </c>
      <c r="Z179" s="9">
        <f t="shared" si="118"/>
        <v>42.712436691052325</v>
      </c>
      <c r="AB179" s="9">
        <f t="shared" si="119"/>
        <v>0.56127167630057806</v>
      </c>
    </row>
    <row r="180" spans="1:28" x14ac:dyDescent="0.25">
      <c r="A180" t="s">
        <v>422</v>
      </c>
      <c r="B180">
        <v>24.75</v>
      </c>
      <c r="C180">
        <v>57.21</v>
      </c>
      <c r="D180">
        <v>7.95</v>
      </c>
      <c r="E180">
        <v>0.05</v>
      </c>
      <c r="F180">
        <v>0.38</v>
      </c>
      <c r="G180">
        <v>9.64</v>
      </c>
      <c r="H180">
        <v>0.02</v>
      </c>
      <c r="L180" t="s">
        <v>422</v>
      </c>
      <c r="M180">
        <v>15.1</v>
      </c>
      <c r="N180">
        <v>46.48</v>
      </c>
      <c r="O180">
        <v>9.82</v>
      </c>
      <c r="P180">
        <v>0.1</v>
      </c>
      <c r="Q180">
        <v>1.05</v>
      </c>
      <c r="R180">
        <v>27.34</v>
      </c>
      <c r="S180">
        <v>0.1</v>
      </c>
      <c r="W180" t="s">
        <v>422</v>
      </c>
      <c r="X180" s="9">
        <f t="shared" si="116"/>
        <v>0.38802660753880264</v>
      </c>
      <c r="Y180" s="9">
        <f t="shared" si="117"/>
        <v>55.54323725055432</v>
      </c>
      <c r="Z180" s="9">
        <f t="shared" si="118"/>
        <v>44.068736141906868</v>
      </c>
      <c r="AB180" s="9">
        <f t="shared" si="119"/>
        <v>0.54803865832859588</v>
      </c>
    </row>
    <row r="181" spans="1:28" x14ac:dyDescent="0.25">
      <c r="A181" t="s">
        <v>423</v>
      </c>
      <c r="B181">
        <v>25.2</v>
      </c>
      <c r="C181">
        <v>57.01</v>
      </c>
      <c r="D181">
        <v>7</v>
      </c>
      <c r="E181">
        <v>0.05</v>
      </c>
      <c r="F181">
        <v>0.39</v>
      </c>
      <c r="G181">
        <v>10.33</v>
      </c>
      <c r="H181">
        <v>0.01</v>
      </c>
      <c r="L181" t="s">
        <v>423</v>
      </c>
      <c r="M181">
        <v>15.24</v>
      </c>
      <c r="N181">
        <v>45.93</v>
      </c>
      <c r="O181">
        <v>8.57</v>
      </c>
      <c r="P181">
        <v>0.11</v>
      </c>
      <c r="Q181">
        <v>1.07</v>
      </c>
      <c r="R181">
        <v>29.03</v>
      </c>
      <c r="S181">
        <v>0.05</v>
      </c>
      <c r="W181" t="s">
        <v>423</v>
      </c>
      <c r="X181" s="9">
        <f t="shared" si="116"/>
        <v>0.33745781777277845</v>
      </c>
      <c r="Y181" s="9">
        <f t="shared" si="117"/>
        <v>60.292463442069739</v>
      </c>
      <c r="Z181" s="9">
        <f t="shared" si="118"/>
        <v>39.370078740157474</v>
      </c>
      <c r="AB181" s="9">
        <f t="shared" si="119"/>
        <v>0.59607616849394118</v>
      </c>
    </row>
    <row r="182" spans="1:28" x14ac:dyDescent="0.25">
      <c r="A182" t="s">
        <v>424</v>
      </c>
      <c r="B182">
        <v>24.68</v>
      </c>
      <c r="C182">
        <v>57.39</v>
      </c>
      <c r="D182">
        <v>7.49</v>
      </c>
      <c r="E182">
        <v>0.02</v>
      </c>
      <c r="F182">
        <v>0.38</v>
      </c>
      <c r="G182">
        <v>10.029999999999999</v>
      </c>
      <c r="H182">
        <v>0</v>
      </c>
      <c r="L182" t="s">
        <v>424</v>
      </c>
      <c r="M182">
        <v>14.98</v>
      </c>
      <c r="N182">
        <v>46.4</v>
      </c>
      <c r="O182">
        <v>9.1999999999999993</v>
      </c>
      <c r="P182">
        <v>0.05</v>
      </c>
      <c r="Q182">
        <v>1.07</v>
      </c>
      <c r="R182">
        <v>28.3</v>
      </c>
      <c r="S182">
        <v>0</v>
      </c>
      <c r="W182" t="s">
        <v>424</v>
      </c>
      <c r="X182" s="9">
        <f t="shared" si="116"/>
        <v>0.11160714285714286</v>
      </c>
      <c r="Y182" s="9">
        <f t="shared" si="117"/>
        <v>58.091517857142861</v>
      </c>
      <c r="Z182" s="9">
        <f t="shared" si="118"/>
        <v>41.796875000000007</v>
      </c>
      <c r="AB182" s="9">
        <f t="shared" si="119"/>
        <v>0.57248858447488582</v>
      </c>
    </row>
    <row r="183" spans="1:28" x14ac:dyDescent="0.25">
      <c r="A183" t="s">
        <v>425</v>
      </c>
      <c r="B183">
        <v>24.83</v>
      </c>
      <c r="C183">
        <v>57.17</v>
      </c>
      <c r="D183">
        <v>7.32</v>
      </c>
      <c r="E183">
        <v>0.04</v>
      </c>
      <c r="F183">
        <v>0.38</v>
      </c>
      <c r="G183">
        <v>10.26</v>
      </c>
      <c r="H183">
        <v>0.01</v>
      </c>
      <c r="L183" t="s">
        <v>425</v>
      </c>
      <c r="M183">
        <v>15.01</v>
      </c>
      <c r="N183">
        <v>46.04</v>
      </c>
      <c r="O183">
        <v>8.9499999999999993</v>
      </c>
      <c r="P183">
        <v>7.0000000000000007E-2</v>
      </c>
      <c r="Q183">
        <v>1.05</v>
      </c>
      <c r="R183">
        <v>28.85</v>
      </c>
      <c r="S183">
        <v>0.04</v>
      </c>
      <c r="W183" t="s">
        <v>425</v>
      </c>
      <c r="X183" s="9">
        <f t="shared" si="116"/>
        <v>0.27762354247640197</v>
      </c>
      <c r="Y183" s="9">
        <f t="shared" si="117"/>
        <v>59.078289838978343</v>
      </c>
      <c r="Z183" s="9">
        <f t="shared" si="118"/>
        <v>40.644086618545252</v>
      </c>
      <c r="AB183" s="9">
        <f t="shared" si="119"/>
        <v>0.58361774744027306</v>
      </c>
    </row>
    <row r="184" spans="1:28" x14ac:dyDescent="0.25">
      <c r="A184" t="s">
        <v>426</v>
      </c>
      <c r="B184">
        <v>25.19</v>
      </c>
      <c r="C184">
        <v>57.05</v>
      </c>
      <c r="D184">
        <v>7.85</v>
      </c>
      <c r="E184">
        <v>0.03</v>
      </c>
      <c r="F184">
        <v>0.4</v>
      </c>
      <c r="G184">
        <v>9.4600000000000009</v>
      </c>
      <c r="H184">
        <v>0.02</v>
      </c>
      <c r="L184" t="s">
        <v>426</v>
      </c>
      <c r="M184">
        <v>15.44</v>
      </c>
      <c r="N184">
        <v>46.58</v>
      </c>
      <c r="O184">
        <v>9.75</v>
      </c>
      <c r="P184">
        <v>0.05</v>
      </c>
      <c r="Q184">
        <v>1.1299999999999999</v>
      </c>
      <c r="R184">
        <v>26.97</v>
      </c>
      <c r="S184">
        <v>7.0000000000000007E-2</v>
      </c>
      <c r="W184" t="s">
        <v>426</v>
      </c>
      <c r="X184" s="9">
        <f t="shared" si="116"/>
        <v>0.28153153153153149</v>
      </c>
      <c r="Y184" s="9">
        <f t="shared" si="117"/>
        <v>55.518018018018019</v>
      </c>
      <c r="Z184" s="9">
        <f t="shared" si="118"/>
        <v>44.200450450450447</v>
      </c>
      <c r="AB184" s="9">
        <f t="shared" si="119"/>
        <v>0.54650491045638361</v>
      </c>
    </row>
    <row r="185" spans="1:28" x14ac:dyDescent="0.25">
      <c r="A185" t="s">
        <v>427</v>
      </c>
      <c r="B185">
        <v>24.74</v>
      </c>
      <c r="C185">
        <v>57.29</v>
      </c>
      <c r="D185">
        <v>7.27</v>
      </c>
      <c r="E185">
        <v>0.04</v>
      </c>
      <c r="F185">
        <v>0.44</v>
      </c>
      <c r="G185">
        <v>10.23</v>
      </c>
      <c r="H185">
        <v>0</v>
      </c>
      <c r="L185" t="s">
        <v>427</v>
      </c>
      <c r="M185">
        <v>14.95</v>
      </c>
      <c r="N185">
        <v>46.13</v>
      </c>
      <c r="O185">
        <v>8.89</v>
      </c>
      <c r="P185">
        <v>0.08</v>
      </c>
      <c r="Q185">
        <v>1.2</v>
      </c>
      <c r="R185">
        <v>28.74</v>
      </c>
      <c r="S185">
        <v>0</v>
      </c>
      <c r="W185" t="s">
        <v>427</v>
      </c>
      <c r="X185" s="9">
        <f t="shared" si="116"/>
        <v>0.22246941045606228</v>
      </c>
      <c r="Y185" s="9">
        <f t="shared" si="117"/>
        <v>59.343715239154612</v>
      </c>
      <c r="Z185" s="9">
        <f t="shared" si="118"/>
        <v>40.433815350389324</v>
      </c>
      <c r="AB185" s="9">
        <f t="shared" si="119"/>
        <v>0.58457142857142863</v>
      </c>
    </row>
    <row r="186" spans="1:28" x14ac:dyDescent="0.25">
      <c r="A186" t="s">
        <v>428</v>
      </c>
      <c r="B186">
        <v>24.6</v>
      </c>
      <c r="C186">
        <v>57.52</v>
      </c>
      <c r="D186">
        <v>7.07</v>
      </c>
      <c r="E186">
        <v>0.05</v>
      </c>
      <c r="F186">
        <v>0.39</v>
      </c>
      <c r="G186">
        <v>10.37</v>
      </c>
      <c r="H186">
        <v>0</v>
      </c>
      <c r="L186" t="s">
        <v>428</v>
      </c>
      <c r="M186">
        <v>14.85</v>
      </c>
      <c r="N186">
        <v>46.24</v>
      </c>
      <c r="O186">
        <v>8.64</v>
      </c>
      <c r="P186">
        <v>0.09</v>
      </c>
      <c r="Q186">
        <v>1.08</v>
      </c>
      <c r="R186">
        <v>29.1</v>
      </c>
      <c r="S186">
        <v>0</v>
      </c>
      <c r="W186" t="s">
        <v>428</v>
      </c>
      <c r="X186" s="9">
        <f t="shared" si="116"/>
        <v>0.2796420581655481</v>
      </c>
      <c r="Y186" s="9">
        <f t="shared" si="117"/>
        <v>60.178970917225953</v>
      </c>
      <c r="Z186" s="9">
        <f t="shared" si="118"/>
        <v>39.541387024608504</v>
      </c>
      <c r="AB186" s="9">
        <f t="shared" si="119"/>
        <v>0.5946100917431193</v>
      </c>
    </row>
    <row r="187" spans="1:28" x14ac:dyDescent="0.25">
      <c r="A187" t="s">
        <v>429</v>
      </c>
      <c r="B187">
        <v>24.46</v>
      </c>
      <c r="C187">
        <v>57.58</v>
      </c>
      <c r="D187">
        <v>7.04</v>
      </c>
      <c r="E187">
        <v>0.05</v>
      </c>
      <c r="F187">
        <v>0.4</v>
      </c>
      <c r="G187">
        <v>10.47</v>
      </c>
      <c r="H187">
        <v>0</v>
      </c>
      <c r="L187" t="s">
        <v>429</v>
      </c>
      <c r="M187">
        <v>14.72</v>
      </c>
      <c r="N187">
        <v>46.17</v>
      </c>
      <c r="O187">
        <v>8.58</v>
      </c>
      <c r="P187">
        <v>0.1</v>
      </c>
      <c r="Q187">
        <v>1.1000000000000001</v>
      </c>
      <c r="R187">
        <v>29.32</v>
      </c>
      <c r="S187">
        <v>0</v>
      </c>
      <c r="W187" t="s">
        <v>429</v>
      </c>
      <c r="X187" s="9">
        <f t="shared" si="116"/>
        <v>0.27839643652561247</v>
      </c>
      <c r="Y187" s="9">
        <f t="shared" si="117"/>
        <v>60.523385300668146</v>
      </c>
      <c r="Z187" s="9">
        <f t="shared" si="118"/>
        <v>39.198218262806236</v>
      </c>
      <c r="AB187" s="9">
        <f t="shared" si="119"/>
        <v>0.59794403198172474</v>
      </c>
    </row>
    <row r="189" spans="1:28" s="3" customFormat="1" x14ac:dyDescent="0.25">
      <c r="A189" s="32"/>
      <c r="B189" s="32"/>
      <c r="J189" s="8"/>
      <c r="L189" s="32"/>
      <c r="M189" s="32"/>
      <c r="W189" s="32"/>
      <c r="X189" s="32"/>
      <c r="Y189" s="32"/>
      <c r="Z189" s="32"/>
    </row>
    <row r="191" spans="1:28" x14ac:dyDescent="0.25">
      <c r="A191" s="1" t="s">
        <v>466</v>
      </c>
      <c r="B191" s="2" t="s">
        <v>69</v>
      </c>
      <c r="D191" s="2"/>
      <c r="E191" s="2"/>
      <c r="F191" s="2"/>
      <c r="G191" s="2"/>
      <c r="H191" s="2"/>
      <c r="L191" s="1" t="s">
        <v>466</v>
      </c>
      <c r="M191" s="2" t="s">
        <v>70</v>
      </c>
      <c r="W191" s="1" t="s">
        <v>466</v>
      </c>
      <c r="X191" s="12" t="s">
        <v>136</v>
      </c>
    </row>
    <row r="192" spans="1:28" x14ac:dyDescent="0.25">
      <c r="B192" s="18" t="s">
        <v>489</v>
      </c>
      <c r="C192" s="18" t="s">
        <v>1</v>
      </c>
      <c r="D192" s="18" t="s">
        <v>2</v>
      </c>
      <c r="E192" s="18" t="s">
        <v>3</v>
      </c>
      <c r="F192" s="18" t="s">
        <v>4</v>
      </c>
      <c r="G192" s="18" t="s">
        <v>5</v>
      </c>
      <c r="H192" s="18" t="s">
        <v>6</v>
      </c>
      <c r="M192" s="18" t="s">
        <v>489</v>
      </c>
      <c r="N192" s="18" t="s">
        <v>1</v>
      </c>
      <c r="O192" s="18" t="s">
        <v>2</v>
      </c>
      <c r="P192" s="18" t="s">
        <v>3</v>
      </c>
      <c r="Q192" s="18" t="s">
        <v>4</v>
      </c>
      <c r="R192" s="18" t="s">
        <v>5</v>
      </c>
      <c r="S192" s="18" t="s">
        <v>6</v>
      </c>
      <c r="X192" s="12" t="s">
        <v>139</v>
      </c>
      <c r="Y192" s="12" t="s">
        <v>138</v>
      </c>
      <c r="Z192" s="12" t="s">
        <v>137</v>
      </c>
      <c r="AB192" s="12" t="s">
        <v>471</v>
      </c>
    </row>
    <row r="193" spans="1:28" x14ac:dyDescent="0.25">
      <c r="A193" s="17" t="s">
        <v>143</v>
      </c>
      <c r="B193" s="19">
        <f t="shared" ref="B193" si="120">AVERAGE(B140:B148,B151:B157,B160:B167,B170:B173,B176:B187)</f>
        <v>24.297250000000005</v>
      </c>
      <c r="C193" s="19">
        <f>AVERAGE(C140:C148,C151:C157,C160:C167,C170:C173,C176:C187)</f>
        <v>57.53425</v>
      </c>
      <c r="D193" s="19">
        <f t="shared" ref="D193:H193" si="121">AVERAGE(D140:D148,D151:D157,D160:D167,D170:D173,D176:D187)</f>
        <v>7.2345000000000015</v>
      </c>
      <c r="E193" s="19">
        <f t="shared" si="121"/>
        <v>7.8249999999999972E-2</v>
      </c>
      <c r="F193" s="19">
        <f t="shared" si="121"/>
        <v>0.42475000000000007</v>
      </c>
      <c r="G193" s="19">
        <f t="shared" si="121"/>
        <v>10.424999999999999</v>
      </c>
      <c r="H193" s="19">
        <f t="shared" si="121"/>
        <v>7.0000000000000019E-3</v>
      </c>
      <c r="L193" s="17" t="s">
        <v>143</v>
      </c>
      <c r="M193" s="19">
        <f t="shared" ref="M193" si="122">AVERAGE(M140:M148,M151:M157,M160:M167,M170:M173,M176:M187)</f>
        <v>14.612500000000006</v>
      </c>
      <c r="N193" s="19">
        <f>AVERAGE(N140:N148,N151:N157,N160:N167,N170:N173,N176:N187)</f>
        <v>46.086000000000006</v>
      </c>
      <c r="O193" s="19">
        <f t="shared" ref="O193:S193" si="123">AVERAGE(O140:O148,O151:O157,O160:O167,O170:O173,O176:O187)</f>
        <v>8.8099999999999987</v>
      </c>
      <c r="P193" s="19">
        <f t="shared" si="123"/>
        <v>0.1565</v>
      </c>
      <c r="Q193" s="19">
        <f t="shared" si="123"/>
        <v>1.1664999999999999</v>
      </c>
      <c r="R193" s="19">
        <f t="shared" si="123"/>
        <v>29.138249999999992</v>
      </c>
      <c r="S193" s="19">
        <f t="shared" si="123"/>
        <v>2.9000000000000015E-2</v>
      </c>
      <c r="W193" s="17" t="s">
        <v>143</v>
      </c>
      <c r="X193" s="19">
        <f>AVERAGE(X140:X148,X151:X157,X160:X167,X170:X173,X176:X187)</f>
        <v>0.46784521488609554</v>
      </c>
      <c r="Y193" s="19">
        <f t="shared" ref="Y193:Z193" si="124">AVERAGE(Y140:Y148,Y151:Y157,Y160:Y167,Y170:Y173,Y176:Y187)</f>
        <v>59.705407262189382</v>
      </c>
      <c r="Z193" s="19">
        <f t="shared" si="124"/>
        <v>39.826747522924521</v>
      </c>
      <c r="AB193" s="9">
        <f t="shared" ref="AB193" si="125">G193/(G193+D193)</f>
        <v>0.59033381466066415</v>
      </c>
    </row>
    <row r="194" spans="1:28" x14ac:dyDescent="0.25">
      <c r="A194" s="17" t="s">
        <v>144</v>
      </c>
      <c r="B194" s="19">
        <f t="shared" ref="B194" si="126">_xlfn.STDEV.P(B140:B148,B151:B157,B160:B167,B170:B173,B176:B187)</f>
        <v>0.45835023453686585</v>
      </c>
      <c r="C194" s="19">
        <f>_xlfn.STDEV.P(C140:C148,C151:C157,C160:C167,C170:C173,C176:C187)</f>
        <v>0.30440834006314654</v>
      </c>
      <c r="D194" s="19">
        <f t="shared" ref="D194:H194" si="127">_xlfn.STDEV.P(D140:D148,D151:D157,D160:D167,D170:D173,D176:D187)</f>
        <v>0.42557578643527172</v>
      </c>
      <c r="E194" s="19">
        <f t="shared" si="127"/>
        <v>3.9742137587200882E-2</v>
      </c>
      <c r="F194" s="19">
        <f t="shared" si="127"/>
        <v>4.5054827710246256E-2</v>
      </c>
      <c r="G194" s="19">
        <f t="shared" si="127"/>
        <v>0.46272562064359468</v>
      </c>
      <c r="H194" s="19">
        <f t="shared" si="127"/>
        <v>8.4261497731763571E-3</v>
      </c>
      <c r="L194" s="17" t="s">
        <v>144</v>
      </c>
      <c r="M194" s="19">
        <f t="shared" ref="M194" si="128">_xlfn.STDEV.P(M140:M148,M151:M157,M160:M167,M170:M173,M176:M187)</f>
        <v>0.36967384273167064</v>
      </c>
      <c r="N194" s="19">
        <f>_xlfn.STDEV.P(N140:N148,N151:N157,N160:N167,N170:N173,N176:N187)</f>
        <v>0.38461539230769226</v>
      </c>
      <c r="O194" s="19">
        <f t="shared" ref="O194:S194" si="129">_xlfn.STDEV.P(O140:O148,O151:O157,O160:O167,O170:O173,O176:O187)</f>
        <v>0.58372510653560228</v>
      </c>
      <c r="P194" s="19">
        <f t="shared" si="129"/>
        <v>7.7831548873191492E-2</v>
      </c>
      <c r="Q194" s="19">
        <f t="shared" si="129"/>
        <v>0.11763396618324208</v>
      </c>
      <c r="R194" s="19">
        <f t="shared" si="129"/>
        <v>1.0425926517581063</v>
      </c>
      <c r="S194" s="19">
        <f t="shared" si="129"/>
        <v>3.4190641994557507E-2</v>
      </c>
      <c r="W194" s="17" t="s">
        <v>144</v>
      </c>
      <c r="X194" s="19">
        <f>_xlfn.STDEV.P(X140:X148,X151:X157,X160:X167,X170:X173,X176:X187)</f>
        <v>0.21325521348488896</v>
      </c>
      <c r="Y194" s="19">
        <f t="shared" ref="Y194:Z194" si="130">_xlfn.STDEV.P(Y140:Y148,Y151:Y157,Y160:Y167,Y170:Y173,Y176:Y187)</f>
        <v>2.3598448748613476</v>
      </c>
      <c r="Z194" s="19">
        <f t="shared" si="130"/>
        <v>2.4463366501558768</v>
      </c>
    </row>
    <row r="195" spans="1:28" x14ac:dyDescent="0.25">
      <c r="A195" s="17" t="s">
        <v>145</v>
      </c>
      <c r="B195" s="18">
        <f t="shared" ref="B195" si="131">COUNT(B140:B148,B151:B157,B160:B167,B170:B173,B176:B187)</f>
        <v>40</v>
      </c>
      <c r="C195" s="18">
        <f>COUNT(C140:C148,C151:C157,C160:C167,C170:C173,C176:C187)</f>
        <v>40</v>
      </c>
      <c r="D195" s="18">
        <f t="shared" ref="D195:H195" si="132">COUNT(D140:D148,D151:D157,D160:D167,D170:D173,D176:D187)</f>
        <v>40</v>
      </c>
      <c r="E195" s="18">
        <f t="shared" si="132"/>
        <v>40</v>
      </c>
      <c r="F195" s="18">
        <f t="shared" si="132"/>
        <v>40</v>
      </c>
      <c r="G195" s="18">
        <f t="shared" si="132"/>
        <v>40</v>
      </c>
      <c r="H195" s="18">
        <f t="shared" si="132"/>
        <v>40</v>
      </c>
      <c r="L195" s="17" t="s">
        <v>145</v>
      </c>
      <c r="M195" s="18">
        <f t="shared" ref="M195" si="133">COUNT(M140:M148,M151:M157,M160:M167,M170:M173,M176:M187)</f>
        <v>40</v>
      </c>
      <c r="N195" s="18">
        <f>COUNT(N140:N148,N151:N157,N160:N167,N170:N173,N176:N187)</f>
        <v>40</v>
      </c>
      <c r="O195" s="18">
        <f t="shared" ref="O195:S195" si="134">COUNT(O140:O148,O151:O157,O160:O167,O170:O173,O176:O187)</f>
        <v>40</v>
      </c>
      <c r="P195" s="18">
        <f t="shared" si="134"/>
        <v>40</v>
      </c>
      <c r="Q195" s="18">
        <f t="shared" si="134"/>
        <v>40</v>
      </c>
      <c r="R195" s="18">
        <f t="shared" si="134"/>
        <v>40</v>
      </c>
      <c r="S195" s="18">
        <f t="shared" si="134"/>
        <v>40</v>
      </c>
      <c r="W195" s="17" t="s">
        <v>145</v>
      </c>
      <c r="X195" s="18">
        <f>COUNT(X140:X148,X151:X157,X160:X167,X170:X173,X176:X187)</f>
        <v>40</v>
      </c>
      <c r="Y195" s="18">
        <f t="shared" ref="Y195:Z195" si="135">COUNT(Y140:Y148,Y151:Y157,Y160:Y167,Y170:Y173,Y176:Y187)</f>
        <v>40</v>
      </c>
      <c r="Z195" s="18">
        <f t="shared" si="135"/>
        <v>40</v>
      </c>
    </row>
    <row r="196" spans="1:28" x14ac:dyDescent="0.25">
      <c r="A196" s="17" t="s">
        <v>147</v>
      </c>
      <c r="B196" s="19">
        <f t="shared" ref="B196" si="136">MIN(B140:B148,B151:B157,B160:B167,B170:B173,B176:B187)</f>
        <v>23.03</v>
      </c>
      <c r="C196" s="19">
        <f>MIN(C140:C148,C151:C157,C160:C167,C170:C173,C176:C187)</f>
        <v>57.01</v>
      </c>
      <c r="D196" s="19">
        <f t="shared" ref="D196:H196" si="137">MIN(D140:D148,D151:D157,D160:D167,D170:D173,D176:D187)</f>
        <v>6.29</v>
      </c>
      <c r="E196" s="19">
        <f t="shared" si="137"/>
        <v>0.02</v>
      </c>
      <c r="F196" s="19">
        <f t="shared" si="137"/>
        <v>0.33</v>
      </c>
      <c r="G196" s="19">
        <f t="shared" si="137"/>
        <v>9.43</v>
      </c>
      <c r="H196" s="19">
        <f t="shared" si="137"/>
        <v>0</v>
      </c>
      <c r="L196" s="17" t="s">
        <v>147</v>
      </c>
      <c r="M196" s="19">
        <f t="shared" ref="M196" si="138">MIN(M140:M148,M151:M157,M160:M167,M170:M173,M176:M187)</f>
        <v>13.68</v>
      </c>
      <c r="N196" s="19">
        <f>MIN(N140:N148,N151:N157,N160:N167,N170:N173,N176:N187)</f>
        <v>45.21</v>
      </c>
      <c r="O196" s="19">
        <f t="shared" ref="O196:S196" si="139">MIN(O140:O148,O151:O157,O160:O167,O170:O173,O176:O187)</f>
        <v>7.54</v>
      </c>
      <c r="P196" s="19">
        <f t="shared" si="139"/>
        <v>0.04</v>
      </c>
      <c r="Q196" s="19">
        <f t="shared" si="139"/>
        <v>0.92</v>
      </c>
      <c r="R196" s="19">
        <f t="shared" si="139"/>
        <v>26.85</v>
      </c>
      <c r="S196" s="19">
        <f t="shared" si="139"/>
        <v>0</v>
      </c>
      <c r="W196" s="17" t="s">
        <v>147</v>
      </c>
      <c r="X196" s="19">
        <f>MIN(X140:X148,X151:X157,X160:X167,X170:X173,X176:X187)</f>
        <v>0.11160714285714286</v>
      </c>
      <c r="Y196" s="19">
        <f t="shared" ref="Y196:Z196" si="140">MIN(Y140:Y148,Y151:Y157,Y160:Y167,Y170:Y173,Y176:Y187)</f>
        <v>53.912574203993522</v>
      </c>
      <c r="Z196" s="19">
        <f t="shared" si="140"/>
        <v>34.465753424657535</v>
      </c>
    </row>
    <row r="197" spans="1:28" x14ac:dyDescent="0.25">
      <c r="A197" s="17" t="s">
        <v>146</v>
      </c>
      <c r="B197" s="19">
        <f t="shared" ref="B197" si="141">MAX(B140:B148,B151:B157,B160:B167,B170:B173,B176:B187)</f>
        <v>25.2</v>
      </c>
      <c r="C197" s="19">
        <f>MAX(C140:C148,C151:C157,C160:C167,C170:C173,C176:C187)</f>
        <v>58.27</v>
      </c>
      <c r="D197" s="19">
        <f t="shared" ref="D197:H197" si="142">MAX(D140:D148,D151:D157,D160:D167,D170:D173,D176:D187)</f>
        <v>8.4600000000000009</v>
      </c>
      <c r="E197" s="19">
        <f t="shared" si="142"/>
        <v>0.21</v>
      </c>
      <c r="F197" s="19">
        <f t="shared" si="142"/>
        <v>0.53</v>
      </c>
      <c r="G197" s="19">
        <f t="shared" si="142"/>
        <v>11.46</v>
      </c>
      <c r="H197" s="19">
        <f t="shared" si="142"/>
        <v>0.03</v>
      </c>
      <c r="L197" s="17" t="s">
        <v>146</v>
      </c>
      <c r="M197" s="19">
        <f t="shared" ref="M197" si="143">MAX(M140:M148,M151:M157,M160:M167,M170:M173,M176:M187)</f>
        <v>15.44</v>
      </c>
      <c r="N197" s="19">
        <f>MAX(N140:N148,N151:N157,N160:N167,N170:N173,N176:N187)</f>
        <v>46.83</v>
      </c>
      <c r="O197" s="19">
        <f t="shared" ref="O197:S197" si="144">MAX(O140:O148,O151:O157,O160:O167,O170:O173,O176:O187)</f>
        <v>10.41</v>
      </c>
      <c r="P197" s="19">
        <f t="shared" si="144"/>
        <v>0.41</v>
      </c>
      <c r="Q197" s="19">
        <f t="shared" si="144"/>
        <v>1.44</v>
      </c>
      <c r="R197" s="19">
        <f t="shared" si="144"/>
        <v>31.48</v>
      </c>
      <c r="S197" s="19">
        <f t="shared" si="144"/>
        <v>0.12</v>
      </c>
      <c r="W197" s="17" t="s">
        <v>146</v>
      </c>
      <c r="X197" s="19">
        <f>MAX(X140:X148,X151:X157,X160:X167,X170:X173,X176:X187)</f>
        <v>1.1431682090364728</v>
      </c>
      <c r="Y197" s="19">
        <f t="shared" ref="Y197:Z197" si="145">MAX(Y140:Y148,Y151:Y157,Y160:Y167,Y170:Y173,Y176:Y187)</f>
        <v>64.602739726027394</v>
      </c>
      <c r="Z197" s="19">
        <f t="shared" si="145"/>
        <v>45.655693470048575</v>
      </c>
    </row>
    <row r="199" spans="1:28" s="3" customFormat="1" x14ac:dyDescent="0.25"/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workbookViewId="0"/>
  </sheetViews>
  <sheetFormatPr baseColWidth="10" defaultRowHeight="15" x14ac:dyDescent="0.25"/>
  <cols>
    <col min="1" max="1" width="14.7109375" bestFit="1" customWidth="1"/>
    <col min="2" max="2" width="8" bestFit="1" customWidth="1"/>
    <col min="9" max="9" width="11.42578125" style="3"/>
    <col min="11" max="11" width="14.7109375" bestFit="1" customWidth="1"/>
    <col min="19" max="19" width="11.42578125" style="3"/>
  </cols>
  <sheetData>
    <row r="1" spans="1:24" x14ac:dyDescent="0.25">
      <c r="A1" s="1" t="s">
        <v>115</v>
      </c>
      <c r="K1" s="1" t="s">
        <v>115</v>
      </c>
      <c r="U1" s="1"/>
      <c r="V1" s="12" t="s">
        <v>136</v>
      </c>
      <c r="W1" s="9"/>
      <c r="X1" s="9"/>
    </row>
    <row r="2" spans="1:24" x14ac:dyDescent="0.25">
      <c r="A2" t="s">
        <v>141</v>
      </c>
      <c r="K2" t="s">
        <v>142</v>
      </c>
      <c r="V2" s="9"/>
      <c r="W2" s="9"/>
      <c r="X2" s="9"/>
    </row>
    <row r="3" spans="1:24" x14ac:dyDescent="0.25">
      <c r="A3" s="1" t="s">
        <v>72</v>
      </c>
      <c r="B3" s="18" t="s">
        <v>1</v>
      </c>
      <c r="C3" s="18" t="s">
        <v>159</v>
      </c>
      <c r="D3" s="18" t="s">
        <v>160</v>
      </c>
      <c r="E3" s="18" t="s">
        <v>3</v>
      </c>
      <c r="F3" s="18" t="s">
        <v>5</v>
      </c>
      <c r="G3" s="18" t="s">
        <v>6</v>
      </c>
      <c r="K3" s="1" t="s">
        <v>72</v>
      </c>
      <c r="L3" s="18" t="s">
        <v>1</v>
      </c>
      <c r="M3" s="18" t="s">
        <v>159</v>
      </c>
      <c r="N3" s="18" t="s">
        <v>160</v>
      </c>
      <c r="O3" s="18" t="s">
        <v>3</v>
      </c>
      <c r="P3" s="18" t="s">
        <v>5</v>
      </c>
      <c r="Q3" s="18" t="s">
        <v>6</v>
      </c>
    </row>
    <row r="4" spans="1:24" x14ac:dyDescent="0.25">
      <c r="A4" t="s">
        <v>161</v>
      </c>
      <c r="B4" s="5">
        <v>56.82</v>
      </c>
      <c r="C4" s="5">
        <v>5.41</v>
      </c>
      <c r="D4" s="5">
        <v>14.53</v>
      </c>
      <c r="E4" s="5">
        <v>23.12</v>
      </c>
      <c r="F4" s="5">
        <v>0.12</v>
      </c>
      <c r="K4" t="s">
        <v>161</v>
      </c>
      <c r="L4" s="5">
        <v>37.950000000000003</v>
      </c>
      <c r="M4" s="5">
        <v>4.29</v>
      </c>
      <c r="N4" s="5">
        <v>18.79</v>
      </c>
      <c r="O4" s="5">
        <v>38.69</v>
      </c>
      <c r="P4" s="5">
        <v>0.28000000000000003</v>
      </c>
    </row>
    <row r="5" spans="1:24" x14ac:dyDescent="0.25">
      <c r="A5" t="s">
        <v>162</v>
      </c>
      <c r="B5" s="5">
        <v>57.3</v>
      </c>
      <c r="C5" s="5">
        <v>4.8</v>
      </c>
      <c r="D5" s="5">
        <v>14.56</v>
      </c>
      <c r="E5" s="5">
        <v>23.22</v>
      </c>
      <c r="F5" s="5">
        <v>0.12</v>
      </c>
      <c r="K5" t="s">
        <v>162</v>
      </c>
      <c r="L5" s="5">
        <v>38.25</v>
      </c>
      <c r="M5" s="5">
        <v>3.8</v>
      </c>
      <c r="N5" s="5">
        <v>18.82</v>
      </c>
      <c r="O5" s="5">
        <v>38.840000000000003</v>
      </c>
      <c r="P5" s="5">
        <v>0.28000000000000003</v>
      </c>
    </row>
    <row r="7" spans="1:24" s="3" customFormat="1" x14ac:dyDescent="0.25"/>
    <row r="9" spans="1:24" x14ac:dyDescent="0.25">
      <c r="A9" s="1" t="s">
        <v>115</v>
      </c>
      <c r="K9" s="1" t="s">
        <v>115</v>
      </c>
    </row>
    <row r="10" spans="1:24" x14ac:dyDescent="0.25">
      <c r="A10" t="s">
        <v>141</v>
      </c>
      <c r="K10" t="s">
        <v>142</v>
      </c>
    </row>
    <row r="11" spans="1:24" x14ac:dyDescent="0.25">
      <c r="A11" s="1" t="s">
        <v>103</v>
      </c>
      <c r="B11" s="18" t="s">
        <v>1</v>
      </c>
      <c r="C11" s="18" t="s">
        <v>159</v>
      </c>
      <c r="D11" s="18" t="s">
        <v>160</v>
      </c>
      <c r="E11" s="18" t="s">
        <v>3</v>
      </c>
      <c r="F11" s="18" t="s">
        <v>5</v>
      </c>
      <c r="G11" s="18" t="s">
        <v>6</v>
      </c>
      <c r="K11" s="1" t="s">
        <v>103</v>
      </c>
      <c r="L11" s="18" t="s">
        <v>1</v>
      </c>
      <c r="M11" s="18" t="s">
        <v>159</v>
      </c>
      <c r="N11" s="18" t="s">
        <v>160</v>
      </c>
      <c r="O11" s="18" t="s">
        <v>3</v>
      </c>
      <c r="P11" s="18" t="s">
        <v>5</v>
      </c>
      <c r="Q11" s="18" t="s">
        <v>6</v>
      </c>
    </row>
    <row r="12" spans="1:24" x14ac:dyDescent="0.25">
      <c r="A12" t="s">
        <v>161</v>
      </c>
      <c r="B12" s="5">
        <v>57.45</v>
      </c>
      <c r="C12" s="5">
        <v>4.68</v>
      </c>
      <c r="D12" s="5">
        <v>14.28</v>
      </c>
      <c r="E12" s="5">
        <v>22.64</v>
      </c>
      <c r="F12" s="5">
        <v>0.47</v>
      </c>
      <c r="K12" t="s">
        <v>161</v>
      </c>
      <c r="L12" s="5">
        <v>38.32</v>
      </c>
      <c r="M12" s="5">
        <v>3.71</v>
      </c>
      <c r="N12" s="5">
        <v>18.440000000000001</v>
      </c>
      <c r="O12" s="5">
        <v>37.840000000000003</v>
      </c>
      <c r="P12" s="5">
        <v>1.08</v>
      </c>
    </row>
    <row r="14" spans="1:24" s="3" customFormat="1" x14ac:dyDescent="0.25"/>
    <row r="16" spans="1:24" x14ac:dyDescent="0.25">
      <c r="A16" s="1" t="s">
        <v>115</v>
      </c>
      <c r="K16" s="1" t="s">
        <v>115</v>
      </c>
    </row>
    <row r="17" spans="1:17" x14ac:dyDescent="0.25">
      <c r="A17" t="s">
        <v>141</v>
      </c>
      <c r="K17" t="s">
        <v>142</v>
      </c>
    </row>
    <row r="18" spans="1:17" x14ac:dyDescent="0.25">
      <c r="A18" s="1" t="s">
        <v>81</v>
      </c>
      <c r="B18" s="18" t="s">
        <v>1</v>
      </c>
      <c r="C18" s="18" t="s">
        <v>159</v>
      </c>
      <c r="D18" s="18" t="s">
        <v>160</v>
      </c>
      <c r="E18" s="18" t="s">
        <v>3</v>
      </c>
      <c r="F18" s="18" t="s">
        <v>5</v>
      </c>
      <c r="G18" s="18" t="s">
        <v>6</v>
      </c>
      <c r="K18" s="1" t="s">
        <v>81</v>
      </c>
      <c r="L18" s="18" t="s">
        <v>1</v>
      </c>
      <c r="M18" s="18" t="s">
        <v>159</v>
      </c>
      <c r="N18" s="18" t="s">
        <v>160</v>
      </c>
      <c r="O18" s="18" t="s">
        <v>3</v>
      </c>
      <c r="P18" s="18" t="s">
        <v>5</v>
      </c>
      <c r="Q18" s="18" t="s">
        <v>6</v>
      </c>
    </row>
    <row r="19" spans="1:17" x14ac:dyDescent="0.25">
      <c r="A19" t="s">
        <v>161</v>
      </c>
      <c r="B19" s="5">
        <v>57.07</v>
      </c>
      <c r="C19" s="5">
        <v>5.07</v>
      </c>
      <c r="D19" s="5">
        <v>14.6</v>
      </c>
      <c r="E19" s="5">
        <v>22.96</v>
      </c>
      <c r="F19" s="5">
        <v>0.3</v>
      </c>
      <c r="K19" t="s">
        <v>161</v>
      </c>
      <c r="L19" s="5">
        <v>38.07</v>
      </c>
      <c r="M19" s="5">
        <v>4.0199999999999996</v>
      </c>
      <c r="N19" s="5">
        <v>18.850000000000001</v>
      </c>
      <c r="O19" s="5">
        <v>38.36</v>
      </c>
      <c r="P19" s="5">
        <v>0.7</v>
      </c>
    </row>
    <row r="20" spans="1:17" x14ac:dyDescent="0.25">
      <c r="A20" t="s">
        <v>162</v>
      </c>
      <c r="B20" s="5">
        <v>56.82</v>
      </c>
      <c r="C20" s="5">
        <v>5.47</v>
      </c>
      <c r="D20" s="5">
        <v>14.5</v>
      </c>
      <c r="E20" s="5">
        <v>23.02</v>
      </c>
      <c r="F20" s="5">
        <v>0.19</v>
      </c>
      <c r="K20" t="s">
        <v>162</v>
      </c>
      <c r="L20" s="5">
        <v>37.950000000000003</v>
      </c>
      <c r="M20" s="5">
        <v>4.34</v>
      </c>
      <c r="N20" s="5">
        <v>18.75</v>
      </c>
      <c r="O20" s="5">
        <v>38.520000000000003</v>
      </c>
      <c r="P20" s="5">
        <v>0.45</v>
      </c>
    </row>
    <row r="21" spans="1:17" x14ac:dyDescent="0.25">
      <c r="A21" t="s">
        <v>163</v>
      </c>
      <c r="B21" s="5">
        <v>56.71</v>
      </c>
      <c r="C21" s="5">
        <v>5.44</v>
      </c>
      <c r="D21" s="5">
        <v>14.62</v>
      </c>
      <c r="E21" s="5">
        <v>23.09</v>
      </c>
      <c r="F21" s="5">
        <v>0.14000000000000001</v>
      </c>
      <c r="K21" t="s">
        <v>163</v>
      </c>
      <c r="L21" s="5">
        <v>37.86</v>
      </c>
      <c r="M21" s="5">
        <v>4.3099999999999996</v>
      </c>
      <c r="N21" s="5">
        <v>18.899999999999999</v>
      </c>
      <c r="O21" s="5">
        <v>38.61</v>
      </c>
      <c r="P21" s="5">
        <v>0.33</v>
      </c>
    </row>
    <row r="22" spans="1:17" x14ac:dyDescent="0.25">
      <c r="A22" t="s">
        <v>164</v>
      </c>
      <c r="B22" s="5">
        <v>57</v>
      </c>
      <c r="C22" s="5">
        <v>5.14</v>
      </c>
      <c r="D22" s="5">
        <v>14.62</v>
      </c>
      <c r="E22" s="5">
        <v>23.11</v>
      </c>
      <c r="F22" s="5">
        <v>0.13</v>
      </c>
      <c r="K22" t="s">
        <v>164</v>
      </c>
      <c r="L22" s="5">
        <v>38.06</v>
      </c>
      <c r="M22" s="5">
        <v>4.07</v>
      </c>
      <c r="N22" s="5">
        <v>18.899999999999999</v>
      </c>
      <c r="O22" s="5">
        <v>38.659999999999997</v>
      </c>
      <c r="P22" s="5">
        <v>0.31</v>
      </c>
    </row>
    <row r="23" spans="1:17" x14ac:dyDescent="0.25">
      <c r="A23" t="s">
        <v>165</v>
      </c>
      <c r="B23" s="5">
        <v>56.87</v>
      </c>
      <c r="C23" s="5">
        <v>5.32</v>
      </c>
      <c r="D23" s="5">
        <v>14.54</v>
      </c>
      <c r="E23" s="5">
        <v>23.11</v>
      </c>
      <c r="F23" s="5">
        <v>0.16</v>
      </c>
      <c r="K23" t="s">
        <v>165</v>
      </c>
      <c r="L23" s="5">
        <v>37.97</v>
      </c>
      <c r="M23" s="5">
        <v>4.22</v>
      </c>
      <c r="N23" s="5">
        <v>18.79</v>
      </c>
      <c r="O23" s="5">
        <v>38.65</v>
      </c>
      <c r="P23" s="5">
        <v>0.38</v>
      </c>
    </row>
    <row r="24" spans="1:17" x14ac:dyDescent="0.25">
      <c r="A24" t="s">
        <v>166</v>
      </c>
      <c r="B24" s="5">
        <v>56.82</v>
      </c>
      <c r="C24" s="5">
        <v>5.31</v>
      </c>
      <c r="D24" s="5">
        <v>14.63</v>
      </c>
      <c r="E24" s="5">
        <v>23.04</v>
      </c>
      <c r="F24" s="5">
        <v>0.2</v>
      </c>
      <c r="K24" t="s">
        <v>166</v>
      </c>
      <c r="L24" s="5">
        <v>37.92</v>
      </c>
      <c r="M24" s="5">
        <v>4.21</v>
      </c>
      <c r="N24" s="5">
        <v>18.899999999999999</v>
      </c>
      <c r="O24" s="5">
        <v>38.51</v>
      </c>
      <c r="P24" s="5">
        <v>0.47</v>
      </c>
    </row>
    <row r="25" spans="1:17" x14ac:dyDescent="0.25">
      <c r="A25" t="s">
        <v>167</v>
      </c>
      <c r="B25" s="5">
        <v>56.57</v>
      </c>
      <c r="C25" s="5">
        <v>5.27</v>
      </c>
      <c r="D25" s="5">
        <v>14.7</v>
      </c>
      <c r="E25" s="5">
        <v>23.22</v>
      </c>
      <c r="F25" s="5">
        <v>0.25</v>
      </c>
      <c r="K25" t="s">
        <v>167</v>
      </c>
      <c r="L25" s="5">
        <v>37.630000000000003</v>
      </c>
      <c r="M25" s="5">
        <v>4.16</v>
      </c>
      <c r="N25" s="5">
        <v>18.93</v>
      </c>
      <c r="O25" s="5">
        <v>38.700000000000003</v>
      </c>
      <c r="P25" s="5">
        <v>0.56999999999999995</v>
      </c>
    </row>
    <row r="27" spans="1:17" s="3" customFormat="1" x14ac:dyDescent="0.25"/>
    <row r="29" spans="1:17" x14ac:dyDescent="0.25">
      <c r="A29" s="1" t="s">
        <v>115</v>
      </c>
      <c r="K29" s="1" t="s">
        <v>115</v>
      </c>
    </row>
    <row r="30" spans="1:17" x14ac:dyDescent="0.25">
      <c r="A30" t="s">
        <v>141</v>
      </c>
      <c r="K30" t="s">
        <v>142</v>
      </c>
    </row>
    <row r="31" spans="1:17" x14ac:dyDescent="0.25">
      <c r="A31" s="1" t="s">
        <v>81</v>
      </c>
      <c r="B31" s="18" t="s">
        <v>1</v>
      </c>
      <c r="C31" s="18" t="s">
        <v>159</v>
      </c>
      <c r="D31" s="18" t="s">
        <v>160</v>
      </c>
      <c r="E31" s="18" t="s">
        <v>3</v>
      </c>
      <c r="F31" s="18" t="s">
        <v>5</v>
      </c>
      <c r="G31" s="18" t="s">
        <v>6</v>
      </c>
      <c r="K31" s="1" t="s">
        <v>81</v>
      </c>
      <c r="L31" s="18" t="s">
        <v>1</v>
      </c>
      <c r="M31" s="18" t="s">
        <v>159</v>
      </c>
      <c r="N31" s="18" t="s">
        <v>160</v>
      </c>
      <c r="O31" s="18" t="s">
        <v>3</v>
      </c>
      <c r="P31" s="18" t="s">
        <v>5</v>
      </c>
      <c r="Q31" s="18" t="s">
        <v>6</v>
      </c>
    </row>
    <row r="32" spans="1:17" x14ac:dyDescent="0.25">
      <c r="A32" t="s">
        <v>161</v>
      </c>
      <c r="B32" s="5">
        <v>57.55</v>
      </c>
      <c r="C32" s="5">
        <v>4.6900000000000004</v>
      </c>
      <c r="D32" s="5">
        <v>14.58</v>
      </c>
      <c r="E32" s="5">
        <v>23.01</v>
      </c>
      <c r="F32" s="5">
        <v>0.05</v>
      </c>
      <c r="G32" s="5">
        <v>0.11</v>
      </c>
      <c r="K32" t="s">
        <v>161</v>
      </c>
      <c r="L32" s="5">
        <v>38.42</v>
      </c>
      <c r="M32" s="5">
        <v>3.72</v>
      </c>
      <c r="N32" s="5">
        <v>18.84</v>
      </c>
      <c r="O32" s="5">
        <v>38.479999999999997</v>
      </c>
      <c r="P32" s="5">
        <v>0.12</v>
      </c>
      <c r="Q32" s="5">
        <v>0.41</v>
      </c>
    </row>
    <row r="33" spans="1:17" x14ac:dyDescent="0.25">
      <c r="A33" t="s">
        <v>162</v>
      </c>
      <c r="B33" s="5">
        <v>56.5</v>
      </c>
      <c r="C33" s="5">
        <v>5.95</v>
      </c>
      <c r="D33" s="5">
        <v>14.57</v>
      </c>
      <c r="E33" s="5">
        <v>22.79</v>
      </c>
      <c r="F33" s="5">
        <v>0.06</v>
      </c>
      <c r="G33" s="5">
        <v>0.13</v>
      </c>
      <c r="K33" t="s">
        <v>162</v>
      </c>
      <c r="L33" s="5">
        <v>37.72</v>
      </c>
      <c r="M33" s="5">
        <v>4.7300000000000004</v>
      </c>
      <c r="N33" s="5">
        <v>18.829999999999998</v>
      </c>
      <c r="O33" s="5">
        <v>38.1</v>
      </c>
      <c r="P33" s="5">
        <v>0.14000000000000001</v>
      </c>
      <c r="Q33" s="5">
        <v>0.49</v>
      </c>
    </row>
    <row r="34" spans="1:17" x14ac:dyDescent="0.25">
      <c r="A34" t="s">
        <v>163</v>
      </c>
      <c r="B34" s="5">
        <v>56.42</v>
      </c>
      <c r="C34" s="5">
        <v>5.75</v>
      </c>
      <c r="D34" s="5">
        <v>14.62</v>
      </c>
      <c r="E34" s="5">
        <v>23.04</v>
      </c>
      <c r="F34" s="5">
        <v>0.05</v>
      </c>
      <c r="G34" s="5">
        <v>0.12</v>
      </c>
      <c r="K34" t="s">
        <v>163</v>
      </c>
      <c r="L34" s="5">
        <v>37.590000000000003</v>
      </c>
      <c r="M34" s="5">
        <v>4.55</v>
      </c>
      <c r="N34" s="5">
        <v>18.86</v>
      </c>
      <c r="O34" s="5">
        <v>38.46</v>
      </c>
      <c r="P34" s="5">
        <v>0.11</v>
      </c>
      <c r="Q34" s="5">
        <v>0.43</v>
      </c>
    </row>
    <row r="35" spans="1:17" x14ac:dyDescent="0.25">
      <c r="A35" t="s">
        <v>164</v>
      </c>
      <c r="B35" s="5">
        <v>55.9</v>
      </c>
      <c r="C35" s="5">
        <v>6.44</v>
      </c>
      <c r="D35" s="5">
        <v>14.53</v>
      </c>
      <c r="E35" s="5">
        <v>22.95</v>
      </c>
      <c r="F35" s="5">
        <v>0.06</v>
      </c>
      <c r="G35" s="5">
        <v>0.12</v>
      </c>
      <c r="K35" t="s">
        <v>164</v>
      </c>
      <c r="L35" s="5">
        <v>37.26</v>
      </c>
      <c r="M35" s="5">
        <v>5.0999999999999996</v>
      </c>
      <c r="N35" s="5">
        <v>18.75</v>
      </c>
      <c r="O35" s="5">
        <v>38.32</v>
      </c>
      <c r="P35" s="5">
        <v>0.14000000000000001</v>
      </c>
      <c r="Q35" s="5">
        <v>0.42</v>
      </c>
    </row>
    <row r="36" spans="1:17" x14ac:dyDescent="0.25">
      <c r="A36" t="s">
        <v>165</v>
      </c>
      <c r="B36" s="5">
        <v>56.84</v>
      </c>
      <c r="C36" s="5">
        <v>5.31</v>
      </c>
      <c r="D36" s="5">
        <v>14.59</v>
      </c>
      <c r="E36" s="5">
        <v>23.09</v>
      </c>
      <c r="F36" s="5">
        <v>0.06</v>
      </c>
      <c r="G36" s="5">
        <v>0.11</v>
      </c>
      <c r="K36" t="s">
        <v>165</v>
      </c>
      <c r="L36" s="5">
        <v>37.89</v>
      </c>
      <c r="M36" s="5">
        <v>4.21</v>
      </c>
      <c r="N36" s="5">
        <v>18.82</v>
      </c>
      <c r="O36" s="5">
        <v>38.549999999999997</v>
      </c>
      <c r="P36" s="5">
        <v>0.15</v>
      </c>
      <c r="Q36" s="5">
        <v>0.38</v>
      </c>
    </row>
    <row r="37" spans="1:17" x14ac:dyDescent="0.25">
      <c r="A37" t="s">
        <v>166</v>
      </c>
      <c r="B37" s="5">
        <v>56.26</v>
      </c>
      <c r="C37" s="5">
        <v>5.66</v>
      </c>
      <c r="D37" s="5">
        <v>14.68</v>
      </c>
      <c r="E37" s="5">
        <v>23.22</v>
      </c>
      <c r="F37" s="5">
        <v>0.05</v>
      </c>
      <c r="G37" s="5">
        <v>0.13</v>
      </c>
      <c r="K37" t="s">
        <v>166</v>
      </c>
      <c r="L37" s="5">
        <v>37.4</v>
      </c>
      <c r="M37" s="5">
        <v>4.47</v>
      </c>
      <c r="N37" s="5">
        <v>18.89</v>
      </c>
      <c r="O37" s="5">
        <v>38.659999999999997</v>
      </c>
      <c r="P37" s="5">
        <v>0.11</v>
      </c>
      <c r="Q37" s="5">
        <v>0.46</v>
      </c>
    </row>
    <row r="38" spans="1:17" x14ac:dyDescent="0.25">
      <c r="A38" t="s">
        <v>167</v>
      </c>
      <c r="B38" s="5">
        <v>56.83</v>
      </c>
      <c r="C38" s="5">
        <v>5.0999999999999996</v>
      </c>
      <c r="D38" s="5">
        <v>14.66</v>
      </c>
      <c r="E38" s="5">
        <v>23.26</v>
      </c>
      <c r="F38" s="5">
        <v>0.03</v>
      </c>
      <c r="G38" s="5">
        <v>0.13</v>
      </c>
      <c r="K38" t="s">
        <v>167</v>
      </c>
      <c r="L38" s="5">
        <v>37.81</v>
      </c>
      <c r="M38" s="5">
        <v>4.03</v>
      </c>
      <c r="N38" s="5">
        <v>18.88</v>
      </c>
      <c r="O38" s="5">
        <v>38.76</v>
      </c>
      <c r="P38" s="5">
        <v>7.0000000000000007E-2</v>
      </c>
      <c r="Q38" s="5">
        <v>0.46</v>
      </c>
    </row>
    <row r="39" spans="1:17" x14ac:dyDescent="0.25">
      <c r="A39" t="s">
        <v>168</v>
      </c>
      <c r="B39" s="5">
        <v>57.6</v>
      </c>
      <c r="C39" s="5">
        <v>4.82</v>
      </c>
      <c r="D39" s="5">
        <v>14.49</v>
      </c>
      <c r="E39" s="5">
        <v>22.91</v>
      </c>
      <c r="F39" s="5">
        <v>0.04</v>
      </c>
      <c r="G39" s="5">
        <v>0.13</v>
      </c>
      <c r="K39" t="s">
        <v>168</v>
      </c>
      <c r="L39" s="5">
        <v>38.49</v>
      </c>
      <c r="M39" s="5">
        <v>3.84</v>
      </c>
      <c r="N39" s="5">
        <v>18.75</v>
      </c>
      <c r="O39" s="5">
        <v>38.340000000000003</v>
      </c>
      <c r="P39" s="5">
        <v>0.1</v>
      </c>
      <c r="Q39" s="5">
        <v>0.48</v>
      </c>
    </row>
    <row r="40" spans="1:17" x14ac:dyDescent="0.25">
      <c r="A40" t="s">
        <v>169</v>
      </c>
      <c r="B40" s="5">
        <v>57.05</v>
      </c>
      <c r="C40" s="5">
        <v>5.12</v>
      </c>
      <c r="D40" s="5">
        <v>14.55</v>
      </c>
      <c r="E40" s="5">
        <v>23.07</v>
      </c>
      <c r="F40" s="5">
        <v>0.1</v>
      </c>
      <c r="G40" s="5">
        <v>0.12</v>
      </c>
      <c r="K40" t="s">
        <v>169</v>
      </c>
      <c r="L40" s="5">
        <v>38.020000000000003</v>
      </c>
      <c r="M40" s="5">
        <v>4.05</v>
      </c>
      <c r="N40" s="5">
        <v>18.760000000000002</v>
      </c>
      <c r="O40" s="5">
        <v>38.520000000000003</v>
      </c>
      <c r="P40" s="5">
        <v>0.23</v>
      </c>
      <c r="Q40" s="5">
        <v>0.43</v>
      </c>
    </row>
    <row r="41" spans="1:17" x14ac:dyDescent="0.25">
      <c r="A41" t="s">
        <v>170</v>
      </c>
      <c r="B41" s="5">
        <v>52.69</v>
      </c>
      <c r="C41" s="5">
        <v>4.66</v>
      </c>
      <c r="D41" s="5">
        <v>16.579999999999998</v>
      </c>
      <c r="E41" s="5">
        <v>25.87</v>
      </c>
      <c r="F41" s="5">
        <v>0.08</v>
      </c>
      <c r="G41" s="5">
        <v>0.12</v>
      </c>
      <c r="K41" t="s">
        <v>170</v>
      </c>
      <c r="L41" s="5">
        <v>33.770000000000003</v>
      </c>
      <c r="M41" s="5">
        <v>3.56</v>
      </c>
      <c r="N41" s="5">
        <v>20.55</v>
      </c>
      <c r="O41" s="5">
        <v>41.52</v>
      </c>
      <c r="P41" s="5">
        <v>0.19</v>
      </c>
      <c r="Q41" s="5">
        <v>0.41</v>
      </c>
    </row>
    <row r="42" spans="1:17" x14ac:dyDescent="0.25">
      <c r="A42" t="s">
        <v>171</v>
      </c>
      <c r="B42" s="5">
        <v>57.53</v>
      </c>
      <c r="C42" s="5">
        <v>4.82</v>
      </c>
      <c r="D42" s="5">
        <v>14.54</v>
      </c>
      <c r="E42" s="5">
        <v>22.95</v>
      </c>
      <c r="F42" s="5">
        <v>0.05</v>
      </c>
      <c r="G42" s="5">
        <v>0.12</v>
      </c>
      <c r="K42" t="s">
        <v>171</v>
      </c>
      <c r="L42" s="5">
        <v>38.43</v>
      </c>
      <c r="M42" s="5">
        <v>3.83</v>
      </c>
      <c r="N42" s="5">
        <v>18.8</v>
      </c>
      <c r="O42" s="5">
        <v>38.39</v>
      </c>
      <c r="P42" s="5">
        <v>0.12</v>
      </c>
      <c r="Q42" s="5">
        <v>0.42</v>
      </c>
    </row>
    <row r="43" spans="1:17" x14ac:dyDescent="0.25">
      <c r="A43" t="s">
        <v>172</v>
      </c>
      <c r="B43" s="5">
        <v>57.54</v>
      </c>
      <c r="C43" s="5">
        <v>5.0199999999999996</v>
      </c>
      <c r="D43" s="5">
        <v>14.51</v>
      </c>
      <c r="E43" s="5">
        <v>22.82</v>
      </c>
      <c r="F43" s="5"/>
      <c r="G43" s="5">
        <v>0.12</v>
      </c>
      <c r="K43" t="s">
        <v>172</v>
      </c>
      <c r="L43" s="5">
        <v>38.520000000000003</v>
      </c>
      <c r="M43" s="5">
        <v>3.99</v>
      </c>
      <c r="N43" s="5">
        <v>18.8</v>
      </c>
      <c r="O43" s="5">
        <v>38.26</v>
      </c>
      <c r="P43" s="5"/>
      <c r="Q43" s="5">
        <v>0.42</v>
      </c>
    </row>
    <row r="45" spans="1:17" s="3" customFormat="1" x14ac:dyDescent="0.25"/>
    <row r="47" spans="1:17" x14ac:dyDescent="0.25">
      <c r="A47" s="1" t="s">
        <v>115</v>
      </c>
      <c r="B47" s="2" t="s">
        <v>69</v>
      </c>
      <c r="C47" s="2"/>
      <c r="D47" s="2"/>
      <c r="E47" s="2"/>
      <c r="F47" s="2"/>
      <c r="G47" s="2"/>
      <c r="K47" s="1" t="s">
        <v>115</v>
      </c>
      <c r="L47" s="2" t="s">
        <v>70</v>
      </c>
    </row>
    <row r="48" spans="1:17" x14ac:dyDescent="0.25">
      <c r="B48" s="18" t="s">
        <v>1</v>
      </c>
      <c r="C48" s="18" t="s">
        <v>159</v>
      </c>
      <c r="D48" s="18" t="s">
        <v>160</v>
      </c>
      <c r="E48" s="18" t="s">
        <v>3</v>
      </c>
      <c r="F48" s="18" t="s">
        <v>5</v>
      </c>
      <c r="G48" s="18" t="s">
        <v>6</v>
      </c>
      <c r="L48" s="18" t="s">
        <v>1</v>
      </c>
      <c r="M48" s="18" t="s">
        <v>159</v>
      </c>
      <c r="N48" s="18" t="s">
        <v>160</v>
      </c>
      <c r="O48" s="18" t="s">
        <v>3</v>
      </c>
      <c r="P48" s="18" t="s">
        <v>5</v>
      </c>
      <c r="Q48" s="18" t="s">
        <v>6</v>
      </c>
    </row>
    <row r="49" spans="1:19" x14ac:dyDescent="0.25">
      <c r="A49" s="17" t="s">
        <v>143</v>
      </c>
      <c r="B49" s="19">
        <f>AVERAGE(B4:B5,B12,B19:B25,B32:B43)</f>
        <v>56.733636363636371</v>
      </c>
      <c r="C49" s="19">
        <f t="shared" ref="C49:G49" si="0">AVERAGE(C4:C5,C12,C19:C25,C32:C43)</f>
        <v>5.2386363636363633</v>
      </c>
      <c r="D49" s="19">
        <f t="shared" si="0"/>
        <v>14.658181818181818</v>
      </c>
      <c r="E49" s="19">
        <f t="shared" si="0"/>
        <v>23.159545454545455</v>
      </c>
      <c r="F49" s="19">
        <f t="shared" si="0"/>
        <v>0.12904761904761899</v>
      </c>
      <c r="G49" s="19">
        <f t="shared" si="0"/>
        <v>0.1216666666666667</v>
      </c>
      <c r="K49" s="17" t="s">
        <v>143</v>
      </c>
      <c r="L49" s="19">
        <f>AVERAGE(L4:L5,L12,L19:L25,L32:L43)</f>
        <v>37.786363636363639</v>
      </c>
      <c r="M49" s="19">
        <f t="shared" ref="M49:Q49" si="1">AVERAGE(M4:M5,M12,M19:M25,M32:M43)</f>
        <v>4.1459090909090905</v>
      </c>
      <c r="N49" s="19">
        <f t="shared" si="1"/>
        <v>18.890909090909091</v>
      </c>
      <c r="O49" s="19">
        <f t="shared" si="1"/>
        <v>38.624545454545448</v>
      </c>
      <c r="P49" s="19">
        <f t="shared" si="1"/>
        <v>0.30142857142857149</v>
      </c>
      <c r="Q49" s="19">
        <f t="shared" si="1"/>
        <v>0.43416666666666665</v>
      </c>
    </row>
    <row r="50" spans="1:19" x14ac:dyDescent="0.25">
      <c r="A50" s="17" t="s">
        <v>144</v>
      </c>
      <c r="B50" s="19">
        <f>_xlfn.STDEV.P(B4:B5,B12,B19:B25,B32:B43)</f>
        <v>0.984694440167034</v>
      </c>
      <c r="C50" s="19">
        <f t="shared" ref="C50:G50" si="2">_xlfn.STDEV.P(C4:C5,C12,C19:C25,C32:C43)</f>
        <v>0.43378142227860528</v>
      </c>
      <c r="D50" s="19">
        <f t="shared" si="2"/>
        <v>0.42763234382773602</v>
      </c>
      <c r="E50" s="19">
        <f t="shared" si="2"/>
        <v>0.60954138701103733</v>
      </c>
      <c r="F50" s="19">
        <f t="shared" si="2"/>
        <v>0.10474025750374175</v>
      </c>
      <c r="G50" s="19">
        <f t="shared" si="2"/>
        <v>6.8718427093627686E-3</v>
      </c>
      <c r="K50" s="17" t="s">
        <v>144</v>
      </c>
      <c r="L50" s="19">
        <f>_xlfn.STDEV.P(L4:L5,L12,L19:L25,L32:L43)</f>
        <v>0.93676205116126865</v>
      </c>
      <c r="M50" s="19">
        <f t="shared" ref="M50:Q50" si="3">_xlfn.STDEV.P(M4:M5,M12,M19:M25,M32:M43)</f>
        <v>0.35131776720473301</v>
      </c>
      <c r="N50" s="19">
        <f t="shared" si="3"/>
        <v>0.3747958121783731</v>
      </c>
      <c r="O50" s="19">
        <f t="shared" si="3"/>
        <v>0.66988959248200219</v>
      </c>
      <c r="P50" s="19">
        <f t="shared" si="3"/>
        <v>0.24117343520864837</v>
      </c>
      <c r="Q50" s="19">
        <f t="shared" si="3"/>
        <v>3.0675270532176606E-2</v>
      </c>
    </row>
    <row r="51" spans="1:19" x14ac:dyDescent="0.25">
      <c r="A51" s="17" t="s">
        <v>145</v>
      </c>
      <c r="B51" s="18">
        <f>COUNT(B4:B5,B12,B19:B25,B32:B43)</f>
        <v>22</v>
      </c>
      <c r="C51" s="18">
        <f t="shared" ref="C51:G51" si="4">COUNT(C4:C5,C12,C19:C25,C32:C43)</f>
        <v>22</v>
      </c>
      <c r="D51" s="18">
        <f t="shared" si="4"/>
        <v>22</v>
      </c>
      <c r="E51" s="18">
        <f t="shared" si="4"/>
        <v>22</v>
      </c>
      <c r="F51" s="18">
        <f t="shared" si="4"/>
        <v>21</v>
      </c>
      <c r="G51" s="18">
        <f t="shared" si="4"/>
        <v>12</v>
      </c>
      <c r="K51" s="17" t="s">
        <v>145</v>
      </c>
      <c r="L51" s="18">
        <f>COUNT(L4:L5,L12,L19:L25,L32:L43)</f>
        <v>22</v>
      </c>
      <c r="M51" s="18">
        <f t="shared" ref="M51:Q51" si="5">COUNT(M4:M5,M12,M19:M25,M32:M43)</f>
        <v>22</v>
      </c>
      <c r="N51" s="18">
        <f t="shared" si="5"/>
        <v>22</v>
      </c>
      <c r="O51" s="18">
        <f t="shared" si="5"/>
        <v>22</v>
      </c>
      <c r="P51" s="18">
        <f t="shared" si="5"/>
        <v>21</v>
      </c>
      <c r="Q51" s="18">
        <f t="shared" si="5"/>
        <v>12</v>
      </c>
    </row>
    <row r="52" spans="1:19" x14ac:dyDescent="0.25">
      <c r="A52" s="17" t="s">
        <v>147</v>
      </c>
      <c r="B52" s="19">
        <f>MIN(B4:B5,B12,B19:B25,B32:B43)</f>
        <v>52.69</v>
      </c>
      <c r="C52" s="19">
        <f t="shared" ref="C52:G52" si="6">MIN(C4:C5,C12,C19:C25,C32:C43)</f>
        <v>4.66</v>
      </c>
      <c r="D52" s="19">
        <f t="shared" si="6"/>
        <v>14.28</v>
      </c>
      <c r="E52" s="19">
        <f t="shared" si="6"/>
        <v>22.64</v>
      </c>
      <c r="F52" s="19">
        <f t="shared" si="6"/>
        <v>0.03</v>
      </c>
      <c r="G52" s="19">
        <f t="shared" si="6"/>
        <v>0.11</v>
      </c>
      <c r="K52" s="17" t="s">
        <v>147</v>
      </c>
      <c r="L52" s="19">
        <f>MIN(L4:L5,L12,L19:L25,L32:L43)</f>
        <v>33.770000000000003</v>
      </c>
      <c r="M52" s="19">
        <f t="shared" ref="M52:Q52" si="7">MIN(M4:M5,M12,M19:M25,M32:M43)</f>
        <v>3.56</v>
      </c>
      <c r="N52" s="19">
        <f t="shared" si="7"/>
        <v>18.440000000000001</v>
      </c>
      <c r="O52" s="19">
        <f t="shared" si="7"/>
        <v>37.840000000000003</v>
      </c>
      <c r="P52" s="19">
        <f t="shared" si="7"/>
        <v>7.0000000000000007E-2</v>
      </c>
      <c r="Q52" s="19">
        <f t="shared" si="7"/>
        <v>0.38</v>
      </c>
    </row>
    <row r="53" spans="1:19" x14ac:dyDescent="0.25">
      <c r="A53" s="17" t="s">
        <v>146</v>
      </c>
      <c r="B53" s="19">
        <f>MAX(B4:B5,B12,B19:B25,B32:B43)</f>
        <v>57.6</v>
      </c>
      <c r="C53" s="19">
        <f t="shared" ref="C53:G53" si="8">MAX(C4:C5,C12,C19:C25,C32:C43)</f>
        <v>6.44</v>
      </c>
      <c r="D53" s="19">
        <f t="shared" si="8"/>
        <v>16.579999999999998</v>
      </c>
      <c r="E53" s="19">
        <f t="shared" si="8"/>
        <v>25.87</v>
      </c>
      <c r="F53" s="19">
        <f t="shared" si="8"/>
        <v>0.47</v>
      </c>
      <c r="G53" s="19">
        <f t="shared" si="8"/>
        <v>0.13</v>
      </c>
      <c r="K53" s="17" t="s">
        <v>146</v>
      </c>
      <c r="L53" s="19">
        <f>MAX(L4:L5,L12,L19:L25,L32:L43)</f>
        <v>38.520000000000003</v>
      </c>
      <c r="M53" s="19">
        <f t="shared" ref="M53:Q53" si="9">MAX(M4:M5,M12,M19:M25,M32:M43)</f>
        <v>5.0999999999999996</v>
      </c>
      <c r="N53" s="19">
        <f t="shared" si="9"/>
        <v>20.55</v>
      </c>
      <c r="O53" s="19">
        <f t="shared" si="9"/>
        <v>41.52</v>
      </c>
      <c r="P53" s="19">
        <f t="shared" si="9"/>
        <v>1.08</v>
      </c>
      <c r="Q53" s="19">
        <f t="shared" si="9"/>
        <v>0.49</v>
      </c>
    </row>
    <row r="55" spans="1:19" s="3" customFormat="1" x14ac:dyDescent="0.25"/>
    <row r="57" spans="1:19" x14ac:dyDescent="0.25">
      <c r="A57" s="1" t="s">
        <v>96</v>
      </c>
      <c r="K57" s="1" t="s">
        <v>96</v>
      </c>
    </row>
    <row r="58" spans="1:19" x14ac:dyDescent="0.25">
      <c r="A58" t="s">
        <v>141</v>
      </c>
      <c r="K58" t="s">
        <v>142</v>
      </c>
    </row>
    <row r="59" spans="1:19" x14ac:dyDescent="0.25">
      <c r="A59" s="1" t="s">
        <v>75</v>
      </c>
      <c r="B59" s="18" t="s">
        <v>1</v>
      </c>
      <c r="C59" s="18" t="s">
        <v>159</v>
      </c>
      <c r="D59" s="18" t="s">
        <v>160</v>
      </c>
      <c r="E59" s="18" t="s">
        <v>3</v>
      </c>
      <c r="F59" s="18" t="s">
        <v>5</v>
      </c>
      <c r="G59" s="18" t="s">
        <v>6</v>
      </c>
      <c r="K59" s="1" t="s">
        <v>75</v>
      </c>
      <c r="L59" s="18" t="s">
        <v>1</v>
      </c>
      <c r="M59" s="18" t="s">
        <v>159</v>
      </c>
      <c r="N59" s="18" t="s">
        <v>160</v>
      </c>
      <c r="O59" s="18" t="s">
        <v>3</v>
      </c>
      <c r="P59" s="18" t="s">
        <v>5</v>
      </c>
      <c r="Q59" s="18" t="s">
        <v>6</v>
      </c>
    </row>
    <row r="60" spans="1:19" s="5" customFormat="1" x14ac:dyDescent="0.25">
      <c r="A60" s="21" t="s">
        <v>173</v>
      </c>
      <c r="B60" s="21">
        <v>56.39</v>
      </c>
      <c r="C60" s="21">
        <v>5.15</v>
      </c>
      <c r="D60" s="21">
        <v>14.66</v>
      </c>
      <c r="E60" s="21">
        <v>23.45</v>
      </c>
      <c r="F60" s="21">
        <v>0.16</v>
      </c>
      <c r="G60" s="21">
        <v>0.11</v>
      </c>
      <c r="I60" s="14"/>
      <c r="K60" s="21" t="s">
        <v>173</v>
      </c>
      <c r="L60" s="21">
        <v>37.369999999999997</v>
      </c>
      <c r="M60" s="21">
        <v>4.05</v>
      </c>
      <c r="N60" s="21">
        <v>18.809999999999999</v>
      </c>
      <c r="O60" s="21">
        <v>38.93</v>
      </c>
      <c r="P60" s="21">
        <v>0.38</v>
      </c>
      <c r="Q60" s="21">
        <v>0.38</v>
      </c>
      <c r="S60" s="14"/>
    </row>
    <row r="61" spans="1:19" s="5" customFormat="1" x14ac:dyDescent="0.25">
      <c r="A61" s="21" t="s">
        <v>174</v>
      </c>
      <c r="B61" s="21">
        <v>56.34</v>
      </c>
      <c r="C61" s="21">
        <v>5.04</v>
      </c>
      <c r="D61" s="21">
        <v>14.75</v>
      </c>
      <c r="E61" s="21">
        <v>23.51</v>
      </c>
      <c r="F61" s="21">
        <v>0.17</v>
      </c>
      <c r="G61" s="21">
        <v>0.11</v>
      </c>
      <c r="I61" s="14"/>
      <c r="K61" s="21" t="s">
        <v>174</v>
      </c>
      <c r="L61" s="21">
        <v>37.29</v>
      </c>
      <c r="M61" s="21">
        <v>3.96</v>
      </c>
      <c r="N61" s="21">
        <v>18.91</v>
      </c>
      <c r="O61" s="21">
        <v>38.99</v>
      </c>
      <c r="P61" s="21">
        <v>0.39</v>
      </c>
      <c r="Q61" s="21">
        <v>0.38</v>
      </c>
      <c r="S61" s="14"/>
    </row>
    <row r="62" spans="1:19" s="5" customFormat="1" x14ac:dyDescent="0.25">
      <c r="A62" s="21" t="s">
        <v>175</v>
      </c>
      <c r="B62" s="21">
        <v>56.55</v>
      </c>
      <c r="C62" s="21">
        <v>5.07</v>
      </c>
      <c r="D62" s="21">
        <v>14.72</v>
      </c>
      <c r="E62" s="21">
        <v>23.33</v>
      </c>
      <c r="F62" s="21">
        <v>0.13</v>
      </c>
      <c r="G62" s="21">
        <v>0.11</v>
      </c>
      <c r="I62" s="14"/>
      <c r="K62" s="21" t="s">
        <v>175</v>
      </c>
      <c r="L62" s="21">
        <v>37.520000000000003</v>
      </c>
      <c r="M62" s="21">
        <v>4</v>
      </c>
      <c r="N62" s="21">
        <v>18.91</v>
      </c>
      <c r="O62" s="21">
        <v>38.78</v>
      </c>
      <c r="P62" s="21">
        <v>0.31</v>
      </c>
      <c r="Q62" s="21">
        <v>0.39</v>
      </c>
      <c r="S62" s="14"/>
    </row>
    <row r="63" spans="1:19" s="5" customFormat="1" x14ac:dyDescent="0.25">
      <c r="A63" s="21" t="s">
        <v>176</v>
      </c>
      <c r="B63" s="21">
        <v>56.66</v>
      </c>
      <c r="C63" s="21">
        <v>5.24</v>
      </c>
      <c r="D63" s="21">
        <v>14.64</v>
      </c>
      <c r="E63" s="21">
        <v>23.25</v>
      </c>
      <c r="F63" s="21">
        <v>0.05</v>
      </c>
      <c r="G63" s="21">
        <v>0.1</v>
      </c>
      <c r="I63" s="14"/>
      <c r="K63" s="21" t="s">
        <v>176</v>
      </c>
      <c r="L63" s="21">
        <v>37.69</v>
      </c>
      <c r="M63" s="21">
        <v>4.1399999999999997</v>
      </c>
      <c r="N63" s="21">
        <v>18.850000000000001</v>
      </c>
      <c r="O63" s="21">
        <v>38.75</v>
      </c>
      <c r="P63" s="21">
        <v>0.13</v>
      </c>
      <c r="Q63" s="21">
        <v>0.38</v>
      </c>
      <c r="S63" s="14"/>
    </row>
    <row r="64" spans="1:19" s="5" customFormat="1" x14ac:dyDescent="0.25">
      <c r="A64" s="21" t="s">
        <v>177</v>
      </c>
      <c r="B64" s="21">
        <v>56.4</v>
      </c>
      <c r="C64" s="21">
        <v>5.35</v>
      </c>
      <c r="D64" s="21">
        <v>14.7</v>
      </c>
      <c r="E64" s="21">
        <v>23.31</v>
      </c>
      <c r="F64" s="21">
        <v>0.08</v>
      </c>
      <c r="G64" s="21">
        <v>0.09</v>
      </c>
      <c r="I64" s="14"/>
      <c r="K64" s="21" t="s">
        <v>177</v>
      </c>
      <c r="L64" s="21">
        <v>37.479999999999997</v>
      </c>
      <c r="M64" s="21">
        <v>4.22</v>
      </c>
      <c r="N64" s="21">
        <v>18.920000000000002</v>
      </c>
      <c r="O64" s="21">
        <v>38.81</v>
      </c>
      <c r="P64" s="21">
        <v>0.18</v>
      </c>
      <c r="Q64" s="21">
        <v>0.33</v>
      </c>
      <c r="S64" s="14"/>
    </row>
    <row r="65" spans="1:19" s="5" customFormat="1" x14ac:dyDescent="0.25">
      <c r="A65" s="21" t="s">
        <v>178</v>
      </c>
      <c r="B65" s="21">
        <v>56.3</v>
      </c>
      <c r="C65" s="21">
        <v>5.25</v>
      </c>
      <c r="D65" s="21">
        <v>14.77</v>
      </c>
      <c r="E65" s="21">
        <v>23.38</v>
      </c>
      <c r="F65" s="21">
        <v>0.14000000000000001</v>
      </c>
      <c r="G65" s="21">
        <v>0.1</v>
      </c>
      <c r="I65" s="14"/>
      <c r="K65" s="21" t="s">
        <v>178</v>
      </c>
      <c r="L65" s="21">
        <v>37.32</v>
      </c>
      <c r="M65" s="21">
        <v>4.13</v>
      </c>
      <c r="N65" s="21">
        <v>18.95</v>
      </c>
      <c r="O65" s="21">
        <v>38.82</v>
      </c>
      <c r="P65" s="21">
        <v>0.33</v>
      </c>
      <c r="Q65" s="21">
        <v>0.38</v>
      </c>
      <c r="S65" s="14"/>
    </row>
    <row r="66" spans="1:19" s="5" customFormat="1" x14ac:dyDescent="0.25">
      <c r="A66" s="21" t="s">
        <v>179</v>
      </c>
      <c r="B66" s="21">
        <v>56.74</v>
      </c>
      <c r="C66" s="21">
        <v>5</v>
      </c>
      <c r="D66" s="21">
        <v>14.68</v>
      </c>
      <c r="E66" s="21">
        <v>23.32</v>
      </c>
      <c r="F66" s="21">
        <v>0.08</v>
      </c>
      <c r="G66" s="21">
        <v>0.11</v>
      </c>
      <c r="I66" s="14"/>
      <c r="K66" s="21" t="s">
        <v>179</v>
      </c>
      <c r="L66" s="21">
        <v>37.69</v>
      </c>
      <c r="M66" s="21">
        <v>3.95</v>
      </c>
      <c r="N66" s="21">
        <v>18.88</v>
      </c>
      <c r="O66" s="21">
        <v>38.81</v>
      </c>
      <c r="P66" s="21">
        <v>0.19</v>
      </c>
      <c r="Q66" s="21">
        <v>0.41</v>
      </c>
      <c r="S66" s="14"/>
    </row>
    <row r="67" spans="1:19" s="5" customFormat="1" x14ac:dyDescent="0.25">
      <c r="A67" s="21" t="s">
        <v>180</v>
      </c>
      <c r="B67" s="21">
        <v>56.48</v>
      </c>
      <c r="C67" s="21">
        <v>5.0999999999999996</v>
      </c>
      <c r="D67" s="21">
        <v>14.76</v>
      </c>
      <c r="E67" s="21">
        <v>23.43</v>
      </c>
      <c r="F67" s="21">
        <v>0.05</v>
      </c>
      <c r="G67" s="21">
        <v>0.1</v>
      </c>
      <c r="I67" s="14"/>
      <c r="K67" s="21" t="s">
        <v>180</v>
      </c>
      <c r="L67" s="21">
        <v>37.479999999999997</v>
      </c>
      <c r="M67" s="21">
        <v>4.0199999999999996</v>
      </c>
      <c r="N67" s="21">
        <v>18.97</v>
      </c>
      <c r="O67" s="21">
        <v>38.96</v>
      </c>
      <c r="P67" s="21">
        <v>0.12</v>
      </c>
      <c r="Q67" s="21">
        <v>0.36</v>
      </c>
      <c r="S67" s="14"/>
    </row>
    <row r="68" spans="1:19" s="5" customFormat="1" x14ac:dyDescent="0.25">
      <c r="A68" s="21" t="s">
        <v>181</v>
      </c>
      <c r="B68" s="21">
        <v>56.67</v>
      </c>
      <c r="C68" s="21">
        <v>5.1100000000000003</v>
      </c>
      <c r="D68" s="21">
        <v>14.64</v>
      </c>
      <c r="E68" s="21">
        <v>23.29</v>
      </c>
      <c r="F68" s="21">
        <v>0.1</v>
      </c>
      <c r="G68" s="21">
        <v>0.11</v>
      </c>
      <c r="I68" s="14"/>
      <c r="K68" s="21" t="s">
        <v>181</v>
      </c>
      <c r="L68" s="21">
        <v>37.659999999999997</v>
      </c>
      <c r="M68" s="21">
        <v>4.03</v>
      </c>
      <c r="N68" s="21">
        <v>18.829999999999998</v>
      </c>
      <c r="O68" s="21">
        <v>38.770000000000003</v>
      </c>
      <c r="P68" s="21">
        <v>0.23</v>
      </c>
      <c r="Q68" s="21">
        <v>0.39</v>
      </c>
      <c r="S68" s="14"/>
    </row>
    <row r="69" spans="1:19" s="5" customFormat="1" x14ac:dyDescent="0.25">
      <c r="A69" s="21" t="s">
        <v>182</v>
      </c>
      <c r="B69" s="21">
        <v>56.82</v>
      </c>
      <c r="C69" s="21">
        <v>5</v>
      </c>
      <c r="D69" s="21">
        <v>14.64</v>
      </c>
      <c r="E69" s="21">
        <v>23.23</v>
      </c>
      <c r="F69" s="21">
        <v>0.12</v>
      </c>
      <c r="G69" s="21">
        <v>0.13</v>
      </c>
      <c r="I69" s="14"/>
      <c r="K69" s="21" t="s">
        <v>182</v>
      </c>
      <c r="L69" s="21">
        <v>37.75</v>
      </c>
      <c r="M69" s="21">
        <v>3.94</v>
      </c>
      <c r="N69" s="21">
        <v>18.829999999999998</v>
      </c>
      <c r="O69" s="21">
        <v>38.659999999999997</v>
      </c>
      <c r="P69" s="21">
        <v>0.28000000000000003</v>
      </c>
      <c r="Q69" s="21">
        <v>0.46</v>
      </c>
      <c r="S69" s="14"/>
    </row>
    <row r="70" spans="1:19" s="5" customFormat="1" x14ac:dyDescent="0.25">
      <c r="A70" s="21" t="s">
        <v>183</v>
      </c>
      <c r="B70" s="21">
        <v>56.61</v>
      </c>
      <c r="C70" s="21">
        <v>5</v>
      </c>
      <c r="D70" s="21">
        <v>14.73</v>
      </c>
      <c r="E70" s="21">
        <v>23.34</v>
      </c>
      <c r="F70" s="21">
        <v>0.14000000000000001</v>
      </c>
      <c r="G70" s="21">
        <v>0.09</v>
      </c>
      <c r="I70" s="14"/>
      <c r="K70" s="21" t="s">
        <v>183</v>
      </c>
      <c r="L70" s="21">
        <v>37.57</v>
      </c>
      <c r="M70" s="21">
        <v>3.94</v>
      </c>
      <c r="N70" s="21">
        <v>18.920000000000002</v>
      </c>
      <c r="O70" s="21">
        <v>38.799999999999997</v>
      </c>
      <c r="P70" s="21">
        <v>0.33</v>
      </c>
      <c r="Q70" s="21">
        <v>0.34</v>
      </c>
      <c r="S70" s="14"/>
    </row>
    <row r="71" spans="1:19" s="5" customFormat="1" x14ac:dyDescent="0.25">
      <c r="A71" s="21" t="s">
        <v>184</v>
      </c>
      <c r="B71" s="21">
        <v>56.97</v>
      </c>
      <c r="C71" s="21">
        <v>4.91</v>
      </c>
      <c r="D71" s="21">
        <v>14.6</v>
      </c>
      <c r="E71" s="21">
        <v>23.23</v>
      </c>
      <c r="F71" s="21">
        <v>7.0000000000000007E-2</v>
      </c>
      <c r="G71" s="21">
        <v>0.11</v>
      </c>
      <c r="I71" s="14"/>
      <c r="K71" s="21" t="s">
        <v>184</v>
      </c>
      <c r="L71" s="21">
        <v>37.909999999999997</v>
      </c>
      <c r="M71" s="21">
        <v>3.88</v>
      </c>
      <c r="N71" s="21">
        <v>18.809999999999999</v>
      </c>
      <c r="O71" s="21">
        <v>38.72</v>
      </c>
      <c r="P71" s="21">
        <v>0.17</v>
      </c>
      <c r="Q71" s="21">
        <v>0.41</v>
      </c>
      <c r="S71" s="14"/>
    </row>
    <row r="72" spans="1:19" s="5" customFormat="1" x14ac:dyDescent="0.25">
      <c r="A72" s="21" t="s">
        <v>185</v>
      </c>
      <c r="B72" s="21">
        <v>56.88</v>
      </c>
      <c r="C72" s="21">
        <v>4.82</v>
      </c>
      <c r="D72" s="21">
        <v>14.7</v>
      </c>
      <c r="E72" s="21">
        <v>23.34</v>
      </c>
      <c r="F72" s="21">
        <v>0.09</v>
      </c>
      <c r="G72" s="21">
        <v>0.1</v>
      </c>
      <c r="I72" s="14"/>
      <c r="K72" s="21" t="s">
        <v>185</v>
      </c>
      <c r="L72" s="21">
        <v>37.799999999999997</v>
      </c>
      <c r="M72" s="21">
        <v>3.8</v>
      </c>
      <c r="N72" s="21">
        <v>18.91</v>
      </c>
      <c r="O72" s="21">
        <v>38.86</v>
      </c>
      <c r="P72" s="21">
        <v>0.2</v>
      </c>
      <c r="Q72" s="21">
        <v>0.36</v>
      </c>
      <c r="S72" s="14"/>
    </row>
    <row r="73" spans="1:19" s="5" customFormat="1" x14ac:dyDescent="0.25">
      <c r="A73" s="21" t="s">
        <v>186</v>
      </c>
      <c r="B73" s="21">
        <v>56.78</v>
      </c>
      <c r="C73" s="21">
        <v>4.8499999999999996</v>
      </c>
      <c r="D73" s="21">
        <v>14.72</v>
      </c>
      <c r="E73" s="21">
        <v>23.36</v>
      </c>
      <c r="F73" s="21">
        <v>0.09</v>
      </c>
      <c r="G73" s="21">
        <v>0.11</v>
      </c>
      <c r="I73" s="14"/>
      <c r="K73" s="21" t="s">
        <v>186</v>
      </c>
      <c r="L73" s="21">
        <v>37.700000000000003</v>
      </c>
      <c r="M73" s="21">
        <v>3.82</v>
      </c>
      <c r="N73" s="21">
        <v>18.920000000000002</v>
      </c>
      <c r="O73" s="21">
        <v>38.85</v>
      </c>
      <c r="P73" s="21">
        <v>0.21</v>
      </c>
      <c r="Q73" s="21">
        <v>0.4</v>
      </c>
      <c r="S73" s="14"/>
    </row>
    <row r="75" spans="1:19" s="3" customFormat="1" x14ac:dyDescent="0.25"/>
    <row r="77" spans="1:19" x14ac:dyDescent="0.25">
      <c r="A77" s="1" t="s">
        <v>96</v>
      </c>
      <c r="B77" s="2" t="s">
        <v>69</v>
      </c>
      <c r="C77" s="2"/>
      <c r="D77" s="2"/>
      <c r="E77" s="2"/>
      <c r="F77" s="2"/>
      <c r="G77" s="2"/>
      <c r="K77" s="1" t="s">
        <v>96</v>
      </c>
      <c r="L77" s="2" t="s">
        <v>70</v>
      </c>
    </row>
    <row r="78" spans="1:19" x14ac:dyDescent="0.25">
      <c r="B78" s="18" t="s">
        <v>1</v>
      </c>
      <c r="C78" s="18" t="s">
        <v>159</v>
      </c>
      <c r="D78" s="18" t="s">
        <v>160</v>
      </c>
      <c r="E78" s="18" t="s">
        <v>3</v>
      </c>
      <c r="F78" s="18" t="s">
        <v>5</v>
      </c>
      <c r="G78" s="18" t="s">
        <v>6</v>
      </c>
      <c r="L78" s="18" t="s">
        <v>1</v>
      </c>
      <c r="M78" s="18" t="s">
        <v>159</v>
      </c>
      <c r="N78" s="18" t="s">
        <v>160</v>
      </c>
      <c r="O78" s="18" t="s">
        <v>3</v>
      </c>
      <c r="P78" s="18" t="s">
        <v>5</v>
      </c>
      <c r="Q78" s="18" t="s">
        <v>6</v>
      </c>
    </row>
    <row r="79" spans="1:19" x14ac:dyDescent="0.25">
      <c r="A79" s="17" t="s">
        <v>143</v>
      </c>
      <c r="B79" s="19">
        <f>AVERAGE(B60:B73)</f>
        <v>56.613571428571433</v>
      </c>
      <c r="C79" s="19">
        <f t="shared" ref="C79:G79" si="10">AVERAGE(C60:C73)</f>
        <v>5.0635714285714277</v>
      </c>
      <c r="D79" s="19">
        <f t="shared" si="10"/>
        <v>14.693571428571426</v>
      </c>
      <c r="E79" s="19">
        <f t="shared" si="10"/>
        <v>23.340714285714284</v>
      </c>
      <c r="F79" s="19">
        <f t="shared" si="10"/>
        <v>0.10500000000000002</v>
      </c>
      <c r="G79" s="19">
        <f t="shared" si="10"/>
        <v>0.10571428571428573</v>
      </c>
      <c r="K79" s="17" t="s">
        <v>143</v>
      </c>
      <c r="L79" s="19">
        <f>AVERAGE(L60:L73)</f>
        <v>37.587857142857146</v>
      </c>
      <c r="M79" s="19">
        <f t="shared" ref="M79:Q79" si="11">AVERAGE(M60:M73)</f>
        <v>3.9914285714285711</v>
      </c>
      <c r="N79" s="19">
        <f t="shared" si="11"/>
        <v>18.887142857142855</v>
      </c>
      <c r="O79" s="19">
        <f t="shared" si="11"/>
        <v>38.822142857142858</v>
      </c>
      <c r="P79" s="19">
        <f t="shared" si="11"/>
        <v>0.24642857142857144</v>
      </c>
      <c r="Q79" s="19">
        <f t="shared" si="11"/>
        <v>0.38357142857142862</v>
      </c>
    </row>
    <row r="80" spans="1:19" x14ac:dyDescent="0.25">
      <c r="A80" s="17" t="s">
        <v>144</v>
      </c>
      <c r="B80" s="19">
        <f>_xlfn.STDEV.P(B60:B73)</f>
        <v>0.20359648968546856</v>
      </c>
      <c r="C80" s="19">
        <f t="shared" ref="C80:G80" si="12">_xlfn.STDEV.P(C60:C73)</f>
        <v>0.14641463348299302</v>
      </c>
      <c r="D80" s="19">
        <f t="shared" si="12"/>
        <v>4.9943846018323731E-2</v>
      </c>
      <c r="E80" s="19">
        <f t="shared" si="12"/>
        <v>7.8963308451664244E-2</v>
      </c>
      <c r="F80" s="19">
        <f t="shared" si="12"/>
        <v>3.7368818170080871E-2</v>
      </c>
      <c r="G80" s="19">
        <f t="shared" si="12"/>
        <v>9.7937922862872066E-3</v>
      </c>
      <c r="K80" s="17" t="s">
        <v>144</v>
      </c>
      <c r="L80" s="19">
        <f>_xlfn.STDEV.P(L60:L73)</f>
        <v>0.17925156191503452</v>
      </c>
      <c r="M80" s="19">
        <f t="shared" ref="M80:Q80" si="13">_xlfn.STDEV.P(M60:M73)</f>
        <v>0.11519282857496829</v>
      </c>
      <c r="N80" s="19">
        <f t="shared" si="13"/>
        <v>5.0345743390589393E-2</v>
      </c>
      <c r="O80" s="19">
        <f t="shared" si="13"/>
        <v>8.7926801653305464E-2</v>
      </c>
      <c r="P80" s="19">
        <f t="shared" si="13"/>
        <v>8.6322248651462416E-2</v>
      </c>
      <c r="Q80" s="19">
        <f t="shared" si="13"/>
        <v>3.1077585596867272E-2</v>
      </c>
    </row>
    <row r="81" spans="1:17" x14ac:dyDescent="0.25">
      <c r="A81" s="17" t="s">
        <v>145</v>
      </c>
      <c r="B81" s="18">
        <f>COUNT(B60:B73)</f>
        <v>14</v>
      </c>
      <c r="C81" s="18">
        <f t="shared" ref="C81:G81" si="14">COUNT(C60:C73)</f>
        <v>14</v>
      </c>
      <c r="D81" s="18">
        <f t="shared" si="14"/>
        <v>14</v>
      </c>
      <c r="E81" s="18">
        <f t="shared" si="14"/>
        <v>14</v>
      </c>
      <c r="F81" s="18">
        <f t="shared" si="14"/>
        <v>14</v>
      </c>
      <c r="G81" s="18">
        <f t="shared" si="14"/>
        <v>14</v>
      </c>
      <c r="K81" s="17" t="s">
        <v>145</v>
      </c>
      <c r="L81" s="18">
        <f>COUNT(L60:L73)</f>
        <v>14</v>
      </c>
      <c r="M81" s="18">
        <f t="shared" ref="M81:Q81" si="15">COUNT(M60:M73)</f>
        <v>14</v>
      </c>
      <c r="N81" s="18">
        <f t="shared" si="15"/>
        <v>14</v>
      </c>
      <c r="O81" s="18">
        <f t="shared" si="15"/>
        <v>14</v>
      </c>
      <c r="P81" s="18">
        <f t="shared" si="15"/>
        <v>14</v>
      </c>
      <c r="Q81" s="18">
        <f t="shared" si="15"/>
        <v>14</v>
      </c>
    </row>
    <row r="82" spans="1:17" x14ac:dyDescent="0.25">
      <c r="A82" s="17" t="s">
        <v>147</v>
      </c>
      <c r="B82" s="19">
        <f>MIN(B60:B73)</f>
        <v>56.3</v>
      </c>
      <c r="C82" s="19">
        <f t="shared" ref="C82:G82" si="16">MIN(C60:C73)</f>
        <v>4.82</v>
      </c>
      <c r="D82" s="19">
        <f t="shared" si="16"/>
        <v>14.6</v>
      </c>
      <c r="E82" s="19">
        <f t="shared" si="16"/>
        <v>23.23</v>
      </c>
      <c r="F82" s="19">
        <f t="shared" si="16"/>
        <v>0.05</v>
      </c>
      <c r="G82" s="19">
        <f t="shared" si="16"/>
        <v>0.09</v>
      </c>
      <c r="K82" s="17" t="s">
        <v>147</v>
      </c>
      <c r="L82" s="19">
        <f>MIN(L60:L73)</f>
        <v>37.29</v>
      </c>
      <c r="M82" s="19">
        <f t="shared" ref="M82:Q82" si="17">MIN(M60:M73)</f>
        <v>3.8</v>
      </c>
      <c r="N82" s="19">
        <f t="shared" si="17"/>
        <v>18.809999999999999</v>
      </c>
      <c r="O82" s="19">
        <f t="shared" si="17"/>
        <v>38.659999999999997</v>
      </c>
      <c r="P82" s="19">
        <f t="shared" si="17"/>
        <v>0.12</v>
      </c>
      <c r="Q82" s="19">
        <f t="shared" si="17"/>
        <v>0.33</v>
      </c>
    </row>
    <row r="83" spans="1:17" x14ac:dyDescent="0.25">
      <c r="A83" s="17" t="s">
        <v>146</v>
      </c>
      <c r="B83" s="19">
        <f>MAX(B60:B73)</f>
        <v>56.97</v>
      </c>
      <c r="C83" s="19">
        <f t="shared" ref="C83:G83" si="18">MAX(C60:C73)</f>
        <v>5.35</v>
      </c>
      <c r="D83" s="19">
        <f t="shared" si="18"/>
        <v>14.77</v>
      </c>
      <c r="E83" s="19">
        <f t="shared" si="18"/>
        <v>23.51</v>
      </c>
      <c r="F83" s="19">
        <f t="shared" si="18"/>
        <v>0.17</v>
      </c>
      <c r="G83" s="19">
        <f t="shared" si="18"/>
        <v>0.13</v>
      </c>
      <c r="K83" s="17" t="s">
        <v>146</v>
      </c>
      <c r="L83" s="19">
        <f>MAX(L60:L73)</f>
        <v>37.909999999999997</v>
      </c>
      <c r="M83" s="19">
        <f t="shared" ref="M83:Q83" si="19">MAX(M60:M73)</f>
        <v>4.22</v>
      </c>
      <c r="N83" s="19">
        <f t="shared" si="19"/>
        <v>18.97</v>
      </c>
      <c r="O83" s="19">
        <f t="shared" si="19"/>
        <v>38.99</v>
      </c>
      <c r="P83" s="19">
        <f t="shared" si="19"/>
        <v>0.39</v>
      </c>
      <c r="Q83" s="19">
        <f t="shared" si="19"/>
        <v>0.46</v>
      </c>
    </row>
    <row r="85" spans="1:17" s="3" customFormat="1" x14ac:dyDescent="0.25"/>
    <row r="87" spans="1:17" x14ac:dyDescent="0.25">
      <c r="A87" s="1" t="s">
        <v>108</v>
      </c>
      <c r="K87" s="1" t="s">
        <v>108</v>
      </c>
    </row>
    <row r="88" spans="1:17" x14ac:dyDescent="0.25">
      <c r="A88" t="s">
        <v>141</v>
      </c>
      <c r="K88" t="s">
        <v>142</v>
      </c>
    </row>
    <row r="89" spans="1:17" x14ac:dyDescent="0.25">
      <c r="A89" s="1" t="s">
        <v>82</v>
      </c>
      <c r="B89" s="18" t="s">
        <v>1</v>
      </c>
      <c r="C89" s="18" t="s">
        <v>159</v>
      </c>
      <c r="D89" s="18" t="s">
        <v>160</v>
      </c>
      <c r="E89" s="18" t="s">
        <v>3</v>
      </c>
      <c r="F89" s="18" t="s">
        <v>5</v>
      </c>
      <c r="G89" s="18" t="s">
        <v>6</v>
      </c>
      <c r="K89" s="1" t="s">
        <v>82</v>
      </c>
      <c r="L89" s="18" t="s">
        <v>1</v>
      </c>
      <c r="M89" s="18" t="s">
        <v>159</v>
      </c>
      <c r="N89" s="18" t="s">
        <v>160</v>
      </c>
      <c r="O89" s="18" t="s">
        <v>3</v>
      </c>
      <c r="P89" s="18" t="s">
        <v>5</v>
      </c>
      <c r="Q89" s="18" t="s">
        <v>6</v>
      </c>
    </row>
    <row r="90" spans="1:17" x14ac:dyDescent="0.25">
      <c r="A90" t="s">
        <v>161</v>
      </c>
      <c r="B90" s="5">
        <v>56.01</v>
      </c>
      <c r="C90" s="5">
        <v>6.24</v>
      </c>
      <c r="D90" s="5">
        <v>14.51</v>
      </c>
      <c r="E90" s="5">
        <v>22.86</v>
      </c>
      <c r="F90" s="5">
        <v>0.28000000000000003</v>
      </c>
      <c r="G90" s="5">
        <v>0.1</v>
      </c>
      <c r="K90" t="s">
        <v>161</v>
      </c>
      <c r="L90" s="5">
        <v>37.26</v>
      </c>
      <c r="M90" s="5">
        <v>4.93</v>
      </c>
      <c r="N90" s="5">
        <v>18.690000000000001</v>
      </c>
      <c r="O90" s="5">
        <v>38.11</v>
      </c>
      <c r="P90" s="5">
        <v>0.64</v>
      </c>
      <c r="Q90" s="5">
        <v>0.37</v>
      </c>
    </row>
    <row r="91" spans="1:17" x14ac:dyDescent="0.25">
      <c r="A91" t="s">
        <v>162</v>
      </c>
      <c r="B91" s="5">
        <v>56.7</v>
      </c>
      <c r="C91" s="5">
        <v>4.63</v>
      </c>
      <c r="D91" s="5">
        <v>14.86</v>
      </c>
      <c r="E91" s="5">
        <v>23.57</v>
      </c>
      <c r="F91" s="5">
        <v>0.13</v>
      </c>
      <c r="G91" s="5">
        <v>0.11</v>
      </c>
      <c r="K91" t="s">
        <v>162</v>
      </c>
      <c r="L91" s="5">
        <v>37.53</v>
      </c>
      <c r="M91" s="5">
        <v>3.64</v>
      </c>
      <c r="N91" s="5">
        <v>19.04</v>
      </c>
      <c r="O91" s="5">
        <v>39.08</v>
      </c>
      <c r="P91" s="5">
        <v>0.28999999999999998</v>
      </c>
      <c r="Q91" s="5">
        <v>0.41</v>
      </c>
    </row>
    <row r="92" spans="1:17" x14ac:dyDescent="0.25">
      <c r="A92" t="s">
        <v>163</v>
      </c>
      <c r="B92" s="5">
        <v>56.56</v>
      </c>
      <c r="C92" s="5">
        <v>4.67</v>
      </c>
      <c r="D92" s="5">
        <v>14.92</v>
      </c>
      <c r="E92" s="5">
        <v>23.68</v>
      </c>
      <c r="F92" s="5">
        <v>0.06</v>
      </c>
      <c r="G92" s="5">
        <v>0.11</v>
      </c>
      <c r="K92" t="s">
        <v>163</v>
      </c>
      <c r="L92" s="5">
        <v>37.43</v>
      </c>
      <c r="M92" s="5">
        <v>3.67</v>
      </c>
      <c r="N92" s="5">
        <v>19.11</v>
      </c>
      <c r="O92" s="5">
        <v>39.26</v>
      </c>
      <c r="P92" s="5">
        <v>0.15</v>
      </c>
      <c r="Q92" s="5">
        <v>0.39</v>
      </c>
    </row>
    <row r="94" spans="1:17" s="3" customFormat="1" x14ac:dyDescent="0.25"/>
    <row r="96" spans="1:17" x14ac:dyDescent="0.25">
      <c r="A96" s="1" t="s">
        <v>108</v>
      </c>
      <c r="B96" s="2" t="s">
        <v>69</v>
      </c>
      <c r="C96" s="2"/>
      <c r="D96" s="2"/>
      <c r="E96" s="2"/>
      <c r="F96" s="2"/>
      <c r="G96" s="2"/>
      <c r="K96" s="1" t="s">
        <v>108</v>
      </c>
      <c r="L96" s="2" t="s">
        <v>70</v>
      </c>
    </row>
    <row r="97" spans="1:17" x14ac:dyDescent="0.25">
      <c r="B97" s="18" t="s">
        <v>1</v>
      </c>
      <c r="C97" s="18" t="s">
        <v>159</v>
      </c>
      <c r="D97" s="18" t="s">
        <v>160</v>
      </c>
      <c r="E97" s="18" t="s">
        <v>3</v>
      </c>
      <c r="F97" s="18" t="s">
        <v>5</v>
      </c>
      <c r="G97" s="18" t="s">
        <v>6</v>
      </c>
      <c r="L97" s="18" t="s">
        <v>1</v>
      </c>
      <c r="M97" s="18" t="s">
        <v>159</v>
      </c>
      <c r="N97" s="18" t="s">
        <v>160</v>
      </c>
      <c r="O97" s="18" t="s">
        <v>3</v>
      </c>
      <c r="P97" s="18" t="s">
        <v>5</v>
      </c>
      <c r="Q97" s="18" t="s">
        <v>6</v>
      </c>
    </row>
    <row r="98" spans="1:17" x14ac:dyDescent="0.25">
      <c r="A98" s="17" t="s">
        <v>143</v>
      </c>
      <c r="B98" s="19">
        <f>AVERAGE(B90:B92)</f>
        <v>56.423333333333339</v>
      </c>
      <c r="C98" s="19">
        <f t="shared" ref="C98:G98" si="20">AVERAGE(C90:C92)</f>
        <v>5.1800000000000006</v>
      </c>
      <c r="D98" s="19">
        <f t="shared" si="20"/>
        <v>14.763333333333334</v>
      </c>
      <c r="E98" s="19">
        <f t="shared" si="20"/>
        <v>23.37</v>
      </c>
      <c r="F98" s="19">
        <f t="shared" si="20"/>
        <v>0.15666666666666668</v>
      </c>
      <c r="G98" s="19">
        <f t="shared" si="20"/>
        <v>0.10666666666666667</v>
      </c>
      <c r="K98" s="17" t="s">
        <v>143</v>
      </c>
      <c r="L98" s="19">
        <f>AVERAGE(L90:L92)</f>
        <v>37.406666666666666</v>
      </c>
      <c r="M98" s="19">
        <f t="shared" ref="M98:Q98" si="21">AVERAGE(M90:M92)</f>
        <v>4.08</v>
      </c>
      <c r="N98" s="19">
        <f t="shared" si="21"/>
        <v>18.946666666666669</v>
      </c>
      <c r="O98" s="19">
        <f t="shared" si="21"/>
        <v>38.816666666666663</v>
      </c>
      <c r="P98" s="19">
        <f t="shared" si="21"/>
        <v>0.35999999999999993</v>
      </c>
      <c r="Q98" s="19">
        <f t="shared" si="21"/>
        <v>0.38999999999999996</v>
      </c>
    </row>
    <row r="99" spans="1:17" x14ac:dyDescent="0.25">
      <c r="A99" s="17" t="s">
        <v>144</v>
      </c>
      <c r="B99" s="19">
        <f>_xlfn.STDEV.P(B90:B92)</f>
        <v>0.29780679792256282</v>
      </c>
      <c r="C99" s="19">
        <f t="shared" ref="C99:G99" si="22">_xlfn.STDEV.P(C90:C92)</f>
        <v>0.7497110554518045</v>
      </c>
      <c r="D99" s="19">
        <f t="shared" si="22"/>
        <v>0.18080068829760823</v>
      </c>
      <c r="E99" s="19">
        <f t="shared" si="22"/>
        <v>0.36340977789083617</v>
      </c>
      <c r="F99" s="19">
        <f t="shared" si="22"/>
        <v>9.1772665986241383E-2</v>
      </c>
      <c r="G99" s="19">
        <f t="shared" si="22"/>
        <v>4.714045207910314E-3</v>
      </c>
      <c r="K99" s="17" t="s">
        <v>144</v>
      </c>
      <c r="L99" s="19">
        <f>_xlfn.STDEV.P(L90:L92)</f>
        <v>0.11145502331533787</v>
      </c>
      <c r="M99" s="19">
        <f t="shared" ref="M99:Q99" si="23">_xlfn.STDEV.P(M90:M92)</f>
        <v>0.60116553460756561</v>
      </c>
      <c r="N99" s="19">
        <f t="shared" si="23"/>
        <v>0.183726850393608</v>
      </c>
      <c r="O99" s="19">
        <f t="shared" si="23"/>
        <v>0.50506325236438288</v>
      </c>
      <c r="P99" s="19">
        <f t="shared" si="23"/>
        <v>0.20607442021431652</v>
      </c>
      <c r="Q99" s="19">
        <f t="shared" si="23"/>
        <v>1.6329931618554512E-2</v>
      </c>
    </row>
    <row r="100" spans="1:17" x14ac:dyDescent="0.25">
      <c r="A100" s="17" t="s">
        <v>145</v>
      </c>
      <c r="B100" s="18">
        <f>COUNT(B90:B92)</f>
        <v>3</v>
      </c>
      <c r="C100" s="18">
        <f t="shared" ref="C100:G100" si="24">COUNT(C90:C92)</f>
        <v>3</v>
      </c>
      <c r="D100" s="18">
        <f t="shared" si="24"/>
        <v>3</v>
      </c>
      <c r="E100" s="18">
        <f t="shared" si="24"/>
        <v>3</v>
      </c>
      <c r="F100" s="18">
        <f t="shared" si="24"/>
        <v>3</v>
      </c>
      <c r="G100" s="18">
        <f t="shared" si="24"/>
        <v>3</v>
      </c>
      <c r="K100" s="17" t="s">
        <v>145</v>
      </c>
      <c r="L100" s="18">
        <f>COUNT(L90:L92)</f>
        <v>3</v>
      </c>
      <c r="M100" s="18">
        <f t="shared" ref="M100:Q100" si="25">COUNT(M90:M92)</f>
        <v>3</v>
      </c>
      <c r="N100" s="18">
        <f t="shared" si="25"/>
        <v>3</v>
      </c>
      <c r="O100" s="18">
        <f t="shared" si="25"/>
        <v>3</v>
      </c>
      <c r="P100" s="18">
        <f t="shared" si="25"/>
        <v>3</v>
      </c>
      <c r="Q100" s="18">
        <f t="shared" si="25"/>
        <v>3</v>
      </c>
    </row>
    <row r="101" spans="1:17" x14ac:dyDescent="0.25">
      <c r="A101" s="17" t="s">
        <v>147</v>
      </c>
      <c r="B101" s="19">
        <f>MIN(B90:B92)</f>
        <v>56.01</v>
      </c>
      <c r="C101" s="19">
        <f t="shared" ref="C101:G101" si="26">MIN(C90:C92)</f>
        <v>4.63</v>
      </c>
      <c r="D101" s="19">
        <f t="shared" si="26"/>
        <v>14.51</v>
      </c>
      <c r="E101" s="19">
        <f t="shared" si="26"/>
        <v>22.86</v>
      </c>
      <c r="F101" s="19">
        <f t="shared" si="26"/>
        <v>0.06</v>
      </c>
      <c r="G101" s="19">
        <f t="shared" si="26"/>
        <v>0.1</v>
      </c>
      <c r="K101" s="17" t="s">
        <v>147</v>
      </c>
      <c r="L101" s="19">
        <f>MIN(L90:L92)</f>
        <v>37.26</v>
      </c>
      <c r="M101" s="19">
        <f t="shared" ref="M101:Q101" si="27">MIN(M90:M92)</f>
        <v>3.64</v>
      </c>
      <c r="N101" s="19">
        <f t="shared" si="27"/>
        <v>18.690000000000001</v>
      </c>
      <c r="O101" s="19">
        <f t="shared" si="27"/>
        <v>38.11</v>
      </c>
      <c r="P101" s="19">
        <f t="shared" si="27"/>
        <v>0.15</v>
      </c>
      <c r="Q101" s="19">
        <f t="shared" si="27"/>
        <v>0.37</v>
      </c>
    </row>
    <row r="102" spans="1:17" x14ac:dyDescent="0.25">
      <c r="A102" s="17" t="s">
        <v>146</v>
      </c>
      <c r="B102" s="19">
        <f>MAX(B90:B92)</f>
        <v>56.7</v>
      </c>
      <c r="C102" s="19">
        <f t="shared" ref="C102:G102" si="28">MAX(C90:C92)</f>
        <v>6.24</v>
      </c>
      <c r="D102" s="19">
        <f t="shared" si="28"/>
        <v>14.92</v>
      </c>
      <c r="E102" s="19">
        <f t="shared" si="28"/>
        <v>23.68</v>
      </c>
      <c r="F102" s="19">
        <f t="shared" si="28"/>
        <v>0.28000000000000003</v>
      </c>
      <c r="G102" s="19">
        <f t="shared" si="28"/>
        <v>0.11</v>
      </c>
      <c r="K102" s="17" t="s">
        <v>146</v>
      </c>
      <c r="L102" s="19">
        <f>MAX(L90:L92)</f>
        <v>37.53</v>
      </c>
      <c r="M102" s="19">
        <f t="shared" ref="M102:Q102" si="29">MAX(M90:M92)</f>
        <v>4.93</v>
      </c>
      <c r="N102" s="19">
        <f t="shared" si="29"/>
        <v>19.11</v>
      </c>
      <c r="O102" s="19">
        <f t="shared" si="29"/>
        <v>39.26</v>
      </c>
      <c r="P102" s="19">
        <f t="shared" si="29"/>
        <v>0.64</v>
      </c>
      <c r="Q102" s="19">
        <f t="shared" si="29"/>
        <v>0.41</v>
      </c>
    </row>
    <row r="104" spans="1:17" s="3" customFormat="1" x14ac:dyDescent="0.25"/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11"/>
  <sheetViews>
    <sheetView topLeftCell="G7" workbookViewId="0">
      <selection activeCell="AA55" sqref="Q55:AA55"/>
    </sheetView>
  </sheetViews>
  <sheetFormatPr baseColWidth="10" defaultRowHeight="15" x14ac:dyDescent="0.25"/>
  <cols>
    <col min="1" max="1" width="28.28515625" bestFit="1" customWidth="1"/>
    <col min="14" max="14" width="11.42578125" style="3"/>
    <col min="16" max="16" width="28.28515625" bestFit="1" customWidth="1"/>
  </cols>
  <sheetData>
    <row r="1" spans="1:27" x14ac:dyDescent="0.25">
      <c r="A1" s="1" t="s">
        <v>115</v>
      </c>
      <c r="P1" s="1" t="s">
        <v>115</v>
      </c>
    </row>
    <row r="2" spans="1:27" x14ac:dyDescent="0.25">
      <c r="A2" t="s">
        <v>141</v>
      </c>
      <c r="P2" t="s">
        <v>142</v>
      </c>
    </row>
    <row r="3" spans="1:27" x14ac:dyDescent="0.25">
      <c r="A3" s="1" t="s">
        <v>72</v>
      </c>
      <c r="B3" s="18" t="s">
        <v>1</v>
      </c>
      <c r="C3" s="18" t="s">
        <v>160</v>
      </c>
      <c r="D3" s="18" t="s">
        <v>3</v>
      </c>
      <c r="E3" s="18" t="s">
        <v>6</v>
      </c>
      <c r="F3" s="18" t="s">
        <v>187</v>
      </c>
      <c r="G3" s="18" t="s">
        <v>188</v>
      </c>
      <c r="H3" s="18" t="s">
        <v>189</v>
      </c>
      <c r="I3" s="18" t="s">
        <v>190</v>
      </c>
      <c r="J3" s="18" t="s">
        <v>191</v>
      </c>
      <c r="P3" s="1" t="s">
        <v>72</v>
      </c>
      <c r="Q3" s="18" t="s">
        <v>1</v>
      </c>
      <c r="R3" s="18" t="s">
        <v>160</v>
      </c>
      <c r="S3" s="18" t="s">
        <v>3</v>
      </c>
      <c r="T3" s="18" t="s">
        <v>6</v>
      </c>
      <c r="U3" s="18" t="s">
        <v>187</v>
      </c>
      <c r="V3" s="18" t="s">
        <v>188</v>
      </c>
      <c r="W3" s="18" t="s">
        <v>189</v>
      </c>
      <c r="X3" s="18" t="s">
        <v>190</v>
      </c>
      <c r="Y3" s="18" t="s">
        <v>191</v>
      </c>
    </row>
    <row r="4" spans="1:27" x14ac:dyDescent="0.25">
      <c r="A4" t="s">
        <v>194</v>
      </c>
      <c r="B4" s="5">
        <v>66.62</v>
      </c>
      <c r="C4" s="5">
        <v>17.05</v>
      </c>
      <c r="D4" s="5">
        <v>0.08</v>
      </c>
      <c r="F4" s="5">
        <v>5.23</v>
      </c>
      <c r="G4" s="5">
        <v>8.27</v>
      </c>
      <c r="H4" s="5">
        <v>0.6</v>
      </c>
      <c r="I4" s="5">
        <v>2.0099999999999998</v>
      </c>
      <c r="J4" s="5">
        <v>0.13</v>
      </c>
      <c r="K4" s="5"/>
      <c r="L4" s="5"/>
      <c r="P4" t="s">
        <v>194</v>
      </c>
      <c r="Q4" s="5">
        <v>27.49</v>
      </c>
      <c r="R4" s="5">
        <v>13.62</v>
      </c>
      <c r="S4" s="5">
        <v>0.08</v>
      </c>
      <c r="U4" s="5">
        <v>18.75</v>
      </c>
      <c r="V4" s="5">
        <v>29.89</v>
      </c>
      <c r="W4" s="5">
        <v>2.2000000000000002</v>
      </c>
      <c r="X4" s="5">
        <v>7.46</v>
      </c>
      <c r="Y4" s="5">
        <v>0.5</v>
      </c>
    </row>
    <row r="5" spans="1:27" x14ac:dyDescent="0.25">
      <c r="A5" t="s">
        <v>195</v>
      </c>
      <c r="B5" s="5">
        <v>66.599999999999994</v>
      </c>
      <c r="C5" s="5">
        <v>17.04</v>
      </c>
      <c r="D5" s="5">
        <v>0.08</v>
      </c>
      <c r="F5" s="5">
        <v>5.18</v>
      </c>
      <c r="G5" s="5">
        <v>8.33</v>
      </c>
      <c r="H5" s="5">
        <v>0.61</v>
      </c>
      <c r="I5" s="5">
        <v>2.0699999999999998</v>
      </c>
      <c r="J5" s="5">
        <v>0.08</v>
      </c>
      <c r="K5" s="5"/>
      <c r="L5" s="5"/>
      <c r="P5" t="s">
        <v>195</v>
      </c>
      <c r="Q5" s="5">
        <v>27.45</v>
      </c>
      <c r="R5" s="5">
        <v>13.6</v>
      </c>
      <c r="S5" s="5">
        <v>0.08</v>
      </c>
      <c r="U5" s="5">
        <v>18.53</v>
      </c>
      <c r="V5" s="5">
        <v>30.08</v>
      </c>
      <c r="W5" s="5">
        <v>2.23</v>
      </c>
      <c r="X5" s="5">
        <v>7.7</v>
      </c>
      <c r="Y5" s="5">
        <v>0.32</v>
      </c>
    </row>
    <row r="6" spans="1:27" x14ac:dyDescent="0.25">
      <c r="A6" t="s">
        <v>196</v>
      </c>
      <c r="B6" s="5">
        <v>66.52</v>
      </c>
      <c r="C6" s="5">
        <v>17.059999999999999</v>
      </c>
      <c r="D6" s="5"/>
      <c r="F6" s="5">
        <v>5.18</v>
      </c>
      <c r="G6" s="5">
        <v>8.42</v>
      </c>
      <c r="H6" s="5">
        <v>0.63</v>
      </c>
      <c r="I6" s="5">
        <v>2.06</v>
      </c>
      <c r="J6" s="5">
        <v>0.14000000000000001</v>
      </c>
      <c r="K6" s="5"/>
      <c r="L6" s="5"/>
      <c r="P6" t="s">
        <v>196</v>
      </c>
      <c r="Q6" s="5">
        <v>27.3</v>
      </c>
      <c r="R6" s="5">
        <v>13.55</v>
      </c>
      <c r="S6" s="5"/>
      <c r="U6" s="5">
        <v>18.46</v>
      </c>
      <c r="V6" s="5">
        <v>30.25</v>
      </c>
      <c r="W6" s="5">
        <v>2.2799999999999998</v>
      </c>
      <c r="X6" s="5">
        <v>7.63</v>
      </c>
      <c r="Y6" s="5">
        <v>0.53</v>
      </c>
    </row>
    <row r="8" spans="1:27" s="3" customFormat="1" x14ac:dyDescent="0.25"/>
    <row r="10" spans="1:27" x14ac:dyDescent="0.25">
      <c r="A10" s="1" t="s">
        <v>115</v>
      </c>
      <c r="P10" s="1" t="s">
        <v>115</v>
      </c>
    </row>
    <row r="11" spans="1:27" x14ac:dyDescent="0.25">
      <c r="A11" t="s">
        <v>141</v>
      </c>
      <c r="P11" t="s">
        <v>142</v>
      </c>
    </row>
    <row r="12" spans="1:27" x14ac:dyDescent="0.25">
      <c r="A12" s="1" t="s">
        <v>103</v>
      </c>
      <c r="B12" s="18" t="s">
        <v>1</v>
      </c>
      <c r="C12" s="18" t="s">
        <v>160</v>
      </c>
      <c r="D12" s="18" t="s">
        <v>3</v>
      </c>
      <c r="E12" s="18" t="s">
        <v>6</v>
      </c>
      <c r="F12" s="18" t="s">
        <v>187</v>
      </c>
      <c r="G12" s="18" t="s">
        <v>188</v>
      </c>
      <c r="H12" s="18" t="s">
        <v>189</v>
      </c>
      <c r="I12" s="18" t="s">
        <v>190</v>
      </c>
      <c r="J12" s="18" t="s">
        <v>191</v>
      </c>
      <c r="P12" s="1" t="s">
        <v>103</v>
      </c>
      <c r="Q12" s="18" t="s">
        <v>1</v>
      </c>
      <c r="R12" s="18" t="s">
        <v>160</v>
      </c>
      <c r="S12" s="18" t="s">
        <v>3</v>
      </c>
      <c r="T12" s="18" t="s">
        <v>6</v>
      </c>
      <c r="U12" s="18" t="s">
        <v>187</v>
      </c>
      <c r="V12" s="18" t="s">
        <v>188</v>
      </c>
      <c r="W12" s="18" t="s">
        <v>189</v>
      </c>
      <c r="X12" s="18" t="s">
        <v>190</v>
      </c>
      <c r="Y12" s="18" t="s">
        <v>191</v>
      </c>
      <c r="Z12" s="18"/>
      <c r="AA12" s="18"/>
    </row>
    <row r="13" spans="1:27" x14ac:dyDescent="0.25">
      <c r="A13" t="s">
        <v>194</v>
      </c>
      <c r="B13" s="5">
        <v>66.900000000000006</v>
      </c>
      <c r="C13" s="5">
        <v>17.09</v>
      </c>
      <c r="D13" s="5">
        <v>0.04</v>
      </c>
      <c r="F13" s="5">
        <v>4.91</v>
      </c>
      <c r="G13" s="5">
        <v>8.2799999999999994</v>
      </c>
      <c r="H13" s="5">
        <v>0.61</v>
      </c>
      <c r="I13" s="5">
        <v>2.15</v>
      </c>
      <c r="J13" s="5">
        <v>0.01</v>
      </c>
      <c r="K13" s="5"/>
      <c r="L13" s="5"/>
      <c r="P13" t="s">
        <v>194</v>
      </c>
      <c r="Q13" s="5">
        <v>27.86</v>
      </c>
      <c r="R13" s="5">
        <v>13.77</v>
      </c>
      <c r="S13" s="5">
        <v>0.04</v>
      </c>
      <c r="U13" s="5">
        <v>17.760000000000002</v>
      </c>
      <c r="V13" s="5">
        <v>30.18</v>
      </c>
      <c r="W13" s="5">
        <v>2.25</v>
      </c>
      <c r="X13" s="5">
        <v>8.08</v>
      </c>
      <c r="Y13" s="5">
        <v>0.06</v>
      </c>
    </row>
    <row r="15" spans="1:27" s="3" customFormat="1" x14ac:dyDescent="0.25"/>
    <row r="17" spans="1:27" x14ac:dyDescent="0.25">
      <c r="A17" s="1" t="s">
        <v>115</v>
      </c>
      <c r="B17" s="1"/>
      <c r="P17" s="1" t="s">
        <v>115</v>
      </c>
    </row>
    <row r="18" spans="1:27" x14ac:dyDescent="0.25">
      <c r="A18" t="s">
        <v>141</v>
      </c>
      <c r="P18" t="s">
        <v>142</v>
      </c>
    </row>
    <row r="19" spans="1:27" x14ac:dyDescent="0.25">
      <c r="A19" s="1" t="s">
        <v>502</v>
      </c>
      <c r="B19" s="18" t="s">
        <v>1</v>
      </c>
      <c r="C19" s="18" t="s">
        <v>160</v>
      </c>
      <c r="D19" s="18" t="s">
        <v>3</v>
      </c>
      <c r="E19" s="18" t="s">
        <v>6</v>
      </c>
      <c r="F19" s="18" t="s">
        <v>187</v>
      </c>
      <c r="G19" s="18" t="s">
        <v>188</v>
      </c>
      <c r="H19" s="18" t="s">
        <v>189</v>
      </c>
      <c r="I19" s="18" t="s">
        <v>190</v>
      </c>
      <c r="J19" s="18" t="s">
        <v>191</v>
      </c>
      <c r="K19" s="18" t="s">
        <v>192</v>
      </c>
      <c r="L19" s="18" t="s">
        <v>193</v>
      </c>
      <c r="P19" s="1" t="s">
        <v>502</v>
      </c>
      <c r="Q19" s="18" t="s">
        <v>1</v>
      </c>
      <c r="R19" s="18" t="s">
        <v>160</v>
      </c>
      <c r="S19" s="18" t="s">
        <v>3</v>
      </c>
      <c r="T19" s="18" t="s">
        <v>6</v>
      </c>
      <c r="U19" s="18" t="s">
        <v>187</v>
      </c>
      <c r="V19" s="18" t="s">
        <v>188</v>
      </c>
      <c r="W19" s="18" t="s">
        <v>189</v>
      </c>
      <c r="X19" s="18" t="s">
        <v>190</v>
      </c>
      <c r="Y19" s="18" t="s">
        <v>191</v>
      </c>
      <c r="Z19" s="18" t="s">
        <v>192</v>
      </c>
      <c r="AA19" s="18" t="s">
        <v>193</v>
      </c>
    </row>
    <row r="20" spans="1:27" x14ac:dyDescent="0.25">
      <c r="A20" t="s">
        <v>194</v>
      </c>
      <c r="B20">
        <v>66.819999999999993</v>
      </c>
      <c r="C20">
        <v>16.88</v>
      </c>
      <c r="D20">
        <v>0.1</v>
      </c>
      <c r="E20">
        <v>0.22</v>
      </c>
      <c r="F20">
        <v>5.2</v>
      </c>
      <c r="G20">
        <v>8.17</v>
      </c>
      <c r="H20">
        <v>0.62</v>
      </c>
      <c r="I20">
        <v>1.86</v>
      </c>
      <c r="J20">
        <v>0.09</v>
      </c>
      <c r="K20">
        <v>0.02</v>
      </c>
      <c r="L20">
        <v>0.01</v>
      </c>
      <c r="P20" t="s">
        <v>194</v>
      </c>
      <c r="Q20">
        <v>27.69</v>
      </c>
      <c r="R20">
        <v>13.55</v>
      </c>
      <c r="S20">
        <v>0.11</v>
      </c>
      <c r="T20">
        <v>0.51</v>
      </c>
      <c r="U20">
        <v>18.73</v>
      </c>
      <c r="V20">
        <v>29.66</v>
      </c>
      <c r="W20">
        <v>2.25</v>
      </c>
      <c r="X20">
        <v>6.95</v>
      </c>
      <c r="Y20">
        <v>0.36</v>
      </c>
      <c r="Z20">
        <v>0.14000000000000001</v>
      </c>
      <c r="AA20">
        <v>0.05</v>
      </c>
    </row>
    <row r="21" spans="1:27" x14ac:dyDescent="0.25">
      <c r="A21" t="s">
        <v>195</v>
      </c>
      <c r="B21">
        <v>66.86</v>
      </c>
      <c r="C21">
        <v>16.91</v>
      </c>
      <c r="D21">
        <v>0.05</v>
      </c>
      <c r="E21">
        <v>0.13</v>
      </c>
      <c r="F21">
        <v>5.05</v>
      </c>
      <c r="G21">
        <v>8.17</v>
      </c>
      <c r="H21">
        <v>0.63</v>
      </c>
      <c r="I21">
        <v>2.04</v>
      </c>
      <c r="J21">
        <v>0.13</v>
      </c>
      <c r="K21">
        <v>0.01</v>
      </c>
      <c r="L21">
        <v>0.01</v>
      </c>
      <c r="P21" t="s">
        <v>195</v>
      </c>
      <c r="Q21">
        <v>27.7</v>
      </c>
      <c r="R21">
        <v>13.56</v>
      </c>
      <c r="S21">
        <v>0.06</v>
      </c>
      <c r="T21">
        <v>0.28999999999999998</v>
      </c>
      <c r="U21">
        <v>18.18</v>
      </c>
      <c r="V21">
        <v>29.66</v>
      </c>
      <c r="W21">
        <v>2.31</v>
      </c>
      <c r="X21">
        <v>7.6</v>
      </c>
      <c r="Y21">
        <v>0.51</v>
      </c>
      <c r="Z21">
        <v>0.08</v>
      </c>
      <c r="AA21">
        <v>0.04</v>
      </c>
    </row>
    <row r="22" spans="1:27" x14ac:dyDescent="0.25">
      <c r="A22" t="s">
        <v>196</v>
      </c>
      <c r="B22">
        <v>66.83</v>
      </c>
      <c r="C22">
        <v>16.86</v>
      </c>
      <c r="D22">
        <v>0.11</v>
      </c>
      <c r="E22">
        <v>0.17</v>
      </c>
      <c r="F22">
        <v>5.25</v>
      </c>
      <c r="G22">
        <v>8.18</v>
      </c>
      <c r="H22">
        <v>0.56000000000000005</v>
      </c>
      <c r="I22">
        <v>1.9</v>
      </c>
      <c r="J22">
        <v>0.13</v>
      </c>
      <c r="K22">
        <v>0.02</v>
      </c>
      <c r="L22">
        <v>0</v>
      </c>
      <c r="P22" t="s">
        <v>196</v>
      </c>
      <c r="Q22">
        <v>27.68</v>
      </c>
      <c r="R22">
        <v>13.52</v>
      </c>
      <c r="S22">
        <v>0.11</v>
      </c>
      <c r="T22">
        <v>0.38</v>
      </c>
      <c r="U22">
        <v>18.88</v>
      </c>
      <c r="V22">
        <v>29.67</v>
      </c>
      <c r="W22">
        <v>2.0299999999999998</v>
      </c>
      <c r="X22">
        <v>7.08</v>
      </c>
      <c r="Y22">
        <v>0.51</v>
      </c>
      <c r="Z22">
        <v>0.14000000000000001</v>
      </c>
      <c r="AA22">
        <v>0</v>
      </c>
    </row>
    <row r="23" spans="1:27" x14ac:dyDescent="0.25">
      <c r="A23" t="s">
        <v>197</v>
      </c>
      <c r="B23">
        <v>66.92</v>
      </c>
      <c r="C23">
        <v>16.84</v>
      </c>
      <c r="D23">
        <v>0.17</v>
      </c>
      <c r="E23">
        <v>0.14000000000000001</v>
      </c>
      <c r="F23">
        <v>5.14</v>
      </c>
      <c r="G23">
        <v>8.36</v>
      </c>
      <c r="H23">
        <v>0.59</v>
      </c>
      <c r="I23">
        <v>1.74</v>
      </c>
      <c r="J23">
        <v>7.0000000000000007E-2</v>
      </c>
      <c r="K23">
        <v>0.03</v>
      </c>
      <c r="L23">
        <v>0.01</v>
      </c>
      <c r="P23" t="s">
        <v>197</v>
      </c>
      <c r="Q23">
        <v>27.81</v>
      </c>
      <c r="R23">
        <v>13.55</v>
      </c>
      <c r="S23">
        <v>0.18</v>
      </c>
      <c r="T23">
        <v>0.32</v>
      </c>
      <c r="U23">
        <v>18.55</v>
      </c>
      <c r="V23">
        <v>30.41</v>
      </c>
      <c r="W23">
        <v>2.17</v>
      </c>
      <c r="X23">
        <v>6.53</v>
      </c>
      <c r="Y23">
        <v>0.26</v>
      </c>
      <c r="Z23">
        <v>0.17</v>
      </c>
      <c r="AA23">
        <v>0.05</v>
      </c>
    </row>
    <row r="24" spans="1:27" x14ac:dyDescent="0.25">
      <c r="A24" t="s">
        <v>198</v>
      </c>
      <c r="B24">
        <v>67.02</v>
      </c>
      <c r="C24">
        <v>16.77</v>
      </c>
      <c r="D24">
        <v>0.12</v>
      </c>
      <c r="E24">
        <v>0.21</v>
      </c>
      <c r="F24">
        <v>5.52</v>
      </c>
      <c r="G24">
        <v>8.0399999999999991</v>
      </c>
      <c r="H24">
        <v>0.55000000000000004</v>
      </c>
      <c r="I24">
        <v>1.63</v>
      </c>
      <c r="J24">
        <v>0.09</v>
      </c>
      <c r="K24">
        <v>0.04</v>
      </c>
      <c r="L24">
        <v>0</v>
      </c>
      <c r="P24" t="s">
        <v>198</v>
      </c>
      <c r="Q24">
        <v>27.88</v>
      </c>
      <c r="R24">
        <v>13.51</v>
      </c>
      <c r="S24">
        <v>0.12</v>
      </c>
      <c r="T24">
        <v>0.47</v>
      </c>
      <c r="U24">
        <v>19.920000000000002</v>
      </c>
      <c r="V24">
        <v>29.29</v>
      </c>
      <c r="W24">
        <v>2.0299999999999998</v>
      </c>
      <c r="X24">
        <v>6.13</v>
      </c>
      <c r="Y24">
        <v>0.37</v>
      </c>
      <c r="Z24">
        <v>0.27</v>
      </c>
      <c r="AA24">
        <v>0</v>
      </c>
    </row>
    <row r="25" spans="1:27" x14ac:dyDescent="0.25">
      <c r="A25" t="s">
        <v>199</v>
      </c>
      <c r="B25">
        <v>66.87</v>
      </c>
      <c r="C25">
        <v>16.829999999999998</v>
      </c>
      <c r="D25">
        <v>0.09</v>
      </c>
      <c r="E25">
        <v>0.12</v>
      </c>
      <c r="F25">
        <v>5.15</v>
      </c>
      <c r="G25">
        <v>8.15</v>
      </c>
      <c r="H25">
        <v>0.61</v>
      </c>
      <c r="I25">
        <v>1.99</v>
      </c>
      <c r="J25">
        <v>0.14000000000000001</v>
      </c>
      <c r="K25">
        <v>0.03</v>
      </c>
      <c r="L25">
        <v>0.02</v>
      </c>
      <c r="P25" t="s">
        <v>199</v>
      </c>
      <c r="Q25">
        <v>27.67</v>
      </c>
      <c r="R25">
        <v>13.48</v>
      </c>
      <c r="S25">
        <v>0.09</v>
      </c>
      <c r="T25">
        <v>0.27</v>
      </c>
      <c r="U25">
        <v>18.5</v>
      </c>
      <c r="V25">
        <v>29.53</v>
      </c>
      <c r="W25">
        <v>2.2400000000000002</v>
      </c>
      <c r="X25">
        <v>7.42</v>
      </c>
      <c r="Y25">
        <v>0.55000000000000004</v>
      </c>
      <c r="Z25">
        <v>0.15</v>
      </c>
      <c r="AA25">
        <v>0.09</v>
      </c>
    </row>
    <row r="26" spans="1:27" x14ac:dyDescent="0.25">
      <c r="A26" t="s">
        <v>200</v>
      </c>
      <c r="B26">
        <v>66.92</v>
      </c>
      <c r="C26">
        <v>16.8</v>
      </c>
      <c r="D26">
        <v>0.1</v>
      </c>
      <c r="E26">
        <v>0.08</v>
      </c>
      <c r="F26">
        <v>5.17</v>
      </c>
      <c r="G26">
        <v>8.2100000000000009</v>
      </c>
      <c r="H26">
        <v>0.65</v>
      </c>
      <c r="I26">
        <v>1.93</v>
      </c>
      <c r="J26">
        <v>0.13</v>
      </c>
      <c r="K26">
        <v>0.01</v>
      </c>
      <c r="L26">
        <v>0</v>
      </c>
      <c r="P26" t="s">
        <v>200</v>
      </c>
      <c r="Q26">
        <v>27.71</v>
      </c>
      <c r="R26">
        <v>13.47</v>
      </c>
      <c r="S26">
        <v>0.1</v>
      </c>
      <c r="T26">
        <v>0.17</v>
      </c>
      <c r="U26">
        <v>18.59</v>
      </c>
      <c r="V26">
        <v>29.79</v>
      </c>
      <c r="W26">
        <v>2.37</v>
      </c>
      <c r="X26">
        <v>7.2</v>
      </c>
      <c r="Y26">
        <v>0.51</v>
      </c>
      <c r="Z26">
        <v>0.08</v>
      </c>
      <c r="AA26">
        <v>0</v>
      </c>
    </row>
    <row r="27" spans="1:27" x14ac:dyDescent="0.25">
      <c r="A27" t="s">
        <v>201</v>
      </c>
      <c r="B27">
        <v>66.8</v>
      </c>
      <c r="C27">
        <v>16.77</v>
      </c>
      <c r="D27">
        <v>0.08</v>
      </c>
      <c r="E27">
        <v>0.09</v>
      </c>
      <c r="F27">
        <v>5.1100000000000003</v>
      </c>
      <c r="G27">
        <v>8.2899999999999991</v>
      </c>
      <c r="H27">
        <v>0.65</v>
      </c>
      <c r="I27">
        <v>2.08</v>
      </c>
      <c r="J27">
        <v>0.12</v>
      </c>
      <c r="K27">
        <v>0.02</v>
      </c>
      <c r="L27">
        <v>0.01</v>
      </c>
      <c r="P27" t="s">
        <v>201</v>
      </c>
      <c r="Q27">
        <v>27.52</v>
      </c>
      <c r="R27">
        <v>13.38</v>
      </c>
      <c r="S27">
        <v>0.08</v>
      </c>
      <c r="T27">
        <v>0.2</v>
      </c>
      <c r="U27">
        <v>18.27</v>
      </c>
      <c r="V27">
        <v>29.9</v>
      </c>
      <c r="W27">
        <v>2.35</v>
      </c>
      <c r="X27">
        <v>7.71</v>
      </c>
      <c r="Y27">
        <v>0.47</v>
      </c>
      <c r="Z27">
        <v>0.1</v>
      </c>
      <c r="AA27">
        <v>0.03</v>
      </c>
    </row>
    <row r="28" spans="1:27" x14ac:dyDescent="0.25">
      <c r="A28" t="s">
        <v>202</v>
      </c>
      <c r="B28">
        <v>66.97</v>
      </c>
      <c r="C28">
        <v>16.71</v>
      </c>
      <c r="D28">
        <v>0.11</v>
      </c>
      <c r="E28">
        <v>0.26</v>
      </c>
      <c r="F28">
        <v>5.27</v>
      </c>
      <c r="G28">
        <v>8.1</v>
      </c>
      <c r="H28">
        <v>0.56000000000000005</v>
      </c>
      <c r="I28">
        <v>1.87</v>
      </c>
      <c r="J28">
        <v>0.11</v>
      </c>
      <c r="K28">
        <v>0.03</v>
      </c>
      <c r="L28">
        <v>0</v>
      </c>
      <c r="P28" t="s">
        <v>202</v>
      </c>
      <c r="Q28">
        <v>27.79</v>
      </c>
      <c r="R28">
        <v>13.42</v>
      </c>
      <c r="S28">
        <v>0.12</v>
      </c>
      <c r="T28">
        <v>0.6</v>
      </c>
      <c r="U28">
        <v>18.989999999999998</v>
      </c>
      <c r="V28">
        <v>29.43</v>
      </c>
      <c r="W28">
        <v>2.0499999999999998</v>
      </c>
      <c r="X28">
        <v>7.01</v>
      </c>
      <c r="Y28">
        <v>0.42</v>
      </c>
      <c r="Z28">
        <v>0.17</v>
      </c>
      <c r="AA28">
        <v>0</v>
      </c>
    </row>
    <row r="29" spans="1:27" x14ac:dyDescent="0.25">
      <c r="A29" t="s">
        <v>203</v>
      </c>
      <c r="B29">
        <v>66.84</v>
      </c>
      <c r="C29">
        <v>16.77</v>
      </c>
      <c r="D29">
        <v>0.17</v>
      </c>
      <c r="E29">
        <v>0.11</v>
      </c>
      <c r="F29">
        <v>5.12</v>
      </c>
      <c r="G29">
        <v>8.1999999999999993</v>
      </c>
      <c r="H29">
        <v>0.65</v>
      </c>
      <c r="I29">
        <v>1.95</v>
      </c>
      <c r="J29">
        <v>0.16</v>
      </c>
      <c r="K29">
        <v>0.03</v>
      </c>
      <c r="L29">
        <v>0</v>
      </c>
      <c r="P29" t="s">
        <v>203</v>
      </c>
      <c r="Q29">
        <v>27.64</v>
      </c>
      <c r="R29">
        <v>13.43</v>
      </c>
      <c r="S29">
        <v>0.18</v>
      </c>
      <c r="T29">
        <v>0.25</v>
      </c>
      <c r="U29">
        <v>18.38</v>
      </c>
      <c r="V29">
        <v>29.71</v>
      </c>
      <c r="W29">
        <v>2.35</v>
      </c>
      <c r="X29">
        <v>7.26</v>
      </c>
      <c r="Y29">
        <v>0.62</v>
      </c>
      <c r="Z29">
        <v>0.18</v>
      </c>
      <c r="AA29">
        <v>0.02</v>
      </c>
    </row>
    <row r="30" spans="1:27" x14ac:dyDescent="0.25">
      <c r="A30" t="s">
        <v>204</v>
      </c>
      <c r="B30">
        <v>67.2</v>
      </c>
      <c r="C30">
        <v>16.739999999999998</v>
      </c>
      <c r="D30">
        <v>0.13</v>
      </c>
      <c r="E30">
        <v>0.13</v>
      </c>
      <c r="F30">
        <v>4.21</v>
      </c>
      <c r="G30">
        <v>7.98</v>
      </c>
      <c r="H30">
        <v>0.64</v>
      </c>
      <c r="I30">
        <v>2.67</v>
      </c>
      <c r="J30">
        <v>0.25</v>
      </c>
      <c r="K30">
        <v>0.01</v>
      </c>
      <c r="L30">
        <v>0.04</v>
      </c>
      <c r="P30" t="s">
        <v>204</v>
      </c>
      <c r="Q30">
        <v>28.01</v>
      </c>
      <c r="R30">
        <v>13.51</v>
      </c>
      <c r="S30">
        <v>0.14000000000000001</v>
      </c>
      <c r="T30">
        <v>0.3</v>
      </c>
      <c r="U30">
        <v>15.25</v>
      </c>
      <c r="V30">
        <v>29.15</v>
      </c>
      <c r="W30">
        <v>2.34</v>
      </c>
      <c r="X30">
        <v>10.02</v>
      </c>
      <c r="Y30">
        <v>0.98</v>
      </c>
      <c r="Z30">
        <v>0.05</v>
      </c>
      <c r="AA30">
        <v>0.25</v>
      </c>
    </row>
    <row r="31" spans="1:27" x14ac:dyDescent="0.25">
      <c r="A31" t="s">
        <v>205</v>
      </c>
      <c r="B31">
        <v>67.13</v>
      </c>
      <c r="C31">
        <v>16.63</v>
      </c>
      <c r="D31">
        <v>0.08</v>
      </c>
      <c r="E31">
        <v>0.09</v>
      </c>
      <c r="F31">
        <v>5.12</v>
      </c>
      <c r="G31">
        <v>8.23</v>
      </c>
      <c r="H31">
        <v>0.59</v>
      </c>
      <c r="I31">
        <v>1.97</v>
      </c>
      <c r="J31">
        <v>0.11</v>
      </c>
      <c r="K31">
        <v>0.04</v>
      </c>
      <c r="L31">
        <v>0.01</v>
      </c>
      <c r="P31" t="s">
        <v>205</v>
      </c>
      <c r="Q31">
        <v>27.83</v>
      </c>
      <c r="R31">
        <v>13.34</v>
      </c>
      <c r="S31">
        <v>0.08</v>
      </c>
      <c r="T31">
        <v>0.2</v>
      </c>
      <c r="U31">
        <v>18.43</v>
      </c>
      <c r="V31">
        <v>29.88</v>
      </c>
      <c r="W31">
        <v>2.17</v>
      </c>
      <c r="X31">
        <v>7.36</v>
      </c>
      <c r="Y31">
        <v>0.43</v>
      </c>
      <c r="Z31">
        <v>0.24</v>
      </c>
      <c r="AA31">
        <v>0.04</v>
      </c>
    </row>
    <row r="32" spans="1:27" x14ac:dyDescent="0.25">
      <c r="A32" t="s">
        <v>206</v>
      </c>
      <c r="B32">
        <v>67.06</v>
      </c>
      <c r="C32">
        <v>16.61</v>
      </c>
      <c r="D32">
        <v>0.05</v>
      </c>
      <c r="E32">
        <v>0.09</v>
      </c>
      <c r="F32">
        <v>5.03</v>
      </c>
      <c r="G32">
        <v>8.2200000000000006</v>
      </c>
      <c r="H32">
        <v>0.72</v>
      </c>
      <c r="I32">
        <v>2.02</v>
      </c>
      <c r="J32">
        <v>0.13</v>
      </c>
      <c r="K32">
        <v>0.05</v>
      </c>
      <c r="L32">
        <v>0.02</v>
      </c>
      <c r="P32" t="s">
        <v>206</v>
      </c>
      <c r="Q32">
        <v>27.69</v>
      </c>
      <c r="R32">
        <v>13.27</v>
      </c>
      <c r="S32">
        <v>0.05</v>
      </c>
      <c r="T32">
        <v>0.21</v>
      </c>
      <c r="U32">
        <v>18.04</v>
      </c>
      <c r="V32">
        <v>29.72</v>
      </c>
      <c r="W32">
        <v>2.6</v>
      </c>
      <c r="X32">
        <v>7.53</v>
      </c>
      <c r="Y32">
        <v>0.49</v>
      </c>
      <c r="Z32">
        <v>0.28999999999999998</v>
      </c>
      <c r="AA32">
        <v>0.1</v>
      </c>
    </row>
    <row r="33" spans="1:27" x14ac:dyDescent="0.25">
      <c r="A33" t="s">
        <v>207</v>
      </c>
      <c r="B33">
        <v>67.180000000000007</v>
      </c>
      <c r="C33">
        <v>16.690000000000001</v>
      </c>
      <c r="D33">
        <v>7.0000000000000007E-2</v>
      </c>
      <c r="E33">
        <v>0.1</v>
      </c>
      <c r="F33">
        <v>5.12</v>
      </c>
      <c r="G33">
        <v>8.2200000000000006</v>
      </c>
      <c r="H33">
        <v>0.55000000000000004</v>
      </c>
      <c r="I33">
        <v>1.93</v>
      </c>
      <c r="J33">
        <v>0.12</v>
      </c>
      <c r="K33">
        <v>0.03</v>
      </c>
      <c r="L33">
        <v>0</v>
      </c>
      <c r="P33" t="s">
        <v>207</v>
      </c>
      <c r="Q33">
        <v>27.95</v>
      </c>
      <c r="R33">
        <v>13.44</v>
      </c>
      <c r="S33">
        <v>7.0000000000000007E-2</v>
      </c>
      <c r="T33">
        <v>0.23</v>
      </c>
      <c r="U33">
        <v>18.5</v>
      </c>
      <c r="V33">
        <v>29.93</v>
      </c>
      <c r="W33">
        <v>2.0099999999999998</v>
      </c>
      <c r="X33">
        <v>7.24</v>
      </c>
      <c r="Y33">
        <v>0.49</v>
      </c>
      <c r="Z33">
        <v>0.15</v>
      </c>
      <c r="AA33">
        <v>0</v>
      </c>
    </row>
    <row r="34" spans="1:27" x14ac:dyDescent="0.25">
      <c r="A34" t="s">
        <v>208</v>
      </c>
      <c r="B34">
        <v>67.02</v>
      </c>
      <c r="C34">
        <v>16.71</v>
      </c>
      <c r="D34">
        <v>7.0000000000000007E-2</v>
      </c>
      <c r="E34">
        <v>0.15</v>
      </c>
      <c r="F34">
        <v>5.36</v>
      </c>
      <c r="G34">
        <v>8.27</v>
      </c>
      <c r="H34">
        <v>0.53</v>
      </c>
      <c r="I34">
        <v>1.75</v>
      </c>
      <c r="J34">
        <v>0.1</v>
      </c>
      <c r="K34">
        <v>0.04</v>
      </c>
      <c r="L34">
        <v>0</v>
      </c>
      <c r="P34" t="s">
        <v>208</v>
      </c>
      <c r="Q34">
        <v>27.77</v>
      </c>
      <c r="R34">
        <v>13.4</v>
      </c>
      <c r="S34">
        <v>0.08</v>
      </c>
      <c r="T34">
        <v>0.35</v>
      </c>
      <c r="U34">
        <v>19.28</v>
      </c>
      <c r="V34">
        <v>30.03</v>
      </c>
      <c r="W34">
        <v>1.94</v>
      </c>
      <c r="X34">
        <v>6.54</v>
      </c>
      <c r="Y34">
        <v>0.38</v>
      </c>
      <c r="Z34">
        <v>0.23</v>
      </c>
      <c r="AA34">
        <v>0</v>
      </c>
    </row>
    <row r="35" spans="1:27" x14ac:dyDescent="0.25">
      <c r="A35" t="s">
        <v>209</v>
      </c>
      <c r="B35">
        <v>66.75</v>
      </c>
      <c r="C35">
        <v>16.829999999999998</v>
      </c>
      <c r="D35">
        <v>0.04</v>
      </c>
      <c r="E35">
        <v>0.12</v>
      </c>
      <c r="F35">
        <v>5.0599999999999996</v>
      </c>
      <c r="G35">
        <v>8.25</v>
      </c>
      <c r="H35">
        <v>0.67</v>
      </c>
      <c r="I35">
        <v>2.0499999999999998</v>
      </c>
      <c r="J35">
        <v>0.18</v>
      </c>
      <c r="K35">
        <v>0.04</v>
      </c>
      <c r="L35">
        <v>0</v>
      </c>
      <c r="P35" t="s">
        <v>209</v>
      </c>
      <c r="Q35">
        <v>27.47</v>
      </c>
      <c r="R35">
        <v>13.41</v>
      </c>
      <c r="S35">
        <v>0.04</v>
      </c>
      <c r="T35">
        <v>0.27</v>
      </c>
      <c r="U35">
        <v>18.079999999999998</v>
      </c>
      <c r="V35">
        <v>29.72</v>
      </c>
      <c r="W35">
        <v>2.44</v>
      </c>
      <c r="X35">
        <v>7.61</v>
      </c>
      <c r="Y35">
        <v>0.71</v>
      </c>
      <c r="Z35">
        <v>0.24</v>
      </c>
      <c r="AA35">
        <v>0</v>
      </c>
    </row>
    <row r="36" spans="1:27" x14ac:dyDescent="0.25">
      <c r="A36" t="s">
        <v>210</v>
      </c>
      <c r="B36">
        <v>66.75</v>
      </c>
      <c r="C36">
        <v>16.88</v>
      </c>
      <c r="D36">
        <v>0.05</v>
      </c>
      <c r="E36">
        <v>0.1</v>
      </c>
      <c r="F36">
        <v>5.0999999999999996</v>
      </c>
      <c r="G36">
        <v>8.32</v>
      </c>
      <c r="H36">
        <v>0.64</v>
      </c>
      <c r="I36">
        <v>2.0299999999999998</v>
      </c>
      <c r="J36">
        <v>0.09</v>
      </c>
      <c r="K36">
        <v>0.03</v>
      </c>
      <c r="L36">
        <v>0</v>
      </c>
      <c r="P36" t="s">
        <v>210</v>
      </c>
      <c r="Q36">
        <v>27.52</v>
      </c>
      <c r="R36">
        <v>13.48</v>
      </c>
      <c r="S36">
        <v>0.05</v>
      </c>
      <c r="T36">
        <v>0.22</v>
      </c>
      <c r="U36">
        <v>18.260000000000002</v>
      </c>
      <c r="V36">
        <v>30.05</v>
      </c>
      <c r="W36">
        <v>2.34</v>
      </c>
      <c r="X36">
        <v>7.56</v>
      </c>
      <c r="Y36">
        <v>0.36</v>
      </c>
      <c r="Z36">
        <v>0.17</v>
      </c>
      <c r="AA36">
        <v>0</v>
      </c>
    </row>
    <row r="37" spans="1:27" x14ac:dyDescent="0.25">
      <c r="A37" t="s">
        <v>211</v>
      </c>
      <c r="B37">
        <v>66.7</v>
      </c>
      <c r="C37">
        <v>16.87</v>
      </c>
      <c r="D37">
        <v>0.06</v>
      </c>
      <c r="E37">
        <v>0.05</v>
      </c>
      <c r="F37">
        <v>5.19</v>
      </c>
      <c r="G37">
        <v>8.34</v>
      </c>
      <c r="H37">
        <v>0.62</v>
      </c>
      <c r="I37">
        <v>2.02</v>
      </c>
      <c r="J37">
        <v>0.14000000000000001</v>
      </c>
      <c r="K37">
        <v>0.01</v>
      </c>
      <c r="L37">
        <v>0</v>
      </c>
      <c r="P37" t="s">
        <v>211</v>
      </c>
      <c r="Q37">
        <v>27.44</v>
      </c>
      <c r="R37">
        <v>13.43</v>
      </c>
      <c r="S37">
        <v>0.06</v>
      </c>
      <c r="T37">
        <v>0.11</v>
      </c>
      <c r="U37">
        <v>18.55</v>
      </c>
      <c r="V37">
        <v>30.05</v>
      </c>
      <c r="W37">
        <v>2.25</v>
      </c>
      <c r="X37">
        <v>7.49</v>
      </c>
      <c r="Y37">
        <v>0.53</v>
      </c>
      <c r="Z37">
        <v>0.08</v>
      </c>
      <c r="AA37">
        <v>0</v>
      </c>
    </row>
    <row r="38" spans="1:27" x14ac:dyDescent="0.25">
      <c r="A38" t="s">
        <v>212</v>
      </c>
      <c r="B38">
        <v>66.91</v>
      </c>
      <c r="C38">
        <v>16.84</v>
      </c>
      <c r="D38">
        <v>0.04</v>
      </c>
      <c r="E38">
        <v>0.08</v>
      </c>
      <c r="F38">
        <v>5.2</v>
      </c>
      <c r="G38">
        <v>8.23</v>
      </c>
      <c r="H38">
        <v>0.56000000000000005</v>
      </c>
      <c r="I38">
        <v>2.0099999999999998</v>
      </c>
      <c r="J38">
        <v>7.0000000000000007E-2</v>
      </c>
      <c r="K38">
        <v>0.05</v>
      </c>
      <c r="L38">
        <v>0.02</v>
      </c>
      <c r="P38" t="s">
        <v>212</v>
      </c>
      <c r="Q38">
        <v>27.66</v>
      </c>
      <c r="R38">
        <v>13.47</v>
      </c>
      <c r="S38">
        <v>0.04</v>
      </c>
      <c r="T38">
        <v>0.18</v>
      </c>
      <c r="U38">
        <v>18.66</v>
      </c>
      <c r="V38">
        <v>29.79</v>
      </c>
      <c r="W38">
        <v>2.04</v>
      </c>
      <c r="X38">
        <v>7.47</v>
      </c>
      <c r="Y38">
        <v>0.27</v>
      </c>
      <c r="Z38">
        <v>0.3</v>
      </c>
      <c r="AA38">
        <v>0.12</v>
      </c>
    </row>
    <row r="39" spans="1:27" x14ac:dyDescent="0.25">
      <c r="A39" t="s">
        <v>213</v>
      </c>
      <c r="B39">
        <v>66.790000000000006</v>
      </c>
      <c r="C39">
        <v>16.72</v>
      </c>
      <c r="D39">
        <v>0.03</v>
      </c>
      <c r="E39">
        <v>0.11</v>
      </c>
      <c r="F39">
        <v>5.16</v>
      </c>
      <c r="G39">
        <v>8.34</v>
      </c>
      <c r="H39">
        <v>0.63</v>
      </c>
      <c r="I39">
        <v>2.0299999999999998</v>
      </c>
      <c r="J39">
        <v>0.15</v>
      </c>
      <c r="K39">
        <v>0.03</v>
      </c>
      <c r="L39">
        <v>0</v>
      </c>
      <c r="P39" t="s">
        <v>213</v>
      </c>
      <c r="Q39">
        <v>27.44</v>
      </c>
      <c r="R39">
        <v>13.3</v>
      </c>
      <c r="S39">
        <v>0.03</v>
      </c>
      <c r="T39">
        <v>0.26</v>
      </c>
      <c r="U39">
        <v>18.41</v>
      </c>
      <c r="V39">
        <v>30.02</v>
      </c>
      <c r="W39">
        <v>2.2799999999999998</v>
      </c>
      <c r="X39">
        <v>7.52</v>
      </c>
      <c r="Y39">
        <v>0.56999999999999995</v>
      </c>
      <c r="Z39">
        <v>0.15</v>
      </c>
      <c r="AA39">
        <v>0.01</v>
      </c>
    </row>
    <row r="40" spans="1:27" x14ac:dyDescent="0.25">
      <c r="A40" t="s">
        <v>214</v>
      </c>
      <c r="B40">
        <v>67.03</v>
      </c>
      <c r="C40">
        <v>16.59</v>
      </c>
      <c r="D40">
        <v>0.19</v>
      </c>
      <c r="E40">
        <v>0.12</v>
      </c>
      <c r="F40">
        <v>4.97</v>
      </c>
      <c r="G40">
        <v>8.2100000000000009</v>
      </c>
      <c r="H40">
        <v>0.66</v>
      </c>
      <c r="I40">
        <v>2.0299999999999998</v>
      </c>
      <c r="J40">
        <v>0.17</v>
      </c>
      <c r="K40">
        <v>0.04</v>
      </c>
      <c r="L40">
        <v>0</v>
      </c>
      <c r="P40" t="s">
        <v>214</v>
      </c>
      <c r="Q40">
        <v>27.74</v>
      </c>
      <c r="R40">
        <v>13.29</v>
      </c>
      <c r="S40">
        <v>0.2</v>
      </c>
      <c r="T40">
        <v>0.26</v>
      </c>
      <c r="U40">
        <v>17.86</v>
      </c>
      <c r="V40">
        <v>29.75</v>
      </c>
      <c r="W40">
        <v>2.4</v>
      </c>
      <c r="X40">
        <v>7.57</v>
      </c>
      <c r="Y40">
        <v>0.68</v>
      </c>
      <c r="Z40">
        <v>0.26</v>
      </c>
      <c r="AA40">
        <v>0</v>
      </c>
    </row>
    <row r="41" spans="1:27" x14ac:dyDescent="0.25">
      <c r="A41" t="s">
        <v>215</v>
      </c>
      <c r="B41">
        <v>66.95</v>
      </c>
      <c r="C41">
        <v>16.78</v>
      </c>
      <c r="D41">
        <v>0.13</v>
      </c>
      <c r="E41">
        <v>0.18</v>
      </c>
      <c r="F41">
        <v>5.09</v>
      </c>
      <c r="G41">
        <v>8.3800000000000008</v>
      </c>
      <c r="H41">
        <v>0.53</v>
      </c>
      <c r="I41">
        <v>1.84</v>
      </c>
      <c r="J41">
        <v>0.1</v>
      </c>
      <c r="K41">
        <v>0.02</v>
      </c>
      <c r="L41">
        <v>0</v>
      </c>
      <c r="P41" t="s">
        <v>215</v>
      </c>
      <c r="Q41">
        <v>27.8</v>
      </c>
      <c r="R41">
        <v>13.49</v>
      </c>
      <c r="S41">
        <v>0.14000000000000001</v>
      </c>
      <c r="T41">
        <v>0.41</v>
      </c>
      <c r="U41">
        <v>18.350000000000001</v>
      </c>
      <c r="V41">
        <v>30.47</v>
      </c>
      <c r="W41">
        <v>1.93</v>
      </c>
      <c r="X41">
        <v>6.87</v>
      </c>
      <c r="Y41">
        <v>0.38</v>
      </c>
      <c r="Z41">
        <v>0.15</v>
      </c>
      <c r="AA41">
        <v>0.01</v>
      </c>
    </row>
    <row r="42" spans="1:27" x14ac:dyDescent="0.25">
      <c r="A42" t="s">
        <v>216</v>
      </c>
      <c r="B42">
        <v>66.8</v>
      </c>
      <c r="C42">
        <v>16.82</v>
      </c>
      <c r="D42">
        <v>0.11</v>
      </c>
      <c r="E42">
        <v>0.23</v>
      </c>
      <c r="F42">
        <v>5.21</v>
      </c>
      <c r="G42">
        <v>8.26</v>
      </c>
      <c r="H42">
        <v>0.61</v>
      </c>
      <c r="I42">
        <v>1.85</v>
      </c>
      <c r="J42">
        <v>0.08</v>
      </c>
      <c r="K42">
        <v>0.02</v>
      </c>
      <c r="L42">
        <v>0</v>
      </c>
      <c r="P42" t="s">
        <v>216</v>
      </c>
      <c r="Q42">
        <v>27.65</v>
      </c>
      <c r="R42">
        <v>13.48</v>
      </c>
      <c r="S42">
        <v>0.12</v>
      </c>
      <c r="T42">
        <v>0.51</v>
      </c>
      <c r="U42">
        <v>18.72</v>
      </c>
      <c r="V42">
        <v>29.94</v>
      </c>
      <c r="W42">
        <v>2.23</v>
      </c>
      <c r="X42">
        <v>6.91</v>
      </c>
      <c r="Y42">
        <v>0.32</v>
      </c>
      <c r="Z42">
        <v>0.12</v>
      </c>
      <c r="AA42">
        <v>0</v>
      </c>
    </row>
    <row r="43" spans="1:27" x14ac:dyDescent="0.25">
      <c r="A43" t="s">
        <v>217</v>
      </c>
      <c r="B43">
        <v>66.88</v>
      </c>
      <c r="C43">
        <v>16.850000000000001</v>
      </c>
      <c r="D43">
        <v>0.15</v>
      </c>
      <c r="E43">
        <v>0.2</v>
      </c>
      <c r="F43">
        <v>5.22</v>
      </c>
      <c r="G43">
        <v>8.27</v>
      </c>
      <c r="H43">
        <v>0.53</v>
      </c>
      <c r="I43">
        <v>1.78</v>
      </c>
      <c r="J43">
        <v>0.06</v>
      </c>
      <c r="K43">
        <v>0.06</v>
      </c>
      <c r="L43">
        <v>0</v>
      </c>
      <c r="P43" t="s">
        <v>217</v>
      </c>
      <c r="Q43">
        <v>27.78</v>
      </c>
      <c r="R43">
        <v>13.55</v>
      </c>
      <c r="S43">
        <v>0.16</v>
      </c>
      <c r="T43">
        <v>0.45</v>
      </c>
      <c r="U43">
        <v>18.84</v>
      </c>
      <c r="V43">
        <v>30.09</v>
      </c>
      <c r="W43">
        <v>1.93</v>
      </c>
      <c r="X43">
        <v>6.65</v>
      </c>
      <c r="Y43">
        <v>0.22</v>
      </c>
      <c r="Z43">
        <v>0.33</v>
      </c>
      <c r="AA43">
        <v>0</v>
      </c>
    </row>
    <row r="44" spans="1:27" x14ac:dyDescent="0.25">
      <c r="A44" t="s">
        <v>218</v>
      </c>
      <c r="B44">
        <v>66.819999999999993</v>
      </c>
      <c r="C44">
        <v>16.87</v>
      </c>
      <c r="D44">
        <v>0.06</v>
      </c>
      <c r="E44">
        <v>0.23</v>
      </c>
      <c r="F44">
        <v>5.27</v>
      </c>
      <c r="G44">
        <v>8.2100000000000009</v>
      </c>
      <c r="H44">
        <v>0.6</v>
      </c>
      <c r="I44">
        <v>1.92</v>
      </c>
      <c r="J44">
        <v>0.02</v>
      </c>
      <c r="K44">
        <v>0</v>
      </c>
      <c r="L44">
        <v>0</v>
      </c>
      <c r="P44" t="s">
        <v>218</v>
      </c>
      <c r="Q44">
        <v>27.69</v>
      </c>
      <c r="R44">
        <v>13.53</v>
      </c>
      <c r="S44">
        <v>7.0000000000000007E-2</v>
      </c>
      <c r="T44">
        <v>0.51</v>
      </c>
      <c r="U44">
        <v>18.95</v>
      </c>
      <c r="V44">
        <v>29.79</v>
      </c>
      <c r="W44">
        <v>2.19</v>
      </c>
      <c r="X44">
        <v>7.19</v>
      </c>
      <c r="Y44">
        <v>7.0000000000000007E-2</v>
      </c>
      <c r="Z44">
        <v>0.01</v>
      </c>
      <c r="AA44">
        <v>0</v>
      </c>
    </row>
    <row r="45" spans="1:27" x14ac:dyDescent="0.25">
      <c r="A45" t="s">
        <v>219</v>
      </c>
      <c r="B45">
        <v>66.900000000000006</v>
      </c>
      <c r="C45">
        <v>16.79</v>
      </c>
      <c r="D45">
        <v>0.05</v>
      </c>
      <c r="E45">
        <v>0.1</v>
      </c>
      <c r="F45">
        <v>5.05</v>
      </c>
      <c r="G45">
        <v>8.2899999999999991</v>
      </c>
      <c r="H45">
        <v>0.67</v>
      </c>
      <c r="I45">
        <v>2.0299999999999998</v>
      </c>
      <c r="J45">
        <v>0.09</v>
      </c>
      <c r="K45">
        <v>0.03</v>
      </c>
      <c r="L45">
        <v>0</v>
      </c>
      <c r="P45" t="s">
        <v>219</v>
      </c>
      <c r="Q45">
        <v>27.65</v>
      </c>
      <c r="R45">
        <v>13.43</v>
      </c>
      <c r="S45">
        <v>0.05</v>
      </c>
      <c r="T45">
        <v>0.22</v>
      </c>
      <c r="U45">
        <v>18.14</v>
      </c>
      <c r="V45">
        <v>30.02</v>
      </c>
      <c r="W45">
        <v>2.4300000000000002</v>
      </c>
      <c r="X45">
        <v>7.55</v>
      </c>
      <c r="Y45">
        <v>0.33</v>
      </c>
      <c r="Z45">
        <v>0.15</v>
      </c>
      <c r="AA45">
        <v>0.01</v>
      </c>
    </row>
    <row r="46" spans="1:27" x14ac:dyDescent="0.25">
      <c r="A46" t="s">
        <v>220</v>
      </c>
      <c r="B46">
        <v>67.03</v>
      </c>
      <c r="C46">
        <v>16.82</v>
      </c>
      <c r="D46">
        <v>0.11</v>
      </c>
      <c r="E46">
        <v>0.08</v>
      </c>
      <c r="F46">
        <v>5.0999999999999996</v>
      </c>
      <c r="G46">
        <v>8.23</v>
      </c>
      <c r="H46">
        <v>0.57999999999999996</v>
      </c>
      <c r="I46">
        <v>1.96</v>
      </c>
      <c r="J46">
        <v>7.0000000000000007E-2</v>
      </c>
      <c r="K46">
        <v>0</v>
      </c>
      <c r="L46">
        <v>0</v>
      </c>
      <c r="P46" t="s">
        <v>220</v>
      </c>
      <c r="Q46">
        <v>27.9</v>
      </c>
      <c r="R46">
        <v>13.56</v>
      </c>
      <c r="S46">
        <v>0.11</v>
      </c>
      <c r="T46">
        <v>0.19</v>
      </c>
      <c r="U46">
        <v>18.420000000000002</v>
      </c>
      <c r="V46">
        <v>30.01</v>
      </c>
      <c r="W46">
        <v>2.14</v>
      </c>
      <c r="X46">
        <v>7.35</v>
      </c>
      <c r="Y46">
        <v>0.28999999999999998</v>
      </c>
      <c r="Z46">
        <v>0.03</v>
      </c>
      <c r="AA46">
        <v>0</v>
      </c>
    </row>
    <row r="47" spans="1:27" x14ac:dyDescent="0.25">
      <c r="A47" t="s">
        <v>221</v>
      </c>
      <c r="B47">
        <v>66.97</v>
      </c>
      <c r="C47">
        <v>16.78</v>
      </c>
      <c r="D47">
        <v>0.09</v>
      </c>
      <c r="E47">
        <v>0.09</v>
      </c>
      <c r="F47">
        <v>5.0599999999999996</v>
      </c>
      <c r="G47">
        <v>8.27</v>
      </c>
      <c r="H47">
        <v>0.66</v>
      </c>
      <c r="I47">
        <v>1.97</v>
      </c>
      <c r="J47">
        <v>0.09</v>
      </c>
      <c r="K47">
        <v>0.03</v>
      </c>
      <c r="L47">
        <v>0</v>
      </c>
      <c r="P47" t="s">
        <v>221</v>
      </c>
      <c r="Q47">
        <v>27.75</v>
      </c>
      <c r="R47">
        <v>13.46</v>
      </c>
      <c r="S47">
        <v>0.09</v>
      </c>
      <c r="T47">
        <v>0.21</v>
      </c>
      <c r="U47">
        <v>18.190000000000001</v>
      </c>
      <c r="V47">
        <v>29.99</v>
      </c>
      <c r="W47">
        <v>2.4</v>
      </c>
      <c r="X47">
        <v>7.37</v>
      </c>
      <c r="Y47">
        <v>0.36</v>
      </c>
      <c r="Z47">
        <v>0.19</v>
      </c>
      <c r="AA47">
        <v>0</v>
      </c>
    </row>
    <row r="48" spans="1:27" x14ac:dyDescent="0.25">
      <c r="A48" t="s">
        <v>222</v>
      </c>
      <c r="B48">
        <v>66.959999999999994</v>
      </c>
      <c r="C48">
        <v>16.8</v>
      </c>
      <c r="D48">
        <v>0.16</v>
      </c>
      <c r="E48">
        <v>0.09</v>
      </c>
      <c r="F48">
        <v>4.25</v>
      </c>
      <c r="G48">
        <v>8.19</v>
      </c>
      <c r="H48">
        <v>0.75</v>
      </c>
      <c r="I48">
        <v>2.54</v>
      </c>
      <c r="J48">
        <v>0.21</v>
      </c>
      <c r="K48">
        <v>0.03</v>
      </c>
      <c r="L48">
        <v>0.01</v>
      </c>
      <c r="P48" t="s">
        <v>222</v>
      </c>
      <c r="Q48">
        <v>27.77</v>
      </c>
      <c r="R48">
        <v>13.49</v>
      </c>
      <c r="S48">
        <v>0.17</v>
      </c>
      <c r="T48">
        <v>0.21</v>
      </c>
      <c r="U48">
        <v>15.31</v>
      </c>
      <c r="V48">
        <v>29.75</v>
      </c>
      <c r="W48">
        <v>2.74</v>
      </c>
      <c r="X48">
        <v>9.49</v>
      </c>
      <c r="Y48">
        <v>0.82</v>
      </c>
      <c r="Z48">
        <v>0.18</v>
      </c>
      <c r="AA48">
        <v>7.0000000000000007E-2</v>
      </c>
    </row>
    <row r="49" spans="1:27" x14ac:dyDescent="0.25">
      <c r="A49" t="s">
        <v>223</v>
      </c>
      <c r="B49">
        <v>66.88</v>
      </c>
      <c r="C49">
        <v>16.82</v>
      </c>
      <c r="D49">
        <v>0.05</v>
      </c>
      <c r="E49">
        <v>0.06</v>
      </c>
      <c r="F49">
        <v>5.0999999999999996</v>
      </c>
      <c r="G49">
        <v>8.2899999999999991</v>
      </c>
      <c r="H49">
        <v>0.65</v>
      </c>
      <c r="I49">
        <v>1.99</v>
      </c>
      <c r="J49">
        <v>0.13</v>
      </c>
      <c r="K49">
        <v>0.03</v>
      </c>
      <c r="L49">
        <v>0</v>
      </c>
      <c r="P49" t="s">
        <v>223</v>
      </c>
      <c r="Q49">
        <v>27.63</v>
      </c>
      <c r="R49">
        <v>13.46</v>
      </c>
      <c r="S49">
        <v>0.05</v>
      </c>
      <c r="T49">
        <v>0.13</v>
      </c>
      <c r="U49">
        <v>18.28</v>
      </c>
      <c r="V49">
        <v>29.99</v>
      </c>
      <c r="W49">
        <v>2.35</v>
      </c>
      <c r="X49">
        <v>7.42</v>
      </c>
      <c r="Y49">
        <v>0.51</v>
      </c>
      <c r="Z49">
        <v>0.18</v>
      </c>
      <c r="AA49">
        <v>0</v>
      </c>
    </row>
    <row r="51" spans="1:27" s="3" customFormat="1" x14ac:dyDescent="0.25"/>
    <row r="53" spans="1:27" x14ac:dyDescent="0.25">
      <c r="A53" s="1" t="s">
        <v>115</v>
      </c>
      <c r="B53" s="1" t="s">
        <v>342</v>
      </c>
      <c r="P53" s="1" t="s">
        <v>115</v>
      </c>
      <c r="Q53" s="1" t="s">
        <v>342</v>
      </c>
    </row>
    <row r="54" spans="1:27" x14ac:dyDescent="0.25">
      <c r="A54" t="s">
        <v>141</v>
      </c>
      <c r="P54" t="s">
        <v>142</v>
      </c>
    </row>
    <row r="55" spans="1:27" x14ac:dyDescent="0.25">
      <c r="A55" s="1" t="s">
        <v>369</v>
      </c>
      <c r="B55" s="18" t="s">
        <v>1</v>
      </c>
      <c r="C55" s="18" t="s">
        <v>160</v>
      </c>
      <c r="D55" s="18" t="s">
        <v>3</v>
      </c>
      <c r="E55" s="18" t="s">
        <v>6</v>
      </c>
      <c r="F55" s="18" t="s">
        <v>187</v>
      </c>
      <c r="G55" s="18" t="s">
        <v>188</v>
      </c>
      <c r="H55" s="18" t="s">
        <v>189</v>
      </c>
      <c r="I55" s="18" t="s">
        <v>190</v>
      </c>
      <c r="J55" s="18" t="s">
        <v>191</v>
      </c>
      <c r="K55" s="18" t="s">
        <v>192</v>
      </c>
      <c r="L55" s="18" t="s">
        <v>193</v>
      </c>
      <c r="P55" s="1" t="s">
        <v>369</v>
      </c>
      <c r="Q55" s="18" t="s">
        <v>1</v>
      </c>
      <c r="R55" s="18" t="s">
        <v>160</v>
      </c>
      <c r="S55" s="18" t="s">
        <v>3</v>
      </c>
      <c r="T55" s="18" t="s">
        <v>6</v>
      </c>
      <c r="U55" s="18" t="s">
        <v>187</v>
      </c>
      <c r="V55" s="18" t="s">
        <v>188</v>
      </c>
      <c r="W55" s="18" t="s">
        <v>189</v>
      </c>
      <c r="X55" s="18" t="s">
        <v>190</v>
      </c>
      <c r="Y55" s="18" t="s">
        <v>191</v>
      </c>
      <c r="Z55" s="18" t="s">
        <v>192</v>
      </c>
      <c r="AA55" s="18" t="s">
        <v>193</v>
      </c>
    </row>
    <row r="56" spans="1:27" x14ac:dyDescent="0.25">
      <c r="A56" t="s">
        <v>262</v>
      </c>
      <c r="B56">
        <v>66.680000000000007</v>
      </c>
      <c r="C56">
        <v>16.88</v>
      </c>
      <c r="D56">
        <v>0.11</v>
      </c>
      <c r="E56">
        <v>0.32</v>
      </c>
      <c r="F56">
        <v>5.59</v>
      </c>
      <c r="G56">
        <v>8.11</v>
      </c>
      <c r="H56">
        <v>0.62</v>
      </c>
      <c r="I56">
        <v>1.66</v>
      </c>
      <c r="J56">
        <v>0</v>
      </c>
      <c r="K56">
        <v>0.03</v>
      </c>
      <c r="L56">
        <v>0</v>
      </c>
      <c r="P56" t="s">
        <v>262</v>
      </c>
      <c r="Q56">
        <v>27.58</v>
      </c>
      <c r="R56">
        <v>13.52</v>
      </c>
      <c r="S56">
        <v>0.12</v>
      </c>
      <c r="T56">
        <v>0.72</v>
      </c>
      <c r="U56">
        <v>20.059999999999999</v>
      </c>
      <c r="V56">
        <v>29.38</v>
      </c>
      <c r="W56">
        <v>2.25</v>
      </c>
      <c r="X56">
        <v>6.19</v>
      </c>
      <c r="Y56">
        <v>0</v>
      </c>
      <c r="Z56">
        <v>0.19</v>
      </c>
      <c r="AA56">
        <v>0</v>
      </c>
    </row>
    <row r="57" spans="1:27" x14ac:dyDescent="0.25">
      <c r="A57" t="s">
        <v>263</v>
      </c>
      <c r="B57">
        <v>67.05</v>
      </c>
      <c r="C57">
        <v>16.989999999999998</v>
      </c>
      <c r="D57">
        <v>0</v>
      </c>
      <c r="E57">
        <v>0.11</v>
      </c>
      <c r="F57">
        <v>5.08</v>
      </c>
      <c r="G57">
        <v>8.1300000000000008</v>
      </c>
      <c r="H57">
        <v>0.52</v>
      </c>
      <c r="I57">
        <v>1.99</v>
      </c>
      <c r="J57">
        <v>0.09</v>
      </c>
      <c r="K57">
        <v>0.04</v>
      </c>
      <c r="L57">
        <v>0</v>
      </c>
      <c r="P57" t="s">
        <v>263</v>
      </c>
      <c r="Q57">
        <v>27.96</v>
      </c>
      <c r="R57">
        <v>13.72</v>
      </c>
      <c r="S57">
        <v>0</v>
      </c>
      <c r="T57">
        <v>0.25</v>
      </c>
      <c r="U57">
        <v>18.38</v>
      </c>
      <c r="V57">
        <v>29.7</v>
      </c>
      <c r="W57">
        <v>1.92</v>
      </c>
      <c r="X57">
        <v>7.49</v>
      </c>
      <c r="Y57">
        <v>0.34</v>
      </c>
      <c r="Z57">
        <v>0.25</v>
      </c>
      <c r="AA57">
        <v>0</v>
      </c>
    </row>
    <row r="58" spans="1:27" x14ac:dyDescent="0.25">
      <c r="A58" t="s">
        <v>264</v>
      </c>
      <c r="B58">
        <v>66.83</v>
      </c>
      <c r="C58">
        <v>16.88</v>
      </c>
      <c r="D58">
        <v>7.0000000000000007E-2</v>
      </c>
      <c r="E58">
        <v>0.06</v>
      </c>
      <c r="F58">
        <v>5.14</v>
      </c>
      <c r="G58">
        <v>8.19</v>
      </c>
      <c r="H58">
        <v>0.65</v>
      </c>
      <c r="I58">
        <v>2.0499999999999998</v>
      </c>
      <c r="J58">
        <v>0.11</v>
      </c>
      <c r="K58">
        <v>0</v>
      </c>
      <c r="L58">
        <v>0.01</v>
      </c>
      <c r="P58" t="s">
        <v>264</v>
      </c>
      <c r="Q58">
        <v>27.64</v>
      </c>
      <c r="R58">
        <v>13.52</v>
      </c>
      <c r="S58">
        <v>0.08</v>
      </c>
      <c r="T58">
        <v>0.13</v>
      </c>
      <c r="U58">
        <v>18.45</v>
      </c>
      <c r="V58">
        <v>29.66</v>
      </c>
      <c r="W58">
        <v>2.39</v>
      </c>
      <c r="X58">
        <v>7.63</v>
      </c>
      <c r="Y58">
        <v>0.44</v>
      </c>
      <c r="Z58">
        <v>0.01</v>
      </c>
      <c r="AA58">
        <v>0.06</v>
      </c>
    </row>
    <row r="59" spans="1:27" x14ac:dyDescent="0.25">
      <c r="A59" t="s">
        <v>265</v>
      </c>
      <c r="B59">
        <v>67.08</v>
      </c>
      <c r="C59">
        <v>17.09</v>
      </c>
      <c r="D59">
        <v>7.0000000000000007E-2</v>
      </c>
      <c r="E59">
        <v>0.16</v>
      </c>
      <c r="F59">
        <v>5.01</v>
      </c>
      <c r="G59">
        <v>8.07</v>
      </c>
      <c r="H59">
        <v>0.33</v>
      </c>
      <c r="I59">
        <v>2.0299999999999998</v>
      </c>
      <c r="J59">
        <v>0.17</v>
      </c>
      <c r="K59">
        <v>0</v>
      </c>
      <c r="L59">
        <v>0</v>
      </c>
      <c r="P59" t="s">
        <v>265</v>
      </c>
      <c r="Q59">
        <v>28.17</v>
      </c>
      <c r="R59">
        <v>13.89</v>
      </c>
      <c r="S59">
        <v>7.0000000000000007E-2</v>
      </c>
      <c r="T59">
        <v>0.37</v>
      </c>
      <c r="U59">
        <v>18.260000000000002</v>
      </c>
      <c r="V59">
        <v>29.68</v>
      </c>
      <c r="W59">
        <v>1.23</v>
      </c>
      <c r="X59">
        <v>7.67</v>
      </c>
      <c r="Y59">
        <v>0.66</v>
      </c>
      <c r="Z59">
        <v>0</v>
      </c>
      <c r="AA59">
        <v>0</v>
      </c>
    </row>
    <row r="60" spans="1:27" x14ac:dyDescent="0.25">
      <c r="A60" t="s">
        <v>266</v>
      </c>
      <c r="B60">
        <v>67.3</v>
      </c>
      <c r="C60">
        <v>16.63</v>
      </c>
      <c r="D60">
        <v>0.08</v>
      </c>
      <c r="E60">
        <v>7.0000000000000007E-2</v>
      </c>
      <c r="F60">
        <v>5.13</v>
      </c>
      <c r="G60">
        <v>8.3000000000000007</v>
      </c>
      <c r="H60">
        <v>0.57999999999999996</v>
      </c>
      <c r="I60">
        <v>1.74</v>
      </c>
      <c r="J60">
        <v>0.1</v>
      </c>
      <c r="K60">
        <v>7.0000000000000007E-2</v>
      </c>
      <c r="L60">
        <v>0</v>
      </c>
      <c r="P60" t="s">
        <v>266</v>
      </c>
      <c r="Q60">
        <v>28.03</v>
      </c>
      <c r="R60">
        <v>13.41</v>
      </c>
      <c r="S60">
        <v>0.08</v>
      </c>
      <c r="T60">
        <v>0.16</v>
      </c>
      <c r="U60">
        <v>18.559999999999999</v>
      </c>
      <c r="V60">
        <v>30.27</v>
      </c>
      <c r="W60">
        <v>2.11</v>
      </c>
      <c r="X60">
        <v>6.53</v>
      </c>
      <c r="Y60">
        <v>0.4</v>
      </c>
      <c r="Z60">
        <v>0.44</v>
      </c>
      <c r="AA60">
        <v>0</v>
      </c>
    </row>
    <row r="61" spans="1:27" x14ac:dyDescent="0.25">
      <c r="A61" t="s">
        <v>267</v>
      </c>
      <c r="B61">
        <v>66.75</v>
      </c>
      <c r="C61">
        <v>16.78</v>
      </c>
      <c r="D61">
        <v>0.13</v>
      </c>
      <c r="E61">
        <v>0.14000000000000001</v>
      </c>
      <c r="F61">
        <v>5.28</v>
      </c>
      <c r="G61">
        <v>8.31</v>
      </c>
      <c r="H61">
        <v>0.51</v>
      </c>
      <c r="I61">
        <v>1.91</v>
      </c>
      <c r="J61">
        <v>0.19</v>
      </c>
      <c r="K61">
        <v>0.01</v>
      </c>
      <c r="L61">
        <v>0</v>
      </c>
      <c r="P61" t="s">
        <v>267</v>
      </c>
      <c r="Q61">
        <v>27.53</v>
      </c>
      <c r="R61">
        <v>13.4</v>
      </c>
      <c r="S61">
        <v>0.13</v>
      </c>
      <c r="T61">
        <v>0.31</v>
      </c>
      <c r="U61">
        <v>18.91</v>
      </c>
      <c r="V61">
        <v>30.01</v>
      </c>
      <c r="W61">
        <v>1.85</v>
      </c>
      <c r="X61">
        <v>7.09</v>
      </c>
      <c r="Y61">
        <v>0.73</v>
      </c>
      <c r="Z61">
        <v>0.04</v>
      </c>
      <c r="AA61">
        <v>0</v>
      </c>
    </row>
    <row r="62" spans="1:27" x14ac:dyDescent="0.25">
      <c r="A62" t="s">
        <v>268</v>
      </c>
      <c r="B62">
        <v>66.819999999999993</v>
      </c>
      <c r="C62">
        <v>16.97</v>
      </c>
      <c r="D62">
        <v>0.06</v>
      </c>
      <c r="E62">
        <v>0.08</v>
      </c>
      <c r="F62">
        <v>5.09</v>
      </c>
      <c r="G62">
        <v>8.2200000000000006</v>
      </c>
      <c r="H62">
        <v>0.62</v>
      </c>
      <c r="I62">
        <v>2</v>
      </c>
      <c r="J62">
        <v>0.13</v>
      </c>
      <c r="K62">
        <v>0.01</v>
      </c>
      <c r="L62">
        <v>0</v>
      </c>
      <c r="P62" t="s">
        <v>268</v>
      </c>
      <c r="Q62">
        <v>27.69</v>
      </c>
      <c r="R62">
        <v>13.61</v>
      </c>
      <c r="S62">
        <v>0.06</v>
      </c>
      <c r="T62">
        <v>0.17</v>
      </c>
      <c r="U62">
        <v>18.309999999999999</v>
      </c>
      <c r="V62">
        <v>29.83</v>
      </c>
      <c r="W62">
        <v>2.2599999999999998</v>
      </c>
      <c r="X62">
        <v>7.48</v>
      </c>
      <c r="Y62">
        <v>0.5</v>
      </c>
      <c r="Z62">
        <v>0.08</v>
      </c>
      <c r="AA62">
        <v>0</v>
      </c>
    </row>
    <row r="63" spans="1:27" x14ac:dyDescent="0.25">
      <c r="A63" t="s">
        <v>269</v>
      </c>
      <c r="B63">
        <v>67.05</v>
      </c>
      <c r="C63">
        <v>16.78</v>
      </c>
      <c r="D63">
        <v>0.03</v>
      </c>
      <c r="E63">
        <v>7.0000000000000007E-2</v>
      </c>
      <c r="F63">
        <v>5.16</v>
      </c>
      <c r="G63">
        <v>8.2799999999999994</v>
      </c>
      <c r="H63">
        <v>0.56999999999999995</v>
      </c>
      <c r="I63">
        <v>1.94</v>
      </c>
      <c r="J63">
        <v>0.13</v>
      </c>
      <c r="K63">
        <v>0</v>
      </c>
      <c r="L63">
        <v>0</v>
      </c>
      <c r="P63" t="s">
        <v>269</v>
      </c>
      <c r="Q63">
        <v>27.82</v>
      </c>
      <c r="R63">
        <v>13.47</v>
      </c>
      <c r="S63">
        <v>0.03</v>
      </c>
      <c r="T63">
        <v>0.16</v>
      </c>
      <c r="U63">
        <v>18.579999999999998</v>
      </c>
      <c r="V63">
        <v>30.09</v>
      </c>
      <c r="W63">
        <v>2.09</v>
      </c>
      <c r="X63">
        <v>7.24</v>
      </c>
      <c r="Y63">
        <v>0.5</v>
      </c>
      <c r="Z63">
        <v>0.02</v>
      </c>
      <c r="AA63">
        <v>0</v>
      </c>
    </row>
    <row r="64" spans="1:27" x14ac:dyDescent="0.25">
      <c r="A64" t="s">
        <v>270</v>
      </c>
      <c r="B64">
        <v>67.05</v>
      </c>
      <c r="C64">
        <v>16.79</v>
      </c>
      <c r="D64">
        <v>0.04</v>
      </c>
      <c r="E64">
        <v>0.06</v>
      </c>
      <c r="F64">
        <v>5.16</v>
      </c>
      <c r="G64">
        <v>8.32</v>
      </c>
      <c r="H64">
        <v>0.52</v>
      </c>
      <c r="I64">
        <v>1.97</v>
      </c>
      <c r="J64">
        <v>7.0000000000000007E-2</v>
      </c>
      <c r="K64">
        <v>0.01</v>
      </c>
      <c r="L64">
        <v>0.03</v>
      </c>
      <c r="P64" t="s">
        <v>270</v>
      </c>
      <c r="Q64">
        <v>27.81</v>
      </c>
      <c r="R64">
        <v>13.48</v>
      </c>
      <c r="S64">
        <v>0.04</v>
      </c>
      <c r="T64">
        <v>0.14000000000000001</v>
      </c>
      <c r="U64">
        <v>18.59</v>
      </c>
      <c r="V64">
        <v>30.23</v>
      </c>
      <c r="W64">
        <v>1.88</v>
      </c>
      <c r="X64">
        <v>7.37</v>
      </c>
      <c r="Y64">
        <v>0.26</v>
      </c>
      <c r="Z64">
        <v>0.03</v>
      </c>
      <c r="AA64">
        <v>0.16</v>
      </c>
    </row>
    <row r="65" spans="1:27" x14ac:dyDescent="0.25">
      <c r="A65" t="s">
        <v>271</v>
      </c>
      <c r="B65">
        <v>66.75</v>
      </c>
      <c r="C65">
        <v>16.97</v>
      </c>
      <c r="D65">
        <v>0.09</v>
      </c>
      <c r="E65">
        <v>0.17</v>
      </c>
      <c r="F65">
        <v>5.15</v>
      </c>
      <c r="G65">
        <v>8.1</v>
      </c>
      <c r="H65">
        <v>0.62</v>
      </c>
      <c r="I65">
        <v>2.06</v>
      </c>
      <c r="J65">
        <v>0.06</v>
      </c>
      <c r="K65">
        <v>0.03</v>
      </c>
      <c r="L65">
        <v>0</v>
      </c>
      <c r="P65" t="s">
        <v>271</v>
      </c>
      <c r="Q65">
        <v>27.64</v>
      </c>
      <c r="R65">
        <v>13.61</v>
      </c>
      <c r="S65">
        <v>0.09</v>
      </c>
      <c r="T65">
        <v>0.38</v>
      </c>
      <c r="U65">
        <v>18.52</v>
      </c>
      <c r="V65">
        <v>29.36</v>
      </c>
      <c r="W65">
        <v>2.2799999999999998</v>
      </c>
      <c r="X65">
        <v>7.68</v>
      </c>
      <c r="Y65">
        <v>0.25</v>
      </c>
      <c r="Z65">
        <v>0.19</v>
      </c>
      <c r="AA65">
        <v>0</v>
      </c>
    </row>
    <row r="66" spans="1:27" x14ac:dyDescent="0.25">
      <c r="A66" t="s">
        <v>272</v>
      </c>
      <c r="B66">
        <v>67.02</v>
      </c>
      <c r="C66">
        <v>16.72</v>
      </c>
      <c r="D66">
        <v>0.09</v>
      </c>
      <c r="E66">
        <v>0.05</v>
      </c>
      <c r="F66">
        <v>5.08</v>
      </c>
      <c r="G66">
        <v>8.2200000000000006</v>
      </c>
      <c r="H66">
        <v>0.62</v>
      </c>
      <c r="I66">
        <v>2.0099999999999998</v>
      </c>
      <c r="J66">
        <v>0.17</v>
      </c>
      <c r="K66">
        <v>0.02</v>
      </c>
      <c r="L66">
        <v>0</v>
      </c>
      <c r="P66" t="s">
        <v>272</v>
      </c>
      <c r="Q66">
        <v>27.76</v>
      </c>
      <c r="R66">
        <v>13.41</v>
      </c>
      <c r="S66">
        <v>0.09</v>
      </c>
      <c r="T66">
        <v>0.12</v>
      </c>
      <c r="U66">
        <v>18.27</v>
      </c>
      <c r="V66">
        <v>29.81</v>
      </c>
      <c r="W66">
        <v>2.2799999999999998</v>
      </c>
      <c r="X66">
        <v>7.51</v>
      </c>
      <c r="Y66">
        <v>0.66</v>
      </c>
      <c r="Z66">
        <v>0.1</v>
      </c>
      <c r="AA66">
        <v>0</v>
      </c>
    </row>
    <row r="67" spans="1:27" x14ac:dyDescent="0.25">
      <c r="A67" t="s">
        <v>273</v>
      </c>
      <c r="B67">
        <v>66.75</v>
      </c>
      <c r="C67">
        <v>16.88</v>
      </c>
      <c r="D67">
        <v>0.08</v>
      </c>
      <c r="E67">
        <v>0.05</v>
      </c>
      <c r="F67">
        <v>5.25</v>
      </c>
      <c r="G67">
        <v>8.15</v>
      </c>
      <c r="H67">
        <v>0.59</v>
      </c>
      <c r="I67">
        <v>1.99</v>
      </c>
      <c r="J67">
        <v>0.23</v>
      </c>
      <c r="K67">
        <v>0.03</v>
      </c>
      <c r="L67">
        <v>0</v>
      </c>
      <c r="P67" t="s">
        <v>273</v>
      </c>
      <c r="Q67">
        <v>27.51</v>
      </c>
      <c r="R67">
        <v>13.46</v>
      </c>
      <c r="S67">
        <v>0.08</v>
      </c>
      <c r="T67">
        <v>0.11</v>
      </c>
      <c r="U67">
        <v>18.78</v>
      </c>
      <c r="V67">
        <v>29.43</v>
      </c>
      <c r="W67">
        <v>2.13</v>
      </c>
      <c r="X67">
        <v>7.41</v>
      </c>
      <c r="Y67">
        <v>0.91</v>
      </c>
      <c r="Z67">
        <v>0.16</v>
      </c>
      <c r="AA67">
        <v>0.02</v>
      </c>
    </row>
    <row r="68" spans="1:27" x14ac:dyDescent="0.25">
      <c r="A68" t="s">
        <v>274</v>
      </c>
      <c r="B68">
        <v>67.010000000000005</v>
      </c>
      <c r="C68">
        <v>16.850000000000001</v>
      </c>
      <c r="D68">
        <v>0.11</v>
      </c>
      <c r="E68">
        <v>0.08</v>
      </c>
      <c r="F68">
        <v>5.2</v>
      </c>
      <c r="G68">
        <v>8.19</v>
      </c>
      <c r="H68">
        <v>0.52</v>
      </c>
      <c r="I68">
        <v>1.88</v>
      </c>
      <c r="J68">
        <v>0.15</v>
      </c>
      <c r="K68">
        <v>0.02</v>
      </c>
      <c r="L68">
        <v>0</v>
      </c>
      <c r="P68" t="s">
        <v>274</v>
      </c>
      <c r="Q68">
        <v>27.88</v>
      </c>
      <c r="R68">
        <v>13.57</v>
      </c>
      <c r="S68">
        <v>0.12</v>
      </c>
      <c r="T68">
        <v>0.17</v>
      </c>
      <c r="U68">
        <v>18.78</v>
      </c>
      <c r="V68">
        <v>29.86</v>
      </c>
      <c r="W68">
        <v>1.91</v>
      </c>
      <c r="X68">
        <v>7.04</v>
      </c>
      <c r="Y68">
        <v>0.56999999999999995</v>
      </c>
      <c r="Z68">
        <v>0.1</v>
      </c>
      <c r="AA68">
        <v>0</v>
      </c>
    </row>
    <row r="69" spans="1:27" x14ac:dyDescent="0.25">
      <c r="A69" t="s">
        <v>275</v>
      </c>
      <c r="B69">
        <v>66.95</v>
      </c>
      <c r="C69">
        <v>16.87</v>
      </c>
      <c r="D69">
        <v>0.04</v>
      </c>
      <c r="E69">
        <v>0.12</v>
      </c>
      <c r="F69">
        <v>5.12</v>
      </c>
      <c r="G69">
        <v>8.35</v>
      </c>
      <c r="H69">
        <v>0.56000000000000005</v>
      </c>
      <c r="I69">
        <v>1.97</v>
      </c>
      <c r="J69">
        <v>0</v>
      </c>
      <c r="K69">
        <v>0.02</v>
      </c>
      <c r="L69">
        <v>0</v>
      </c>
      <c r="P69" t="s">
        <v>275</v>
      </c>
      <c r="Q69">
        <v>27.79</v>
      </c>
      <c r="R69">
        <v>13.55</v>
      </c>
      <c r="S69">
        <v>0.04</v>
      </c>
      <c r="T69">
        <v>0.27</v>
      </c>
      <c r="U69">
        <v>18.46</v>
      </c>
      <c r="V69">
        <v>30.34</v>
      </c>
      <c r="W69">
        <v>2.0499999999999998</v>
      </c>
      <c r="X69">
        <v>7.39</v>
      </c>
      <c r="Y69">
        <v>0</v>
      </c>
      <c r="Z69">
        <v>0.11</v>
      </c>
      <c r="AA69">
        <v>0</v>
      </c>
    </row>
    <row r="70" spans="1:27" x14ac:dyDescent="0.25">
      <c r="A70" t="s">
        <v>276</v>
      </c>
      <c r="B70">
        <v>66.64</v>
      </c>
      <c r="C70">
        <v>16.82</v>
      </c>
      <c r="D70">
        <v>0.01</v>
      </c>
      <c r="E70">
        <v>0.1</v>
      </c>
      <c r="F70">
        <v>5.26</v>
      </c>
      <c r="G70">
        <v>8.43</v>
      </c>
      <c r="H70">
        <v>0.72</v>
      </c>
      <c r="I70">
        <v>1.88</v>
      </c>
      <c r="J70">
        <v>0.1</v>
      </c>
      <c r="K70">
        <v>0</v>
      </c>
      <c r="L70">
        <v>0.04</v>
      </c>
      <c r="P70" t="s">
        <v>276</v>
      </c>
      <c r="Q70">
        <v>27.3</v>
      </c>
      <c r="R70">
        <v>13.34</v>
      </c>
      <c r="S70">
        <v>0.01</v>
      </c>
      <c r="T70">
        <v>0.23</v>
      </c>
      <c r="U70">
        <v>18.7</v>
      </c>
      <c r="V70">
        <v>30.26</v>
      </c>
      <c r="W70">
        <v>2.61</v>
      </c>
      <c r="X70">
        <v>6.94</v>
      </c>
      <c r="Y70">
        <v>0.37</v>
      </c>
      <c r="Z70">
        <v>0</v>
      </c>
      <c r="AA70">
        <v>0.24</v>
      </c>
    </row>
    <row r="71" spans="1:27" x14ac:dyDescent="0.25">
      <c r="A71" t="s">
        <v>277</v>
      </c>
      <c r="B71">
        <v>66.88</v>
      </c>
      <c r="C71">
        <v>16.98</v>
      </c>
      <c r="D71">
        <v>0.03</v>
      </c>
      <c r="E71">
        <v>0.08</v>
      </c>
      <c r="F71">
        <v>5.2</v>
      </c>
      <c r="G71">
        <v>8.2899999999999991</v>
      </c>
      <c r="H71">
        <v>0.48</v>
      </c>
      <c r="I71">
        <v>1.99</v>
      </c>
      <c r="J71">
        <v>0.05</v>
      </c>
      <c r="K71">
        <v>0.01</v>
      </c>
      <c r="L71">
        <v>0.01</v>
      </c>
      <c r="P71" t="s">
        <v>277</v>
      </c>
      <c r="Q71">
        <v>27.76</v>
      </c>
      <c r="R71">
        <v>13.64</v>
      </c>
      <c r="S71">
        <v>0.03</v>
      </c>
      <c r="T71">
        <v>0.19</v>
      </c>
      <c r="U71">
        <v>18.739999999999998</v>
      </c>
      <c r="V71">
        <v>30.15</v>
      </c>
      <c r="W71">
        <v>1.76</v>
      </c>
      <c r="X71">
        <v>7.43</v>
      </c>
      <c r="Y71">
        <v>0.19</v>
      </c>
      <c r="Z71">
        <v>0.05</v>
      </c>
      <c r="AA71">
        <v>0.06</v>
      </c>
    </row>
    <row r="72" spans="1:27" x14ac:dyDescent="0.25">
      <c r="A72" t="s">
        <v>278</v>
      </c>
      <c r="B72">
        <v>66.959999999999994</v>
      </c>
      <c r="C72">
        <v>16.95</v>
      </c>
      <c r="D72">
        <v>0.03</v>
      </c>
      <c r="E72">
        <v>0.1</v>
      </c>
      <c r="F72">
        <v>5.0999999999999996</v>
      </c>
      <c r="G72">
        <v>8.26</v>
      </c>
      <c r="H72">
        <v>0.56000000000000005</v>
      </c>
      <c r="I72">
        <v>1.96</v>
      </c>
      <c r="J72">
        <v>0.03</v>
      </c>
      <c r="K72">
        <v>0.04</v>
      </c>
      <c r="L72">
        <v>0</v>
      </c>
      <c r="P72" t="s">
        <v>278</v>
      </c>
      <c r="Q72">
        <v>27.84</v>
      </c>
      <c r="R72">
        <v>13.65</v>
      </c>
      <c r="S72">
        <v>0.03</v>
      </c>
      <c r="T72">
        <v>0.24</v>
      </c>
      <c r="U72">
        <v>18.39</v>
      </c>
      <c r="V72">
        <v>30.09</v>
      </c>
      <c r="W72">
        <v>2.0499999999999998</v>
      </c>
      <c r="X72">
        <v>7.34</v>
      </c>
      <c r="Y72">
        <v>0.11</v>
      </c>
      <c r="Z72">
        <v>0.26</v>
      </c>
      <c r="AA72">
        <v>0</v>
      </c>
    </row>
    <row r="73" spans="1:27" x14ac:dyDescent="0.25">
      <c r="A73" t="s">
        <v>279</v>
      </c>
      <c r="B73">
        <v>66.930000000000007</v>
      </c>
      <c r="C73">
        <v>16.89</v>
      </c>
      <c r="D73">
        <v>7.0000000000000007E-2</v>
      </c>
      <c r="E73">
        <v>0.04</v>
      </c>
      <c r="F73">
        <v>5.04</v>
      </c>
      <c r="G73">
        <v>8.25</v>
      </c>
      <c r="H73">
        <v>0.66</v>
      </c>
      <c r="I73">
        <v>1.95</v>
      </c>
      <c r="J73">
        <v>0.14000000000000001</v>
      </c>
      <c r="K73">
        <v>0.01</v>
      </c>
      <c r="L73">
        <v>0.01</v>
      </c>
      <c r="P73" t="s">
        <v>279</v>
      </c>
      <c r="Q73">
        <v>27.76</v>
      </c>
      <c r="R73">
        <v>13.56</v>
      </c>
      <c r="S73">
        <v>0.08</v>
      </c>
      <c r="T73">
        <v>0.1</v>
      </c>
      <c r="U73">
        <v>18.149999999999999</v>
      </c>
      <c r="V73">
        <v>29.97</v>
      </c>
      <c r="W73">
        <v>2.41</v>
      </c>
      <c r="X73">
        <v>7.3</v>
      </c>
      <c r="Y73">
        <v>0.54</v>
      </c>
      <c r="Z73">
        <v>0.06</v>
      </c>
      <c r="AA73">
        <v>7.0000000000000007E-2</v>
      </c>
    </row>
    <row r="74" spans="1:27" x14ac:dyDescent="0.25">
      <c r="A74" t="s">
        <v>280</v>
      </c>
      <c r="B74">
        <v>67.209999999999994</v>
      </c>
      <c r="C74">
        <v>16.96</v>
      </c>
      <c r="D74">
        <v>0.03</v>
      </c>
      <c r="E74">
        <v>0.14000000000000001</v>
      </c>
      <c r="F74">
        <v>5.08</v>
      </c>
      <c r="G74">
        <v>7.99</v>
      </c>
      <c r="H74">
        <v>0.5</v>
      </c>
      <c r="I74">
        <v>1.9</v>
      </c>
      <c r="J74">
        <v>0.16</v>
      </c>
      <c r="K74">
        <v>0.01</v>
      </c>
      <c r="L74">
        <v>0.03</v>
      </c>
      <c r="P74" t="s">
        <v>280</v>
      </c>
      <c r="Q74">
        <v>28.17</v>
      </c>
      <c r="R74">
        <v>13.76</v>
      </c>
      <c r="S74">
        <v>0.03</v>
      </c>
      <c r="T74">
        <v>0.32</v>
      </c>
      <c r="U74">
        <v>18.48</v>
      </c>
      <c r="V74">
        <v>29.34</v>
      </c>
      <c r="W74">
        <v>1.83</v>
      </c>
      <c r="X74">
        <v>7.2</v>
      </c>
      <c r="Y74">
        <v>0.64</v>
      </c>
      <c r="Z74">
        <v>0.04</v>
      </c>
      <c r="AA74">
        <v>0.2</v>
      </c>
    </row>
    <row r="75" spans="1:27" x14ac:dyDescent="0.25">
      <c r="A75" t="s">
        <v>281</v>
      </c>
      <c r="B75">
        <v>66.760000000000005</v>
      </c>
      <c r="C75">
        <v>16.829999999999998</v>
      </c>
      <c r="D75">
        <v>7.0000000000000007E-2</v>
      </c>
      <c r="E75">
        <v>0.03</v>
      </c>
      <c r="F75">
        <v>5.14</v>
      </c>
      <c r="G75">
        <v>8.39</v>
      </c>
      <c r="H75">
        <v>0.56999999999999995</v>
      </c>
      <c r="I75">
        <v>1.96</v>
      </c>
      <c r="J75">
        <v>0.16</v>
      </c>
      <c r="K75">
        <v>7.0000000000000007E-2</v>
      </c>
      <c r="L75">
        <v>0.01</v>
      </c>
      <c r="P75" t="s">
        <v>281</v>
      </c>
      <c r="Q75">
        <v>27.45</v>
      </c>
      <c r="R75">
        <v>13.39</v>
      </c>
      <c r="S75">
        <v>0.08</v>
      </c>
      <c r="T75">
        <v>7.0000000000000007E-2</v>
      </c>
      <c r="U75">
        <v>18.36</v>
      </c>
      <c r="V75">
        <v>30.21</v>
      </c>
      <c r="W75">
        <v>2.0699999999999998</v>
      </c>
      <c r="X75">
        <v>7.27</v>
      </c>
      <c r="Y75">
        <v>0.6</v>
      </c>
      <c r="Z75">
        <v>0.41</v>
      </c>
      <c r="AA75">
        <v>0.09</v>
      </c>
    </row>
    <row r="76" spans="1:27" x14ac:dyDescent="0.25">
      <c r="A76" t="s">
        <v>282</v>
      </c>
      <c r="B76">
        <v>66.73</v>
      </c>
      <c r="C76">
        <v>16.899999999999999</v>
      </c>
      <c r="D76">
        <v>0.1</v>
      </c>
      <c r="E76">
        <v>0.08</v>
      </c>
      <c r="F76">
        <v>5.0999999999999996</v>
      </c>
      <c r="G76">
        <v>8.2899999999999991</v>
      </c>
      <c r="H76">
        <v>0.64</v>
      </c>
      <c r="I76">
        <v>1.99</v>
      </c>
      <c r="J76">
        <v>0.14000000000000001</v>
      </c>
      <c r="K76">
        <v>0</v>
      </c>
      <c r="L76">
        <v>0.03</v>
      </c>
      <c r="P76" t="s">
        <v>282</v>
      </c>
      <c r="Q76">
        <v>27.54</v>
      </c>
      <c r="R76">
        <v>13.5</v>
      </c>
      <c r="S76">
        <v>0.11</v>
      </c>
      <c r="T76">
        <v>0.17</v>
      </c>
      <c r="U76">
        <v>18.28</v>
      </c>
      <c r="V76">
        <v>29.95</v>
      </c>
      <c r="W76">
        <v>2.33</v>
      </c>
      <c r="X76">
        <v>7.41</v>
      </c>
      <c r="Y76">
        <v>0.54</v>
      </c>
      <c r="Z76">
        <v>0</v>
      </c>
      <c r="AA76">
        <v>0.17</v>
      </c>
    </row>
    <row r="77" spans="1:27" x14ac:dyDescent="0.25">
      <c r="A77" t="s">
        <v>283</v>
      </c>
      <c r="B77">
        <v>66.849999999999994</v>
      </c>
      <c r="C77">
        <v>16.88</v>
      </c>
      <c r="D77">
        <v>0.05</v>
      </c>
      <c r="E77">
        <v>7.0000000000000007E-2</v>
      </c>
      <c r="F77">
        <v>5.19</v>
      </c>
      <c r="G77">
        <v>8.2799999999999994</v>
      </c>
      <c r="H77">
        <v>0.57999999999999996</v>
      </c>
      <c r="I77">
        <v>2</v>
      </c>
      <c r="J77">
        <v>0.1</v>
      </c>
      <c r="K77">
        <v>0</v>
      </c>
      <c r="L77">
        <v>0</v>
      </c>
      <c r="P77" t="s">
        <v>283</v>
      </c>
      <c r="Q77">
        <v>27.66</v>
      </c>
      <c r="R77">
        <v>13.52</v>
      </c>
      <c r="S77">
        <v>0.05</v>
      </c>
      <c r="T77">
        <v>0.17</v>
      </c>
      <c r="U77">
        <v>18.64</v>
      </c>
      <c r="V77">
        <v>30.01</v>
      </c>
      <c r="W77">
        <v>2.1</v>
      </c>
      <c r="X77">
        <v>7.46</v>
      </c>
      <c r="Y77">
        <v>0.4</v>
      </c>
      <c r="Z77">
        <v>0</v>
      </c>
      <c r="AA77">
        <v>0</v>
      </c>
    </row>
    <row r="78" spans="1:27" x14ac:dyDescent="0.25">
      <c r="A78" t="s">
        <v>284</v>
      </c>
      <c r="B78">
        <v>66.94</v>
      </c>
      <c r="C78">
        <v>16.850000000000001</v>
      </c>
      <c r="D78">
        <v>0</v>
      </c>
      <c r="E78">
        <v>0.02</v>
      </c>
      <c r="F78">
        <v>5.16</v>
      </c>
      <c r="G78">
        <v>8.34</v>
      </c>
      <c r="H78">
        <v>0.59</v>
      </c>
      <c r="I78">
        <v>1.91</v>
      </c>
      <c r="J78">
        <v>0.18</v>
      </c>
      <c r="K78">
        <v>0.02</v>
      </c>
      <c r="L78">
        <v>0</v>
      </c>
      <c r="P78" t="s">
        <v>284</v>
      </c>
      <c r="Q78">
        <v>27.67</v>
      </c>
      <c r="R78">
        <v>13.48</v>
      </c>
      <c r="S78">
        <v>0</v>
      </c>
      <c r="T78">
        <v>0.04</v>
      </c>
      <c r="U78">
        <v>18.510000000000002</v>
      </c>
      <c r="V78">
        <v>30.18</v>
      </c>
      <c r="W78">
        <v>2.13</v>
      </c>
      <c r="X78">
        <v>7.13</v>
      </c>
      <c r="Y78">
        <v>0.7</v>
      </c>
      <c r="Z78">
        <v>0.14000000000000001</v>
      </c>
      <c r="AA78">
        <v>0.01</v>
      </c>
    </row>
    <row r="79" spans="1:27" x14ac:dyDescent="0.25">
      <c r="A79" t="s">
        <v>285</v>
      </c>
      <c r="B79">
        <v>66.790000000000006</v>
      </c>
      <c r="C79">
        <v>16.670000000000002</v>
      </c>
      <c r="D79">
        <v>0.08</v>
      </c>
      <c r="E79">
        <v>7.0000000000000007E-2</v>
      </c>
      <c r="F79">
        <v>5.32</v>
      </c>
      <c r="G79">
        <v>8.4</v>
      </c>
      <c r="H79">
        <v>0.62</v>
      </c>
      <c r="I79">
        <v>1.81</v>
      </c>
      <c r="J79">
        <v>0.21</v>
      </c>
      <c r="K79">
        <v>0.03</v>
      </c>
      <c r="L79">
        <v>0</v>
      </c>
      <c r="P79" t="s">
        <v>285</v>
      </c>
      <c r="Q79">
        <v>27.43</v>
      </c>
      <c r="R79">
        <v>13.25</v>
      </c>
      <c r="S79">
        <v>0.08</v>
      </c>
      <c r="T79">
        <v>0.17</v>
      </c>
      <c r="U79">
        <v>18.97</v>
      </c>
      <c r="V79">
        <v>30.19</v>
      </c>
      <c r="W79">
        <v>2.23</v>
      </c>
      <c r="X79">
        <v>6.69</v>
      </c>
      <c r="Y79">
        <v>0.82</v>
      </c>
      <c r="Z79">
        <v>0.18</v>
      </c>
      <c r="AA79">
        <v>0</v>
      </c>
    </row>
    <row r="80" spans="1:27" x14ac:dyDescent="0.25">
      <c r="A80" t="s">
        <v>286</v>
      </c>
      <c r="B80">
        <v>66.83</v>
      </c>
      <c r="C80">
        <v>16.89</v>
      </c>
      <c r="D80">
        <v>0.05</v>
      </c>
      <c r="E80">
        <v>0.03</v>
      </c>
      <c r="F80">
        <v>4.97</v>
      </c>
      <c r="G80">
        <v>8.26</v>
      </c>
      <c r="H80">
        <v>0.77</v>
      </c>
      <c r="I80">
        <v>2.0499999999999998</v>
      </c>
      <c r="J80">
        <v>0.12</v>
      </c>
      <c r="K80">
        <v>0.03</v>
      </c>
      <c r="L80">
        <v>0.01</v>
      </c>
      <c r="P80" t="s">
        <v>286</v>
      </c>
      <c r="Q80">
        <v>27.6</v>
      </c>
      <c r="R80">
        <v>13.5</v>
      </c>
      <c r="S80">
        <v>0.06</v>
      </c>
      <c r="T80">
        <v>7.0000000000000007E-2</v>
      </c>
      <c r="U80">
        <v>17.809999999999999</v>
      </c>
      <c r="V80">
        <v>29.87</v>
      </c>
      <c r="W80">
        <v>2.79</v>
      </c>
      <c r="X80">
        <v>7.65</v>
      </c>
      <c r="Y80">
        <v>0.45</v>
      </c>
      <c r="Z80">
        <v>0.15</v>
      </c>
      <c r="AA80">
        <v>7.0000000000000007E-2</v>
      </c>
    </row>
    <row r="81" spans="1:27" x14ac:dyDescent="0.25">
      <c r="A81" t="s">
        <v>287</v>
      </c>
      <c r="B81">
        <v>66.8</v>
      </c>
      <c r="C81">
        <v>16.96</v>
      </c>
      <c r="D81">
        <v>0.03</v>
      </c>
      <c r="E81">
        <v>0.14000000000000001</v>
      </c>
      <c r="F81">
        <v>5.12</v>
      </c>
      <c r="G81">
        <v>8.17</v>
      </c>
      <c r="H81">
        <v>0.64</v>
      </c>
      <c r="I81">
        <v>1.96</v>
      </c>
      <c r="J81">
        <v>0.15</v>
      </c>
      <c r="K81">
        <v>0.03</v>
      </c>
      <c r="L81">
        <v>0</v>
      </c>
      <c r="P81" t="s">
        <v>287</v>
      </c>
      <c r="Q81">
        <v>27.64</v>
      </c>
      <c r="R81">
        <v>13.59</v>
      </c>
      <c r="S81">
        <v>0.03</v>
      </c>
      <c r="T81">
        <v>0.31</v>
      </c>
      <c r="U81">
        <v>18.39</v>
      </c>
      <c r="V81">
        <v>29.63</v>
      </c>
      <c r="W81">
        <v>2.33</v>
      </c>
      <c r="X81">
        <v>7.3</v>
      </c>
      <c r="Y81">
        <v>0.6</v>
      </c>
      <c r="Z81">
        <v>0.19</v>
      </c>
      <c r="AA81">
        <v>0</v>
      </c>
    </row>
    <row r="82" spans="1:27" x14ac:dyDescent="0.25">
      <c r="A82" t="s">
        <v>288</v>
      </c>
      <c r="B82">
        <v>66.91</v>
      </c>
      <c r="C82">
        <v>16.82</v>
      </c>
      <c r="D82">
        <v>0</v>
      </c>
      <c r="E82">
        <v>0.08</v>
      </c>
      <c r="F82">
        <v>5.19</v>
      </c>
      <c r="G82">
        <v>8.34</v>
      </c>
      <c r="H82">
        <v>0.57999999999999996</v>
      </c>
      <c r="I82">
        <v>1.74</v>
      </c>
      <c r="J82">
        <v>0.2</v>
      </c>
      <c r="K82">
        <v>0.06</v>
      </c>
      <c r="L82">
        <v>0.06</v>
      </c>
      <c r="P82" t="s">
        <v>288</v>
      </c>
      <c r="Q82">
        <v>27.58</v>
      </c>
      <c r="R82">
        <v>13.42</v>
      </c>
      <c r="S82">
        <v>0</v>
      </c>
      <c r="T82">
        <v>0.19</v>
      </c>
      <c r="U82">
        <v>18.59</v>
      </c>
      <c r="V82">
        <v>30.12</v>
      </c>
      <c r="W82">
        <v>2.12</v>
      </c>
      <c r="X82">
        <v>6.47</v>
      </c>
      <c r="Y82">
        <v>0.78</v>
      </c>
      <c r="Z82">
        <v>0.37</v>
      </c>
      <c r="AA82">
        <v>0.36</v>
      </c>
    </row>
    <row r="83" spans="1:27" x14ac:dyDescent="0.25">
      <c r="A83" t="s">
        <v>289</v>
      </c>
      <c r="B83">
        <v>66.73</v>
      </c>
      <c r="C83">
        <v>16.940000000000001</v>
      </c>
      <c r="D83">
        <v>7.0000000000000007E-2</v>
      </c>
      <c r="E83">
        <v>0.05</v>
      </c>
      <c r="F83">
        <v>5.13</v>
      </c>
      <c r="G83">
        <v>8.34</v>
      </c>
      <c r="H83">
        <v>0.6</v>
      </c>
      <c r="I83">
        <v>1.95</v>
      </c>
      <c r="J83">
        <v>0.15</v>
      </c>
      <c r="K83">
        <v>0.04</v>
      </c>
      <c r="L83">
        <v>0</v>
      </c>
      <c r="P83" t="s">
        <v>289</v>
      </c>
      <c r="Q83">
        <v>27.53</v>
      </c>
      <c r="R83">
        <v>13.53</v>
      </c>
      <c r="S83">
        <v>0.08</v>
      </c>
      <c r="T83">
        <v>0.11</v>
      </c>
      <c r="U83">
        <v>18.39</v>
      </c>
      <c r="V83">
        <v>30.12</v>
      </c>
      <c r="W83">
        <v>2.1800000000000002</v>
      </c>
      <c r="X83">
        <v>7.25</v>
      </c>
      <c r="Y83">
        <v>0.57999999999999996</v>
      </c>
      <c r="Z83">
        <v>0.23</v>
      </c>
      <c r="AA83">
        <v>0</v>
      </c>
    </row>
    <row r="84" spans="1:27" x14ac:dyDescent="0.25">
      <c r="A84" t="s">
        <v>290</v>
      </c>
      <c r="B84">
        <v>66.95</v>
      </c>
      <c r="C84">
        <v>16.79</v>
      </c>
      <c r="D84">
        <v>0.1</v>
      </c>
      <c r="E84">
        <v>0.09</v>
      </c>
      <c r="F84">
        <v>5.18</v>
      </c>
      <c r="G84">
        <v>8.2899999999999991</v>
      </c>
      <c r="H84">
        <v>0.48</v>
      </c>
      <c r="I84">
        <v>1.9</v>
      </c>
      <c r="J84">
        <v>0.19</v>
      </c>
      <c r="K84">
        <v>0.04</v>
      </c>
      <c r="L84">
        <v>0</v>
      </c>
      <c r="P84" t="s">
        <v>290</v>
      </c>
      <c r="Q84">
        <v>27.74</v>
      </c>
      <c r="R84">
        <v>13.47</v>
      </c>
      <c r="S84">
        <v>0.1</v>
      </c>
      <c r="T84">
        <v>0.21</v>
      </c>
      <c r="U84">
        <v>18.64</v>
      </c>
      <c r="V84">
        <v>30.06</v>
      </c>
      <c r="W84">
        <v>1.74</v>
      </c>
      <c r="X84">
        <v>7.1</v>
      </c>
      <c r="Y84">
        <v>0.72</v>
      </c>
      <c r="Z84">
        <v>0.21</v>
      </c>
      <c r="AA84">
        <v>0</v>
      </c>
    </row>
    <row r="85" spans="1:27" x14ac:dyDescent="0.25">
      <c r="A85" t="s">
        <v>291</v>
      </c>
      <c r="B85">
        <v>66.53</v>
      </c>
      <c r="C85">
        <v>16.93</v>
      </c>
      <c r="D85">
        <v>0.12</v>
      </c>
      <c r="E85">
        <v>0.11</v>
      </c>
      <c r="F85">
        <v>5.14</v>
      </c>
      <c r="G85">
        <v>8.35</v>
      </c>
      <c r="H85">
        <v>0.7</v>
      </c>
      <c r="I85">
        <v>1.94</v>
      </c>
      <c r="J85">
        <v>0.11</v>
      </c>
      <c r="K85">
        <v>0</v>
      </c>
      <c r="L85">
        <v>7.0000000000000007E-2</v>
      </c>
      <c r="P85" t="s">
        <v>291</v>
      </c>
      <c r="Q85">
        <v>27.3</v>
      </c>
      <c r="R85">
        <v>13.45</v>
      </c>
      <c r="S85">
        <v>0.13</v>
      </c>
      <c r="T85">
        <v>0.24</v>
      </c>
      <c r="U85">
        <v>18.309999999999999</v>
      </c>
      <c r="V85">
        <v>30</v>
      </c>
      <c r="W85">
        <v>2.54</v>
      </c>
      <c r="X85">
        <v>7.19</v>
      </c>
      <c r="Y85">
        <v>0.42</v>
      </c>
      <c r="Z85">
        <v>0</v>
      </c>
      <c r="AA85">
        <v>0.43</v>
      </c>
    </row>
    <row r="86" spans="1:27" x14ac:dyDescent="0.25">
      <c r="A86" t="s">
        <v>292</v>
      </c>
      <c r="B86">
        <v>66.59</v>
      </c>
      <c r="C86">
        <v>17.23</v>
      </c>
      <c r="D86">
        <v>0.04</v>
      </c>
      <c r="E86">
        <v>0.13</v>
      </c>
      <c r="F86">
        <v>5.18</v>
      </c>
      <c r="G86">
        <v>8.16</v>
      </c>
      <c r="H86">
        <v>0.61</v>
      </c>
      <c r="I86">
        <v>1.96</v>
      </c>
      <c r="J86">
        <v>0.09</v>
      </c>
      <c r="K86">
        <v>0</v>
      </c>
      <c r="L86">
        <v>0</v>
      </c>
      <c r="P86" t="s">
        <v>292</v>
      </c>
      <c r="Q86">
        <v>27.61</v>
      </c>
      <c r="R86">
        <v>13.83</v>
      </c>
      <c r="S86">
        <v>0.04</v>
      </c>
      <c r="T86">
        <v>0.31</v>
      </c>
      <c r="U86">
        <v>18.649999999999999</v>
      </c>
      <c r="V86">
        <v>29.62</v>
      </c>
      <c r="W86">
        <v>2.2400000000000002</v>
      </c>
      <c r="X86">
        <v>7.34</v>
      </c>
      <c r="Y86">
        <v>0.36</v>
      </c>
      <c r="Z86">
        <v>0</v>
      </c>
      <c r="AA86">
        <v>0</v>
      </c>
    </row>
    <row r="87" spans="1:27" x14ac:dyDescent="0.25">
      <c r="A87" t="s">
        <v>293</v>
      </c>
      <c r="B87">
        <v>67.010000000000005</v>
      </c>
      <c r="C87">
        <v>16.670000000000002</v>
      </c>
      <c r="D87">
        <v>7.0000000000000007E-2</v>
      </c>
      <c r="E87">
        <v>0.06</v>
      </c>
      <c r="F87">
        <v>5.22</v>
      </c>
      <c r="G87">
        <v>8.2799999999999994</v>
      </c>
      <c r="H87">
        <v>0.56999999999999995</v>
      </c>
      <c r="I87">
        <v>1.95</v>
      </c>
      <c r="J87">
        <v>0.1</v>
      </c>
      <c r="K87">
        <v>0.05</v>
      </c>
      <c r="L87">
        <v>0.02</v>
      </c>
      <c r="P87" t="s">
        <v>293</v>
      </c>
      <c r="Q87">
        <v>27.67</v>
      </c>
      <c r="R87">
        <v>13.32</v>
      </c>
      <c r="S87">
        <v>7.0000000000000007E-2</v>
      </c>
      <c r="T87">
        <v>0.14000000000000001</v>
      </c>
      <c r="U87">
        <v>18.7</v>
      </c>
      <c r="V87">
        <v>29.94</v>
      </c>
      <c r="W87">
        <v>2.0699999999999998</v>
      </c>
      <c r="X87">
        <v>7.26</v>
      </c>
      <c r="Y87">
        <v>0.41</v>
      </c>
      <c r="Z87">
        <v>0.3</v>
      </c>
      <c r="AA87">
        <v>0.12</v>
      </c>
    </row>
    <row r="88" spans="1:27" x14ac:dyDescent="0.25">
      <c r="A88" t="s">
        <v>294</v>
      </c>
      <c r="B88">
        <v>66.89</v>
      </c>
      <c r="C88">
        <v>16.73</v>
      </c>
      <c r="D88">
        <v>0.01</v>
      </c>
      <c r="E88">
        <v>7.0000000000000007E-2</v>
      </c>
      <c r="F88">
        <v>5.27</v>
      </c>
      <c r="G88">
        <v>8.2899999999999991</v>
      </c>
      <c r="H88">
        <v>0.51</v>
      </c>
      <c r="I88">
        <v>2.02</v>
      </c>
      <c r="J88">
        <v>0.17</v>
      </c>
      <c r="K88">
        <v>0</v>
      </c>
      <c r="L88">
        <v>0.02</v>
      </c>
      <c r="P88" t="s">
        <v>294</v>
      </c>
      <c r="Q88">
        <v>27.55</v>
      </c>
      <c r="R88">
        <v>13.34</v>
      </c>
      <c r="S88">
        <v>0.01</v>
      </c>
      <c r="T88">
        <v>0.17</v>
      </c>
      <c r="U88">
        <v>18.86</v>
      </c>
      <c r="V88">
        <v>29.91</v>
      </c>
      <c r="W88">
        <v>1.86</v>
      </c>
      <c r="X88">
        <v>7.5</v>
      </c>
      <c r="Y88">
        <v>0.67</v>
      </c>
      <c r="Z88">
        <v>0</v>
      </c>
      <c r="AA88">
        <v>0.14000000000000001</v>
      </c>
    </row>
    <row r="89" spans="1:27" x14ac:dyDescent="0.25">
      <c r="A89" t="s">
        <v>295</v>
      </c>
      <c r="B89">
        <v>66.72</v>
      </c>
      <c r="C89">
        <v>16.78</v>
      </c>
      <c r="D89">
        <v>0.02</v>
      </c>
      <c r="E89">
        <v>0.11</v>
      </c>
      <c r="F89">
        <v>5.25</v>
      </c>
      <c r="G89">
        <v>8.2100000000000009</v>
      </c>
      <c r="H89">
        <v>0.65</v>
      </c>
      <c r="I89">
        <v>2.0299999999999998</v>
      </c>
      <c r="J89">
        <v>0.16</v>
      </c>
      <c r="K89">
        <v>0.01</v>
      </c>
      <c r="L89">
        <v>0.05</v>
      </c>
      <c r="P89" t="s">
        <v>295</v>
      </c>
      <c r="Q89">
        <v>27.35</v>
      </c>
      <c r="R89">
        <v>13.32</v>
      </c>
      <c r="S89">
        <v>0.02</v>
      </c>
      <c r="T89">
        <v>0.24</v>
      </c>
      <c r="U89">
        <v>18.7</v>
      </c>
      <c r="V89">
        <v>29.48</v>
      </c>
      <c r="W89">
        <v>2.36</v>
      </c>
      <c r="X89">
        <v>7.5</v>
      </c>
      <c r="Y89">
        <v>0.62</v>
      </c>
      <c r="Z89">
        <v>0.08</v>
      </c>
      <c r="AA89">
        <v>0.32</v>
      </c>
    </row>
    <row r="90" spans="1:27" x14ac:dyDescent="0.25">
      <c r="A90" t="s">
        <v>296</v>
      </c>
      <c r="B90">
        <v>66.709999999999994</v>
      </c>
      <c r="C90">
        <v>17.09</v>
      </c>
      <c r="D90">
        <v>0.01</v>
      </c>
      <c r="E90">
        <v>0</v>
      </c>
      <c r="F90">
        <v>5.08</v>
      </c>
      <c r="G90">
        <v>8.27</v>
      </c>
      <c r="H90">
        <v>0.6</v>
      </c>
      <c r="I90">
        <v>1.94</v>
      </c>
      <c r="J90">
        <v>0.27</v>
      </c>
      <c r="K90">
        <v>0.02</v>
      </c>
      <c r="L90">
        <v>0</v>
      </c>
      <c r="P90" t="s">
        <v>296</v>
      </c>
      <c r="Q90">
        <v>27.57</v>
      </c>
      <c r="R90">
        <v>13.68</v>
      </c>
      <c r="S90">
        <v>0.01</v>
      </c>
      <c r="T90">
        <v>0</v>
      </c>
      <c r="U90">
        <v>18.21</v>
      </c>
      <c r="V90">
        <v>29.95</v>
      </c>
      <c r="W90">
        <v>2.1800000000000002</v>
      </c>
      <c r="X90">
        <v>7.24</v>
      </c>
      <c r="Y90">
        <v>1.06</v>
      </c>
      <c r="Z90">
        <v>0.11</v>
      </c>
      <c r="AA90">
        <v>0</v>
      </c>
    </row>
    <row r="91" spans="1:27" x14ac:dyDescent="0.25">
      <c r="A91" t="s">
        <v>297</v>
      </c>
      <c r="B91">
        <v>66.69</v>
      </c>
      <c r="C91">
        <v>16.96</v>
      </c>
      <c r="D91">
        <v>0.08</v>
      </c>
      <c r="E91">
        <v>0.08</v>
      </c>
      <c r="F91">
        <v>5.19</v>
      </c>
      <c r="G91">
        <v>8.36</v>
      </c>
      <c r="H91">
        <v>0.52</v>
      </c>
      <c r="I91">
        <v>1.92</v>
      </c>
      <c r="J91">
        <v>0.14000000000000001</v>
      </c>
      <c r="K91">
        <v>0</v>
      </c>
      <c r="L91">
        <v>0.06</v>
      </c>
      <c r="P91" t="s">
        <v>297</v>
      </c>
      <c r="Q91">
        <v>27.5</v>
      </c>
      <c r="R91">
        <v>13.54</v>
      </c>
      <c r="S91">
        <v>0.09</v>
      </c>
      <c r="T91">
        <v>0.18</v>
      </c>
      <c r="U91">
        <v>18.59</v>
      </c>
      <c r="V91">
        <v>30.18</v>
      </c>
      <c r="W91">
        <v>1.89</v>
      </c>
      <c r="X91">
        <v>7.15</v>
      </c>
      <c r="Y91">
        <v>0.52</v>
      </c>
      <c r="Z91">
        <v>0</v>
      </c>
      <c r="AA91">
        <v>0.37</v>
      </c>
    </row>
    <row r="92" spans="1:27" x14ac:dyDescent="0.25">
      <c r="A92" t="s">
        <v>298</v>
      </c>
      <c r="B92">
        <v>67.010000000000005</v>
      </c>
      <c r="C92">
        <v>16.920000000000002</v>
      </c>
      <c r="D92">
        <v>0.06</v>
      </c>
      <c r="E92">
        <v>0.09</v>
      </c>
      <c r="F92">
        <v>5.07</v>
      </c>
      <c r="G92">
        <v>8.18</v>
      </c>
      <c r="H92">
        <v>0.52</v>
      </c>
      <c r="I92">
        <v>1.94</v>
      </c>
      <c r="J92">
        <v>0.18</v>
      </c>
      <c r="K92">
        <v>0.02</v>
      </c>
      <c r="L92">
        <v>0.01</v>
      </c>
      <c r="P92" t="s">
        <v>298</v>
      </c>
      <c r="Q92">
        <v>27.9</v>
      </c>
      <c r="R92">
        <v>13.64</v>
      </c>
      <c r="S92">
        <v>7.0000000000000007E-2</v>
      </c>
      <c r="T92">
        <v>0.21</v>
      </c>
      <c r="U92">
        <v>18.329999999999998</v>
      </c>
      <c r="V92">
        <v>29.82</v>
      </c>
      <c r="W92">
        <v>1.9</v>
      </c>
      <c r="X92">
        <v>7.29</v>
      </c>
      <c r="Y92">
        <v>0.72</v>
      </c>
      <c r="Z92">
        <v>0.1</v>
      </c>
      <c r="AA92">
        <v>0.03</v>
      </c>
    </row>
    <row r="93" spans="1:27" x14ac:dyDescent="0.25">
      <c r="A93" t="s">
        <v>299</v>
      </c>
      <c r="B93">
        <v>67.150000000000006</v>
      </c>
      <c r="C93">
        <v>16.809999999999999</v>
      </c>
      <c r="D93">
        <v>0.03</v>
      </c>
      <c r="E93">
        <v>7.0000000000000007E-2</v>
      </c>
      <c r="F93">
        <v>5.09</v>
      </c>
      <c r="G93">
        <v>8.1300000000000008</v>
      </c>
      <c r="H93">
        <v>0.51</v>
      </c>
      <c r="I93">
        <v>1.89</v>
      </c>
      <c r="J93">
        <v>0.25</v>
      </c>
      <c r="K93">
        <v>0.06</v>
      </c>
      <c r="L93">
        <v>0</v>
      </c>
      <c r="P93" t="s">
        <v>299</v>
      </c>
      <c r="Q93">
        <v>27.95</v>
      </c>
      <c r="R93">
        <v>13.55</v>
      </c>
      <c r="S93">
        <v>0.03</v>
      </c>
      <c r="T93">
        <v>0.16</v>
      </c>
      <c r="U93">
        <v>18.38</v>
      </c>
      <c r="V93">
        <v>29.63</v>
      </c>
      <c r="W93">
        <v>1.86</v>
      </c>
      <c r="X93">
        <v>7.11</v>
      </c>
      <c r="Y93">
        <v>0.99</v>
      </c>
      <c r="Z93">
        <v>0.34</v>
      </c>
      <c r="AA93">
        <v>0</v>
      </c>
    </row>
    <row r="94" spans="1:27" x14ac:dyDescent="0.25">
      <c r="A94" t="s">
        <v>300</v>
      </c>
      <c r="B94">
        <v>66.94</v>
      </c>
      <c r="C94">
        <v>16.89</v>
      </c>
      <c r="D94">
        <v>0.04</v>
      </c>
      <c r="E94">
        <v>0.06</v>
      </c>
      <c r="F94">
        <v>5.0999999999999996</v>
      </c>
      <c r="G94">
        <v>8.2100000000000009</v>
      </c>
      <c r="H94">
        <v>0.56000000000000005</v>
      </c>
      <c r="I94">
        <v>1.97</v>
      </c>
      <c r="J94">
        <v>0.19</v>
      </c>
      <c r="K94">
        <v>0.04</v>
      </c>
      <c r="L94">
        <v>0</v>
      </c>
      <c r="P94" t="s">
        <v>300</v>
      </c>
      <c r="Q94">
        <v>27.74</v>
      </c>
      <c r="R94">
        <v>13.55</v>
      </c>
      <c r="S94">
        <v>0.04</v>
      </c>
      <c r="T94">
        <v>0.14000000000000001</v>
      </c>
      <c r="U94">
        <v>18.34</v>
      </c>
      <c r="V94">
        <v>29.78</v>
      </c>
      <c r="W94">
        <v>2.0499999999999998</v>
      </c>
      <c r="X94">
        <v>7.35</v>
      </c>
      <c r="Y94">
        <v>0.74</v>
      </c>
      <c r="Z94">
        <v>0.27</v>
      </c>
      <c r="AA94">
        <v>0</v>
      </c>
    </row>
    <row r="95" spans="1:27" x14ac:dyDescent="0.25">
      <c r="A95" t="s">
        <v>301</v>
      </c>
      <c r="B95">
        <v>66.94</v>
      </c>
      <c r="C95">
        <v>16.91</v>
      </c>
      <c r="D95">
        <v>0.04</v>
      </c>
      <c r="E95">
        <v>0.1</v>
      </c>
      <c r="F95">
        <v>5.21</v>
      </c>
      <c r="G95">
        <v>8.3699999999999992</v>
      </c>
      <c r="H95">
        <v>0.42</v>
      </c>
      <c r="I95">
        <v>1.84</v>
      </c>
      <c r="J95">
        <v>0.1</v>
      </c>
      <c r="K95">
        <v>0.06</v>
      </c>
      <c r="L95">
        <v>0.01</v>
      </c>
      <c r="P95" t="s">
        <v>301</v>
      </c>
      <c r="Q95">
        <v>27.77</v>
      </c>
      <c r="R95">
        <v>13.58</v>
      </c>
      <c r="S95">
        <v>0.04</v>
      </c>
      <c r="T95">
        <v>0.22</v>
      </c>
      <c r="U95">
        <v>18.77</v>
      </c>
      <c r="V95">
        <v>30.42</v>
      </c>
      <c r="W95">
        <v>1.55</v>
      </c>
      <c r="X95">
        <v>6.87</v>
      </c>
      <c r="Y95">
        <v>0.38</v>
      </c>
      <c r="Z95">
        <v>0.36</v>
      </c>
      <c r="AA95">
        <v>0.05</v>
      </c>
    </row>
    <row r="96" spans="1:27" x14ac:dyDescent="0.25">
      <c r="A96" t="s">
        <v>302</v>
      </c>
      <c r="B96">
        <v>66.97</v>
      </c>
      <c r="C96">
        <v>16.68</v>
      </c>
      <c r="D96">
        <v>0.09</v>
      </c>
      <c r="E96">
        <v>0.04</v>
      </c>
      <c r="F96">
        <v>5.16</v>
      </c>
      <c r="G96">
        <v>8.2200000000000006</v>
      </c>
      <c r="H96">
        <v>0.53</v>
      </c>
      <c r="I96">
        <v>2.0699999999999998</v>
      </c>
      <c r="J96">
        <v>0.2</v>
      </c>
      <c r="K96">
        <v>0.05</v>
      </c>
      <c r="L96">
        <v>0</v>
      </c>
      <c r="P96" t="s">
        <v>302</v>
      </c>
      <c r="Q96">
        <v>27.62</v>
      </c>
      <c r="R96">
        <v>13.32</v>
      </c>
      <c r="S96">
        <v>0.09</v>
      </c>
      <c r="T96">
        <v>0.08</v>
      </c>
      <c r="U96">
        <v>18.46</v>
      </c>
      <c r="V96">
        <v>29.69</v>
      </c>
      <c r="W96">
        <v>1.94</v>
      </c>
      <c r="X96">
        <v>7.7</v>
      </c>
      <c r="Y96">
        <v>0.78</v>
      </c>
      <c r="Z96">
        <v>0.31</v>
      </c>
      <c r="AA96">
        <v>0</v>
      </c>
    </row>
    <row r="97" spans="1:27" x14ac:dyDescent="0.25">
      <c r="A97" t="s">
        <v>303</v>
      </c>
      <c r="B97">
        <v>67.08</v>
      </c>
      <c r="C97">
        <v>16.84</v>
      </c>
      <c r="D97">
        <v>0.09</v>
      </c>
      <c r="E97">
        <v>0.09</v>
      </c>
      <c r="F97">
        <v>5.1100000000000003</v>
      </c>
      <c r="G97">
        <v>8.18</v>
      </c>
      <c r="H97">
        <v>0.57999999999999996</v>
      </c>
      <c r="I97">
        <v>1.87</v>
      </c>
      <c r="J97">
        <v>7.0000000000000007E-2</v>
      </c>
      <c r="K97">
        <v>0.11</v>
      </c>
      <c r="L97">
        <v>0</v>
      </c>
      <c r="P97" t="s">
        <v>303</v>
      </c>
      <c r="Q97">
        <v>27.89</v>
      </c>
      <c r="R97">
        <v>13.55</v>
      </c>
      <c r="S97">
        <v>0.1</v>
      </c>
      <c r="T97">
        <v>0.2</v>
      </c>
      <c r="U97">
        <v>18.440000000000001</v>
      </c>
      <c r="V97">
        <v>29.77</v>
      </c>
      <c r="W97">
        <v>2.12</v>
      </c>
      <c r="X97">
        <v>7.01</v>
      </c>
      <c r="Y97">
        <v>0.26</v>
      </c>
      <c r="Z97">
        <v>0.65</v>
      </c>
      <c r="AA97">
        <v>0.02</v>
      </c>
    </row>
    <row r="98" spans="1:27" x14ac:dyDescent="0.25">
      <c r="A98" t="s">
        <v>304</v>
      </c>
      <c r="B98">
        <v>67.12</v>
      </c>
      <c r="C98">
        <v>16.899999999999999</v>
      </c>
      <c r="D98">
        <v>0.14000000000000001</v>
      </c>
      <c r="E98">
        <v>7.0000000000000007E-2</v>
      </c>
      <c r="F98">
        <v>5.07</v>
      </c>
      <c r="G98">
        <v>8.0399999999999991</v>
      </c>
      <c r="H98">
        <v>0.53</v>
      </c>
      <c r="I98">
        <v>1.86</v>
      </c>
      <c r="J98">
        <v>0.21</v>
      </c>
      <c r="K98">
        <v>0</v>
      </c>
      <c r="L98">
        <v>0.06</v>
      </c>
      <c r="P98" t="s">
        <v>304</v>
      </c>
      <c r="Q98">
        <v>28.04</v>
      </c>
      <c r="R98">
        <v>13.67</v>
      </c>
      <c r="S98">
        <v>0.15</v>
      </c>
      <c r="T98">
        <v>0.16</v>
      </c>
      <c r="U98">
        <v>18.37</v>
      </c>
      <c r="V98">
        <v>29.44</v>
      </c>
      <c r="W98">
        <v>1.95</v>
      </c>
      <c r="X98">
        <v>7</v>
      </c>
      <c r="Y98">
        <v>0.82</v>
      </c>
      <c r="Z98">
        <v>0.01</v>
      </c>
      <c r="AA98">
        <v>0.4</v>
      </c>
    </row>
    <row r="99" spans="1:27" x14ac:dyDescent="0.25">
      <c r="A99" t="s">
        <v>305</v>
      </c>
      <c r="B99">
        <v>67.180000000000007</v>
      </c>
      <c r="C99">
        <v>16.7</v>
      </c>
      <c r="D99">
        <v>0.05</v>
      </c>
      <c r="E99">
        <v>0.04</v>
      </c>
      <c r="F99">
        <v>5.01</v>
      </c>
      <c r="G99">
        <v>8.1</v>
      </c>
      <c r="H99">
        <v>0.63</v>
      </c>
      <c r="I99">
        <v>2.13</v>
      </c>
      <c r="J99">
        <v>0.15</v>
      </c>
      <c r="K99">
        <v>0.01</v>
      </c>
      <c r="L99">
        <v>0.01</v>
      </c>
      <c r="P99" t="s">
        <v>305</v>
      </c>
      <c r="Q99">
        <v>27.91</v>
      </c>
      <c r="R99">
        <v>13.43</v>
      </c>
      <c r="S99">
        <v>0.05</v>
      </c>
      <c r="T99">
        <v>0.09</v>
      </c>
      <c r="U99">
        <v>18.079999999999998</v>
      </c>
      <c r="V99">
        <v>29.47</v>
      </c>
      <c r="W99">
        <v>2.2999999999999998</v>
      </c>
      <c r="X99">
        <v>7.96</v>
      </c>
      <c r="Y99">
        <v>0.6</v>
      </c>
      <c r="Z99">
        <v>0.05</v>
      </c>
      <c r="AA99">
        <v>7.0000000000000007E-2</v>
      </c>
    </row>
    <row r="100" spans="1:27" x14ac:dyDescent="0.25">
      <c r="A100" t="s">
        <v>306</v>
      </c>
      <c r="B100">
        <v>66.790000000000006</v>
      </c>
      <c r="C100">
        <v>16.86</v>
      </c>
      <c r="D100">
        <v>0.09</v>
      </c>
      <c r="E100">
        <v>0.08</v>
      </c>
      <c r="F100">
        <v>5.2</v>
      </c>
      <c r="G100">
        <v>8.36</v>
      </c>
      <c r="H100">
        <v>0.56999999999999995</v>
      </c>
      <c r="I100">
        <v>1.91</v>
      </c>
      <c r="J100">
        <v>0.12</v>
      </c>
      <c r="K100">
        <v>0.02</v>
      </c>
      <c r="L100">
        <v>0.01</v>
      </c>
      <c r="P100" t="s">
        <v>306</v>
      </c>
      <c r="Q100">
        <v>27.58</v>
      </c>
      <c r="R100">
        <v>13.48</v>
      </c>
      <c r="S100">
        <v>0.09</v>
      </c>
      <c r="T100">
        <v>0.18</v>
      </c>
      <c r="U100">
        <v>18.63</v>
      </c>
      <c r="V100">
        <v>30.23</v>
      </c>
      <c r="W100">
        <v>2.09</v>
      </c>
      <c r="X100">
        <v>7.11</v>
      </c>
      <c r="Y100">
        <v>0.45</v>
      </c>
      <c r="Z100">
        <v>0.12</v>
      </c>
      <c r="AA100">
        <v>0.05</v>
      </c>
    </row>
    <row r="101" spans="1:27" x14ac:dyDescent="0.25">
      <c r="A101" t="s">
        <v>307</v>
      </c>
      <c r="B101">
        <v>66.53</v>
      </c>
      <c r="C101">
        <v>17.09</v>
      </c>
      <c r="D101">
        <v>0.09</v>
      </c>
      <c r="E101">
        <v>0.1</v>
      </c>
      <c r="F101">
        <v>5.26</v>
      </c>
      <c r="G101">
        <v>8.3800000000000008</v>
      </c>
      <c r="H101">
        <v>0.46</v>
      </c>
      <c r="I101">
        <v>1.91</v>
      </c>
      <c r="J101">
        <v>0.14000000000000001</v>
      </c>
      <c r="K101">
        <v>0.05</v>
      </c>
      <c r="L101">
        <v>0.01</v>
      </c>
      <c r="P101" t="s">
        <v>307</v>
      </c>
      <c r="Q101">
        <v>27.41</v>
      </c>
      <c r="R101">
        <v>13.63</v>
      </c>
      <c r="S101">
        <v>0.09</v>
      </c>
      <c r="T101">
        <v>0.24</v>
      </c>
      <c r="U101">
        <v>18.8</v>
      </c>
      <c r="V101">
        <v>30.23</v>
      </c>
      <c r="W101">
        <v>1.68</v>
      </c>
      <c r="X101">
        <v>7.08</v>
      </c>
      <c r="Y101">
        <v>0.53</v>
      </c>
      <c r="Z101">
        <v>0.28000000000000003</v>
      </c>
      <c r="AA101">
        <v>0.03</v>
      </c>
    </row>
    <row r="102" spans="1:27" x14ac:dyDescent="0.25">
      <c r="A102" t="s">
        <v>308</v>
      </c>
      <c r="B102">
        <v>66.73</v>
      </c>
      <c r="C102">
        <v>16.600000000000001</v>
      </c>
      <c r="D102">
        <v>0.13</v>
      </c>
      <c r="E102">
        <v>0.12</v>
      </c>
      <c r="F102">
        <v>5.2</v>
      </c>
      <c r="G102">
        <v>8.4499999999999993</v>
      </c>
      <c r="H102">
        <v>0.59</v>
      </c>
      <c r="I102">
        <v>1.94</v>
      </c>
      <c r="J102">
        <v>0.16</v>
      </c>
      <c r="K102">
        <v>0.08</v>
      </c>
      <c r="L102">
        <v>0.01</v>
      </c>
      <c r="P102" t="s">
        <v>308</v>
      </c>
      <c r="Q102">
        <v>27.3</v>
      </c>
      <c r="R102">
        <v>13.15</v>
      </c>
      <c r="S102">
        <v>0.13</v>
      </c>
      <c r="T102">
        <v>0.27</v>
      </c>
      <c r="U102">
        <v>18.46</v>
      </c>
      <c r="V102">
        <v>30.27</v>
      </c>
      <c r="W102">
        <v>2.12</v>
      </c>
      <c r="X102">
        <v>7.17</v>
      </c>
      <c r="Y102">
        <v>0.62</v>
      </c>
      <c r="Z102">
        <v>0.46</v>
      </c>
      <c r="AA102">
        <v>0.05</v>
      </c>
    </row>
    <row r="103" spans="1:27" x14ac:dyDescent="0.25">
      <c r="A103" t="s">
        <v>309</v>
      </c>
      <c r="B103">
        <v>67.06</v>
      </c>
      <c r="C103">
        <v>16.82</v>
      </c>
      <c r="D103">
        <v>0.02</v>
      </c>
      <c r="E103">
        <v>0.03</v>
      </c>
      <c r="F103">
        <v>5.14</v>
      </c>
      <c r="G103">
        <v>8.15</v>
      </c>
      <c r="H103">
        <v>0.5</v>
      </c>
      <c r="I103">
        <v>2.02</v>
      </c>
      <c r="J103">
        <v>0.18</v>
      </c>
      <c r="K103">
        <v>0.06</v>
      </c>
      <c r="L103">
        <v>0</v>
      </c>
      <c r="P103" t="s">
        <v>309</v>
      </c>
      <c r="Q103">
        <v>27.81</v>
      </c>
      <c r="R103">
        <v>13.51</v>
      </c>
      <c r="S103">
        <v>0.02</v>
      </c>
      <c r="T103">
        <v>7.0000000000000007E-2</v>
      </c>
      <c r="U103">
        <v>18.53</v>
      </c>
      <c r="V103">
        <v>29.62</v>
      </c>
      <c r="W103">
        <v>1.82</v>
      </c>
      <c r="X103">
        <v>7.54</v>
      </c>
      <c r="Y103">
        <v>0.71</v>
      </c>
      <c r="Z103">
        <v>0.37</v>
      </c>
      <c r="AA103">
        <v>0</v>
      </c>
    </row>
    <row r="104" spans="1:27" x14ac:dyDescent="0.25">
      <c r="A104" t="s">
        <v>310</v>
      </c>
      <c r="B104">
        <v>66.599999999999994</v>
      </c>
      <c r="C104">
        <v>16.93</v>
      </c>
      <c r="D104">
        <v>0.04</v>
      </c>
      <c r="E104">
        <v>0.02</v>
      </c>
      <c r="F104">
        <v>5.28</v>
      </c>
      <c r="G104">
        <v>8.26</v>
      </c>
      <c r="H104">
        <v>0.59</v>
      </c>
      <c r="I104">
        <v>2.0299999999999998</v>
      </c>
      <c r="J104">
        <v>0.24</v>
      </c>
      <c r="K104">
        <v>0</v>
      </c>
      <c r="L104">
        <v>0.02</v>
      </c>
      <c r="P104" t="s">
        <v>310</v>
      </c>
      <c r="Q104">
        <v>27.32</v>
      </c>
      <c r="R104">
        <v>13.44</v>
      </c>
      <c r="S104">
        <v>0.04</v>
      </c>
      <c r="T104">
        <v>0.03</v>
      </c>
      <c r="U104">
        <v>18.8</v>
      </c>
      <c r="V104">
        <v>29.66</v>
      </c>
      <c r="W104">
        <v>2.14</v>
      </c>
      <c r="X104">
        <v>7.5</v>
      </c>
      <c r="Y104">
        <v>0.94</v>
      </c>
      <c r="Z104">
        <v>0</v>
      </c>
      <c r="AA104">
        <v>0.11</v>
      </c>
    </row>
    <row r="105" spans="1:27" x14ac:dyDescent="0.25">
      <c r="A105" t="s">
        <v>311</v>
      </c>
      <c r="B105">
        <v>66.77</v>
      </c>
      <c r="C105">
        <v>16.93</v>
      </c>
      <c r="D105">
        <v>0.08</v>
      </c>
      <c r="E105">
        <v>0.04</v>
      </c>
      <c r="F105">
        <v>5.3</v>
      </c>
      <c r="G105">
        <v>8.34</v>
      </c>
      <c r="H105">
        <v>0.54</v>
      </c>
      <c r="I105">
        <v>1.91</v>
      </c>
      <c r="J105">
        <v>0.05</v>
      </c>
      <c r="K105">
        <v>0.03</v>
      </c>
      <c r="L105">
        <v>0</v>
      </c>
      <c r="P105" t="s">
        <v>311</v>
      </c>
      <c r="Q105">
        <v>27.6</v>
      </c>
      <c r="R105">
        <v>13.55</v>
      </c>
      <c r="S105">
        <v>0.09</v>
      </c>
      <c r="T105">
        <v>0.1</v>
      </c>
      <c r="U105">
        <v>19.03</v>
      </c>
      <c r="V105">
        <v>30.2</v>
      </c>
      <c r="W105">
        <v>1.97</v>
      </c>
      <c r="X105">
        <v>7.12</v>
      </c>
      <c r="Y105">
        <v>0.18</v>
      </c>
      <c r="Z105">
        <v>0.16</v>
      </c>
      <c r="AA105">
        <v>0</v>
      </c>
    </row>
    <row r="106" spans="1:27" x14ac:dyDescent="0.25">
      <c r="A106" t="s">
        <v>312</v>
      </c>
      <c r="B106">
        <v>67.260000000000005</v>
      </c>
      <c r="C106">
        <v>16.88</v>
      </c>
      <c r="D106">
        <v>0.12</v>
      </c>
      <c r="E106">
        <v>7.0000000000000007E-2</v>
      </c>
      <c r="F106">
        <v>5.16</v>
      </c>
      <c r="G106">
        <v>8.16</v>
      </c>
      <c r="H106">
        <v>0.45</v>
      </c>
      <c r="I106">
        <v>1.85</v>
      </c>
      <c r="J106">
        <v>0</v>
      </c>
      <c r="K106">
        <v>0.04</v>
      </c>
      <c r="L106">
        <v>0</v>
      </c>
      <c r="P106" t="s">
        <v>312</v>
      </c>
      <c r="Q106">
        <v>28.23</v>
      </c>
      <c r="R106">
        <v>13.72</v>
      </c>
      <c r="S106">
        <v>0.12</v>
      </c>
      <c r="T106">
        <v>0.17</v>
      </c>
      <c r="U106">
        <v>18.8</v>
      </c>
      <c r="V106">
        <v>30.01</v>
      </c>
      <c r="W106">
        <v>1.67</v>
      </c>
      <c r="X106">
        <v>7.01</v>
      </c>
      <c r="Y106">
        <v>0</v>
      </c>
      <c r="Z106">
        <v>0.26</v>
      </c>
      <c r="AA106">
        <v>0</v>
      </c>
    </row>
    <row r="107" spans="1:27" x14ac:dyDescent="0.25">
      <c r="A107" t="s">
        <v>313</v>
      </c>
      <c r="B107">
        <v>67.069999999999993</v>
      </c>
      <c r="C107">
        <v>17.02</v>
      </c>
      <c r="D107">
        <v>0.05</v>
      </c>
      <c r="E107">
        <v>0.14000000000000001</v>
      </c>
      <c r="F107">
        <v>5.25</v>
      </c>
      <c r="G107">
        <v>8</v>
      </c>
      <c r="H107">
        <v>0.46</v>
      </c>
      <c r="I107">
        <v>1.78</v>
      </c>
      <c r="J107">
        <v>0.16</v>
      </c>
      <c r="K107">
        <v>0.04</v>
      </c>
      <c r="L107">
        <v>0.03</v>
      </c>
      <c r="P107" t="s">
        <v>313</v>
      </c>
      <c r="Q107">
        <v>28.04</v>
      </c>
      <c r="R107">
        <v>13.77</v>
      </c>
      <c r="S107">
        <v>0.06</v>
      </c>
      <c r="T107">
        <v>0.32</v>
      </c>
      <c r="U107">
        <v>19.05</v>
      </c>
      <c r="V107">
        <v>29.28</v>
      </c>
      <c r="W107">
        <v>1.7</v>
      </c>
      <c r="X107">
        <v>6.7</v>
      </c>
      <c r="Y107">
        <v>0.65</v>
      </c>
      <c r="Z107">
        <v>0.26</v>
      </c>
      <c r="AA107">
        <v>0.17</v>
      </c>
    </row>
    <row r="108" spans="1:27" x14ac:dyDescent="0.25">
      <c r="A108" t="s">
        <v>314</v>
      </c>
      <c r="B108">
        <v>66.900000000000006</v>
      </c>
      <c r="C108">
        <v>16.77</v>
      </c>
      <c r="D108">
        <v>0.11</v>
      </c>
      <c r="E108">
        <v>0.06</v>
      </c>
      <c r="F108">
        <v>5.29</v>
      </c>
      <c r="G108">
        <v>8.2200000000000006</v>
      </c>
      <c r="H108">
        <v>0.66</v>
      </c>
      <c r="I108">
        <v>1.88</v>
      </c>
      <c r="J108">
        <v>0.1</v>
      </c>
      <c r="K108">
        <v>0.01</v>
      </c>
      <c r="L108">
        <v>0</v>
      </c>
      <c r="P108" t="s">
        <v>314</v>
      </c>
      <c r="Q108">
        <v>27.68</v>
      </c>
      <c r="R108">
        <v>13.44</v>
      </c>
      <c r="S108">
        <v>0.11</v>
      </c>
      <c r="T108">
        <v>0.14000000000000001</v>
      </c>
      <c r="U108">
        <v>18.989999999999998</v>
      </c>
      <c r="V108">
        <v>29.8</v>
      </c>
      <c r="W108">
        <v>2.42</v>
      </c>
      <c r="X108">
        <v>7.02</v>
      </c>
      <c r="Y108">
        <v>0.38</v>
      </c>
      <c r="Z108">
        <v>0.04</v>
      </c>
      <c r="AA108">
        <v>0</v>
      </c>
    </row>
    <row r="109" spans="1:27" x14ac:dyDescent="0.25">
      <c r="A109" t="s">
        <v>315</v>
      </c>
      <c r="B109">
        <v>66.59</v>
      </c>
      <c r="C109">
        <v>16.93</v>
      </c>
      <c r="D109">
        <v>0.11</v>
      </c>
      <c r="E109">
        <v>7.0000000000000007E-2</v>
      </c>
      <c r="F109">
        <v>5.19</v>
      </c>
      <c r="G109">
        <v>8.27</v>
      </c>
      <c r="H109">
        <v>0.63</v>
      </c>
      <c r="I109">
        <v>2.0099999999999998</v>
      </c>
      <c r="J109">
        <v>0.17</v>
      </c>
      <c r="K109">
        <v>0.01</v>
      </c>
      <c r="L109">
        <v>0.02</v>
      </c>
      <c r="P109" t="s">
        <v>315</v>
      </c>
      <c r="Q109">
        <v>27.37</v>
      </c>
      <c r="R109">
        <v>13.47</v>
      </c>
      <c r="S109">
        <v>0.11</v>
      </c>
      <c r="T109">
        <v>0.16</v>
      </c>
      <c r="U109">
        <v>18.53</v>
      </c>
      <c r="V109">
        <v>29.75</v>
      </c>
      <c r="W109">
        <v>2.2599999999999998</v>
      </c>
      <c r="X109">
        <v>7.45</v>
      </c>
      <c r="Y109">
        <v>0.67</v>
      </c>
      <c r="Z109">
        <v>0.08</v>
      </c>
      <c r="AA109">
        <v>0.13</v>
      </c>
    </row>
    <row r="110" spans="1:27" x14ac:dyDescent="0.25">
      <c r="A110" t="s">
        <v>316</v>
      </c>
      <c r="B110">
        <v>66.97</v>
      </c>
      <c r="C110">
        <v>16.829999999999998</v>
      </c>
      <c r="D110">
        <v>0.06</v>
      </c>
      <c r="E110">
        <v>0.12</v>
      </c>
      <c r="F110">
        <v>5.0199999999999996</v>
      </c>
      <c r="G110">
        <v>8.18</v>
      </c>
      <c r="H110">
        <v>0.66</v>
      </c>
      <c r="I110">
        <v>1.98</v>
      </c>
      <c r="J110">
        <v>0.15</v>
      </c>
      <c r="K110">
        <v>0.04</v>
      </c>
      <c r="L110">
        <v>0</v>
      </c>
      <c r="P110" t="s">
        <v>316</v>
      </c>
      <c r="Q110">
        <v>27.77</v>
      </c>
      <c r="R110">
        <v>13.51</v>
      </c>
      <c r="S110">
        <v>0.06</v>
      </c>
      <c r="T110">
        <v>0.26</v>
      </c>
      <c r="U110">
        <v>18.079999999999998</v>
      </c>
      <c r="V110">
        <v>29.7</v>
      </c>
      <c r="W110">
        <v>2.39</v>
      </c>
      <c r="X110">
        <v>7.41</v>
      </c>
      <c r="Y110">
        <v>0.56999999999999995</v>
      </c>
      <c r="Z110">
        <v>0.24</v>
      </c>
      <c r="AA110">
        <v>0</v>
      </c>
    </row>
    <row r="111" spans="1:27" x14ac:dyDescent="0.25">
      <c r="A111" t="s">
        <v>317</v>
      </c>
      <c r="B111">
        <v>66.97</v>
      </c>
      <c r="C111">
        <v>16.78</v>
      </c>
      <c r="D111">
        <v>0.06</v>
      </c>
      <c r="E111">
        <v>7.0000000000000007E-2</v>
      </c>
      <c r="F111">
        <v>5.15</v>
      </c>
      <c r="G111">
        <v>8.17</v>
      </c>
      <c r="H111">
        <v>0.6</v>
      </c>
      <c r="I111">
        <v>1.95</v>
      </c>
      <c r="J111">
        <v>0.14000000000000001</v>
      </c>
      <c r="K111">
        <v>0.11</v>
      </c>
      <c r="L111">
        <v>0</v>
      </c>
      <c r="P111" t="s">
        <v>317</v>
      </c>
      <c r="Q111">
        <v>27.67</v>
      </c>
      <c r="R111">
        <v>13.42</v>
      </c>
      <c r="S111">
        <v>0.06</v>
      </c>
      <c r="T111">
        <v>0.16</v>
      </c>
      <c r="U111">
        <v>18.48</v>
      </c>
      <c r="V111">
        <v>29.57</v>
      </c>
      <c r="W111">
        <v>2.19</v>
      </c>
      <c r="X111">
        <v>7.25</v>
      </c>
      <c r="Y111">
        <v>0.52</v>
      </c>
      <c r="Z111">
        <v>0.67</v>
      </c>
      <c r="AA111">
        <v>0</v>
      </c>
    </row>
    <row r="112" spans="1:27" x14ac:dyDescent="0.25">
      <c r="A112" t="s">
        <v>318</v>
      </c>
      <c r="B112">
        <v>66.63</v>
      </c>
      <c r="C112">
        <v>16.940000000000001</v>
      </c>
      <c r="D112">
        <v>0.06</v>
      </c>
      <c r="E112">
        <v>0.01</v>
      </c>
      <c r="F112">
        <v>5.3</v>
      </c>
      <c r="G112">
        <v>8.26</v>
      </c>
      <c r="H112">
        <v>0.55000000000000004</v>
      </c>
      <c r="I112">
        <v>2.0699999999999998</v>
      </c>
      <c r="J112">
        <v>0.11</v>
      </c>
      <c r="K112">
        <v>0.08</v>
      </c>
      <c r="L112">
        <v>0</v>
      </c>
      <c r="P112" t="s">
        <v>318</v>
      </c>
      <c r="Q112">
        <v>27.35</v>
      </c>
      <c r="R112">
        <v>13.46</v>
      </c>
      <c r="S112">
        <v>0.06</v>
      </c>
      <c r="T112">
        <v>0.03</v>
      </c>
      <c r="U112">
        <v>18.87</v>
      </c>
      <c r="V112">
        <v>29.68</v>
      </c>
      <c r="W112">
        <v>1.98</v>
      </c>
      <c r="X112">
        <v>7.65</v>
      </c>
      <c r="Y112">
        <v>0.44</v>
      </c>
      <c r="Z112">
        <v>0.48</v>
      </c>
      <c r="AA112">
        <v>0</v>
      </c>
    </row>
    <row r="113" spans="1:27" x14ac:dyDescent="0.25">
      <c r="A113" t="s">
        <v>319</v>
      </c>
      <c r="B113">
        <v>66.989999999999995</v>
      </c>
      <c r="C113">
        <v>16.89</v>
      </c>
      <c r="D113">
        <v>0.13</v>
      </c>
      <c r="E113">
        <v>0</v>
      </c>
      <c r="F113">
        <v>5.3</v>
      </c>
      <c r="G113">
        <v>8.23</v>
      </c>
      <c r="H113">
        <v>0.54</v>
      </c>
      <c r="I113">
        <v>1.84</v>
      </c>
      <c r="J113">
        <v>0.08</v>
      </c>
      <c r="K113">
        <v>0.01</v>
      </c>
      <c r="L113">
        <v>0</v>
      </c>
      <c r="P113" t="s">
        <v>319</v>
      </c>
      <c r="Q113">
        <v>27.88</v>
      </c>
      <c r="R113">
        <v>13.61</v>
      </c>
      <c r="S113">
        <v>0.13</v>
      </c>
      <c r="T113">
        <v>0</v>
      </c>
      <c r="U113">
        <v>19.149999999999999</v>
      </c>
      <c r="V113">
        <v>30.02</v>
      </c>
      <c r="W113">
        <v>1.97</v>
      </c>
      <c r="X113">
        <v>6.91</v>
      </c>
      <c r="Y113">
        <v>0.3</v>
      </c>
      <c r="Z113">
        <v>0.04</v>
      </c>
      <c r="AA113">
        <v>0</v>
      </c>
    </row>
    <row r="114" spans="1:27" x14ac:dyDescent="0.25">
      <c r="A114" t="s">
        <v>320</v>
      </c>
      <c r="B114">
        <v>66.819999999999993</v>
      </c>
      <c r="C114">
        <v>16.73</v>
      </c>
      <c r="D114">
        <v>0.12</v>
      </c>
      <c r="E114">
        <v>0.05</v>
      </c>
      <c r="F114">
        <v>5.14</v>
      </c>
      <c r="G114">
        <v>8.39</v>
      </c>
      <c r="H114">
        <v>0.62</v>
      </c>
      <c r="I114">
        <v>1.9</v>
      </c>
      <c r="J114">
        <v>0.19</v>
      </c>
      <c r="K114">
        <v>0.05</v>
      </c>
      <c r="L114">
        <v>0</v>
      </c>
      <c r="P114" t="s">
        <v>320</v>
      </c>
      <c r="Q114">
        <v>27.5</v>
      </c>
      <c r="R114">
        <v>13.33</v>
      </c>
      <c r="S114">
        <v>0.12</v>
      </c>
      <c r="T114">
        <v>0.11</v>
      </c>
      <c r="U114">
        <v>18.38</v>
      </c>
      <c r="V114">
        <v>30.24</v>
      </c>
      <c r="W114">
        <v>2.2599999999999998</v>
      </c>
      <c r="X114">
        <v>7.04</v>
      </c>
      <c r="Y114">
        <v>0.73</v>
      </c>
      <c r="Z114">
        <v>0.3</v>
      </c>
      <c r="AA114">
        <v>0</v>
      </c>
    </row>
    <row r="115" spans="1:27" x14ac:dyDescent="0.25">
      <c r="A115" t="s">
        <v>321</v>
      </c>
      <c r="B115">
        <v>66.739999999999995</v>
      </c>
      <c r="C115">
        <v>16.95</v>
      </c>
      <c r="D115">
        <v>0.1</v>
      </c>
      <c r="E115">
        <v>0.04</v>
      </c>
      <c r="F115">
        <v>5.1100000000000003</v>
      </c>
      <c r="G115">
        <v>8.27</v>
      </c>
      <c r="H115">
        <v>0.63</v>
      </c>
      <c r="I115">
        <v>1.97</v>
      </c>
      <c r="J115">
        <v>0.18</v>
      </c>
      <c r="K115">
        <v>0.01</v>
      </c>
      <c r="L115">
        <v>0</v>
      </c>
      <c r="P115" t="s">
        <v>321</v>
      </c>
      <c r="Q115">
        <v>27.58</v>
      </c>
      <c r="R115">
        <v>13.56</v>
      </c>
      <c r="S115">
        <v>0.1</v>
      </c>
      <c r="T115">
        <v>0.1</v>
      </c>
      <c r="U115">
        <v>18.329999999999998</v>
      </c>
      <c r="V115">
        <v>29.94</v>
      </c>
      <c r="W115">
        <v>2.29</v>
      </c>
      <c r="X115">
        <v>7.35</v>
      </c>
      <c r="Y115">
        <v>0.7</v>
      </c>
      <c r="Z115">
        <v>0.06</v>
      </c>
      <c r="AA115">
        <v>0</v>
      </c>
    </row>
    <row r="116" spans="1:27" x14ac:dyDescent="0.25">
      <c r="A116" t="s">
        <v>322</v>
      </c>
      <c r="B116">
        <v>66.55</v>
      </c>
      <c r="C116">
        <v>16.87</v>
      </c>
      <c r="D116">
        <v>0.11</v>
      </c>
      <c r="E116">
        <v>0.08</v>
      </c>
      <c r="F116">
        <v>5.21</v>
      </c>
      <c r="G116">
        <v>8.26</v>
      </c>
      <c r="H116">
        <v>0.72</v>
      </c>
      <c r="I116">
        <v>2.0299999999999998</v>
      </c>
      <c r="J116">
        <v>0.16</v>
      </c>
      <c r="K116">
        <v>0</v>
      </c>
      <c r="L116">
        <v>0</v>
      </c>
      <c r="P116" t="s">
        <v>322</v>
      </c>
      <c r="Q116">
        <v>27.3</v>
      </c>
      <c r="R116">
        <v>13.4</v>
      </c>
      <c r="S116">
        <v>0.12</v>
      </c>
      <c r="T116">
        <v>0.17</v>
      </c>
      <c r="U116">
        <v>18.559999999999999</v>
      </c>
      <c r="V116">
        <v>29.67</v>
      </c>
      <c r="W116">
        <v>2.6</v>
      </c>
      <c r="X116">
        <v>7.51</v>
      </c>
      <c r="Y116">
        <v>0.63</v>
      </c>
      <c r="Z116">
        <v>0.02</v>
      </c>
      <c r="AA116">
        <v>0</v>
      </c>
    </row>
    <row r="117" spans="1:27" x14ac:dyDescent="0.25">
      <c r="A117" t="s">
        <v>323</v>
      </c>
      <c r="B117">
        <v>67</v>
      </c>
      <c r="C117">
        <v>16.95</v>
      </c>
      <c r="D117">
        <v>7.0000000000000007E-2</v>
      </c>
      <c r="E117">
        <v>0.1</v>
      </c>
      <c r="F117">
        <v>5.22</v>
      </c>
      <c r="G117">
        <v>8.2799999999999994</v>
      </c>
      <c r="H117">
        <v>0.42</v>
      </c>
      <c r="I117">
        <v>1.77</v>
      </c>
      <c r="J117">
        <v>0.16</v>
      </c>
      <c r="K117">
        <v>0.03</v>
      </c>
      <c r="L117">
        <v>0</v>
      </c>
      <c r="P117" t="s">
        <v>323</v>
      </c>
      <c r="Q117">
        <v>27.93</v>
      </c>
      <c r="R117">
        <v>13.68</v>
      </c>
      <c r="S117">
        <v>0.08</v>
      </c>
      <c r="T117">
        <v>0.22</v>
      </c>
      <c r="U117">
        <v>18.88</v>
      </c>
      <c r="V117">
        <v>30.22</v>
      </c>
      <c r="W117">
        <v>1.52</v>
      </c>
      <c r="X117">
        <v>6.66</v>
      </c>
      <c r="Y117">
        <v>0.62</v>
      </c>
      <c r="Z117">
        <v>0.18</v>
      </c>
      <c r="AA117">
        <v>0.01</v>
      </c>
    </row>
    <row r="118" spans="1:27" x14ac:dyDescent="0.25">
      <c r="A118" t="s">
        <v>324</v>
      </c>
      <c r="B118">
        <v>66.819999999999993</v>
      </c>
      <c r="C118">
        <v>17.11</v>
      </c>
      <c r="D118">
        <v>7.0000000000000007E-2</v>
      </c>
      <c r="E118">
        <v>7.0000000000000007E-2</v>
      </c>
      <c r="F118">
        <v>5.16</v>
      </c>
      <c r="G118">
        <v>8.18</v>
      </c>
      <c r="H118">
        <v>0.52</v>
      </c>
      <c r="I118">
        <v>1.93</v>
      </c>
      <c r="J118">
        <v>0.1</v>
      </c>
      <c r="K118">
        <v>0.03</v>
      </c>
      <c r="L118">
        <v>0</v>
      </c>
      <c r="P118" t="s">
        <v>324</v>
      </c>
      <c r="Q118">
        <v>27.8</v>
      </c>
      <c r="R118">
        <v>13.78</v>
      </c>
      <c r="S118">
        <v>7.0000000000000007E-2</v>
      </c>
      <c r="T118">
        <v>0.17</v>
      </c>
      <c r="U118">
        <v>18.649999999999999</v>
      </c>
      <c r="V118">
        <v>29.82</v>
      </c>
      <c r="W118">
        <v>1.89</v>
      </c>
      <c r="X118">
        <v>7.24</v>
      </c>
      <c r="Y118">
        <v>0.38</v>
      </c>
      <c r="Z118">
        <v>0.21</v>
      </c>
      <c r="AA118">
        <v>0</v>
      </c>
    </row>
    <row r="119" spans="1:27" x14ac:dyDescent="0.25">
      <c r="A119" t="s">
        <v>325</v>
      </c>
      <c r="B119">
        <v>66.7</v>
      </c>
      <c r="C119">
        <v>16.8</v>
      </c>
      <c r="D119">
        <v>0.05</v>
      </c>
      <c r="E119">
        <v>0.09</v>
      </c>
      <c r="F119">
        <v>5.17</v>
      </c>
      <c r="G119">
        <v>8.1999999999999993</v>
      </c>
      <c r="H119">
        <v>0.65</v>
      </c>
      <c r="I119">
        <v>2.16</v>
      </c>
      <c r="J119">
        <v>0.13</v>
      </c>
      <c r="K119">
        <v>0.04</v>
      </c>
      <c r="L119">
        <v>0</v>
      </c>
      <c r="P119" t="s">
        <v>325</v>
      </c>
      <c r="Q119">
        <v>27.38</v>
      </c>
      <c r="R119">
        <v>13.35</v>
      </c>
      <c r="S119">
        <v>0.05</v>
      </c>
      <c r="T119">
        <v>0.19</v>
      </c>
      <c r="U119">
        <v>18.43</v>
      </c>
      <c r="V119">
        <v>29.5</v>
      </c>
      <c r="W119">
        <v>2.33</v>
      </c>
      <c r="X119">
        <v>8</v>
      </c>
      <c r="Y119">
        <v>0.5</v>
      </c>
      <c r="Z119">
        <v>0.26</v>
      </c>
      <c r="AA119">
        <v>0</v>
      </c>
    </row>
    <row r="120" spans="1:27" x14ac:dyDescent="0.25">
      <c r="A120" t="s">
        <v>326</v>
      </c>
      <c r="B120">
        <v>67.27</v>
      </c>
      <c r="C120">
        <v>16.53</v>
      </c>
      <c r="D120">
        <v>0.11</v>
      </c>
      <c r="E120">
        <v>0.09</v>
      </c>
      <c r="F120">
        <v>5.16</v>
      </c>
      <c r="G120">
        <v>8.1300000000000008</v>
      </c>
      <c r="H120">
        <v>0.6</v>
      </c>
      <c r="I120">
        <v>1.96</v>
      </c>
      <c r="J120">
        <v>0.12</v>
      </c>
      <c r="K120">
        <v>0.03</v>
      </c>
      <c r="L120">
        <v>0</v>
      </c>
      <c r="P120" t="s">
        <v>326</v>
      </c>
      <c r="Q120">
        <v>27.96</v>
      </c>
      <c r="R120">
        <v>13.3</v>
      </c>
      <c r="S120">
        <v>0.11</v>
      </c>
      <c r="T120">
        <v>0.2</v>
      </c>
      <c r="U120">
        <v>18.63</v>
      </c>
      <c r="V120">
        <v>29.6</v>
      </c>
      <c r="W120">
        <v>2.19</v>
      </c>
      <c r="X120">
        <v>7.35</v>
      </c>
      <c r="Y120">
        <v>0.47</v>
      </c>
      <c r="Z120">
        <v>0.19</v>
      </c>
      <c r="AA120">
        <v>0</v>
      </c>
    </row>
    <row r="121" spans="1:27" x14ac:dyDescent="0.25">
      <c r="A121" t="s">
        <v>327</v>
      </c>
      <c r="B121">
        <v>66.98</v>
      </c>
      <c r="C121">
        <v>16.809999999999999</v>
      </c>
      <c r="D121">
        <v>0.12</v>
      </c>
      <c r="E121">
        <v>0</v>
      </c>
      <c r="F121">
        <v>5.15</v>
      </c>
      <c r="G121">
        <v>8.1300000000000008</v>
      </c>
      <c r="H121">
        <v>0.54</v>
      </c>
      <c r="I121">
        <v>2.12</v>
      </c>
      <c r="J121">
        <v>0.09</v>
      </c>
      <c r="K121">
        <v>0.06</v>
      </c>
      <c r="L121">
        <v>0</v>
      </c>
      <c r="P121" t="s">
        <v>327</v>
      </c>
      <c r="Q121">
        <v>27.75</v>
      </c>
      <c r="R121">
        <v>13.48</v>
      </c>
      <c r="S121">
        <v>0.13</v>
      </c>
      <c r="T121">
        <v>0</v>
      </c>
      <c r="U121">
        <v>18.53</v>
      </c>
      <c r="V121">
        <v>29.49</v>
      </c>
      <c r="W121">
        <v>1.97</v>
      </c>
      <c r="X121">
        <v>7.92</v>
      </c>
      <c r="Y121">
        <v>0.35</v>
      </c>
      <c r="Z121">
        <v>0.37</v>
      </c>
      <c r="AA121">
        <v>0</v>
      </c>
    </row>
    <row r="122" spans="1:27" x14ac:dyDescent="0.25">
      <c r="A122" t="s">
        <v>328</v>
      </c>
      <c r="B122">
        <v>66.78</v>
      </c>
      <c r="C122">
        <v>16.84</v>
      </c>
      <c r="D122">
        <v>0.06</v>
      </c>
      <c r="E122">
        <v>0.13</v>
      </c>
      <c r="F122">
        <v>5.21</v>
      </c>
      <c r="G122">
        <v>8.42</v>
      </c>
      <c r="H122">
        <v>0.65</v>
      </c>
      <c r="I122">
        <v>1.8</v>
      </c>
      <c r="J122">
        <v>0.05</v>
      </c>
      <c r="K122">
        <v>0.04</v>
      </c>
      <c r="L122">
        <v>0.02</v>
      </c>
      <c r="P122" t="s">
        <v>328</v>
      </c>
      <c r="Q122">
        <v>27.54</v>
      </c>
      <c r="R122">
        <v>13.45</v>
      </c>
      <c r="S122">
        <v>0.06</v>
      </c>
      <c r="T122">
        <v>0.3</v>
      </c>
      <c r="U122">
        <v>18.649999999999999</v>
      </c>
      <c r="V122">
        <v>30.42</v>
      </c>
      <c r="W122">
        <v>2.36</v>
      </c>
      <c r="X122">
        <v>6.68</v>
      </c>
      <c r="Y122">
        <v>0.19</v>
      </c>
      <c r="Z122">
        <v>0.22</v>
      </c>
      <c r="AA122">
        <v>0.15</v>
      </c>
    </row>
    <row r="123" spans="1:27" x14ac:dyDescent="0.25">
      <c r="A123" t="s">
        <v>329</v>
      </c>
      <c r="B123">
        <v>66.56</v>
      </c>
      <c r="C123">
        <v>16.82</v>
      </c>
      <c r="D123">
        <v>0.06</v>
      </c>
      <c r="E123">
        <v>0.09</v>
      </c>
      <c r="F123">
        <v>5.27</v>
      </c>
      <c r="G123">
        <v>8.3699999999999992</v>
      </c>
      <c r="H123">
        <v>0.68</v>
      </c>
      <c r="I123">
        <v>1.92</v>
      </c>
      <c r="J123">
        <v>0.18</v>
      </c>
      <c r="K123">
        <v>0</v>
      </c>
      <c r="L123">
        <v>0.05</v>
      </c>
      <c r="P123" t="s">
        <v>329</v>
      </c>
      <c r="Q123">
        <v>27.21</v>
      </c>
      <c r="R123">
        <v>13.31</v>
      </c>
      <c r="S123">
        <v>0.06</v>
      </c>
      <c r="T123">
        <v>0.21</v>
      </c>
      <c r="U123">
        <v>18.7</v>
      </c>
      <c r="V123">
        <v>29.98</v>
      </c>
      <c r="W123">
        <v>2.46</v>
      </c>
      <c r="X123">
        <v>7.09</v>
      </c>
      <c r="Y123">
        <v>0.68</v>
      </c>
      <c r="Z123">
        <v>0</v>
      </c>
      <c r="AA123">
        <v>0.3</v>
      </c>
    </row>
    <row r="124" spans="1:27" x14ac:dyDescent="0.25">
      <c r="A124" t="s">
        <v>330</v>
      </c>
      <c r="B124">
        <v>67.03</v>
      </c>
      <c r="C124">
        <v>16.96</v>
      </c>
      <c r="D124">
        <v>0</v>
      </c>
      <c r="E124">
        <v>0.22</v>
      </c>
      <c r="F124">
        <v>5.33</v>
      </c>
      <c r="G124">
        <v>8.2200000000000006</v>
      </c>
      <c r="H124">
        <v>0.39</v>
      </c>
      <c r="I124">
        <v>1.78</v>
      </c>
      <c r="J124">
        <v>0.03</v>
      </c>
      <c r="K124">
        <v>0.05</v>
      </c>
      <c r="L124">
        <v>0</v>
      </c>
      <c r="P124" t="s">
        <v>330</v>
      </c>
      <c r="Q124">
        <v>27.96</v>
      </c>
      <c r="R124">
        <v>13.7</v>
      </c>
      <c r="S124">
        <v>0</v>
      </c>
      <c r="T124">
        <v>0.49</v>
      </c>
      <c r="U124">
        <v>19.3</v>
      </c>
      <c r="V124">
        <v>30.02</v>
      </c>
      <c r="W124">
        <v>1.42</v>
      </c>
      <c r="X124">
        <v>6.69</v>
      </c>
      <c r="Y124">
        <v>0.1</v>
      </c>
      <c r="Z124">
        <v>0.32</v>
      </c>
      <c r="AA124">
        <v>0</v>
      </c>
    </row>
    <row r="125" spans="1:27" x14ac:dyDescent="0.25">
      <c r="A125" s="28" t="s">
        <v>331</v>
      </c>
      <c r="B125" s="28">
        <v>69.7</v>
      </c>
      <c r="C125" s="28">
        <v>16.12</v>
      </c>
      <c r="D125" s="28">
        <v>7.0000000000000007E-2</v>
      </c>
      <c r="E125" s="28">
        <v>0.08</v>
      </c>
      <c r="F125" s="28">
        <v>4.58</v>
      </c>
      <c r="G125" s="28">
        <v>7.21</v>
      </c>
      <c r="H125" s="28">
        <v>0.41</v>
      </c>
      <c r="I125" s="28">
        <v>1.82</v>
      </c>
      <c r="J125" s="28">
        <v>0.01</v>
      </c>
      <c r="K125" s="28">
        <v>0</v>
      </c>
      <c r="L125" s="28">
        <v>0.01</v>
      </c>
      <c r="P125" s="28" t="s">
        <v>331</v>
      </c>
      <c r="Q125" s="28">
        <v>31.03</v>
      </c>
      <c r="R125" s="28">
        <v>13.9</v>
      </c>
      <c r="S125" s="28">
        <v>0.08</v>
      </c>
      <c r="T125" s="28">
        <v>0.2</v>
      </c>
      <c r="U125" s="28">
        <v>17.72</v>
      </c>
      <c r="V125" s="28">
        <v>28.1</v>
      </c>
      <c r="W125" s="28">
        <v>1.61</v>
      </c>
      <c r="X125" s="28">
        <v>7.29</v>
      </c>
      <c r="Y125" s="28">
        <v>0.02</v>
      </c>
      <c r="Z125" s="28">
        <v>0</v>
      </c>
      <c r="AA125" s="28">
        <v>0.05</v>
      </c>
    </row>
    <row r="126" spans="1:27" x14ac:dyDescent="0.25">
      <c r="A126" t="s">
        <v>332</v>
      </c>
      <c r="B126">
        <v>66.930000000000007</v>
      </c>
      <c r="C126">
        <v>16.72</v>
      </c>
      <c r="D126">
        <v>0.11</v>
      </c>
      <c r="E126">
        <v>0.15</v>
      </c>
      <c r="F126">
        <v>5.24</v>
      </c>
      <c r="G126">
        <v>8.3000000000000007</v>
      </c>
      <c r="H126">
        <v>0.52</v>
      </c>
      <c r="I126">
        <v>1.91</v>
      </c>
      <c r="J126">
        <v>0.08</v>
      </c>
      <c r="K126">
        <v>0.04</v>
      </c>
      <c r="L126">
        <v>0</v>
      </c>
      <c r="P126" t="s">
        <v>332</v>
      </c>
      <c r="Q126">
        <v>27.68</v>
      </c>
      <c r="R126">
        <v>13.39</v>
      </c>
      <c r="S126">
        <v>0.11</v>
      </c>
      <c r="T126">
        <v>0.35</v>
      </c>
      <c r="U126">
        <v>18.829999999999998</v>
      </c>
      <c r="V126">
        <v>30.07</v>
      </c>
      <c r="W126">
        <v>1.89</v>
      </c>
      <c r="X126">
        <v>7.14</v>
      </c>
      <c r="Y126">
        <v>0.28999999999999998</v>
      </c>
      <c r="Z126">
        <v>0.25</v>
      </c>
      <c r="AA126">
        <v>0</v>
      </c>
    </row>
    <row r="127" spans="1:27" x14ac:dyDescent="0.25">
      <c r="A127" t="s">
        <v>333</v>
      </c>
      <c r="B127">
        <v>67.16</v>
      </c>
      <c r="C127">
        <v>16.68</v>
      </c>
      <c r="D127">
        <v>0.14000000000000001</v>
      </c>
      <c r="E127">
        <v>0.1</v>
      </c>
      <c r="F127">
        <v>5.0599999999999996</v>
      </c>
      <c r="G127">
        <v>8.27</v>
      </c>
      <c r="H127">
        <v>0.52</v>
      </c>
      <c r="I127">
        <v>1.82</v>
      </c>
      <c r="J127">
        <v>0.23</v>
      </c>
      <c r="K127">
        <v>0.03</v>
      </c>
      <c r="L127">
        <v>0</v>
      </c>
      <c r="P127" t="s">
        <v>333</v>
      </c>
      <c r="Q127">
        <v>27.96</v>
      </c>
      <c r="R127">
        <v>13.44</v>
      </c>
      <c r="S127">
        <v>0.14000000000000001</v>
      </c>
      <c r="T127">
        <v>0.22</v>
      </c>
      <c r="U127">
        <v>18.28</v>
      </c>
      <c r="V127">
        <v>30.15</v>
      </c>
      <c r="W127">
        <v>1.89</v>
      </c>
      <c r="X127">
        <v>6.84</v>
      </c>
      <c r="Y127">
        <v>0.89</v>
      </c>
      <c r="Z127">
        <v>0.19</v>
      </c>
      <c r="AA127">
        <v>0</v>
      </c>
    </row>
    <row r="128" spans="1:27" x14ac:dyDescent="0.25">
      <c r="A128" t="s">
        <v>334</v>
      </c>
      <c r="B128">
        <v>67.03</v>
      </c>
      <c r="C128">
        <v>16.739999999999998</v>
      </c>
      <c r="D128">
        <v>0.1</v>
      </c>
      <c r="E128">
        <v>0.08</v>
      </c>
      <c r="F128">
        <v>5.18</v>
      </c>
      <c r="G128">
        <v>8.11</v>
      </c>
      <c r="H128">
        <v>0.56000000000000005</v>
      </c>
      <c r="I128">
        <v>1.99</v>
      </c>
      <c r="J128">
        <v>0.11</v>
      </c>
      <c r="K128">
        <v>0.04</v>
      </c>
      <c r="L128">
        <v>7.0000000000000007E-2</v>
      </c>
      <c r="P128" t="s">
        <v>334</v>
      </c>
      <c r="Q128">
        <v>27.75</v>
      </c>
      <c r="R128">
        <v>13.42</v>
      </c>
      <c r="S128">
        <v>0.11</v>
      </c>
      <c r="T128">
        <v>0.17</v>
      </c>
      <c r="U128">
        <v>18.61</v>
      </c>
      <c r="V128">
        <v>29.4</v>
      </c>
      <c r="W128">
        <v>2.04</v>
      </c>
      <c r="X128">
        <v>7.41</v>
      </c>
      <c r="Y128">
        <v>0.43</v>
      </c>
      <c r="Z128">
        <v>0.25</v>
      </c>
      <c r="AA128">
        <v>0.42</v>
      </c>
    </row>
    <row r="129" spans="1:27" x14ac:dyDescent="0.25">
      <c r="A129" t="s">
        <v>335</v>
      </c>
      <c r="B129">
        <v>67.06</v>
      </c>
      <c r="C129">
        <v>16.64</v>
      </c>
      <c r="D129">
        <v>0</v>
      </c>
      <c r="E129">
        <v>0.03</v>
      </c>
      <c r="F129">
        <v>5.2</v>
      </c>
      <c r="G129">
        <v>8.36</v>
      </c>
      <c r="H129">
        <v>0.55000000000000004</v>
      </c>
      <c r="I129">
        <v>1.93</v>
      </c>
      <c r="J129">
        <v>0.15</v>
      </c>
      <c r="K129">
        <v>7.0000000000000007E-2</v>
      </c>
      <c r="L129">
        <v>0</v>
      </c>
      <c r="P129" t="s">
        <v>335</v>
      </c>
      <c r="Q129">
        <v>27.66</v>
      </c>
      <c r="R129">
        <v>13.29</v>
      </c>
      <c r="S129">
        <v>0</v>
      </c>
      <c r="T129">
        <v>0.08</v>
      </c>
      <c r="U129">
        <v>18.63</v>
      </c>
      <c r="V129">
        <v>30.18</v>
      </c>
      <c r="W129">
        <v>2</v>
      </c>
      <c r="X129">
        <v>7.18</v>
      </c>
      <c r="Y129">
        <v>0.59</v>
      </c>
      <c r="Z129">
        <v>0.41</v>
      </c>
      <c r="AA129">
        <v>0</v>
      </c>
    </row>
    <row r="130" spans="1:27" x14ac:dyDescent="0.25">
      <c r="A130" t="s">
        <v>336</v>
      </c>
      <c r="B130">
        <v>67.02</v>
      </c>
      <c r="C130">
        <v>16.809999999999999</v>
      </c>
      <c r="D130">
        <v>0.01</v>
      </c>
      <c r="E130">
        <v>0.08</v>
      </c>
      <c r="F130">
        <v>5.18</v>
      </c>
      <c r="G130">
        <v>8.3000000000000007</v>
      </c>
      <c r="H130">
        <v>0.61</v>
      </c>
      <c r="I130">
        <v>1.84</v>
      </c>
      <c r="J130">
        <v>0.14000000000000001</v>
      </c>
      <c r="K130">
        <v>0</v>
      </c>
      <c r="L130">
        <v>0</v>
      </c>
      <c r="P130" t="s">
        <v>336</v>
      </c>
      <c r="Q130">
        <v>27.8</v>
      </c>
      <c r="R130">
        <v>13.5</v>
      </c>
      <c r="S130">
        <v>0.01</v>
      </c>
      <c r="T130">
        <v>0.19</v>
      </c>
      <c r="U130">
        <v>18.66</v>
      </c>
      <c r="V130">
        <v>30.15</v>
      </c>
      <c r="W130">
        <v>2.2200000000000002</v>
      </c>
      <c r="X130">
        <v>6.88</v>
      </c>
      <c r="Y130">
        <v>0.55000000000000004</v>
      </c>
      <c r="Z130">
        <v>0.01</v>
      </c>
      <c r="AA130">
        <v>0.03</v>
      </c>
    </row>
    <row r="131" spans="1:27" x14ac:dyDescent="0.25">
      <c r="A131" t="s">
        <v>337</v>
      </c>
      <c r="B131">
        <v>66.56</v>
      </c>
      <c r="C131">
        <v>16.95</v>
      </c>
      <c r="D131">
        <v>0</v>
      </c>
      <c r="E131">
        <v>0.1</v>
      </c>
      <c r="F131">
        <v>5.28</v>
      </c>
      <c r="G131">
        <v>8.49</v>
      </c>
      <c r="H131">
        <v>0.5</v>
      </c>
      <c r="I131">
        <v>1.88</v>
      </c>
      <c r="J131">
        <v>0.2</v>
      </c>
      <c r="K131">
        <v>0.04</v>
      </c>
      <c r="L131">
        <v>0</v>
      </c>
      <c r="P131" t="s">
        <v>337</v>
      </c>
      <c r="Q131">
        <v>27.28</v>
      </c>
      <c r="R131">
        <v>13.44</v>
      </c>
      <c r="S131">
        <v>0</v>
      </c>
      <c r="T131">
        <v>0.21</v>
      </c>
      <c r="U131">
        <v>18.79</v>
      </c>
      <c r="V131">
        <v>30.47</v>
      </c>
      <c r="W131">
        <v>1.81</v>
      </c>
      <c r="X131">
        <v>6.94</v>
      </c>
      <c r="Y131">
        <v>0.79</v>
      </c>
      <c r="Z131">
        <v>0.26</v>
      </c>
      <c r="AA131">
        <v>0</v>
      </c>
    </row>
    <row r="132" spans="1:27" x14ac:dyDescent="0.25">
      <c r="A132" t="s">
        <v>338</v>
      </c>
      <c r="B132">
        <v>66.89</v>
      </c>
      <c r="C132">
        <v>16.93</v>
      </c>
      <c r="D132">
        <v>7.0000000000000007E-2</v>
      </c>
      <c r="E132">
        <v>0.06</v>
      </c>
      <c r="F132">
        <v>5.0999999999999996</v>
      </c>
      <c r="G132">
        <v>8.31</v>
      </c>
      <c r="H132">
        <v>0.6</v>
      </c>
      <c r="I132">
        <v>1.99</v>
      </c>
      <c r="J132">
        <v>0.03</v>
      </c>
      <c r="K132">
        <v>0.01</v>
      </c>
      <c r="L132">
        <v>0</v>
      </c>
      <c r="P132" t="s">
        <v>338</v>
      </c>
      <c r="Q132">
        <v>27.75</v>
      </c>
      <c r="R132">
        <v>13.59</v>
      </c>
      <c r="S132">
        <v>7.0000000000000007E-2</v>
      </c>
      <c r="T132">
        <v>0.13</v>
      </c>
      <c r="U132">
        <v>18.38</v>
      </c>
      <c r="V132">
        <v>30.2</v>
      </c>
      <c r="W132">
        <v>2.19</v>
      </c>
      <c r="X132">
        <v>7.46</v>
      </c>
      <c r="Y132">
        <v>0.13</v>
      </c>
      <c r="Z132">
        <v>0.09</v>
      </c>
      <c r="AA132">
        <v>0</v>
      </c>
    </row>
    <row r="133" spans="1:27" x14ac:dyDescent="0.25">
      <c r="A133" t="s">
        <v>339</v>
      </c>
      <c r="B133">
        <v>66.84</v>
      </c>
      <c r="C133">
        <v>16.96</v>
      </c>
      <c r="D133">
        <v>0.06</v>
      </c>
      <c r="E133">
        <v>7.0000000000000007E-2</v>
      </c>
      <c r="F133">
        <v>5.34</v>
      </c>
      <c r="G133">
        <v>8.36</v>
      </c>
      <c r="H133">
        <v>0.48</v>
      </c>
      <c r="I133">
        <v>1.73</v>
      </c>
      <c r="J133">
        <v>0.12</v>
      </c>
      <c r="K133">
        <v>0.04</v>
      </c>
      <c r="L133">
        <v>0</v>
      </c>
      <c r="P133" t="s">
        <v>339</v>
      </c>
      <c r="Q133">
        <v>27.7</v>
      </c>
      <c r="R133">
        <v>13.61</v>
      </c>
      <c r="S133">
        <v>0.06</v>
      </c>
      <c r="T133">
        <v>0.16</v>
      </c>
      <c r="U133">
        <v>19.22</v>
      </c>
      <c r="V133">
        <v>30.35</v>
      </c>
      <c r="W133">
        <v>1.74</v>
      </c>
      <c r="X133">
        <v>6.48</v>
      </c>
      <c r="Y133">
        <v>0.46</v>
      </c>
      <c r="Z133">
        <v>0.21</v>
      </c>
      <c r="AA133">
        <v>0</v>
      </c>
    </row>
    <row r="134" spans="1:27" x14ac:dyDescent="0.25">
      <c r="A134" t="s">
        <v>340</v>
      </c>
      <c r="B134">
        <v>67.28</v>
      </c>
      <c r="C134">
        <v>16.86</v>
      </c>
      <c r="D134">
        <v>0.05</v>
      </c>
      <c r="E134">
        <v>0.09</v>
      </c>
      <c r="F134">
        <v>5.0999999999999996</v>
      </c>
      <c r="G134">
        <v>8.15</v>
      </c>
      <c r="H134">
        <v>0.52</v>
      </c>
      <c r="I134">
        <v>1.85</v>
      </c>
      <c r="J134">
        <v>7.0000000000000007E-2</v>
      </c>
      <c r="K134">
        <v>0.02</v>
      </c>
      <c r="L134">
        <v>0.01</v>
      </c>
      <c r="P134" t="s">
        <v>340</v>
      </c>
      <c r="Q134">
        <v>28.21</v>
      </c>
      <c r="R134">
        <v>13.68</v>
      </c>
      <c r="S134">
        <v>0.05</v>
      </c>
      <c r="T134">
        <v>0.21</v>
      </c>
      <c r="U134">
        <v>18.579999999999998</v>
      </c>
      <c r="V134">
        <v>29.91</v>
      </c>
      <c r="W134">
        <v>1.91</v>
      </c>
      <c r="X134">
        <v>7.01</v>
      </c>
      <c r="Y134">
        <v>0.28999999999999998</v>
      </c>
      <c r="Z134">
        <v>0.1</v>
      </c>
      <c r="AA134">
        <v>0.03</v>
      </c>
    </row>
    <row r="135" spans="1:27" x14ac:dyDescent="0.25">
      <c r="A135" t="s">
        <v>341</v>
      </c>
      <c r="B135">
        <v>66.69</v>
      </c>
      <c r="C135">
        <v>16.96</v>
      </c>
      <c r="D135">
        <v>0.12</v>
      </c>
      <c r="E135">
        <v>0.06</v>
      </c>
      <c r="F135">
        <v>5.15</v>
      </c>
      <c r="G135">
        <v>8.36</v>
      </c>
      <c r="H135">
        <v>0.61</v>
      </c>
      <c r="I135">
        <v>1.88</v>
      </c>
      <c r="J135">
        <v>0.1</v>
      </c>
      <c r="K135">
        <v>0.05</v>
      </c>
      <c r="L135">
        <v>0</v>
      </c>
      <c r="P135" t="s">
        <v>341</v>
      </c>
      <c r="Q135">
        <v>27.53</v>
      </c>
      <c r="R135">
        <v>13.56</v>
      </c>
      <c r="S135">
        <v>0.13</v>
      </c>
      <c r="T135">
        <v>0.14000000000000001</v>
      </c>
      <c r="U135">
        <v>18.46</v>
      </c>
      <c r="V135">
        <v>30.24</v>
      </c>
      <c r="W135">
        <v>2.23</v>
      </c>
      <c r="X135">
        <v>6.98</v>
      </c>
      <c r="Y135">
        <v>0.39</v>
      </c>
      <c r="Z135">
        <v>0.3</v>
      </c>
      <c r="AA135">
        <v>0.03</v>
      </c>
    </row>
    <row r="137" spans="1:27" s="3" customFormat="1" x14ac:dyDescent="0.25"/>
    <row r="138" spans="1:27" x14ac:dyDescent="0.25">
      <c r="A138" s="1" t="s">
        <v>115</v>
      </c>
      <c r="P138" s="1" t="s">
        <v>115</v>
      </c>
    </row>
    <row r="139" spans="1:27" x14ac:dyDescent="0.25">
      <c r="A139" t="s">
        <v>141</v>
      </c>
      <c r="P139" t="s">
        <v>142</v>
      </c>
    </row>
    <row r="140" spans="1:27" x14ac:dyDescent="0.25">
      <c r="A140" s="1" t="s">
        <v>81</v>
      </c>
      <c r="B140" s="18" t="s">
        <v>1</v>
      </c>
      <c r="C140" s="18" t="s">
        <v>160</v>
      </c>
      <c r="D140" s="18" t="s">
        <v>3</v>
      </c>
      <c r="E140" s="18" t="s">
        <v>6</v>
      </c>
      <c r="F140" s="18" t="s">
        <v>187</v>
      </c>
      <c r="G140" s="18" t="s">
        <v>188</v>
      </c>
      <c r="H140" s="18" t="s">
        <v>189</v>
      </c>
      <c r="I140" s="18" t="s">
        <v>190</v>
      </c>
      <c r="J140" s="18" t="s">
        <v>191</v>
      </c>
      <c r="K140" s="18" t="s">
        <v>192</v>
      </c>
      <c r="L140" s="18" t="s">
        <v>193</v>
      </c>
      <c r="P140" s="1" t="s">
        <v>81</v>
      </c>
      <c r="Q140" s="18" t="s">
        <v>1</v>
      </c>
      <c r="R140" s="18" t="s">
        <v>160</v>
      </c>
      <c r="S140" s="18" t="s">
        <v>3</v>
      </c>
      <c r="T140" s="18" t="s">
        <v>6</v>
      </c>
      <c r="U140" s="18" t="s">
        <v>187</v>
      </c>
      <c r="V140" s="18" t="s">
        <v>188</v>
      </c>
      <c r="W140" s="18" t="s">
        <v>189</v>
      </c>
      <c r="X140" s="18" t="s">
        <v>190</v>
      </c>
      <c r="Y140" s="18" t="s">
        <v>191</v>
      </c>
      <c r="Z140" s="18" t="s">
        <v>192</v>
      </c>
      <c r="AA140" s="18" t="s">
        <v>193</v>
      </c>
    </row>
    <row r="141" spans="1:27" x14ac:dyDescent="0.25">
      <c r="A141" t="s">
        <v>194</v>
      </c>
      <c r="B141" s="5">
        <v>66.61</v>
      </c>
      <c r="C141" s="5">
        <v>16.850000000000001</v>
      </c>
      <c r="D141" s="5">
        <v>0.14000000000000001</v>
      </c>
      <c r="F141" s="5">
        <v>5.09</v>
      </c>
      <c r="G141" s="5">
        <v>8.25</v>
      </c>
      <c r="H141" s="5">
        <v>0.54</v>
      </c>
      <c r="I141" s="5">
        <v>1.91</v>
      </c>
      <c r="J141" s="5"/>
      <c r="K141" s="5"/>
      <c r="L141" s="5"/>
      <c r="P141" t="s">
        <v>194</v>
      </c>
      <c r="Q141" s="5">
        <v>27.72</v>
      </c>
      <c r="R141" s="5">
        <v>13.58</v>
      </c>
      <c r="S141" s="5">
        <v>0.14000000000000001</v>
      </c>
      <c r="U141" s="5">
        <v>18.399999999999999</v>
      </c>
      <c r="V141" s="5">
        <v>30.07</v>
      </c>
      <c r="W141" s="5">
        <v>1.98</v>
      </c>
      <c r="X141" s="5">
        <v>7.16</v>
      </c>
      <c r="Y141" s="5"/>
    </row>
    <row r="142" spans="1:27" x14ac:dyDescent="0.25">
      <c r="A142" t="s">
        <v>195</v>
      </c>
      <c r="B142" s="5">
        <v>66.63</v>
      </c>
      <c r="C142" s="5">
        <v>16.850000000000001</v>
      </c>
      <c r="D142" s="5"/>
      <c r="F142" s="5">
        <v>5.08</v>
      </c>
      <c r="G142" s="5">
        <v>8.32</v>
      </c>
      <c r="H142" s="5">
        <v>0.57999999999999996</v>
      </c>
      <c r="I142" s="5">
        <v>1.97</v>
      </c>
      <c r="J142" s="5"/>
      <c r="K142" s="5"/>
      <c r="L142" s="5"/>
      <c r="P142" t="s">
        <v>195</v>
      </c>
      <c r="Q142" s="5">
        <v>27.62</v>
      </c>
      <c r="R142" s="5">
        <v>13.52</v>
      </c>
      <c r="S142" s="5"/>
      <c r="U142" s="5">
        <v>18.29</v>
      </c>
      <c r="V142" s="5">
        <v>30.2</v>
      </c>
      <c r="W142" s="5">
        <v>2.12</v>
      </c>
      <c r="X142" s="5">
        <v>7.35</v>
      </c>
      <c r="Y142" s="5"/>
    </row>
    <row r="143" spans="1:27" x14ac:dyDescent="0.25">
      <c r="A143" t="s">
        <v>196</v>
      </c>
      <c r="B143" s="5">
        <v>66.97</v>
      </c>
      <c r="C143" s="5">
        <v>16.79</v>
      </c>
      <c r="D143" s="5">
        <v>0.18</v>
      </c>
      <c r="F143" s="5">
        <v>5.12</v>
      </c>
      <c r="G143" s="5">
        <v>8.32</v>
      </c>
      <c r="H143" s="5">
        <v>0.56000000000000005</v>
      </c>
      <c r="I143" s="5">
        <v>1.96</v>
      </c>
      <c r="J143" s="5"/>
      <c r="K143" s="5"/>
      <c r="L143" s="5"/>
      <c r="P143" t="s">
        <v>196</v>
      </c>
      <c r="Q143" s="5">
        <v>27.85</v>
      </c>
      <c r="R143" s="5">
        <v>13.52</v>
      </c>
      <c r="S143" s="5">
        <v>0.18</v>
      </c>
      <c r="U143" s="5">
        <v>18.5</v>
      </c>
      <c r="V143" s="5">
        <v>30.31</v>
      </c>
      <c r="W143" s="5">
        <v>2.06</v>
      </c>
      <c r="X143" s="5">
        <v>7.36</v>
      </c>
      <c r="Y143" s="5"/>
    </row>
    <row r="144" spans="1:27" x14ac:dyDescent="0.25">
      <c r="A144" t="s">
        <v>197</v>
      </c>
      <c r="B144" s="5">
        <v>66.98</v>
      </c>
      <c r="C144" s="5">
        <v>16.61</v>
      </c>
      <c r="D144" s="5">
        <v>0.6</v>
      </c>
      <c r="F144" s="5">
        <v>4.99</v>
      </c>
      <c r="G144" s="5">
        <v>8.0399999999999991</v>
      </c>
      <c r="H144" s="5">
        <v>0.54</v>
      </c>
      <c r="I144" s="5">
        <v>1.91</v>
      </c>
      <c r="J144" s="5"/>
      <c r="K144" s="5"/>
      <c r="L144" s="5"/>
      <c r="P144" t="s">
        <v>197</v>
      </c>
      <c r="Q144" s="5">
        <v>28.18</v>
      </c>
      <c r="R144" s="5">
        <v>13.53</v>
      </c>
      <c r="S144" s="5">
        <v>0.64</v>
      </c>
      <c r="U144" s="5">
        <v>18.21</v>
      </c>
      <c r="V144" s="5">
        <v>29.62</v>
      </c>
      <c r="W144" s="5">
        <v>2.0099999999999998</v>
      </c>
      <c r="X144" s="5">
        <v>7.25</v>
      </c>
      <c r="Y144" s="5"/>
    </row>
    <row r="145" spans="1:27" x14ac:dyDescent="0.25">
      <c r="A145" t="s">
        <v>198</v>
      </c>
      <c r="B145" s="5">
        <v>66.5</v>
      </c>
      <c r="C145" s="5">
        <v>16.77</v>
      </c>
      <c r="D145" s="5">
        <v>0.1</v>
      </c>
      <c r="F145" s="5">
        <v>5.39</v>
      </c>
      <c r="G145" s="5">
        <v>8.3000000000000007</v>
      </c>
      <c r="H145" s="5">
        <v>0.56999999999999995</v>
      </c>
      <c r="I145" s="5">
        <v>1.74</v>
      </c>
      <c r="J145" s="5"/>
      <c r="K145" s="5"/>
      <c r="L145" s="5"/>
      <c r="P145" t="s">
        <v>198</v>
      </c>
      <c r="Q145" s="5">
        <v>27.46</v>
      </c>
      <c r="R145" s="5">
        <v>13.41</v>
      </c>
      <c r="S145" s="5">
        <v>0.1</v>
      </c>
      <c r="U145" s="5">
        <v>19.32</v>
      </c>
      <c r="V145" s="5">
        <v>30.03</v>
      </c>
      <c r="W145" s="5">
        <v>2.0699999999999998</v>
      </c>
      <c r="X145" s="5">
        <v>6.49</v>
      </c>
      <c r="Y145" s="5"/>
    </row>
    <row r="146" spans="1:27" x14ac:dyDescent="0.25">
      <c r="A146" t="s">
        <v>199</v>
      </c>
      <c r="B146" s="5">
        <v>66.510000000000005</v>
      </c>
      <c r="C146" s="5">
        <v>16.920000000000002</v>
      </c>
      <c r="D146" s="5">
        <v>0.17</v>
      </c>
      <c r="F146" s="5">
        <v>5.3</v>
      </c>
      <c r="G146" s="5">
        <v>8.11</v>
      </c>
      <c r="H146" s="5">
        <v>0.49</v>
      </c>
      <c r="I146" s="5">
        <v>1.76</v>
      </c>
      <c r="J146" s="5"/>
      <c r="K146" s="5"/>
      <c r="L146" s="5"/>
      <c r="P146" t="s">
        <v>199</v>
      </c>
      <c r="Q146" s="5">
        <v>27.7</v>
      </c>
      <c r="R146" s="5">
        <v>13.65</v>
      </c>
      <c r="S146" s="5">
        <v>0.18</v>
      </c>
      <c r="U146" s="5">
        <v>19.149999999999999</v>
      </c>
      <c r="V146" s="5">
        <v>29.58</v>
      </c>
      <c r="W146" s="5">
        <v>1.78</v>
      </c>
      <c r="X146" s="5">
        <v>6.61</v>
      </c>
      <c r="Y146" s="5"/>
    </row>
    <row r="147" spans="1:27" x14ac:dyDescent="0.25">
      <c r="A147" t="s">
        <v>200</v>
      </c>
      <c r="B147" s="5">
        <v>66.62</v>
      </c>
      <c r="C147" s="5">
        <v>16.55</v>
      </c>
      <c r="D147" s="5">
        <v>0.47</v>
      </c>
      <c r="F147" s="5">
        <v>5</v>
      </c>
      <c r="G147" s="5">
        <v>8.11</v>
      </c>
      <c r="H147" s="5">
        <v>0.62</v>
      </c>
      <c r="I147" s="5">
        <v>1.97</v>
      </c>
      <c r="J147" s="5">
        <v>0.16</v>
      </c>
      <c r="K147" s="5"/>
      <c r="L147" s="5"/>
      <c r="P147" t="s">
        <v>200</v>
      </c>
      <c r="Q147" s="5">
        <v>27.66</v>
      </c>
      <c r="R147" s="5">
        <v>13.3</v>
      </c>
      <c r="S147" s="5">
        <v>0.49</v>
      </c>
      <c r="U147" s="5">
        <v>18.03</v>
      </c>
      <c r="V147" s="5">
        <v>29.48</v>
      </c>
      <c r="W147" s="5">
        <v>2.25</v>
      </c>
      <c r="X147" s="5">
        <v>7.39</v>
      </c>
      <c r="Y147" s="5">
        <v>0.61</v>
      </c>
    </row>
    <row r="150" spans="1:27" s="3" customFormat="1" x14ac:dyDescent="0.25"/>
    <row r="151" spans="1:27" x14ac:dyDescent="0.25">
      <c r="A151" s="1" t="s">
        <v>115</v>
      </c>
      <c r="P151" s="1" t="s">
        <v>115</v>
      </c>
    </row>
    <row r="152" spans="1:27" x14ac:dyDescent="0.25">
      <c r="A152" t="s">
        <v>141</v>
      </c>
      <c r="P152" t="s">
        <v>142</v>
      </c>
    </row>
    <row r="153" spans="1:27" x14ac:dyDescent="0.25">
      <c r="A153" s="1" t="s">
        <v>89</v>
      </c>
      <c r="B153" s="18" t="s">
        <v>1</v>
      </c>
      <c r="C153" s="18" t="s">
        <v>160</v>
      </c>
      <c r="D153" s="18" t="s">
        <v>3</v>
      </c>
      <c r="E153" s="18" t="s">
        <v>6</v>
      </c>
      <c r="F153" s="18" t="s">
        <v>187</v>
      </c>
      <c r="G153" s="18" t="s">
        <v>188</v>
      </c>
      <c r="H153" s="18" t="s">
        <v>189</v>
      </c>
      <c r="I153" s="18" t="s">
        <v>190</v>
      </c>
      <c r="J153" s="18" t="s">
        <v>191</v>
      </c>
      <c r="K153" s="18" t="s">
        <v>192</v>
      </c>
      <c r="L153" s="18" t="s">
        <v>193</v>
      </c>
      <c r="P153" s="1" t="s">
        <v>89</v>
      </c>
      <c r="Q153" s="18" t="s">
        <v>1</v>
      </c>
      <c r="R153" s="18" t="s">
        <v>160</v>
      </c>
      <c r="S153" s="18" t="s">
        <v>3</v>
      </c>
      <c r="T153" s="18" t="s">
        <v>6</v>
      </c>
      <c r="U153" s="18" t="s">
        <v>187</v>
      </c>
      <c r="V153" s="18" t="s">
        <v>188</v>
      </c>
      <c r="W153" s="18" t="s">
        <v>189</v>
      </c>
      <c r="X153" s="18" t="s">
        <v>190</v>
      </c>
      <c r="Y153" s="18" t="s">
        <v>191</v>
      </c>
      <c r="Z153" s="18" t="s">
        <v>192</v>
      </c>
      <c r="AA153" s="18" t="s">
        <v>193</v>
      </c>
    </row>
    <row r="154" spans="1:27" x14ac:dyDescent="0.25">
      <c r="A154" t="s">
        <v>194</v>
      </c>
      <c r="B154" s="5">
        <v>66.87</v>
      </c>
      <c r="C154" s="5">
        <v>16.89</v>
      </c>
      <c r="D154" s="5">
        <v>7.0000000000000007E-2</v>
      </c>
      <c r="F154" s="5">
        <v>4.96</v>
      </c>
      <c r="G154" s="5">
        <v>8.2799999999999994</v>
      </c>
      <c r="H154" s="5">
        <v>0.65</v>
      </c>
      <c r="I154" s="5">
        <v>2.12</v>
      </c>
      <c r="J154" s="5">
        <v>0.16</v>
      </c>
      <c r="K154" s="5"/>
      <c r="L154" s="5"/>
      <c r="P154" t="s">
        <v>194</v>
      </c>
      <c r="Q154" s="5">
        <v>27.67</v>
      </c>
      <c r="R154" s="5">
        <v>13.53</v>
      </c>
      <c r="S154" s="5">
        <v>7.0000000000000007E-2</v>
      </c>
      <c r="U154" s="5">
        <v>17.809999999999999</v>
      </c>
      <c r="V154" s="5">
        <v>30.01</v>
      </c>
      <c r="W154" s="5">
        <v>2.36</v>
      </c>
      <c r="X154" s="5">
        <v>7.92</v>
      </c>
      <c r="Y154" s="5">
        <v>0.64</v>
      </c>
    </row>
    <row r="155" spans="1:27" x14ac:dyDescent="0.25">
      <c r="A155" t="s">
        <v>195</v>
      </c>
      <c r="B155" s="5">
        <v>66.98</v>
      </c>
      <c r="C155" s="5">
        <v>16.91</v>
      </c>
      <c r="D155" s="5">
        <v>0.06</v>
      </c>
      <c r="F155" s="5">
        <v>4.92</v>
      </c>
      <c r="G155" s="5">
        <v>8.23</v>
      </c>
      <c r="H155" s="5">
        <v>0.57999999999999996</v>
      </c>
      <c r="I155" s="5">
        <v>2.17</v>
      </c>
      <c r="J155" s="5">
        <v>0.15</v>
      </c>
      <c r="K155" s="5"/>
      <c r="L155" s="5"/>
      <c r="P155" t="s">
        <v>195</v>
      </c>
      <c r="Q155" s="5">
        <v>27.82</v>
      </c>
      <c r="R155" s="5">
        <v>13.6</v>
      </c>
      <c r="S155" s="5">
        <v>0.06</v>
      </c>
      <c r="U155" s="5">
        <v>17.73</v>
      </c>
      <c r="V155" s="5">
        <v>29.94</v>
      </c>
      <c r="W155" s="5">
        <v>2.13</v>
      </c>
      <c r="X155" s="5">
        <v>8.1300000000000008</v>
      </c>
      <c r="Y155" s="5">
        <v>0.56999999999999995</v>
      </c>
    </row>
    <row r="156" spans="1:27" x14ac:dyDescent="0.25">
      <c r="A156" t="s">
        <v>196</v>
      </c>
      <c r="B156" s="5">
        <v>66.67</v>
      </c>
      <c r="C156" s="5">
        <v>17.010000000000002</v>
      </c>
      <c r="D156" s="5">
        <v>0.09</v>
      </c>
      <c r="F156" s="5">
        <v>4.91</v>
      </c>
      <c r="G156" s="5">
        <v>8.32</v>
      </c>
      <c r="H156" s="5">
        <v>0.69</v>
      </c>
      <c r="I156" s="5">
        <v>2.12</v>
      </c>
      <c r="J156" s="5">
        <v>0.18</v>
      </c>
      <c r="K156" s="5"/>
      <c r="L156" s="5"/>
      <c r="P156" t="s">
        <v>196</v>
      </c>
      <c r="Q156" s="5">
        <v>27.52</v>
      </c>
      <c r="R156" s="5">
        <v>13.6</v>
      </c>
      <c r="S156" s="5">
        <v>0.09</v>
      </c>
      <c r="U156" s="5">
        <v>17.61</v>
      </c>
      <c r="V156" s="5">
        <v>30.06</v>
      </c>
      <c r="W156" s="5">
        <v>2.52</v>
      </c>
      <c r="X156" s="5">
        <v>7.89</v>
      </c>
      <c r="Y156" s="5">
        <v>0.72</v>
      </c>
    </row>
    <row r="157" spans="1:27" x14ac:dyDescent="0.25">
      <c r="A157" t="s">
        <v>197</v>
      </c>
      <c r="B157" s="5">
        <v>66.53</v>
      </c>
      <c r="C157" s="5">
        <v>17.07</v>
      </c>
      <c r="D157" s="5">
        <v>0.06</v>
      </c>
      <c r="F157" s="5">
        <v>4.92</v>
      </c>
      <c r="G157" s="5">
        <v>8.31</v>
      </c>
      <c r="H157" s="5">
        <v>0.72</v>
      </c>
      <c r="I157" s="5">
        <v>2.2000000000000002</v>
      </c>
      <c r="J157" s="5">
        <v>0.17</v>
      </c>
      <c r="K157" s="5"/>
      <c r="L157" s="5"/>
      <c r="P157" t="s">
        <v>197</v>
      </c>
      <c r="Q157" s="5">
        <v>27.37</v>
      </c>
      <c r="R157" s="5">
        <v>13.6</v>
      </c>
      <c r="S157" s="5">
        <v>7.0000000000000007E-2</v>
      </c>
      <c r="U157" s="5">
        <v>17.59</v>
      </c>
      <c r="V157" s="5">
        <v>29.95</v>
      </c>
      <c r="W157" s="5">
        <v>2.62</v>
      </c>
      <c r="X157" s="5">
        <v>8.18</v>
      </c>
      <c r="Y157" s="5">
        <v>0.64</v>
      </c>
    </row>
    <row r="158" spans="1:27" x14ac:dyDescent="0.25">
      <c r="A158" t="s">
        <v>198</v>
      </c>
      <c r="B158" s="5">
        <v>66.31</v>
      </c>
      <c r="C158" s="5">
        <v>17.2</v>
      </c>
      <c r="D158" s="5">
        <v>0.04</v>
      </c>
      <c r="F158" s="5">
        <v>5.03</v>
      </c>
      <c r="G158" s="5">
        <v>8.43</v>
      </c>
      <c r="H158" s="5">
        <v>0.68</v>
      </c>
      <c r="I158" s="5">
        <v>2.19</v>
      </c>
      <c r="J158" s="5">
        <v>0.12</v>
      </c>
      <c r="K158" s="5"/>
      <c r="L158" s="5"/>
      <c r="P158" t="s">
        <v>198</v>
      </c>
      <c r="Q158" s="5">
        <v>27.17</v>
      </c>
      <c r="R158" s="5">
        <v>13.64</v>
      </c>
      <c r="S158" s="5">
        <v>0.04</v>
      </c>
      <c r="U158" s="5">
        <v>17.899999999999999</v>
      </c>
      <c r="V158" s="5">
        <v>30.26</v>
      </c>
      <c r="W158" s="5">
        <v>2.4700000000000002</v>
      </c>
      <c r="X158" s="5">
        <v>8.08</v>
      </c>
      <c r="Y158" s="5">
        <v>0.45</v>
      </c>
    </row>
    <row r="159" spans="1:27" x14ac:dyDescent="0.25">
      <c r="A159" t="s">
        <v>199</v>
      </c>
      <c r="B159" s="5">
        <v>66.56</v>
      </c>
      <c r="C159" s="5">
        <v>16.97</v>
      </c>
      <c r="D159" s="5">
        <v>0.05</v>
      </c>
      <c r="F159" s="5">
        <v>5</v>
      </c>
      <c r="G159" s="5">
        <v>8.3699999999999992</v>
      </c>
      <c r="H159" s="5">
        <v>0.68</v>
      </c>
      <c r="I159" s="5">
        <v>2.16</v>
      </c>
      <c r="J159" s="5">
        <v>0.21</v>
      </c>
      <c r="K159" s="5"/>
      <c r="L159" s="5"/>
      <c r="P159" t="s">
        <v>199</v>
      </c>
      <c r="Q159" s="5">
        <v>27.31</v>
      </c>
      <c r="R159" s="5">
        <v>13.48</v>
      </c>
      <c r="S159" s="5">
        <v>0.05</v>
      </c>
      <c r="U159" s="5">
        <v>17.82</v>
      </c>
      <c r="V159" s="5">
        <v>30.06</v>
      </c>
      <c r="W159" s="5">
        <v>2.4700000000000002</v>
      </c>
      <c r="X159" s="5">
        <v>8</v>
      </c>
      <c r="Y159" s="5">
        <v>0.81</v>
      </c>
    </row>
    <row r="160" spans="1:27" x14ac:dyDescent="0.25">
      <c r="A160" t="s">
        <v>200</v>
      </c>
      <c r="B160" s="5">
        <v>66.59</v>
      </c>
      <c r="C160" s="5">
        <v>17</v>
      </c>
      <c r="D160" s="5">
        <v>0.09</v>
      </c>
      <c r="F160" s="5">
        <v>5.04</v>
      </c>
      <c r="G160" s="5">
        <v>8.39</v>
      </c>
      <c r="H160" s="5">
        <v>0.61</v>
      </c>
      <c r="I160" s="5">
        <v>2.16</v>
      </c>
      <c r="J160" s="5">
        <v>0.13</v>
      </c>
      <c r="K160" s="5"/>
      <c r="L160" s="5"/>
      <c r="P160" t="s">
        <v>200</v>
      </c>
      <c r="Q160" s="5">
        <v>27.4</v>
      </c>
      <c r="R160" s="5">
        <v>13.54</v>
      </c>
      <c r="S160" s="5">
        <v>0.09</v>
      </c>
      <c r="U160" s="5">
        <v>18</v>
      </c>
      <c r="V160" s="5">
        <v>30.25</v>
      </c>
      <c r="W160" s="5">
        <v>2.21</v>
      </c>
      <c r="X160" s="5">
        <v>8</v>
      </c>
      <c r="Y160" s="5">
        <v>0.52</v>
      </c>
    </row>
    <row r="161" spans="1:27" x14ac:dyDescent="0.25">
      <c r="A161" t="s">
        <v>201</v>
      </c>
      <c r="B161" s="5">
        <v>66.64</v>
      </c>
      <c r="C161" s="5">
        <v>16.98</v>
      </c>
      <c r="D161" s="5">
        <v>0.09</v>
      </c>
      <c r="F161" s="5">
        <v>5.01</v>
      </c>
      <c r="G161" s="5">
        <v>8.33</v>
      </c>
      <c r="H161" s="5">
        <v>0.66</v>
      </c>
      <c r="I161" s="5">
        <v>2.15</v>
      </c>
      <c r="J161" s="5">
        <v>0.15</v>
      </c>
      <c r="K161" s="5"/>
      <c r="L161" s="5"/>
      <c r="P161" t="s">
        <v>201</v>
      </c>
      <c r="Q161" s="5">
        <v>27.45</v>
      </c>
      <c r="R161" s="5">
        <v>13.54</v>
      </c>
      <c r="S161" s="5">
        <v>0.09</v>
      </c>
      <c r="U161" s="5">
        <v>17.899999999999999</v>
      </c>
      <c r="V161" s="5">
        <v>30.06</v>
      </c>
      <c r="W161" s="5">
        <v>2.38</v>
      </c>
      <c r="X161" s="5">
        <v>8</v>
      </c>
      <c r="Y161" s="5">
        <v>0.57999999999999996</v>
      </c>
    </row>
    <row r="162" spans="1:27" x14ac:dyDescent="0.25">
      <c r="A162" t="s">
        <v>202</v>
      </c>
      <c r="B162" s="5">
        <v>66.95</v>
      </c>
      <c r="C162" s="5">
        <v>16.87</v>
      </c>
      <c r="D162" s="5">
        <v>0.08</v>
      </c>
      <c r="F162" s="5">
        <v>4.93</v>
      </c>
      <c r="G162" s="5">
        <v>8.19</v>
      </c>
      <c r="H162" s="5">
        <v>0.67</v>
      </c>
      <c r="I162" s="5">
        <v>2.13</v>
      </c>
      <c r="J162" s="5">
        <v>0.16</v>
      </c>
      <c r="K162" s="5"/>
      <c r="L162" s="5"/>
      <c r="P162" t="s">
        <v>202</v>
      </c>
      <c r="Q162" s="5">
        <v>27.77</v>
      </c>
      <c r="R162" s="5">
        <v>13.55</v>
      </c>
      <c r="S162" s="5">
        <v>0.09</v>
      </c>
      <c r="U162" s="5">
        <v>17.77</v>
      </c>
      <c r="V162" s="5">
        <v>29.76</v>
      </c>
      <c r="W162" s="5">
        <v>2.44</v>
      </c>
      <c r="X162" s="5">
        <v>7.97</v>
      </c>
      <c r="Y162" s="5">
        <v>0.64</v>
      </c>
    </row>
    <row r="165" spans="1:27" s="3" customFormat="1" x14ac:dyDescent="0.25"/>
    <row r="166" spans="1:27" x14ac:dyDescent="0.25">
      <c r="A166" s="1" t="s">
        <v>115</v>
      </c>
      <c r="B166" s="2" t="s">
        <v>69</v>
      </c>
      <c r="C166" s="2"/>
      <c r="D166" s="2"/>
      <c r="E166" s="2"/>
      <c r="F166" s="2"/>
      <c r="G166" s="2"/>
      <c r="P166" s="1" t="s">
        <v>115</v>
      </c>
      <c r="Q166" s="2" t="s">
        <v>70</v>
      </c>
    </row>
    <row r="167" spans="1:27" x14ac:dyDescent="0.25">
      <c r="B167" s="18" t="s">
        <v>1</v>
      </c>
      <c r="C167" s="18" t="s">
        <v>160</v>
      </c>
      <c r="D167" s="18" t="s">
        <v>3</v>
      </c>
      <c r="E167" s="18" t="s">
        <v>6</v>
      </c>
      <c r="F167" s="18" t="s">
        <v>187</v>
      </c>
      <c r="G167" s="18" t="s">
        <v>188</v>
      </c>
      <c r="H167" s="18" t="s">
        <v>189</v>
      </c>
      <c r="I167" s="18" t="s">
        <v>190</v>
      </c>
      <c r="J167" s="18" t="s">
        <v>191</v>
      </c>
      <c r="K167" s="18" t="s">
        <v>192</v>
      </c>
      <c r="L167" s="18" t="s">
        <v>193</v>
      </c>
      <c r="Q167" s="18" t="s">
        <v>1</v>
      </c>
      <c r="R167" s="18" t="s">
        <v>160</v>
      </c>
      <c r="S167" s="18" t="s">
        <v>3</v>
      </c>
      <c r="T167" s="18" t="s">
        <v>6</v>
      </c>
      <c r="U167" s="18" t="s">
        <v>187</v>
      </c>
      <c r="V167" s="18" t="s">
        <v>188</v>
      </c>
      <c r="W167" s="18" t="s">
        <v>189</v>
      </c>
      <c r="X167" s="18" t="s">
        <v>190</v>
      </c>
      <c r="Y167" s="18" t="s">
        <v>191</v>
      </c>
      <c r="Z167" s="18" t="s">
        <v>192</v>
      </c>
      <c r="AA167" s="18" t="s">
        <v>193</v>
      </c>
    </row>
    <row r="168" spans="1:27" x14ac:dyDescent="0.25">
      <c r="A168" s="17" t="s">
        <v>143</v>
      </c>
      <c r="B168" s="19">
        <f>AVERAGE(B4:B6,B13,B20:B49,B56:B124,B126:B135,B141:B147,B154:B162)</f>
        <v>66.862170542635653</v>
      </c>
      <c r="C168" s="19">
        <f t="shared" ref="C168:L168" si="0">AVERAGE(C4:C6,C13,C20:C49,C56:C124,C126:C135,C141:C147,C154:C162)</f>
        <v>16.854263565891475</v>
      </c>
      <c r="D168" s="19">
        <f t="shared" si="0"/>
        <v>8.3464566929133843E-2</v>
      </c>
      <c r="E168" s="19">
        <f t="shared" si="0"/>
        <v>9.559633027522936E-2</v>
      </c>
      <c r="F168" s="19">
        <f t="shared" si="0"/>
        <v>5.1380620155038752</v>
      </c>
      <c r="G168" s="19">
        <f t="shared" si="0"/>
        <v>8.2509302325581366</v>
      </c>
      <c r="H168" s="19">
        <f t="shared" si="0"/>
        <v>0.58682170542635681</v>
      </c>
      <c r="I168" s="19">
        <f t="shared" si="0"/>
        <v>1.9613178294573637</v>
      </c>
      <c r="J168" s="19">
        <f t="shared" si="0"/>
        <v>0.12983739837398375</v>
      </c>
      <c r="K168" s="19">
        <f t="shared" si="0"/>
        <v>2.9357798165137602E-2</v>
      </c>
      <c r="L168" s="19">
        <f t="shared" si="0"/>
        <v>8.8073394495412887E-3</v>
      </c>
      <c r="P168" s="17" t="s">
        <v>143</v>
      </c>
      <c r="Q168" s="19">
        <f t="shared" ref="Q168:AA168" si="1">AVERAGE(Q4:Q6,Q13,Q20:Q49,Q56:Q124,Q126:Q135,Q141:Q147,Q154:Q162)</f>
        <v>27.675116279069762</v>
      </c>
      <c r="R168" s="19">
        <f t="shared" si="1"/>
        <v>13.505426356589149</v>
      </c>
      <c r="S168" s="19">
        <f t="shared" si="1"/>
        <v>8.6771653543307084E-2</v>
      </c>
      <c r="T168" s="19">
        <f t="shared" si="1"/>
        <v>0.2167889908256882</v>
      </c>
      <c r="U168" s="19">
        <f t="shared" si="1"/>
        <v>18.464031007751949</v>
      </c>
      <c r="V168" s="19">
        <f t="shared" si="1"/>
        <v>29.908294573643403</v>
      </c>
      <c r="W168" s="19">
        <f t="shared" si="1"/>
        <v>2.1384496124031003</v>
      </c>
      <c r="X168" s="19">
        <f t="shared" si="1"/>
        <v>7.318992248062016</v>
      </c>
      <c r="Y168" s="19">
        <f t="shared" si="1"/>
        <v>0.50479674796747986</v>
      </c>
      <c r="Z168" s="19">
        <f t="shared" si="1"/>
        <v>0.17642201834862392</v>
      </c>
      <c r="AA168" s="19">
        <f t="shared" si="1"/>
        <v>5.3761467889908265E-2</v>
      </c>
    </row>
    <row r="169" spans="1:27" x14ac:dyDescent="0.25">
      <c r="A169" s="17" t="s">
        <v>144</v>
      </c>
      <c r="B169" s="19">
        <f>_xlfn.STDEV.P(B4:B6,B13,B20:B49,B56:B124,B126:B135,B141:B147,B154:B162)</f>
        <v>0.19425054244658052</v>
      </c>
      <c r="C169" s="19">
        <f t="shared" ref="C169:L169" si="2">_xlfn.STDEV.P(C4:C6,C13,C20:C49,C56:C124,C126:C135,C141:C147,C154:C162)</f>
        <v>0.12747868156657044</v>
      </c>
      <c r="D169" s="19">
        <f t="shared" si="2"/>
        <v>7.1037064216710036E-2</v>
      </c>
      <c r="E169" s="19">
        <f t="shared" si="2"/>
        <v>5.476272744128384E-2</v>
      </c>
      <c r="F169" s="19">
        <f t="shared" si="2"/>
        <v>0.1589748042997359</v>
      </c>
      <c r="G169" s="19">
        <f t="shared" si="2"/>
        <v>0.10082175430062694</v>
      </c>
      <c r="H169" s="19">
        <f t="shared" si="2"/>
        <v>7.2753001441843462E-2</v>
      </c>
      <c r="I169" s="19">
        <f t="shared" si="2"/>
        <v>0.13756114831983515</v>
      </c>
      <c r="J169" s="19">
        <f t="shared" si="2"/>
        <v>5.4801693342738489E-2</v>
      </c>
      <c r="K169" s="19">
        <f t="shared" si="2"/>
        <v>2.2758211719212714E-2</v>
      </c>
      <c r="L169" s="19">
        <f t="shared" si="2"/>
        <v>1.6295706117735422E-2</v>
      </c>
      <c r="P169" s="17" t="s">
        <v>144</v>
      </c>
      <c r="Q169" s="19">
        <f t="shared" ref="Q169:AA169" si="3">_xlfn.STDEV.P(Q4:Q6,Q13,Q20:Q49,Q56:Q124,Q126:Q135,Q141:Q147,Q154:Q162)</f>
        <v>0.21812135260829929</v>
      </c>
      <c r="R169" s="19">
        <f t="shared" si="3"/>
        <v>0.12496826109886612</v>
      </c>
      <c r="S169" s="19">
        <f t="shared" si="3"/>
        <v>7.5073527105557952E-2</v>
      </c>
      <c r="T169" s="19">
        <f t="shared" si="3"/>
        <v>0.12354014118618531</v>
      </c>
      <c r="U169" s="19">
        <f t="shared" si="3"/>
        <v>0.55989273526945427</v>
      </c>
      <c r="V169" s="19">
        <f t="shared" si="3"/>
        <v>0.28769634085993878</v>
      </c>
      <c r="W169" s="19">
        <f t="shared" si="3"/>
        <v>0.26050175083821742</v>
      </c>
      <c r="X169" s="19">
        <f t="shared" si="3"/>
        <v>0.50613422394962149</v>
      </c>
      <c r="Y169" s="19">
        <f t="shared" si="3"/>
        <v>0.21486372914767415</v>
      </c>
      <c r="Z169" s="19">
        <f t="shared" si="3"/>
        <v>0.13608229388077214</v>
      </c>
      <c r="AA169" s="19">
        <f t="shared" si="3"/>
        <v>9.9740847602244165E-2</v>
      </c>
    </row>
    <row r="170" spans="1:27" x14ac:dyDescent="0.25">
      <c r="A170" s="17" t="s">
        <v>145</v>
      </c>
      <c r="B170" s="18">
        <f>COUNT(B4:B6,B13,B20:B49,B56:B124,B126:B135,B141:B147,B154:B162)</f>
        <v>129</v>
      </c>
      <c r="C170" s="18">
        <f t="shared" ref="C170:L170" si="4">COUNT(C4:C6,C13,C20:C49,C56:C124,C126:C135,C141:C147,C154:C162)</f>
        <v>129</v>
      </c>
      <c r="D170" s="18">
        <f t="shared" si="4"/>
        <v>127</v>
      </c>
      <c r="E170" s="18">
        <f t="shared" si="4"/>
        <v>109</v>
      </c>
      <c r="F170" s="18">
        <f t="shared" si="4"/>
        <v>129</v>
      </c>
      <c r="G170" s="18">
        <f t="shared" si="4"/>
        <v>129</v>
      </c>
      <c r="H170" s="18">
        <f t="shared" si="4"/>
        <v>129</v>
      </c>
      <c r="I170" s="18">
        <f t="shared" si="4"/>
        <v>129</v>
      </c>
      <c r="J170" s="18">
        <f t="shared" si="4"/>
        <v>123</v>
      </c>
      <c r="K170" s="18">
        <f t="shared" si="4"/>
        <v>109</v>
      </c>
      <c r="L170" s="18">
        <f t="shared" si="4"/>
        <v>109</v>
      </c>
      <c r="P170" s="17" t="s">
        <v>145</v>
      </c>
      <c r="Q170" s="18">
        <f t="shared" ref="Q170:AA170" si="5">COUNT(Q4:Q6,Q13,Q20:Q49,Q56:Q124,Q126:Q135,Q141:Q147,Q154:Q162)</f>
        <v>129</v>
      </c>
      <c r="R170" s="18">
        <f t="shared" si="5"/>
        <v>129</v>
      </c>
      <c r="S170" s="18">
        <f t="shared" si="5"/>
        <v>127</v>
      </c>
      <c r="T170" s="18">
        <f t="shared" si="5"/>
        <v>109</v>
      </c>
      <c r="U170" s="18">
        <f t="shared" si="5"/>
        <v>129</v>
      </c>
      <c r="V170" s="18">
        <f t="shared" si="5"/>
        <v>129</v>
      </c>
      <c r="W170" s="18">
        <f t="shared" si="5"/>
        <v>129</v>
      </c>
      <c r="X170" s="18">
        <f t="shared" si="5"/>
        <v>129</v>
      </c>
      <c r="Y170" s="18">
        <f t="shared" si="5"/>
        <v>123</v>
      </c>
      <c r="Z170" s="18">
        <f t="shared" si="5"/>
        <v>109</v>
      </c>
      <c r="AA170" s="18">
        <f t="shared" si="5"/>
        <v>109</v>
      </c>
    </row>
    <row r="171" spans="1:27" x14ac:dyDescent="0.25">
      <c r="A171" s="17" t="s">
        <v>147</v>
      </c>
      <c r="B171" s="19">
        <f>MIN(B4:B6,B13,B20:B49,B56:B124,B126:B135,B141:B147,B154:B162)</f>
        <v>66.31</v>
      </c>
      <c r="C171" s="19">
        <f t="shared" ref="C171:L171" si="6">MIN(C4:C6,C13,C20:C49,C56:C124,C126:C135,C141:C147,C154:C162)</f>
        <v>16.53</v>
      </c>
      <c r="D171" s="19">
        <f t="shared" si="6"/>
        <v>0</v>
      </c>
      <c r="E171" s="19">
        <f t="shared" si="6"/>
        <v>0</v>
      </c>
      <c r="F171" s="19">
        <f t="shared" si="6"/>
        <v>4.21</v>
      </c>
      <c r="G171" s="19">
        <f t="shared" si="6"/>
        <v>7.98</v>
      </c>
      <c r="H171" s="19">
        <f t="shared" si="6"/>
        <v>0.33</v>
      </c>
      <c r="I171" s="19">
        <f t="shared" si="6"/>
        <v>1.63</v>
      </c>
      <c r="J171" s="19">
        <f t="shared" si="6"/>
        <v>0</v>
      </c>
      <c r="K171" s="19">
        <f t="shared" si="6"/>
        <v>0</v>
      </c>
      <c r="L171" s="19">
        <f t="shared" si="6"/>
        <v>0</v>
      </c>
      <c r="P171" s="17" t="s">
        <v>147</v>
      </c>
      <c r="Q171" s="19">
        <f t="shared" ref="Q171:AA171" si="7">MIN(Q4:Q6,Q13,Q20:Q49,Q56:Q124,Q126:Q135,Q141:Q147,Q154:Q162)</f>
        <v>27.17</v>
      </c>
      <c r="R171" s="19">
        <f t="shared" si="7"/>
        <v>13.15</v>
      </c>
      <c r="S171" s="19">
        <f t="shared" si="7"/>
        <v>0</v>
      </c>
      <c r="T171" s="19">
        <f t="shared" si="7"/>
        <v>0</v>
      </c>
      <c r="U171" s="19">
        <f t="shared" si="7"/>
        <v>15.25</v>
      </c>
      <c r="V171" s="19">
        <f t="shared" si="7"/>
        <v>29.15</v>
      </c>
      <c r="W171" s="19">
        <f t="shared" si="7"/>
        <v>1.23</v>
      </c>
      <c r="X171" s="19">
        <f t="shared" si="7"/>
        <v>6.13</v>
      </c>
      <c r="Y171" s="19">
        <f t="shared" si="7"/>
        <v>0</v>
      </c>
      <c r="Z171" s="19">
        <f t="shared" si="7"/>
        <v>0</v>
      </c>
      <c r="AA171" s="19">
        <f t="shared" si="7"/>
        <v>0</v>
      </c>
    </row>
    <row r="172" spans="1:27" x14ac:dyDescent="0.25">
      <c r="A172" s="17" t="s">
        <v>146</v>
      </c>
      <c r="B172" s="19">
        <f>MAX(B4:B6,B13,B20:B49,B56:B124,B126:B135,B141:B147,B154:B162)</f>
        <v>67.3</v>
      </c>
      <c r="C172" s="19">
        <f t="shared" ref="C172:L172" si="8">MAX(C4:C6,C13,C20:C49,C56:C124,C126:C135,C141:C147,C154:C162)</f>
        <v>17.23</v>
      </c>
      <c r="D172" s="19">
        <f t="shared" si="8"/>
        <v>0.6</v>
      </c>
      <c r="E172" s="19">
        <f t="shared" si="8"/>
        <v>0.32</v>
      </c>
      <c r="F172" s="19">
        <f t="shared" si="8"/>
        <v>5.59</v>
      </c>
      <c r="G172" s="19">
        <f t="shared" si="8"/>
        <v>8.49</v>
      </c>
      <c r="H172" s="19">
        <f t="shared" si="8"/>
        <v>0.77</v>
      </c>
      <c r="I172" s="19">
        <f t="shared" si="8"/>
        <v>2.67</v>
      </c>
      <c r="J172" s="19">
        <f t="shared" si="8"/>
        <v>0.27</v>
      </c>
      <c r="K172" s="19">
        <f t="shared" si="8"/>
        <v>0.11</v>
      </c>
      <c r="L172" s="19">
        <f t="shared" si="8"/>
        <v>7.0000000000000007E-2</v>
      </c>
      <c r="P172" s="17" t="s">
        <v>146</v>
      </c>
      <c r="Q172" s="19">
        <f t="shared" ref="Q172:AA172" si="9">MAX(Q4:Q6,Q13,Q20:Q49,Q56:Q124,Q126:Q135,Q141:Q147,Q154:Q162)</f>
        <v>28.23</v>
      </c>
      <c r="R172" s="19">
        <f t="shared" si="9"/>
        <v>13.89</v>
      </c>
      <c r="S172" s="19">
        <f t="shared" si="9"/>
        <v>0.64</v>
      </c>
      <c r="T172" s="19">
        <f t="shared" si="9"/>
        <v>0.72</v>
      </c>
      <c r="U172" s="19">
        <f t="shared" si="9"/>
        <v>20.059999999999999</v>
      </c>
      <c r="V172" s="19">
        <f t="shared" si="9"/>
        <v>30.47</v>
      </c>
      <c r="W172" s="19">
        <f t="shared" si="9"/>
        <v>2.79</v>
      </c>
      <c r="X172" s="19">
        <f t="shared" si="9"/>
        <v>10.02</v>
      </c>
      <c r="Y172" s="19">
        <f t="shared" si="9"/>
        <v>1.06</v>
      </c>
      <c r="Z172" s="19">
        <f t="shared" si="9"/>
        <v>0.67</v>
      </c>
      <c r="AA172" s="19">
        <f t="shared" si="9"/>
        <v>0.43</v>
      </c>
    </row>
    <row r="175" spans="1:27" s="3" customFormat="1" x14ac:dyDescent="0.25"/>
    <row r="176" spans="1:27" x14ac:dyDescent="0.25">
      <c r="A176" s="1" t="s">
        <v>115</v>
      </c>
      <c r="P176" s="1" t="s">
        <v>115</v>
      </c>
    </row>
    <row r="177" spans="1:27" x14ac:dyDescent="0.25">
      <c r="A177" t="s">
        <v>141</v>
      </c>
      <c r="P177" t="s">
        <v>142</v>
      </c>
    </row>
    <row r="178" spans="1:27" x14ac:dyDescent="0.25">
      <c r="A178" s="1" t="s">
        <v>224</v>
      </c>
      <c r="B178" s="18" t="s">
        <v>1</v>
      </c>
      <c r="C178" s="18" t="s">
        <v>159</v>
      </c>
      <c r="D178" s="18" t="s">
        <v>160</v>
      </c>
      <c r="E178" s="18" t="s">
        <v>187</v>
      </c>
      <c r="F178" s="18" t="s">
        <v>188</v>
      </c>
      <c r="G178" s="18" t="s">
        <v>189</v>
      </c>
      <c r="H178" s="18" t="s">
        <v>190</v>
      </c>
      <c r="P178" s="1" t="s">
        <v>224</v>
      </c>
      <c r="Q178" s="18" t="s">
        <v>1</v>
      </c>
      <c r="R178" s="18" t="s">
        <v>159</v>
      </c>
      <c r="S178" s="18" t="s">
        <v>160</v>
      </c>
      <c r="T178" s="18" t="s">
        <v>187</v>
      </c>
      <c r="U178" s="18" t="s">
        <v>188</v>
      </c>
      <c r="V178" s="18" t="s">
        <v>189</v>
      </c>
      <c r="W178" s="18" t="s">
        <v>190</v>
      </c>
    </row>
    <row r="179" spans="1:27" x14ac:dyDescent="0.25">
      <c r="A179" t="s">
        <v>225</v>
      </c>
      <c r="B179">
        <v>66.599999999999994</v>
      </c>
      <c r="C179">
        <v>0.42</v>
      </c>
      <c r="D179">
        <v>17.12</v>
      </c>
      <c r="E179">
        <v>5.07</v>
      </c>
      <c r="F179">
        <v>8.34</v>
      </c>
      <c r="G179">
        <v>0.61</v>
      </c>
      <c r="H179">
        <v>1.83</v>
      </c>
      <c r="P179" t="s">
        <v>225</v>
      </c>
      <c r="Q179">
        <v>27.84</v>
      </c>
      <c r="R179">
        <v>0.21</v>
      </c>
      <c r="S179">
        <v>13.86</v>
      </c>
      <c r="T179">
        <v>18.41</v>
      </c>
      <c r="U179">
        <v>30.52</v>
      </c>
      <c r="V179">
        <v>2.2599999999999998</v>
      </c>
      <c r="W179">
        <v>6.91</v>
      </c>
    </row>
    <row r="180" spans="1:27" x14ac:dyDescent="0.25">
      <c r="A180" t="s">
        <v>226</v>
      </c>
      <c r="B180">
        <v>66.790000000000006</v>
      </c>
      <c r="C180">
        <v>0.02</v>
      </c>
      <c r="D180">
        <v>17.010000000000002</v>
      </c>
      <c r="E180">
        <v>5.18</v>
      </c>
      <c r="F180">
        <v>8.4</v>
      </c>
      <c r="G180">
        <v>0.6</v>
      </c>
      <c r="H180">
        <v>2</v>
      </c>
      <c r="P180" t="s">
        <v>226</v>
      </c>
      <c r="Q180">
        <v>27.64</v>
      </c>
      <c r="R180">
        <v>0.01</v>
      </c>
      <c r="S180">
        <v>13.62</v>
      </c>
      <c r="T180">
        <v>18.61</v>
      </c>
      <c r="U180">
        <v>30.46</v>
      </c>
      <c r="V180">
        <v>2.2000000000000002</v>
      </c>
      <c r="W180">
        <v>7.45</v>
      </c>
    </row>
    <row r="181" spans="1:27" x14ac:dyDescent="0.25">
      <c r="A181" t="s">
        <v>227</v>
      </c>
      <c r="B181">
        <v>66.16</v>
      </c>
      <c r="C181">
        <v>0.94</v>
      </c>
      <c r="D181">
        <v>16.8</v>
      </c>
      <c r="E181">
        <v>5.17</v>
      </c>
      <c r="F181">
        <v>8.24</v>
      </c>
      <c r="G181">
        <v>0.64</v>
      </c>
      <c r="H181">
        <v>2.0499999999999998</v>
      </c>
      <c r="P181" t="s">
        <v>227</v>
      </c>
      <c r="Q181">
        <v>27.45</v>
      </c>
      <c r="R181">
        <v>0.46</v>
      </c>
      <c r="S181">
        <v>13.49</v>
      </c>
      <c r="T181">
        <v>18.63</v>
      </c>
      <c r="U181">
        <v>29.93</v>
      </c>
      <c r="V181">
        <v>2.36</v>
      </c>
      <c r="W181">
        <v>7.68</v>
      </c>
    </row>
    <row r="182" spans="1:27" x14ac:dyDescent="0.25">
      <c r="A182" t="s">
        <v>228</v>
      </c>
      <c r="B182">
        <v>66.53</v>
      </c>
      <c r="C182">
        <v>0.5</v>
      </c>
      <c r="D182">
        <v>17.079999999999998</v>
      </c>
      <c r="E182">
        <v>5.21</v>
      </c>
      <c r="F182">
        <v>8.25</v>
      </c>
      <c r="G182">
        <v>0.5</v>
      </c>
      <c r="H182">
        <v>1.93</v>
      </c>
      <c r="P182" t="s">
        <v>228</v>
      </c>
      <c r="Q182">
        <v>27.79</v>
      </c>
      <c r="R182">
        <v>0.25</v>
      </c>
      <c r="S182">
        <v>13.81</v>
      </c>
      <c r="T182">
        <v>18.88</v>
      </c>
      <c r="U182">
        <v>30.19</v>
      </c>
      <c r="V182">
        <v>1.83</v>
      </c>
      <c r="W182">
        <v>7.25</v>
      </c>
    </row>
    <row r="183" spans="1:27" x14ac:dyDescent="0.25">
      <c r="A183" t="s">
        <v>229</v>
      </c>
      <c r="B183">
        <v>66.58</v>
      </c>
      <c r="C183">
        <v>0.3</v>
      </c>
      <c r="D183">
        <v>16.89</v>
      </c>
      <c r="E183">
        <v>5.14</v>
      </c>
      <c r="F183">
        <v>8.35</v>
      </c>
      <c r="G183">
        <v>0.64</v>
      </c>
      <c r="H183">
        <v>2.1</v>
      </c>
      <c r="P183" t="s">
        <v>229</v>
      </c>
      <c r="Q183">
        <v>27.51</v>
      </c>
      <c r="R183">
        <v>0.15</v>
      </c>
      <c r="S183">
        <v>13.52</v>
      </c>
      <c r="T183">
        <v>18.43</v>
      </c>
      <c r="U183">
        <v>30.24</v>
      </c>
      <c r="V183">
        <v>2.34</v>
      </c>
      <c r="W183">
        <v>7.81</v>
      </c>
    </row>
    <row r="184" spans="1:27" x14ac:dyDescent="0.25">
      <c r="A184" t="s">
        <v>230</v>
      </c>
      <c r="B184">
        <v>66.569999999999993</v>
      </c>
      <c r="C184">
        <v>0.49</v>
      </c>
      <c r="D184">
        <v>17.16</v>
      </c>
      <c r="E184">
        <v>5.16</v>
      </c>
      <c r="F184">
        <v>8.33</v>
      </c>
      <c r="G184">
        <v>0.42</v>
      </c>
      <c r="H184">
        <v>1.86</v>
      </c>
      <c r="P184" t="s">
        <v>231</v>
      </c>
      <c r="Q184">
        <v>27.89</v>
      </c>
      <c r="R184">
        <v>0.24</v>
      </c>
      <c r="S184">
        <v>13.92</v>
      </c>
      <c r="T184">
        <v>18.79</v>
      </c>
      <c r="U184">
        <v>30.55</v>
      </c>
      <c r="V184">
        <v>1.57</v>
      </c>
      <c r="W184">
        <v>7.04</v>
      </c>
    </row>
    <row r="185" spans="1:27" x14ac:dyDescent="0.25">
      <c r="A185" t="s">
        <v>232</v>
      </c>
      <c r="B185">
        <v>66.64</v>
      </c>
      <c r="C185">
        <v>0.17</v>
      </c>
      <c r="D185">
        <v>16.86</v>
      </c>
      <c r="E185">
        <v>5.23</v>
      </c>
      <c r="F185">
        <v>8.6199999999999992</v>
      </c>
      <c r="G185">
        <v>0.56999999999999995</v>
      </c>
      <c r="H185">
        <v>1.91</v>
      </c>
      <c r="P185" t="s">
        <v>232</v>
      </c>
      <c r="Q185">
        <v>27.46</v>
      </c>
      <c r="R185">
        <v>0.08</v>
      </c>
      <c r="S185">
        <v>13.45</v>
      </c>
      <c r="T185">
        <v>18.7</v>
      </c>
      <c r="U185">
        <v>31.12</v>
      </c>
      <c r="V185">
        <v>2.09</v>
      </c>
      <c r="W185">
        <v>7.1</v>
      </c>
    </row>
    <row r="186" spans="1:27" x14ac:dyDescent="0.25">
      <c r="A186" t="s">
        <v>233</v>
      </c>
      <c r="B186">
        <v>66.69</v>
      </c>
      <c r="C186">
        <v>0.14000000000000001</v>
      </c>
      <c r="D186">
        <v>16.920000000000002</v>
      </c>
      <c r="E186">
        <v>5.12</v>
      </c>
      <c r="F186">
        <v>8.3699999999999992</v>
      </c>
      <c r="G186">
        <v>0.68</v>
      </c>
      <c r="H186">
        <v>2.09</v>
      </c>
      <c r="P186" t="s">
        <v>233</v>
      </c>
      <c r="Q186">
        <v>27.54</v>
      </c>
      <c r="R186">
        <v>7.0000000000000007E-2</v>
      </c>
      <c r="S186">
        <v>13.53</v>
      </c>
      <c r="T186">
        <v>18.36</v>
      </c>
      <c r="U186">
        <v>30.26</v>
      </c>
      <c r="V186">
        <v>2.4700000000000002</v>
      </c>
      <c r="W186">
        <v>7.79</v>
      </c>
    </row>
    <row r="189" spans="1:27" s="3" customFormat="1" x14ac:dyDescent="0.25"/>
    <row r="190" spans="1:27" x14ac:dyDescent="0.25">
      <c r="A190" s="1" t="s">
        <v>115</v>
      </c>
      <c r="B190" s="2" t="s">
        <v>69</v>
      </c>
      <c r="C190" s="2"/>
      <c r="D190" s="2"/>
      <c r="E190" s="2"/>
      <c r="F190" s="2"/>
      <c r="G190" s="2"/>
      <c r="P190" s="1" t="s">
        <v>115</v>
      </c>
      <c r="Q190" s="2" t="s">
        <v>70</v>
      </c>
    </row>
    <row r="191" spans="1:27" x14ac:dyDescent="0.25">
      <c r="A191" s="1" t="s">
        <v>224</v>
      </c>
      <c r="B191" s="18" t="s">
        <v>1</v>
      </c>
      <c r="C191" s="18" t="s">
        <v>159</v>
      </c>
      <c r="D191" s="18" t="s">
        <v>160</v>
      </c>
      <c r="E191" s="18" t="s">
        <v>187</v>
      </c>
      <c r="F191" s="18" t="s">
        <v>188</v>
      </c>
      <c r="G191" s="18" t="s">
        <v>189</v>
      </c>
      <c r="H191" s="18" t="s">
        <v>190</v>
      </c>
      <c r="Q191" s="18" t="s">
        <v>1</v>
      </c>
      <c r="R191" s="18" t="s">
        <v>159</v>
      </c>
      <c r="S191" s="18" t="s">
        <v>160</v>
      </c>
      <c r="T191" s="18" t="s">
        <v>187</v>
      </c>
      <c r="U191" s="18" t="s">
        <v>188</v>
      </c>
      <c r="V191" s="18" t="s">
        <v>189</v>
      </c>
      <c r="W191" s="18" t="s">
        <v>190</v>
      </c>
    </row>
    <row r="192" spans="1:27" x14ac:dyDescent="0.25">
      <c r="A192" s="17" t="s">
        <v>143</v>
      </c>
      <c r="B192" s="19">
        <f>AVERAGE(B179:B186)</f>
        <v>66.569999999999993</v>
      </c>
      <c r="C192" s="19">
        <f t="shared" ref="C192:H192" si="10">AVERAGE(C179:C186)</f>
        <v>0.3725</v>
      </c>
      <c r="D192" s="19">
        <f t="shared" si="10"/>
        <v>16.98</v>
      </c>
      <c r="E192" s="19">
        <f t="shared" si="10"/>
        <v>5.1599999999999993</v>
      </c>
      <c r="F192" s="19">
        <f t="shared" si="10"/>
        <v>8.3625000000000007</v>
      </c>
      <c r="G192" s="19">
        <f t="shared" si="10"/>
        <v>0.58250000000000002</v>
      </c>
      <c r="H192" s="19">
        <f t="shared" si="10"/>
        <v>1.9712499999999999</v>
      </c>
      <c r="I192" s="19"/>
      <c r="J192" s="19"/>
      <c r="K192" s="19"/>
      <c r="L192" s="19"/>
      <c r="P192" s="17" t="s">
        <v>143</v>
      </c>
      <c r="Q192" s="19">
        <f>AVERAGE(Q179:Q186)</f>
        <v>27.64</v>
      </c>
      <c r="R192" s="19">
        <f t="shared" ref="R192:W192" si="11">AVERAGE(R179:R186)</f>
        <v>0.18375000000000002</v>
      </c>
      <c r="S192" s="19">
        <f t="shared" si="11"/>
        <v>13.65</v>
      </c>
      <c r="T192" s="19">
        <f t="shared" si="11"/>
        <v>18.601249999999993</v>
      </c>
      <c r="U192" s="19">
        <f t="shared" si="11"/>
        <v>30.408750000000001</v>
      </c>
      <c r="V192" s="19">
        <f t="shared" si="11"/>
        <v>2.14</v>
      </c>
      <c r="W192" s="19">
        <f t="shared" si="11"/>
        <v>7.3787500000000001</v>
      </c>
      <c r="X192" s="19"/>
      <c r="Y192" s="19"/>
      <c r="Z192" s="19"/>
      <c r="AA192" s="19"/>
    </row>
    <row r="193" spans="1:27" x14ac:dyDescent="0.25">
      <c r="A193" s="17" t="s">
        <v>144</v>
      </c>
      <c r="B193" s="19">
        <f>_xlfn.STDEV.P(B179:B186)</f>
        <v>0.17262676501632235</v>
      </c>
      <c r="C193" s="19">
        <f t="shared" ref="C193:H193" si="12">_xlfn.STDEV.P(C179:C186)</f>
        <v>0.26901440481877548</v>
      </c>
      <c r="D193" s="19">
        <f t="shared" si="12"/>
        <v>0.12318684994754903</v>
      </c>
      <c r="E193" s="19">
        <f t="shared" si="12"/>
        <v>4.7434164902525687E-2</v>
      </c>
      <c r="F193" s="19">
        <f t="shared" si="12"/>
        <v>0.1101986842026707</v>
      </c>
      <c r="G193" s="19">
        <f t="shared" si="12"/>
        <v>7.9490565477923131E-2</v>
      </c>
      <c r="H193" s="19">
        <f t="shared" si="12"/>
        <v>9.7138753852414592E-2</v>
      </c>
      <c r="I193" s="19"/>
      <c r="J193" s="19"/>
      <c r="K193" s="19"/>
      <c r="L193" s="19"/>
      <c r="P193" s="17" t="s">
        <v>144</v>
      </c>
      <c r="Q193" s="19">
        <f>_xlfn.STDEV.P(Q179:Q186)</f>
        <v>0.1659819267269782</v>
      </c>
      <c r="R193" s="19">
        <f t="shared" ref="R193:W193" si="13">_xlfn.STDEV.P(R179:R186)</f>
        <v>0.13209253385411304</v>
      </c>
      <c r="S193" s="19">
        <f t="shared" si="13"/>
        <v>0.17334935823359729</v>
      </c>
      <c r="T193" s="19">
        <f t="shared" si="13"/>
        <v>0.17609922629017966</v>
      </c>
      <c r="U193" s="19">
        <f t="shared" si="13"/>
        <v>0.32948586843747968</v>
      </c>
      <c r="V193" s="19">
        <f t="shared" si="13"/>
        <v>0.28257742301889499</v>
      </c>
      <c r="W193" s="19">
        <f t="shared" si="13"/>
        <v>0.33160358487205766</v>
      </c>
      <c r="X193" s="19"/>
      <c r="Y193" s="19"/>
      <c r="Z193" s="19"/>
      <c r="AA193" s="19"/>
    </row>
    <row r="194" spans="1:27" x14ac:dyDescent="0.25">
      <c r="A194" s="17" t="s">
        <v>145</v>
      </c>
      <c r="B194" s="18">
        <f>COUNT(B179:B186)</f>
        <v>8</v>
      </c>
      <c r="C194" s="18">
        <f t="shared" ref="C194:H194" si="14">COUNT(C179:C186)</f>
        <v>8</v>
      </c>
      <c r="D194" s="18">
        <f t="shared" si="14"/>
        <v>8</v>
      </c>
      <c r="E194" s="18">
        <f t="shared" si="14"/>
        <v>8</v>
      </c>
      <c r="F194" s="18">
        <f t="shared" si="14"/>
        <v>8</v>
      </c>
      <c r="G194" s="18">
        <f t="shared" si="14"/>
        <v>8</v>
      </c>
      <c r="H194" s="18">
        <f t="shared" si="14"/>
        <v>8</v>
      </c>
      <c r="I194" s="18"/>
      <c r="J194" s="18"/>
      <c r="K194" s="18"/>
      <c r="L194" s="18"/>
      <c r="P194" s="17" t="s">
        <v>145</v>
      </c>
      <c r="Q194" s="18">
        <f>COUNT(Q179:Q186)</f>
        <v>8</v>
      </c>
      <c r="R194" s="18">
        <f t="shared" ref="R194:W194" si="15">COUNT(R179:R186)</f>
        <v>8</v>
      </c>
      <c r="S194" s="18">
        <f t="shared" si="15"/>
        <v>8</v>
      </c>
      <c r="T194" s="18">
        <f t="shared" si="15"/>
        <v>8</v>
      </c>
      <c r="U194" s="18">
        <f t="shared" si="15"/>
        <v>8</v>
      </c>
      <c r="V194" s="18">
        <f t="shared" si="15"/>
        <v>8</v>
      </c>
      <c r="W194" s="18">
        <f t="shared" si="15"/>
        <v>8</v>
      </c>
      <c r="X194" s="18"/>
      <c r="Y194" s="18"/>
      <c r="Z194" s="18"/>
      <c r="AA194" s="18"/>
    </row>
    <row r="195" spans="1:27" x14ac:dyDescent="0.25">
      <c r="A195" s="17" t="s">
        <v>147</v>
      </c>
      <c r="B195" s="19">
        <f>MIN(B179:B186)</f>
        <v>66.16</v>
      </c>
      <c r="C195" s="19">
        <f t="shared" ref="C195:H195" si="16">MIN(C179:C186)</f>
        <v>0.02</v>
      </c>
      <c r="D195" s="19">
        <f t="shared" si="16"/>
        <v>16.8</v>
      </c>
      <c r="E195" s="19">
        <f t="shared" si="16"/>
        <v>5.07</v>
      </c>
      <c r="F195" s="19">
        <f t="shared" si="16"/>
        <v>8.24</v>
      </c>
      <c r="G195" s="19">
        <f t="shared" si="16"/>
        <v>0.42</v>
      </c>
      <c r="H195" s="19">
        <f t="shared" si="16"/>
        <v>1.83</v>
      </c>
      <c r="I195" s="19"/>
      <c r="J195" s="19"/>
      <c r="K195" s="19"/>
      <c r="L195" s="19"/>
      <c r="P195" s="17" t="s">
        <v>147</v>
      </c>
      <c r="Q195" s="19">
        <f>MIN(Q179:Q186)</f>
        <v>27.45</v>
      </c>
      <c r="R195" s="19">
        <f t="shared" ref="R195:W195" si="17">MIN(R179:R186)</f>
        <v>0.01</v>
      </c>
      <c r="S195" s="19">
        <f t="shared" si="17"/>
        <v>13.45</v>
      </c>
      <c r="T195" s="19">
        <f t="shared" si="17"/>
        <v>18.36</v>
      </c>
      <c r="U195" s="19">
        <f t="shared" si="17"/>
        <v>29.93</v>
      </c>
      <c r="V195" s="19">
        <f t="shared" si="17"/>
        <v>1.57</v>
      </c>
      <c r="W195" s="19">
        <f t="shared" si="17"/>
        <v>6.91</v>
      </c>
      <c r="X195" s="19"/>
      <c r="Y195" s="19"/>
      <c r="Z195" s="19"/>
      <c r="AA195" s="19"/>
    </row>
    <row r="196" spans="1:27" x14ac:dyDescent="0.25">
      <c r="A196" s="17" t="s">
        <v>146</v>
      </c>
      <c r="B196" s="19">
        <f>MAX(B179:B186)</f>
        <v>66.790000000000006</v>
      </c>
      <c r="C196" s="19">
        <f t="shared" ref="C196:H196" si="18">MAX(C179:C186)</f>
        <v>0.94</v>
      </c>
      <c r="D196" s="19">
        <f t="shared" si="18"/>
        <v>17.16</v>
      </c>
      <c r="E196" s="19">
        <f t="shared" si="18"/>
        <v>5.23</v>
      </c>
      <c r="F196" s="19">
        <f t="shared" si="18"/>
        <v>8.6199999999999992</v>
      </c>
      <c r="G196" s="19">
        <f t="shared" si="18"/>
        <v>0.68</v>
      </c>
      <c r="H196" s="19">
        <f t="shared" si="18"/>
        <v>2.1</v>
      </c>
      <c r="I196" s="19"/>
      <c r="J196" s="19"/>
      <c r="K196" s="19"/>
      <c r="L196" s="19"/>
      <c r="P196" s="17" t="s">
        <v>146</v>
      </c>
      <c r="Q196" s="19">
        <f>MAX(Q179:Q186)</f>
        <v>27.89</v>
      </c>
      <c r="R196" s="19">
        <f t="shared" ref="R196:W196" si="19">MAX(R179:R186)</f>
        <v>0.46</v>
      </c>
      <c r="S196" s="19">
        <f t="shared" si="19"/>
        <v>13.92</v>
      </c>
      <c r="T196" s="19">
        <f t="shared" si="19"/>
        <v>18.88</v>
      </c>
      <c r="U196" s="19">
        <f t="shared" si="19"/>
        <v>31.12</v>
      </c>
      <c r="V196" s="19">
        <f t="shared" si="19"/>
        <v>2.4700000000000002</v>
      </c>
      <c r="W196" s="19">
        <f t="shared" si="19"/>
        <v>7.81</v>
      </c>
      <c r="X196" s="19"/>
      <c r="Y196" s="19"/>
      <c r="Z196" s="19"/>
      <c r="AA196" s="19"/>
    </row>
    <row r="199" spans="1:27" s="3" customFormat="1" x14ac:dyDescent="0.25"/>
    <row r="200" spans="1:27" x14ac:dyDescent="0.25">
      <c r="A200" s="1" t="s">
        <v>96</v>
      </c>
      <c r="P200" s="1" t="s">
        <v>96</v>
      </c>
    </row>
    <row r="201" spans="1:27" x14ac:dyDescent="0.25">
      <c r="A201" t="s">
        <v>141</v>
      </c>
      <c r="P201" t="s">
        <v>142</v>
      </c>
    </row>
    <row r="202" spans="1:27" x14ac:dyDescent="0.25">
      <c r="A202" s="1" t="s">
        <v>224</v>
      </c>
      <c r="B202" s="18" t="s">
        <v>1</v>
      </c>
      <c r="C202" s="18" t="s">
        <v>160</v>
      </c>
      <c r="D202" s="18" t="s">
        <v>3</v>
      </c>
      <c r="E202" s="18" t="s">
        <v>187</v>
      </c>
      <c r="F202" s="18" t="s">
        <v>188</v>
      </c>
      <c r="G202" s="18" t="s">
        <v>189</v>
      </c>
      <c r="H202" s="18" t="s">
        <v>190</v>
      </c>
      <c r="P202" s="1" t="s">
        <v>224</v>
      </c>
      <c r="Q202" s="18" t="s">
        <v>1</v>
      </c>
      <c r="R202" s="18" t="s">
        <v>160</v>
      </c>
      <c r="S202" s="18" t="s">
        <v>3</v>
      </c>
      <c r="T202" s="18" t="s">
        <v>187</v>
      </c>
      <c r="U202" s="18" t="s">
        <v>188</v>
      </c>
      <c r="V202" s="18" t="s">
        <v>189</v>
      </c>
      <c r="W202" s="18" t="s">
        <v>190</v>
      </c>
      <c r="X202" s="18" t="s">
        <v>191</v>
      </c>
    </row>
    <row r="203" spans="1:27" x14ac:dyDescent="0.25">
      <c r="A203" t="s">
        <v>194</v>
      </c>
      <c r="B203" s="5">
        <v>66.739999999999995</v>
      </c>
      <c r="C203" s="5">
        <v>17.04</v>
      </c>
      <c r="D203" s="5"/>
      <c r="E203" s="5">
        <v>5.14</v>
      </c>
      <c r="F203" s="5">
        <v>8.32</v>
      </c>
      <c r="G203" s="5">
        <v>0.66</v>
      </c>
      <c r="H203" s="5">
        <v>2.12</v>
      </c>
      <c r="I203" s="5"/>
      <c r="J203" s="5"/>
      <c r="K203" s="5"/>
      <c r="L203" s="5"/>
      <c r="P203" t="s">
        <v>194</v>
      </c>
      <c r="Q203" s="5">
        <v>27.58</v>
      </c>
      <c r="R203" s="5">
        <v>13.63</v>
      </c>
      <c r="T203" s="5">
        <v>18.420000000000002</v>
      </c>
      <c r="U203" s="5">
        <v>30.09</v>
      </c>
      <c r="V203" s="5">
        <v>2.39</v>
      </c>
      <c r="W203" s="5">
        <v>7.88</v>
      </c>
    </row>
    <row r="204" spans="1:27" x14ac:dyDescent="0.25">
      <c r="A204" t="s">
        <v>195</v>
      </c>
      <c r="B204" s="5">
        <v>66.47</v>
      </c>
      <c r="C204" s="5">
        <v>17.149999999999999</v>
      </c>
      <c r="D204" s="5"/>
      <c r="E204" s="5">
        <v>5.13</v>
      </c>
      <c r="F204" s="5">
        <v>8.59</v>
      </c>
      <c r="G204" s="5">
        <v>0.63</v>
      </c>
      <c r="H204" s="5">
        <v>2.04</v>
      </c>
      <c r="I204" s="5"/>
      <c r="J204" s="5"/>
      <c r="K204" s="5"/>
      <c r="L204" s="5"/>
      <c r="P204" t="s">
        <v>195</v>
      </c>
      <c r="Q204" s="5">
        <v>27.32</v>
      </c>
      <c r="R204" s="5">
        <v>13.65</v>
      </c>
      <c r="T204" s="5">
        <v>18.309999999999999</v>
      </c>
      <c r="U204" s="5">
        <v>30.9</v>
      </c>
      <c r="V204" s="5">
        <v>2.2799999999999998</v>
      </c>
      <c r="W204" s="5">
        <v>7.54</v>
      </c>
    </row>
    <row r="205" spans="1:27" x14ac:dyDescent="0.25">
      <c r="A205" t="s">
        <v>196</v>
      </c>
      <c r="B205" s="5">
        <v>66.650000000000006</v>
      </c>
      <c r="C205" s="5">
        <v>16.93</v>
      </c>
      <c r="D205" s="5"/>
      <c r="E205" s="5">
        <v>5.09</v>
      </c>
      <c r="F205" s="5">
        <v>8.6</v>
      </c>
      <c r="G205" s="5">
        <v>0.65</v>
      </c>
      <c r="H205" s="5">
        <v>2.08</v>
      </c>
      <c r="I205" s="5"/>
      <c r="J205" s="5"/>
      <c r="K205" s="5"/>
      <c r="L205" s="5"/>
      <c r="P205" t="s">
        <v>196</v>
      </c>
      <c r="Q205" s="5">
        <v>27.39</v>
      </c>
      <c r="R205" s="5">
        <v>13.46</v>
      </c>
      <c r="T205" s="5">
        <v>18.16</v>
      </c>
      <c r="U205" s="5">
        <v>30.93</v>
      </c>
      <c r="V205" s="5">
        <v>2.34</v>
      </c>
      <c r="W205" s="5">
        <v>7.71</v>
      </c>
    </row>
    <row r="206" spans="1:27" x14ac:dyDescent="0.25">
      <c r="A206" t="s">
        <v>197</v>
      </c>
      <c r="B206" s="5">
        <v>66.58</v>
      </c>
      <c r="C206" s="5">
        <v>17.079999999999998</v>
      </c>
      <c r="D206" s="5"/>
      <c r="E206" s="5">
        <v>5.27</v>
      </c>
      <c r="F206" s="5">
        <v>8.4499999999999993</v>
      </c>
      <c r="G206" s="5">
        <v>0.57999999999999996</v>
      </c>
      <c r="H206" s="5">
        <v>2.04</v>
      </c>
      <c r="I206" s="5"/>
      <c r="J206" s="5"/>
      <c r="K206" s="5"/>
      <c r="L206" s="5"/>
      <c r="P206" t="s">
        <v>197</v>
      </c>
      <c r="Q206" s="5">
        <v>27.41</v>
      </c>
      <c r="R206" s="5">
        <v>13.61</v>
      </c>
      <c r="T206" s="5">
        <v>18.829999999999998</v>
      </c>
      <c r="U206" s="5">
        <v>30.46</v>
      </c>
      <c r="V206" s="5">
        <v>2.12</v>
      </c>
      <c r="W206" s="5">
        <v>7.58</v>
      </c>
    </row>
    <row r="207" spans="1:27" x14ac:dyDescent="0.25">
      <c r="A207" t="s">
        <v>198</v>
      </c>
      <c r="B207" s="5">
        <v>66.64</v>
      </c>
      <c r="C207" s="5">
        <v>17.239999999999998</v>
      </c>
      <c r="D207" s="5"/>
      <c r="E207" s="5">
        <v>5.09</v>
      </c>
      <c r="F207" s="5">
        <v>8.41</v>
      </c>
      <c r="G207" s="5">
        <v>0.53</v>
      </c>
      <c r="H207" s="5">
        <v>2.09</v>
      </c>
      <c r="I207" s="5"/>
      <c r="J207" s="5"/>
      <c r="K207" s="5"/>
      <c r="L207" s="5"/>
      <c r="P207" t="s">
        <v>198</v>
      </c>
      <c r="Q207" s="5">
        <v>27.61</v>
      </c>
      <c r="R207" s="5">
        <v>13.83</v>
      </c>
      <c r="T207" s="5">
        <v>18.3</v>
      </c>
      <c r="U207" s="5">
        <v>30.53</v>
      </c>
      <c r="V207" s="5">
        <v>1.93</v>
      </c>
      <c r="W207" s="5">
        <v>7.8</v>
      </c>
    </row>
    <row r="208" spans="1:27" x14ac:dyDescent="0.25">
      <c r="A208" t="s">
        <v>199</v>
      </c>
      <c r="B208" s="5">
        <v>66.83</v>
      </c>
      <c r="C208" s="5">
        <v>16.95</v>
      </c>
      <c r="D208" s="5"/>
      <c r="E208" s="5">
        <v>5.23</v>
      </c>
      <c r="F208" s="5">
        <v>8.5500000000000007</v>
      </c>
      <c r="G208" s="5">
        <v>0.56000000000000005</v>
      </c>
      <c r="H208" s="5">
        <v>1.88</v>
      </c>
      <c r="I208" s="5"/>
      <c r="J208" s="5"/>
      <c r="K208" s="5"/>
      <c r="L208" s="5"/>
      <c r="P208" t="s">
        <v>199</v>
      </c>
      <c r="Q208" s="5">
        <v>27.64</v>
      </c>
      <c r="R208" s="5">
        <v>13.57</v>
      </c>
      <c r="T208" s="5">
        <v>18.77</v>
      </c>
      <c r="U208" s="5">
        <v>30.97</v>
      </c>
      <c r="V208" s="5">
        <v>2.0499999999999998</v>
      </c>
      <c r="W208" s="5">
        <v>6.99</v>
      </c>
    </row>
    <row r="211" spans="1:24" s="3" customFormat="1" x14ac:dyDescent="0.25"/>
    <row r="213" spans="1:24" x14ac:dyDescent="0.25">
      <c r="A213" s="1" t="s">
        <v>96</v>
      </c>
      <c r="B213" s="2" t="s">
        <v>69</v>
      </c>
      <c r="C213" s="2"/>
      <c r="D213" s="2"/>
      <c r="E213" s="2"/>
      <c r="F213" s="2"/>
      <c r="G213" s="2"/>
      <c r="P213" s="1" t="s">
        <v>96</v>
      </c>
      <c r="Q213" s="2" t="s">
        <v>70</v>
      </c>
    </row>
    <row r="214" spans="1:24" x14ac:dyDescent="0.25">
      <c r="B214" s="18" t="s">
        <v>1</v>
      </c>
      <c r="C214" s="18" t="s">
        <v>160</v>
      </c>
      <c r="D214" s="18" t="s">
        <v>3</v>
      </c>
      <c r="E214" s="18" t="s">
        <v>187</v>
      </c>
      <c r="F214" s="18" t="s">
        <v>188</v>
      </c>
      <c r="G214" s="18" t="s">
        <v>189</v>
      </c>
      <c r="H214" s="18" t="s">
        <v>190</v>
      </c>
      <c r="Q214" s="18" t="s">
        <v>1</v>
      </c>
      <c r="R214" s="18" t="s">
        <v>160</v>
      </c>
      <c r="S214" s="18" t="s">
        <v>3</v>
      </c>
      <c r="T214" s="18" t="s">
        <v>187</v>
      </c>
      <c r="U214" s="18" t="s">
        <v>188</v>
      </c>
      <c r="V214" s="18" t="s">
        <v>189</v>
      </c>
      <c r="W214" s="18" t="s">
        <v>190</v>
      </c>
    </row>
    <row r="215" spans="1:24" x14ac:dyDescent="0.25">
      <c r="A215" s="17" t="s">
        <v>143</v>
      </c>
      <c r="B215" s="19">
        <f>AVERAGE(B203:B208)</f>
        <v>66.651666666666657</v>
      </c>
      <c r="C215" s="19">
        <f t="shared" ref="C215:H215" si="20">AVERAGE(C203:C208)</f>
        <v>17.064999999999998</v>
      </c>
      <c r="D215" s="19"/>
      <c r="E215" s="19">
        <f t="shared" si="20"/>
        <v>5.1583333333333332</v>
      </c>
      <c r="F215" s="19">
        <f t="shared" si="20"/>
        <v>8.4866666666666646</v>
      </c>
      <c r="G215" s="19">
        <f t="shared" si="20"/>
        <v>0.60166666666666668</v>
      </c>
      <c r="H215" s="19">
        <f t="shared" si="20"/>
        <v>2.0416666666666665</v>
      </c>
      <c r="I215" s="19"/>
      <c r="J215" s="19"/>
      <c r="K215" s="19"/>
      <c r="L215" s="19"/>
      <c r="P215" s="17" t="s">
        <v>143</v>
      </c>
      <c r="Q215" s="19">
        <f>AVERAGE(Q203:Q208)</f>
        <v>27.491666666666664</v>
      </c>
      <c r="R215" s="19">
        <f t="shared" ref="R215" si="21">AVERAGE(R203:R208)</f>
        <v>13.625</v>
      </c>
      <c r="S215" s="19"/>
      <c r="T215" s="19">
        <f t="shared" ref="T215:V215" si="22">AVERAGE(T203:T208)</f>
        <v>18.465</v>
      </c>
      <c r="U215" s="19">
        <f t="shared" si="22"/>
        <v>30.646666666666665</v>
      </c>
      <c r="V215" s="19">
        <f t="shared" si="22"/>
        <v>2.1850000000000001</v>
      </c>
      <c r="W215" s="19">
        <f>AVERAGE(W203:W208)</f>
        <v>7.583333333333333</v>
      </c>
      <c r="X215" s="19"/>
    </row>
    <row r="216" spans="1:24" x14ac:dyDescent="0.25">
      <c r="A216" s="17" t="s">
        <v>144</v>
      </c>
      <c r="B216" s="19">
        <f>_xlfn.STDEV.P(B203:B208)</f>
        <v>0.1139322410714167</v>
      </c>
      <c r="C216" s="19">
        <f t="shared" ref="C216:H216" si="23">_xlfn.STDEV.P(C203:C208)</f>
        <v>0.10812801055539019</v>
      </c>
      <c r="D216" s="19"/>
      <c r="E216" s="19">
        <f t="shared" si="23"/>
        <v>6.8414585839246006E-2</v>
      </c>
      <c r="F216" s="19">
        <f t="shared" si="23"/>
        <v>0.10208928554075695</v>
      </c>
      <c r="G216" s="19">
        <f t="shared" si="23"/>
        <v>4.8102898965539369E-2</v>
      </c>
      <c r="H216" s="19">
        <f t="shared" si="23"/>
        <v>7.7549267494212315E-2</v>
      </c>
      <c r="I216" s="19"/>
      <c r="J216" s="19"/>
      <c r="K216" s="19"/>
      <c r="L216" s="19"/>
      <c r="P216" s="17" t="s">
        <v>144</v>
      </c>
      <c r="Q216" s="19">
        <f>_xlfn.STDEV.P(Q203:Q208)</f>
        <v>0.12266711956438098</v>
      </c>
      <c r="R216" s="19">
        <f t="shared" ref="R216" si="24">_xlfn.STDEV.P(R203:R208)</f>
        <v>0.11041588050034572</v>
      </c>
      <c r="S216" s="19"/>
      <c r="T216" s="19">
        <f t="shared" ref="T216:W216" si="25">_xlfn.STDEV.P(T203:T208)</f>
        <v>0.24918199506919916</v>
      </c>
      <c r="U216" s="19">
        <f t="shared" si="25"/>
        <v>0.31815439997306633</v>
      </c>
      <c r="V216" s="19">
        <f t="shared" si="25"/>
        <v>0.16459546368799682</v>
      </c>
      <c r="W216" s="19">
        <f t="shared" si="25"/>
        <v>0.29009576962712758</v>
      </c>
      <c r="X216" s="19"/>
    </row>
    <row r="217" spans="1:24" x14ac:dyDescent="0.25">
      <c r="A217" s="17" t="s">
        <v>145</v>
      </c>
      <c r="B217" s="18">
        <f>COUNT(B203:B208)</f>
        <v>6</v>
      </c>
      <c r="C217" s="18">
        <f t="shared" ref="C217:H217" si="26">COUNT(C203:C208)</f>
        <v>6</v>
      </c>
      <c r="D217" s="18"/>
      <c r="E217" s="18">
        <f t="shared" si="26"/>
        <v>6</v>
      </c>
      <c r="F217" s="18">
        <f t="shared" si="26"/>
        <v>6</v>
      </c>
      <c r="G217" s="18">
        <f t="shared" si="26"/>
        <v>6</v>
      </c>
      <c r="H217" s="18">
        <f t="shared" si="26"/>
        <v>6</v>
      </c>
      <c r="I217" s="18"/>
      <c r="J217" s="18"/>
      <c r="K217" s="18"/>
      <c r="L217" s="18"/>
      <c r="P217" s="17" t="s">
        <v>145</v>
      </c>
      <c r="Q217" s="18">
        <f>COUNT(Q203:Q208)</f>
        <v>6</v>
      </c>
      <c r="R217" s="18">
        <f t="shared" ref="R217" si="27">COUNT(R203:R208)</f>
        <v>6</v>
      </c>
      <c r="S217" s="18"/>
      <c r="T217" s="18">
        <f t="shared" ref="T217:W217" si="28">COUNT(T203:T208)</f>
        <v>6</v>
      </c>
      <c r="U217" s="18">
        <f t="shared" si="28"/>
        <v>6</v>
      </c>
      <c r="V217" s="18">
        <f t="shared" si="28"/>
        <v>6</v>
      </c>
      <c r="W217" s="18">
        <f t="shared" si="28"/>
        <v>6</v>
      </c>
      <c r="X217" s="18"/>
    </row>
    <row r="218" spans="1:24" x14ac:dyDescent="0.25">
      <c r="A218" s="17" t="s">
        <v>147</v>
      </c>
      <c r="B218" s="19">
        <f>MIN(B203:B208)</f>
        <v>66.47</v>
      </c>
      <c r="C218" s="19">
        <f t="shared" ref="C218:H218" si="29">MIN(C203:C208)</f>
        <v>16.93</v>
      </c>
      <c r="D218" s="19"/>
      <c r="E218" s="19">
        <f t="shared" si="29"/>
        <v>5.09</v>
      </c>
      <c r="F218" s="19">
        <f t="shared" si="29"/>
        <v>8.32</v>
      </c>
      <c r="G218" s="19">
        <f t="shared" si="29"/>
        <v>0.53</v>
      </c>
      <c r="H218" s="19">
        <f t="shared" si="29"/>
        <v>1.88</v>
      </c>
      <c r="I218" s="19"/>
      <c r="J218" s="19"/>
      <c r="K218" s="19"/>
      <c r="L218" s="19"/>
      <c r="P218" s="17" t="s">
        <v>147</v>
      </c>
      <c r="Q218" s="19">
        <f>MIN(Q203:Q208)</f>
        <v>27.32</v>
      </c>
      <c r="R218" s="19">
        <f t="shared" ref="R218" si="30">MIN(R203:R208)</f>
        <v>13.46</v>
      </c>
      <c r="S218" s="19"/>
      <c r="T218" s="19">
        <f t="shared" ref="T218:W218" si="31">MIN(T203:T208)</f>
        <v>18.16</v>
      </c>
      <c r="U218" s="19">
        <f t="shared" si="31"/>
        <v>30.09</v>
      </c>
      <c r="V218" s="19">
        <f t="shared" si="31"/>
        <v>1.93</v>
      </c>
      <c r="W218" s="19">
        <f t="shared" si="31"/>
        <v>6.99</v>
      </c>
      <c r="X218" s="19"/>
    </row>
    <row r="219" spans="1:24" x14ac:dyDescent="0.25">
      <c r="A219" s="17" t="s">
        <v>146</v>
      </c>
      <c r="B219" s="19">
        <f>MAX(B203:B208)</f>
        <v>66.83</v>
      </c>
      <c r="C219" s="19">
        <f t="shared" ref="C219:H219" si="32">MAX(C203:C208)</f>
        <v>17.239999999999998</v>
      </c>
      <c r="D219" s="19"/>
      <c r="E219" s="19">
        <f t="shared" si="32"/>
        <v>5.27</v>
      </c>
      <c r="F219" s="19">
        <f t="shared" si="32"/>
        <v>8.6</v>
      </c>
      <c r="G219" s="19">
        <f t="shared" si="32"/>
        <v>0.66</v>
      </c>
      <c r="H219" s="19">
        <f t="shared" si="32"/>
        <v>2.12</v>
      </c>
      <c r="I219" s="19"/>
      <c r="J219" s="19"/>
      <c r="K219" s="19"/>
      <c r="L219" s="19"/>
      <c r="P219" s="17" t="s">
        <v>146</v>
      </c>
      <c r="Q219" s="19">
        <f>MAX(Q203:Q208)</f>
        <v>27.64</v>
      </c>
      <c r="R219" s="19">
        <f t="shared" ref="R219" si="33">MAX(R203:R208)</f>
        <v>13.83</v>
      </c>
      <c r="S219" s="19"/>
      <c r="T219" s="19">
        <f t="shared" ref="T219:W219" si="34">MAX(T203:T208)</f>
        <v>18.829999999999998</v>
      </c>
      <c r="U219" s="19">
        <f t="shared" si="34"/>
        <v>30.97</v>
      </c>
      <c r="V219" s="19">
        <f t="shared" si="34"/>
        <v>2.39</v>
      </c>
      <c r="W219" s="19">
        <f t="shared" si="34"/>
        <v>7.88</v>
      </c>
      <c r="X219" s="19"/>
    </row>
    <row r="222" spans="1:24" s="3" customFormat="1" x14ac:dyDescent="0.25"/>
    <row r="223" spans="1:24" x14ac:dyDescent="0.25">
      <c r="A223" s="1"/>
    </row>
    <row r="224" spans="1:24" x14ac:dyDescent="0.25">
      <c r="A224" s="1" t="s">
        <v>400</v>
      </c>
      <c r="B224" t="s">
        <v>490</v>
      </c>
      <c r="P224" s="1" t="s">
        <v>400</v>
      </c>
      <c r="Q224" s="1"/>
    </row>
    <row r="225" spans="1:27" x14ac:dyDescent="0.25">
      <c r="B225" s="1" t="s">
        <v>69</v>
      </c>
      <c r="P225" s="1"/>
      <c r="Q225" s="1" t="s">
        <v>70</v>
      </c>
    </row>
    <row r="226" spans="1:27" x14ac:dyDescent="0.25">
      <c r="A226" s="1" t="s">
        <v>82</v>
      </c>
      <c r="B226" s="18" t="s">
        <v>1</v>
      </c>
      <c r="C226" s="18" t="s">
        <v>160</v>
      </c>
      <c r="D226" s="18" t="s">
        <v>3</v>
      </c>
      <c r="E226" s="18" t="s">
        <v>6</v>
      </c>
      <c r="F226" s="18" t="s">
        <v>187</v>
      </c>
      <c r="G226" s="18" t="s">
        <v>188</v>
      </c>
      <c r="H226" s="18" t="s">
        <v>189</v>
      </c>
      <c r="I226" s="18" t="s">
        <v>190</v>
      </c>
      <c r="J226" s="18" t="s">
        <v>191</v>
      </c>
      <c r="K226" s="18" t="s">
        <v>192</v>
      </c>
      <c r="L226" s="18" t="s">
        <v>193</v>
      </c>
      <c r="P226" s="1" t="s">
        <v>82</v>
      </c>
      <c r="Q226" s="18" t="s">
        <v>1</v>
      </c>
      <c r="R226" s="18" t="s">
        <v>160</v>
      </c>
      <c r="S226" s="18" t="s">
        <v>3</v>
      </c>
      <c r="T226" s="18" t="s">
        <v>6</v>
      </c>
      <c r="U226" s="18" t="s">
        <v>187</v>
      </c>
      <c r="V226" s="18" t="s">
        <v>188</v>
      </c>
      <c r="W226" s="18" t="s">
        <v>189</v>
      </c>
      <c r="X226" s="18" t="s">
        <v>190</v>
      </c>
      <c r="Y226" s="18" t="s">
        <v>191</v>
      </c>
      <c r="Z226" s="18" t="s">
        <v>192</v>
      </c>
      <c r="AA226" s="18" t="s">
        <v>193</v>
      </c>
    </row>
    <row r="227" spans="1:27" x14ac:dyDescent="0.25">
      <c r="A227" t="s">
        <v>491</v>
      </c>
      <c r="B227">
        <v>68.069999999999993</v>
      </c>
      <c r="C227">
        <v>16.079999999999998</v>
      </c>
      <c r="D227">
        <v>0.41</v>
      </c>
      <c r="E227">
        <v>0.06</v>
      </c>
      <c r="F227">
        <v>4.8899999999999997</v>
      </c>
      <c r="G227">
        <v>8.01</v>
      </c>
      <c r="H227">
        <v>0.51</v>
      </c>
      <c r="I227">
        <v>1.84</v>
      </c>
      <c r="J227">
        <v>7.0000000000000007E-2</v>
      </c>
      <c r="K227">
        <v>0.05</v>
      </c>
      <c r="L227">
        <v>0.01</v>
      </c>
      <c r="P227" t="s">
        <v>491</v>
      </c>
      <c r="Q227">
        <v>28.88</v>
      </c>
      <c r="R227">
        <v>13.21</v>
      </c>
      <c r="S227">
        <v>0.44</v>
      </c>
      <c r="T227">
        <v>0.15</v>
      </c>
      <c r="U227">
        <v>18.010000000000002</v>
      </c>
      <c r="V227">
        <v>29.78</v>
      </c>
      <c r="W227">
        <v>1.91</v>
      </c>
      <c r="X227">
        <v>7.02</v>
      </c>
      <c r="Y227">
        <v>0.28000000000000003</v>
      </c>
      <c r="Z227">
        <v>0.28999999999999998</v>
      </c>
      <c r="AA227">
        <v>0.03</v>
      </c>
    </row>
    <row r="228" spans="1:27" x14ac:dyDescent="0.25">
      <c r="A228" t="s">
        <v>492</v>
      </c>
      <c r="B228">
        <v>67.709999999999994</v>
      </c>
      <c r="C228">
        <v>16.25</v>
      </c>
      <c r="D228">
        <v>0.16</v>
      </c>
      <c r="E228">
        <v>0.09</v>
      </c>
      <c r="F228">
        <v>4.93</v>
      </c>
      <c r="G228">
        <v>8.0500000000000007</v>
      </c>
      <c r="H228">
        <v>0.62</v>
      </c>
      <c r="I228">
        <v>1.95</v>
      </c>
      <c r="J228">
        <v>0.18</v>
      </c>
      <c r="K228">
        <v>0.05</v>
      </c>
      <c r="L228">
        <v>0.01</v>
      </c>
      <c r="P228" t="s">
        <v>492</v>
      </c>
      <c r="Q228">
        <v>28.34</v>
      </c>
      <c r="R228">
        <v>13.17</v>
      </c>
      <c r="S228">
        <v>0.17</v>
      </c>
      <c r="T228">
        <v>0.2</v>
      </c>
      <c r="U228">
        <v>17.91</v>
      </c>
      <c r="V228">
        <v>29.51</v>
      </c>
      <c r="W228">
        <v>2.2999999999999998</v>
      </c>
      <c r="X228">
        <v>7.36</v>
      </c>
      <c r="Y228">
        <v>0.7</v>
      </c>
      <c r="Z228">
        <v>0.3</v>
      </c>
      <c r="AA228">
        <v>0.05</v>
      </c>
    </row>
    <row r="229" spans="1:27" x14ac:dyDescent="0.25">
      <c r="A229" t="s">
        <v>493</v>
      </c>
      <c r="B229">
        <v>67.989999999999995</v>
      </c>
      <c r="C229">
        <v>16.100000000000001</v>
      </c>
      <c r="D229">
        <v>0.15</v>
      </c>
      <c r="E229">
        <v>0.03</v>
      </c>
      <c r="F229">
        <v>4.9400000000000004</v>
      </c>
      <c r="G229">
        <v>7.99</v>
      </c>
      <c r="H229">
        <v>0.63</v>
      </c>
      <c r="I229">
        <v>1.99</v>
      </c>
      <c r="J229">
        <v>0.11</v>
      </c>
      <c r="K229">
        <v>0.04</v>
      </c>
      <c r="L229">
        <v>0.02</v>
      </c>
      <c r="P229" t="s">
        <v>493</v>
      </c>
      <c r="Q229">
        <v>28.56</v>
      </c>
      <c r="R229">
        <v>13.09</v>
      </c>
      <c r="S229">
        <v>0.16</v>
      </c>
      <c r="T229">
        <v>0.06</v>
      </c>
      <c r="U229">
        <v>18.02</v>
      </c>
      <c r="V229">
        <v>29.4</v>
      </c>
      <c r="W229">
        <v>2.3199999999999998</v>
      </c>
      <c r="X229">
        <v>7.55</v>
      </c>
      <c r="Y229">
        <v>0.45</v>
      </c>
      <c r="Z229">
        <v>0.27</v>
      </c>
      <c r="AA229">
        <v>0.1</v>
      </c>
    </row>
    <row r="230" spans="1:27" x14ac:dyDescent="0.25">
      <c r="A230" t="s">
        <v>494</v>
      </c>
      <c r="B230">
        <v>67.67</v>
      </c>
      <c r="C230">
        <v>16.2</v>
      </c>
      <c r="D230">
        <v>0.16</v>
      </c>
      <c r="E230">
        <v>0.06</v>
      </c>
      <c r="F230">
        <v>5.09</v>
      </c>
      <c r="G230">
        <v>8.16</v>
      </c>
      <c r="H230">
        <v>0.61</v>
      </c>
      <c r="I230">
        <v>1.81</v>
      </c>
      <c r="J230">
        <v>0.22</v>
      </c>
      <c r="K230">
        <v>0.03</v>
      </c>
      <c r="L230">
        <v>0</v>
      </c>
      <c r="P230" t="s">
        <v>494</v>
      </c>
      <c r="Q230">
        <v>28.26</v>
      </c>
      <c r="R230">
        <v>13.09</v>
      </c>
      <c r="S230">
        <v>0.17</v>
      </c>
      <c r="T230">
        <v>0.14000000000000001</v>
      </c>
      <c r="U230">
        <v>18.45</v>
      </c>
      <c r="V230">
        <v>29.83</v>
      </c>
      <c r="W230">
        <v>2.2400000000000002</v>
      </c>
      <c r="X230">
        <v>6.8</v>
      </c>
      <c r="Y230">
        <v>0.86</v>
      </c>
      <c r="Z230">
        <v>0.18</v>
      </c>
      <c r="AA230">
        <v>0</v>
      </c>
    </row>
    <row r="231" spans="1:27" x14ac:dyDescent="0.25">
      <c r="A231" t="s">
        <v>495</v>
      </c>
      <c r="B231">
        <v>68.02</v>
      </c>
      <c r="C231">
        <v>16.14</v>
      </c>
      <c r="D231">
        <v>0.15</v>
      </c>
      <c r="E231">
        <v>0.06</v>
      </c>
      <c r="F231">
        <v>4.7699999999999996</v>
      </c>
      <c r="G231">
        <v>8.1199999999999992</v>
      </c>
      <c r="H231">
        <v>0.68</v>
      </c>
      <c r="I231">
        <v>1.99</v>
      </c>
      <c r="J231">
        <v>0.06</v>
      </c>
      <c r="K231">
        <v>0</v>
      </c>
      <c r="L231">
        <v>0</v>
      </c>
      <c r="P231" t="s">
        <v>495</v>
      </c>
      <c r="Q231">
        <v>28.68</v>
      </c>
      <c r="R231">
        <v>13.18</v>
      </c>
      <c r="S231">
        <v>0.16</v>
      </c>
      <c r="T231">
        <v>0.15</v>
      </c>
      <c r="U231">
        <v>17.47</v>
      </c>
      <c r="V231">
        <v>30</v>
      </c>
      <c r="W231">
        <v>2.5099999999999998</v>
      </c>
      <c r="X231">
        <v>7.58</v>
      </c>
      <c r="Y231">
        <v>0.25</v>
      </c>
      <c r="Z231">
        <v>0.01</v>
      </c>
      <c r="AA231">
        <v>0.01</v>
      </c>
    </row>
    <row r="232" spans="1:27" x14ac:dyDescent="0.25">
      <c r="A232" t="s">
        <v>496</v>
      </c>
      <c r="B232">
        <v>67.709999999999994</v>
      </c>
      <c r="C232">
        <v>16.27</v>
      </c>
      <c r="D232">
        <v>0.39</v>
      </c>
      <c r="E232">
        <v>7.0000000000000007E-2</v>
      </c>
      <c r="F232">
        <v>4.47</v>
      </c>
      <c r="G232">
        <v>8.0500000000000007</v>
      </c>
      <c r="H232">
        <v>0.64</v>
      </c>
      <c r="I232">
        <v>2.21</v>
      </c>
      <c r="J232">
        <v>0.13</v>
      </c>
      <c r="K232">
        <v>0.05</v>
      </c>
      <c r="L232">
        <v>0</v>
      </c>
      <c r="P232" t="s">
        <v>496</v>
      </c>
      <c r="Q232">
        <v>28.52</v>
      </c>
      <c r="R232">
        <v>13.27</v>
      </c>
      <c r="S232">
        <v>0.41</v>
      </c>
      <c r="T232">
        <v>0.17</v>
      </c>
      <c r="U232">
        <v>16.36</v>
      </c>
      <c r="V232">
        <v>29.71</v>
      </c>
      <c r="W232">
        <v>2.36</v>
      </c>
      <c r="X232">
        <v>8.4</v>
      </c>
      <c r="Y232">
        <v>0.5</v>
      </c>
      <c r="Z232">
        <v>0.3</v>
      </c>
      <c r="AA232">
        <v>0.01</v>
      </c>
    </row>
    <row r="233" spans="1:27" x14ac:dyDescent="0.25">
      <c r="A233" t="s">
        <v>497</v>
      </c>
      <c r="B233">
        <v>68.150000000000006</v>
      </c>
      <c r="C233">
        <v>15.95</v>
      </c>
      <c r="D233">
        <v>0.38</v>
      </c>
      <c r="E233">
        <v>0.11</v>
      </c>
      <c r="F233">
        <v>3.95</v>
      </c>
      <c r="G233">
        <v>7.88</v>
      </c>
      <c r="H233">
        <v>0.7</v>
      </c>
      <c r="I233">
        <v>2.57</v>
      </c>
      <c r="J233">
        <v>0.22</v>
      </c>
      <c r="K233">
        <v>0.06</v>
      </c>
      <c r="L233">
        <v>0.04</v>
      </c>
      <c r="P233" t="s">
        <v>497</v>
      </c>
      <c r="Q233">
        <v>28.8</v>
      </c>
      <c r="R233">
        <v>13.05</v>
      </c>
      <c r="S233">
        <v>0.41</v>
      </c>
      <c r="T233">
        <v>0.25</v>
      </c>
      <c r="U233">
        <v>14.5</v>
      </c>
      <c r="V233">
        <v>29.14</v>
      </c>
      <c r="W233">
        <v>2.61</v>
      </c>
      <c r="X233">
        <v>9.7799999999999994</v>
      </c>
      <c r="Y233">
        <v>0.86</v>
      </c>
      <c r="Z233">
        <v>0.37</v>
      </c>
      <c r="AA233">
        <v>0.25</v>
      </c>
    </row>
    <row r="234" spans="1:27" x14ac:dyDescent="0.25">
      <c r="A234" t="s">
        <v>498</v>
      </c>
      <c r="B234">
        <v>67.959999999999994</v>
      </c>
      <c r="C234">
        <v>16.18</v>
      </c>
      <c r="D234">
        <v>0.28999999999999998</v>
      </c>
      <c r="E234">
        <v>0.11</v>
      </c>
      <c r="F234">
        <v>4.83</v>
      </c>
      <c r="G234">
        <v>7.86</v>
      </c>
      <c r="H234">
        <v>0.57999999999999996</v>
      </c>
      <c r="I234">
        <v>1.97</v>
      </c>
      <c r="J234">
        <v>0.13</v>
      </c>
      <c r="K234">
        <v>0.09</v>
      </c>
      <c r="L234">
        <v>0</v>
      </c>
      <c r="P234" t="s">
        <v>498</v>
      </c>
      <c r="Q234">
        <v>28.7</v>
      </c>
      <c r="R234">
        <v>13.23</v>
      </c>
      <c r="S234">
        <v>0.3</v>
      </c>
      <c r="T234">
        <v>0.25</v>
      </c>
      <c r="U234">
        <v>17.72</v>
      </c>
      <c r="V234">
        <v>29.08</v>
      </c>
      <c r="W234">
        <v>2.16</v>
      </c>
      <c r="X234">
        <v>7.48</v>
      </c>
      <c r="Y234">
        <v>0.53</v>
      </c>
      <c r="Z234">
        <v>0.55000000000000004</v>
      </c>
      <c r="AA234">
        <v>0</v>
      </c>
    </row>
    <row r="235" spans="1:27" x14ac:dyDescent="0.25">
      <c r="A235" t="s">
        <v>499</v>
      </c>
      <c r="B235">
        <v>67.849999999999994</v>
      </c>
      <c r="C235">
        <v>16.04</v>
      </c>
      <c r="D235">
        <v>0.47</v>
      </c>
      <c r="E235">
        <v>0.04</v>
      </c>
      <c r="F235">
        <v>4.7699999999999996</v>
      </c>
      <c r="G235">
        <v>8.02</v>
      </c>
      <c r="H235">
        <v>0.67</v>
      </c>
      <c r="I235">
        <v>1.97</v>
      </c>
      <c r="J235">
        <v>0.12</v>
      </c>
      <c r="K235">
        <v>0.04</v>
      </c>
      <c r="L235">
        <v>0.01</v>
      </c>
      <c r="P235" t="s">
        <v>499</v>
      </c>
      <c r="Q235">
        <v>28.58</v>
      </c>
      <c r="R235">
        <v>13.08</v>
      </c>
      <c r="S235">
        <v>0.5</v>
      </c>
      <c r="T235">
        <v>0.09</v>
      </c>
      <c r="U235">
        <v>17.46</v>
      </c>
      <c r="V235">
        <v>29.59</v>
      </c>
      <c r="W235">
        <v>2.4700000000000002</v>
      </c>
      <c r="X235">
        <v>7.47</v>
      </c>
      <c r="Y235">
        <v>0.47</v>
      </c>
      <c r="Z235">
        <v>0.24</v>
      </c>
      <c r="AA235">
        <v>0.04</v>
      </c>
    </row>
    <row r="236" spans="1:27" x14ac:dyDescent="0.25">
      <c r="A236" t="s">
        <v>500</v>
      </c>
      <c r="B236">
        <v>67.78</v>
      </c>
      <c r="C236">
        <v>16.13</v>
      </c>
      <c r="D236">
        <v>0.4</v>
      </c>
      <c r="E236">
        <v>0.06</v>
      </c>
      <c r="F236">
        <v>4.84</v>
      </c>
      <c r="G236">
        <v>8.1</v>
      </c>
      <c r="H236">
        <v>0.54</v>
      </c>
      <c r="I236">
        <v>1.99</v>
      </c>
      <c r="J236">
        <v>0.14000000000000001</v>
      </c>
      <c r="K236">
        <v>0.03</v>
      </c>
      <c r="L236">
        <v>0</v>
      </c>
      <c r="P236" t="s">
        <v>500</v>
      </c>
      <c r="Q236">
        <v>28.51</v>
      </c>
      <c r="R236">
        <v>13.13</v>
      </c>
      <c r="S236">
        <v>0.43</v>
      </c>
      <c r="T236">
        <v>0.13</v>
      </c>
      <c r="U236">
        <v>17.68</v>
      </c>
      <c r="V236">
        <v>29.86</v>
      </c>
      <c r="W236">
        <v>1.98</v>
      </c>
      <c r="X236">
        <v>7.53</v>
      </c>
      <c r="Y236">
        <v>0.55000000000000004</v>
      </c>
      <c r="Z236">
        <v>0.2</v>
      </c>
      <c r="AA236">
        <v>0</v>
      </c>
    </row>
    <row r="238" spans="1:27" s="3" customFormat="1" x14ac:dyDescent="0.25"/>
    <row r="240" spans="1:27" x14ac:dyDescent="0.25">
      <c r="A240" s="1" t="s">
        <v>400</v>
      </c>
      <c r="B240" s="2" t="s">
        <v>69</v>
      </c>
      <c r="C240" s="2"/>
      <c r="D240" s="2"/>
      <c r="E240" s="2"/>
      <c r="F240" s="2"/>
      <c r="G240" s="2"/>
      <c r="P240" s="1" t="s">
        <v>400</v>
      </c>
      <c r="Q240" s="1" t="s">
        <v>70</v>
      </c>
      <c r="R240" s="2"/>
      <c r="S240" s="2"/>
      <c r="T240" s="2"/>
      <c r="U240" s="2"/>
      <c r="V240" s="2"/>
    </row>
    <row r="241" spans="1:27" x14ac:dyDescent="0.25">
      <c r="B241" s="18" t="s">
        <v>1</v>
      </c>
      <c r="C241" s="18" t="s">
        <v>160</v>
      </c>
      <c r="D241" s="18" t="s">
        <v>3</v>
      </c>
      <c r="E241" s="18" t="s">
        <v>6</v>
      </c>
      <c r="F241" s="18" t="s">
        <v>187</v>
      </c>
      <c r="G241" s="18" t="s">
        <v>188</v>
      </c>
      <c r="H241" s="18" t="s">
        <v>189</v>
      </c>
      <c r="I241" s="18" t="s">
        <v>190</v>
      </c>
      <c r="J241" s="18" t="s">
        <v>191</v>
      </c>
      <c r="K241" s="18" t="s">
        <v>192</v>
      </c>
      <c r="L241" s="18" t="s">
        <v>193</v>
      </c>
      <c r="Q241" s="18" t="s">
        <v>1</v>
      </c>
      <c r="R241" s="18" t="s">
        <v>160</v>
      </c>
      <c r="S241" s="18" t="s">
        <v>3</v>
      </c>
      <c r="T241" s="18" t="s">
        <v>6</v>
      </c>
      <c r="U241" s="18" t="s">
        <v>187</v>
      </c>
      <c r="V241" s="18" t="s">
        <v>188</v>
      </c>
      <c r="W241" s="18" t="s">
        <v>189</v>
      </c>
      <c r="X241" s="18" t="s">
        <v>190</v>
      </c>
      <c r="Y241" s="18" t="s">
        <v>191</v>
      </c>
      <c r="Z241" s="18" t="s">
        <v>192</v>
      </c>
      <c r="AA241" t="s">
        <v>193</v>
      </c>
    </row>
    <row r="242" spans="1:27" x14ac:dyDescent="0.25">
      <c r="A242" s="17" t="s">
        <v>143</v>
      </c>
      <c r="B242" s="19">
        <f>AVERAGE(B227:B236)</f>
        <v>67.890999999999991</v>
      </c>
      <c r="C242" s="19">
        <f t="shared" ref="C242:L242" si="35">AVERAGE(C227:C236)</f>
        <v>16.133999999999997</v>
      </c>
      <c r="D242" s="19">
        <f t="shared" si="35"/>
        <v>0.29599999999999993</v>
      </c>
      <c r="E242" s="19">
        <f t="shared" si="35"/>
        <v>6.8999999999999992E-2</v>
      </c>
      <c r="F242" s="19">
        <f t="shared" si="35"/>
        <v>4.7480000000000002</v>
      </c>
      <c r="G242" s="19">
        <f t="shared" si="35"/>
        <v>8.0240000000000009</v>
      </c>
      <c r="H242" s="19">
        <f t="shared" si="35"/>
        <v>0.61799999999999999</v>
      </c>
      <c r="I242" s="19">
        <f t="shared" si="35"/>
        <v>2.0289999999999995</v>
      </c>
      <c r="J242" s="19">
        <f t="shared" si="35"/>
        <v>0.13799999999999998</v>
      </c>
      <c r="K242" s="19">
        <f t="shared" si="35"/>
        <v>4.3999999999999997E-2</v>
      </c>
      <c r="L242" s="19">
        <f t="shared" si="35"/>
        <v>8.9999999999999993E-3</v>
      </c>
      <c r="P242" s="17" t="s">
        <v>143</v>
      </c>
      <c r="Q242" s="19">
        <f>AVERAGE(Q227:Q236)</f>
        <v>28.582999999999998</v>
      </c>
      <c r="R242" s="19">
        <f t="shared" ref="R242:AA242" si="36">AVERAGE(R227:R236)</f>
        <v>13.15</v>
      </c>
      <c r="S242" s="19">
        <f t="shared" si="36"/>
        <v>0.315</v>
      </c>
      <c r="T242" s="19">
        <f t="shared" si="36"/>
        <v>0.15900000000000003</v>
      </c>
      <c r="U242" s="19">
        <f t="shared" si="36"/>
        <v>17.358000000000001</v>
      </c>
      <c r="V242" s="19">
        <f t="shared" si="36"/>
        <v>29.589999999999996</v>
      </c>
      <c r="W242" s="19">
        <f t="shared" si="36"/>
        <v>2.286</v>
      </c>
      <c r="X242" s="19">
        <f t="shared" si="36"/>
        <v>7.6970000000000001</v>
      </c>
      <c r="Y242" s="19">
        <f t="shared" si="36"/>
        <v>0.54499999999999993</v>
      </c>
      <c r="Z242" s="19">
        <f t="shared" si="36"/>
        <v>0.27100000000000007</v>
      </c>
      <c r="AA242" s="19">
        <f t="shared" si="36"/>
        <v>4.9000000000000002E-2</v>
      </c>
    </row>
    <row r="243" spans="1:27" x14ac:dyDescent="0.25">
      <c r="A243" s="17" t="s">
        <v>144</v>
      </c>
      <c r="B243" s="19">
        <f>_xlfn.STDEV.P(B227:B236)</f>
        <v>0.16083842824399944</v>
      </c>
      <c r="C243" s="19">
        <f t="shared" ref="C243:L243" si="37">_xlfn.STDEV.P(C227:C236)</f>
        <v>9.2325511100670485E-2</v>
      </c>
      <c r="D243" s="19">
        <f t="shared" si="37"/>
        <v>0.12232742946698427</v>
      </c>
      <c r="E243" s="19">
        <f t="shared" si="37"/>
        <v>2.5475478405713996E-2</v>
      </c>
      <c r="F243" s="19">
        <f t="shared" si="37"/>
        <v>0.30616335509005638</v>
      </c>
      <c r="G243" s="19">
        <f t="shared" si="37"/>
        <v>9.1564185138076681E-2</v>
      </c>
      <c r="H243" s="19">
        <f t="shared" si="37"/>
        <v>5.7584720195551879E-2</v>
      </c>
      <c r="I243" s="19">
        <f t="shared" si="37"/>
        <v>0.20661316511781214</v>
      </c>
      <c r="J243" s="19">
        <f t="shared" si="37"/>
        <v>5.2115256883181575E-2</v>
      </c>
      <c r="K243" s="19">
        <f t="shared" si="37"/>
        <v>2.2000000000000013E-2</v>
      </c>
      <c r="L243" s="19">
        <f t="shared" si="37"/>
        <v>1.2206555615733703E-2</v>
      </c>
      <c r="P243" s="17" t="s">
        <v>144</v>
      </c>
      <c r="Q243" s="19">
        <f>_xlfn.STDEV.P(Q227:Q236)</f>
        <v>0.18210161998181082</v>
      </c>
      <c r="R243" s="19">
        <f t="shared" ref="R243:AA243" si="38">_xlfn.STDEV.P(R227:R236)</f>
        <v>6.9426219830839048E-2</v>
      </c>
      <c r="S243" s="19">
        <f t="shared" si="38"/>
        <v>0.13093891705677121</v>
      </c>
      <c r="T243" s="19">
        <f t="shared" si="38"/>
        <v>5.8557663887829348E-2</v>
      </c>
      <c r="U243" s="19">
        <f t="shared" si="38"/>
        <v>1.0854657986320897</v>
      </c>
      <c r="V243" s="19">
        <f t="shared" si="38"/>
        <v>0.29226700121635368</v>
      </c>
      <c r="W243" s="19">
        <f t="shared" si="38"/>
        <v>0.21185844330590176</v>
      </c>
      <c r="X243" s="19">
        <f t="shared" si="38"/>
        <v>0.79821112495379976</v>
      </c>
      <c r="Y243" s="19">
        <f t="shared" si="38"/>
        <v>0.19916073910286644</v>
      </c>
      <c r="Z243" s="19">
        <f t="shared" si="38"/>
        <v>0.1311830781770269</v>
      </c>
      <c r="AA243" s="19">
        <f t="shared" si="38"/>
        <v>7.3273460406889479E-2</v>
      </c>
    </row>
    <row r="244" spans="1:27" x14ac:dyDescent="0.25">
      <c r="A244" s="17" t="s">
        <v>145</v>
      </c>
      <c r="B244" s="18">
        <f>COUNT(B227:B236)</f>
        <v>10</v>
      </c>
      <c r="C244" s="18">
        <f t="shared" ref="C244:L244" si="39">COUNT(C227:C236)</f>
        <v>10</v>
      </c>
      <c r="D244" s="18">
        <f t="shared" si="39"/>
        <v>10</v>
      </c>
      <c r="E244" s="18">
        <f t="shared" si="39"/>
        <v>10</v>
      </c>
      <c r="F244" s="18">
        <f t="shared" si="39"/>
        <v>10</v>
      </c>
      <c r="G244" s="18">
        <f t="shared" si="39"/>
        <v>10</v>
      </c>
      <c r="H244" s="18">
        <f t="shared" si="39"/>
        <v>10</v>
      </c>
      <c r="I244" s="18">
        <f t="shared" si="39"/>
        <v>10</v>
      </c>
      <c r="J244" s="18">
        <f t="shared" si="39"/>
        <v>10</v>
      </c>
      <c r="K244" s="18">
        <f t="shared" si="39"/>
        <v>10</v>
      </c>
      <c r="L244" s="18">
        <f t="shared" si="39"/>
        <v>10</v>
      </c>
      <c r="P244" s="17" t="s">
        <v>145</v>
      </c>
      <c r="Q244" s="18">
        <f>COUNT(Q227:Q236)</f>
        <v>10</v>
      </c>
      <c r="R244" s="18">
        <f t="shared" ref="R244:AA244" si="40">COUNT(R227:R236)</f>
        <v>10</v>
      </c>
      <c r="S244" s="18">
        <f t="shared" si="40"/>
        <v>10</v>
      </c>
      <c r="T244" s="18">
        <f t="shared" si="40"/>
        <v>10</v>
      </c>
      <c r="U244" s="18">
        <f t="shared" si="40"/>
        <v>10</v>
      </c>
      <c r="V244" s="18">
        <f t="shared" si="40"/>
        <v>10</v>
      </c>
      <c r="W244" s="18">
        <f t="shared" si="40"/>
        <v>10</v>
      </c>
      <c r="X244" s="18">
        <f t="shared" si="40"/>
        <v>10</v>
      </c>
      <c r="Y244" s="18">
        <f t="shared" si="40"/>
        <v>10</v>
      </c>
      <c r="Z244" s="18">
        <f t="shared" si="40"/>
        <v>10</v>
      </c>
      <c r="AA244" s="18">
        <f t="shared" si="40"/>
        <v>10</v>
      </c>
    </row>
    <row r="245" spans="1:27" x14ac:dyDescent="0.25">
      <c r="A245" s="17" t="s">
        <v>147</v>
      </c>
      <c r="B245" s="19">
        <f>MIN(B227:B236)</f>
        <v>67.67</v>
      </c>
      <c r="C245" s="19">
        <f t="shared" ref="C245:L245" si="41">MIN(C227:C236)</f>
        <v>15.95</v>
      </c>
      <c r="D245" s="19">
        <f t="shared" si="41"/>
        <v>0.15</v>
      </c>
      <c r="E245" s="19">
        <f t="shared" si="41"/>
        <v>0.03</v>
      </c>
      <c r="F245" s="19">
        <f t="shared" si="41"/>
        <v>3.95</v>
      </c>
      <c r="G245" s="19">
        <f t="shared" si="41"/>
        <v>7.86</v>
      </c>
      <c r="H245" s="19">
        <f t="shared" si="41"/>
        <v>0.51</v>
      </c>
      <c r="I245" s="19">
        <f t="shared" si="41"/>
        <v>1.81</v>
      </c>
      <c r="J245" s="19">
        <f t="shared" si="41"/>
        <v>0.06</v>
      </c>
      <c r="K245" s="19">
        <f t="shared" si="41"/>
        <v>0</v>
      </c>
      <c r="L245" s="19">
        <f t="shared" si="41"/>
        <v>0</v>
      </c>
      <c r="P245" s="17" t="s">
        <v>147</v>
      </c>
      <c r="Q245" s="19">
        <f>MIN(Q227:Q236)</f>
        <v>28.26</v>
      </c>
      <c r="R245" s="19">
        <f t="shared" ref="R245:AA245" si="42">MIN(R227:R236)</f>
        <v>13.05</v>
      </c>
      <c r="S245" s="19">
        <f t="shared" si="42"/>
        <v>0.16</v>
      </c>
      <c r="T245" s="19">
        <f t="shared" si="42"/>
        <v>0.06</v>
      </c>
      <c r="U245" s="19">
        <f t="shared" si="42"/>
        <v>14.5</v>
      </c>
      <c r="V245" s="19">
        <f t="shared" si="42"/>
        <v>29.08</v>
      </c>
      <c r="W245" s="19">
        <f t="shared" si="42"/>
        <v>1.91</v>
      </c>
      <c r="X245" s="19">
        <f t="shared" si="42"/>
        <v>6.8</v>
      </c>
      <c r="Y245" s="19">
        <f t="shared" si="42"/>
        <v>0.25</v>
      </c>
      <c r="Z245" s="19">
        <f t="shared" si="42"/>
        <v>0.01</v>
      </c>
      <c r="AA245" s="19">
        <f t="shared" si="42"/>
        <v>0</v>
      </c>
    </row>
    <row r="246" spans="1:27" x14ac:dyDescent="0.25">
      <c r="A246" s="17" t="s">
        <v>146</v>
      </c>
      <c r="B246" s="19">
        <f>MAX(B227:B236)</f>
        <v>68.150000000000006</v>
      </c>
      <c r="C246" s="19">
        <f t="shared" ref="C246:L246" si="43">MAX(C227:C236)</f>
        <v>16.27</v>
      </c>
      <c r="D246" s="19">
        <f t="shared" si="43"/>
        <v>0.47</v>
      </c>
      <c r="E246" s="19">
        <f t="shared" si="43"/>
        <v>0.11</v>
      </c>
      <c r="F246" s="19">
        <f t="shared" si="43"/>
        <v>5.09</v>
      </c>
      <c r="G246" s="19">
        <f t="shared" si="43"/>
        <v>8.16</v>
      </c>
      <c r="H246" s="19">
        <f t="shared" si="43"/>
        <v>0.7</v>
      </c>
      <c r="I246" s="19">
        <f t="shared" si="43"/>
        <v>2.57</v>
      </c>
      <c r="J246" s="19">
        <f t="shared" si="43"/>
        <v>0.22</v>
      </c>
      <c r="K246" s="19">
        <f t="shared" si="43"/>
        <v>0.09</v>
      </c>
      <c r="L246" s="19">
        <f t="shared" si="43"/>
        <v>0.04</v>
      </c>
      <c r="P246" s="17" t="s">
        <v>146</v>
      </c>
      <c r="Q246" s="19">
        <f>MAX(Q227:Q236)</f>
        <v>28.88</v>
      </c>
      <c r="R246" s="19">
        <f t="shared" ref="R246:AA246" si="44">MAX(R227:R236)</f>
        <v>13.27</v>
      </c>
      <c r="S246" s="19">
        <f t="shared" si="44"/>
        <v>0.5</v>
      </c>
      <c r="T246" s="19">
        <f t="shared" si="44"/>
        <v>0.25</v>
      </c>
      <c r="U246" s="19">
        <f t="shared" si="44"/>
        <v>18.45</v>
      </c>
      <c r="V246" s="19">
        <f t="shared" si="44"/>
        <v>30</v>
      </c>
      <c r="W246" s="19">
        <f t="shared" si="44"/>
        <v>2.61</v>
      </c>
      <c r="X246" s="19">
        <f t="shared" si="44"/>
        <v>9.7799999999999994</v>
      </c>
      <c r="Y246" s="19">
        <f t="shared" si="44"/>
        <v>0.86</v>
      </c>
      <c r="Z246" s="19">
        <f t="shared" si="44"/>
        <v>0.55000000000000004</v>
      </c>
      <c r="AA246" s="19">
        <f t="shared" si="44"/>
        <v>0.25</v>
      </c>
    </row>
    <row r="249" spans="1:27" x14ac:dyDescent="0.25">
      <c r="I249" t="s">
        <v>501</v>
      </c>
    </row>
    <row r="250" spans="1:27" x14ac:dyDescent="0.25">
      <c r="G250">
        <v>4.8899999999999997</v>
      </c>
      <c r="H250">
        <v>1.84</v>
      </c>
      <c r="I250" s="9">
        <f>G250/H250</f>
        <v>2.6576086956521738</v>
      </c>
      <c r="U250">
        <v>18.010000000000002</v>
      </c>
      <c r="V250">
        <v>7.02</v>
      </c>
    </row>
    <row r="251" spans="1:27" x14ac:dyDescent="0.25">
      <c r="G251">
        <v>4.93</v>
      </c>
      <c r="H251">
        <v>1.95</v>
      </c>
      <c r="I251" s="9">
        <f t="shared" ref="I251:I259" si="45">G251/H251</f>
        <v>2.5282051282051281</v>
      </c>
      <c r="U251">
        <v>17.91</v>
      </c>
      <c r="V251">
        <v>7.36</v>
      </c>
    </row>
    <row r="252" spans="1:27" x14ac:dyDescent="0.25">
      <c r="G252">
        <v>4.9400000000000004</v>
      </c>
      <c r="H252">
        <v>1.99</v>
      </c>
      <c r="I252" s="9">
        <f t="shared" si="45"/>
        <v>2.4824120603015079</v>
      </c>
      <c r="U252">
        <v>18.02</v>
      </c>
      <c r="V252">
        <v>7.55</v>
      </c>
    </row>
    <row r="253" spans="1:27" x14ac:dyDescent="0.25">
      <c r="G253">
        <v>5.09</v>
      </c>
      <c r="H253">
        <v>1.81</v>
      </c>
      <c r="I253" s="9">
        <f t="shared" si="45"/>
        <v>2.8121546961325965</v>
      </c>
      <c r="U253">
        <v>18.45</v>
      </c>
      <c r="V253">
        <v>6.8</v>
      </c>
    </row>
    <row r="254" spans="1:27" x14ac:dyDescent="0.25">
      <c r="G254">
        <v>4.7699999999999996</v>
      </c>
      <c r="H254">
        <v>1.99</v>
      </c>
      <c r="I254" s="9">
        <f t="shared" si="45"/>
        <v>2.3969849246231152</v>
      </c>
      <c r="U254">
        <v>17.47</v>
      </c>
      <c r="V254">
        <v>7.58</v>
      </c>
    </row>
    <row r="255" spans="1:27" x14ac:dyDescent="0.25">
      <c r="G255">
        <v>4.47</v>
      </c>
      <c r="H255">
        <v>2.21</v>
      </c>
      <c r="I255" s="9">
        <f t="shared" si="45"/>
        <v>2.0226244343891402</v>
      </c>
      <c r="U255">
        <v>16.36</v>
      </c>
      <c r="V255">
        <v>8.4</v>
      </c>
    </row>
    <row r="256" spans="1:27" x14ac:dyDescent="0.25">
      <c r="G256">
        <v>3.95</v>
      </c>
      <c r="H256">
        <v>2.57</v>
      </c>
      <c r="I256" s="9">
        <f t="shared" si="45"/>
        <v>1.5369649805447472</v>
      </c>
      <c r="U256">
        <v>14.5</v>
      </c>
      <c r="V256">
        <v>9.7799999999999994</v>
      </c>
    </row>
    <row r="257" spans="7:22" x14ac:dyDescent="0.25">
      <c r="G257">
        <v>4.83</v>
      </c>
      <c r="H257">
        <v>1.97</v>
      </c>
      <c r="I257" s="9">
        <f t="shared" si="45"/>
        <v>2.451776649746193</v>
      </c>
      <c r="U257">
        <v>17.72</v>
      </c>
      <c r="V257">
        <v>7.48</v>
      </c>
    </row>
    <row r="258" spans="7:22" x14ac:dyDescent="0.25">
      <c r="G258">
        <v>4.7699999999999996</v>
      </c>
      <c r="H258">
        <v>1.97</v>
      </c>
      <c r="I258" s="9">
        <f t="shared" si="45"/>
        <v>2.4213197969543145</v>
      </c>
      <c r="U258">
        <v>17.46</v>
      </c>
      <c r="V258">
        <v>7.47</v>
      </c>
    </row>
    <row r="259" spans="7:22" x14ac:dyDescent="0.25">
      <c r="G259">
        <v>4.84</v>
      </c>
      <c r="H259">
        <v>1.99</v>
      </c>
      <c r="I259" s="9">
        <f t="shared" si="45"/>
        <v>2.4321608040201004</v>
      </c>
      <c r="U259">
        <v>17.68</v>
      </c>
      <c r="V259">
        <v>7.53</v>
      </c>
    </row>
    <row r="261" spans="7:22" x14ac:dyDescent="0.25">
      <c r="G261" s="5">
        <v>5.14</v>
      </c>
      <c r="H261" s="5">
        <v>2.12</v>
      </c>
    </row>
    <row r="262" spans="7:22" x14ac:dyDescent="0.25">
      <c r="G262" s="5">
        <v>5.13</v>
      </c>
      <c r="H262" s="5">
        <v>2.04</v>
      </c>
    </row>
    <row r="263" spans="7:22" x14ac:dyDescent="0.25">
      <c r="G263" s="5">
        <v>5.09</v>
      </c>
      <c r="H263" s="5">
        <v>2.08</v>
      </c>
    </row>
    <row r="264" spans="7:22" x14ac:dyDescent="0.25">
      <c r="G264" s="5">
        <v>5.27</v>
      </c>
      <c r="H264" s="5">
        <v>2.04</v>
      </c>
    </row>
    <row r="265" spans="7:22" x14ac:dyDescent="0.25">
      <c r="G265" s="5">
        <v>5.09</v>
      </c>
      <c r="H265" s="5">
        <v>2.09</v>
      </c>
    </row>
    <row r="266" spans="7:22" x14ac:dyDescent="0.25">
      <c r="G266" s="5">
        <v>5.23</v>
      </c>
      <c r="H266" s="5">
        <v>1.88</v>
      </c>
    </row>
    <row r="268" spans="7:22" x14ac:dyDescent="0.25">
      <c r="G268">
        <v>5.07</v>
      </c>
      <c r="H268">
        <v>1.83</v>
      </c>
    </row>
    <row r="269" spans="7:22" x14ac:dyDescent="0.25">
      <c r="G269">
        <v>5.18</v>
      </c>
      <c r="H269">
        <v>2</v>
      </c>
    </row>
    <row r="270" spans="7:22" x14ac:dyDescent="0.25">
      <c r="G270">
        <v>5.17</v>
      </c>
      <c r="H270">
        <v>2.0499999999999998</v>
      </c>
    </row>
    <row r="271" spans="7:22" x14ac:dyDescent="0.25">
      <c r="G271">
        <v>5.21</v>
      </c>
      <c r="H271">
        <v>1.93</v>
      </c>
    </row>
    <row r="272" spans="7:22" x14ac:dyDescent="0.25">
      <c r="G272">
        <v>5.14</v>
      </c>
      <c r="H272">
        <v>2.1</v>
      </c>
    </row>
    <row r="273" spans="7:8" x14ac:dyDescent="0.25">
      <c r="G273">
        <v>5.16</v>
      </c>
      <c r="H273">
        <v>1.86</v>
      </c>
    </row>
    <row r="274" spans="7:8" x14ac:dyDescent="0.25">
      <c r="G274">
        <v>5.23</v>
      </c>
      <c r="H274">
        <v>1.91</v>
      </c>
    </row>
    <row r="275" spans="7:8" x14ac:dyDescent="0.25">
      <c r="G275">
        <v>5.12</v>
      </c>
      <c r="H275">
        <v>2.09</v>
      </c>
    </row>
    <row r="277" spans="7:8" x14ac:dyDescent="0.25">
      <c r="G277" s="5">
        <v>4.96</v>
      </c>
      <c r="H277" s="5">
        <v>2.12</v>
      </c>
    </row>
    <row r="278" spans="7:8" x14ac:dyDescent="0.25">
      <c r="G278" s="5">
        <v>4.92</v>
      </c>
      <c r="H278" s="5">
        <v>2.17</v>
      </c>
    </row>
    <row r="279" spans="7:8" x14ac:dyDescent="0.25">
      <c r="G279" s="5">
        <v>4.91</v>
      </c>
      <c r="H279" s="5">
        <v>2.12</v>
      </c>
    </row>
    <row r="280" spans="7:8" x14ac:dyDescent="0.25">
      <c r="G280" s="5">
        <v>4.92</v>
      </c>
      <c r="H280" s="5">
        <v>2.2000000000000002</v>
      </c>
    </row>
    <row r="281" spans="7:8" x14ac:dyDescent="0.25">
      <c r="G281" s="5">
        <v>5.03</v>
      </c>
      <c r="H281" s="5">
        <v>2.19</v>
      </c>
    </row>
    <row r="282" spans="7:8" x14ac:dyDescent="0.25">
      <c r="G282" s="5">
        <v>5</v>
      </c>
      <c r="H282" s="5">
        <v>2.16</v>
      </c>
    </row>
    <row r="283" spans="7:8" x14ac:dyDescent="0.25">
      <c r="G283" s="5">
        <v>5.04</v>
      </c>
      <c r="H283" s="5">
        <v>2.16</v>
      </c>
    </row>
    <row r="284" spans="7:8" x14ac:dyDescent="0.25">
      <c r="G284" s="5">
        <v>5.01</v>
      </c>
      <c r="H284" s="5">
        <v>2.15</v>
      </c>
    </row>
    <row r="285" spans="7:8" x14ac:dyDescent="0.25">
      <c r="G285" s="5">
        <v>4.93</v>
      </c>
      <c r="H285" s="5">
        <v>2.13</v>
      </c>
    </row>
    <row r="287" spans="7:8" x14ac:dyDescent="0.25">
      <c r="G287" s="5">
        <v>5.09</v>
      </c>
      <c r="H287" s="5">
        <v>1.91</v>
      </c>
    </row>
    <row r="288" spans="7:8" x14ac:dyDescent="0.25">
      <c r="G288" s="5">
        <v>5.08</v>
      </c>
      <c r="H288" s="5">
        <v>1.97</v>
      </c>
    </row>
    <row r="289" spans="7:8" x14ac:dyDescent="0.25">
      <c r="G289" s="5">
        <v>5.12</v>
      </c>
      <c r="H289" s="5">
        <v>1.96</v>
      </c>
    </row>
    <row r="290" spans="7:8" x14ac:dyDescent="0.25">
      <c r="G290" s="5">
        <v>4.99</v>
      </c>
      <c r="H290" s="5">
        <v>1.91</v>
      </c>
    </row>
    <row r="291" spans="7:8" x14ac:dyDescent="0.25">
      <c r="G291" s="5">
        <v>5.39</v>
      </c>
      <c r="H291" s="5">
        <v>1.74</v>
      </c>
    </row>
    <row r="292" spans="7:8" x14ac:dyDescent="0.25">
      <c r="G292" s="5">
        <v>5.3</v>
      </c>
      <c r="H292" s="5">
        <v>1.76</v>
      </c>
    </row>
    <row r="293" spans="7:8" x14ac:dyDescent="0.25">
      <c r="G293" s="5">
        <v>5</v>
      </c>
      <c r="H293" s="5">
        <v>1.97</v>
      </c>
    </row>
    <row r="295" spans="7:8" x14ac:dyDescent="0.25">
      <c r="G295">
        <v>5.59</v>
      </c>
      <c r="H295">
        <v>1.66</v>
      </c>
    </row>
    <row r="296" spans="7:8" x14ac:dyDescent="0.25">
      <c r="G296">
        <v>5.08</v>
      </c>
      <c r="H296">
        <v>1.99</v>
      </c>
    </row>
    <row r="297" spans="7:8" x14ac:dyDescent="0.25">
      <c r="G297">
        <v>5.14</v>
      </c>
      <c r="H297">
        <v>2.0499999999999998</v>
      </c>
    </row>
    <row r="298" spans="7:8" x14ac:dyDescent="0.25">
      <c r="G298">
        <v>5.01</v>
      </c>
      <c r="H298">
        <v>2.0299999999999998</v>
      </c>
    </row>
    <row r="299" spans="7:8" x14ac:dyDescent="0.25">
      <c r="G299">
        <v>5.13</v>
      </c>
      <c r="H299">
        <v>1.74</v>
      </c>
    </row>
    <row r="300" spans="7:8" x14ac:dyDescent="0.25">
      <c r="G300">
        <v>5.28</v>
      </c>
      <c r="H300">
        <v>1.91</v>
      </c>
    </row>
    <row r="301" spans="7:8" x14ac:dyDescent="0.25">
      <c r="G301">
        <v>5.09</v>
      </c>
      <c r="H301">
        <v>2</v>
      </c>
    </row>
    <row r="302" spans="7:8" x14ac:dyDescent="0.25">
      <c r="G302">
        <v>5.16</v>
      </c>
      <c r="H302">
        <v>1.94</v>
      </c>
    </row>
    <row r="303" spans="7:8" x14ac:dyDescent="0.25">
      <c r="G303">
        <v>5.16</v>
      </c>
      <c r="H303">
        <v>1.97</v>
      </c>
    </row>
    <row r="304" spans="7:8" x14ac:dyDescent="0.25">
      <c r="G304">
        <v>5.15</v>
      </c>
      <c r="H304">
        <v>2.06</v>
      </c>
    </row>
    <row r="305" spans="7:8" x14ac:dyDescent="0.25">
      <c r="G305">
        <v>5.08</v>
      </c>
      <c r="H305">
        <v>2.0099999999999998</v>
      </c>
    </row>
    <row r="306" spans="7:8" x14ac:dyDescent="0.25">
      <c r="G306">
        <v>5.25</v>
      </c>
      <c r="H306">
        <v>1.99</v>
      </c>
    </row>
    <row r="307" spans="7:8" x14ac:dyDescent="0.25">
      <c r="G307">
        <v>5.2</v>
      </c>
      <c r="H307">
        <v>1.88</v>
      </c>
    </row>
    <row r="308" spans="7:8" x14ac:dyDescent="0.25">
      <c r="G308">
        <v>5.12</v>
      </c>
      <c r="H308">
        <v>1.97</v>
      </c>
    </row>
    <row r="309" spans="7:8" x14ac:dyDescent="0.25">
      <c r="G309">
        <v>5.26</v>
      </c>
      <c r="H309">
        <v>1.88</v>
      </c>
    </row>
    <row r="310" spans="7:8" x14ac:dyDescent="0.25">
      <c r="G310">
        <v>5.2</v>
      </c>
      <c r="H310">
        <v>1.99</v>
      </c>
    </row>
    <row r="311" spans="7:8" x14ac:dyDescent="0.25">
      <c r="G311">
        <v>5.0999999999999996</v>
      </c>
      <c r="H311">
        <v>1.96</v>
      </c>
    </row>
    <row r="312" spans="7:8" x14ac:dyDescent="0.25">
      <c r="G312">
        <v>5.04</v>
      </c>
      <c r="H312">
        <v>1.95</v>
      </c>
    </row>
    <row r="313" spans="7:8" x14ac:dyDescent="0.25">
      <c r="G313">
        <v>5.08</v>
      </c>
      <c r="H313">
        <v>1.9</v>
      </c>
    </row>
    <row r="314" spans="7:8" x14ac:dyDescent="0.25">
      <c r="G314">
        <v>5.14</v>
      </c>
      <c r="H314">
        <v>1.96</v>
      </c>
    </row>
    <row r="315" spans="7:8" x14ac:dyDescent="0.25">
      <c r="G315">
        <v>5.0999999999999996</v>
      </c>
      <c r="H315">
        <v>1.99</v>
      </c>
    </row>
    <row r="316" spans="7:8" x14ac:dyDescent="0.25">
      <c r="G316">
        <v>5.19</v>
      </c>
      <c r="H316">
        <v>2</v>
      </c>
    </row>
    <row r="317" spans="7:8" x14ac:dyDescent="0.25">
      <c r="G317">
        <v>5.16</v>
      </c>
      <c r="H317">
        <v>1.91</v>
      </c>
    </row>
    <row r="318" spans="7:8" x14ac:dyDescent="0.25">
      <c r="G318">
        <v>5.32</v>
      </c>
      <c r="H318">
        <v>1.81</v>
      </c>
    </row>
    <row r="319" spans="7:8" x14ac:dyDescent="0.25">
      <c r="G319">
        <v>4.97</v>
      </c>
      <c r="H319">
        <v>2.0499999999999998</v>
      </c>
    </row>
    <row r="320" spans="7:8" x14ac:dyDescent="0.25">
      <c r="G320">
        <v>5.12</v>
      </c>
      <c r="H320">
        <v>1.96</v>
      </c>
    </row>
    <row r="321" spans="7:8" x14ac:dyDescent="0.25">
      <c r="G321">
        <v>5.19</v>
      </c>
      <c r="H321">
        <v>1.74</v>
      </c>
    </row>
    <row r="322" spans="7:8" x14ac:dyDescent="0.25">
      <c r="G322">
        <v>5.13</v>
      </c>
      <c r="H322">
        <v>1.95</v>
      </c>
    </row>
    <row r="323" spans="7:8" x14ac:dyDescent="0.25">
      <c r="G323">
        <v>5.18</v>
      </c>
      <c r="H323">
        <v>1.9</v>
      </c>
    </row>
    <row r="324" spans="7:8" x14ac:dyDescent="0.25">
      <c r="G324">
        <v>5.14</v>
      </c>
      <c r="H324">
        <v>1.94</v>
      </c>
    </row>
    <row r="325" spans="7:8" x14ac:dyDescent="0.25">
      <c r="G325">
        <v>5.18</v>
      </c>
      <c r="H325">
        <v>1.96</v>
      </c>
    </row>
    <row r="326" spans="7:8" x14ac:dyDescent="0.25">
      <c r="G326">
        <v>5.22</v>
      </c>
      <c r="H326">
        <v>1.95</v>
      </c>
    </row>
    <row r="327" spans="7:8" x14ac:dyDescent="0.25">
      <c r="G327">
        <v>5.27</v>
      </c>
      <c r="H327">
        <v>2.02</v>
      </c>
    </row>
    <row r="328" spans="7:8" x14ac:dyDescent="0.25">
      <c r="G328">
        <v>5.25</v>
      </c>
      <c r="H328">
        <v>2.0299999999999998</v>
      </c>
    </row>
    <row r="329" spans="7:8" x14ac:dyDescent="0.25">
      <c r="G329">
        <v>5.08</v>
      </c>
      <c r="H329">
        <v>1.94</v>
      </c>
    </row>
    <row r="330" spans="7:8" x14ac:dyDescent="0.25">
      <c r="G330">
        <v>5.19</v>
      </c>
      <c r="H330">
        <v>1.92</v>
      </c>
    </row>
    <row r="331" spans="7:8" x14ac:dyDescent="0.25">
      <c r="G331">
        <v>5.07</v>
      </c>
      <c r="H331">
        <v>1.94</v>
      </c>
    </row>
    <row r="332" spans="7:8" x14ac:dyDescent="0.25">
      <c r="G332">
        <v>5.09</v>
      </c>
      <c r="H332">
        <v>1.89</v>
      </c>
    </row>
    <row r="333" spans="7:8" x14ac:dyDescent="0.25">
      <c r="G333">
        <v>5.0999999999999996</v>
      </c>
      <c r="H333">
        <v>1.97</v>
      </c>
    </row>
    <row r="334" spans="7:8" x14ac:dyDescent="0.25">
      <c r="G334">
        <v>5.21</v>
      </c>
      <c r="H334">
        <v>1.84</v>
      </c>
    </row>
    <row r="335" spans="7:8" x14ac:dyDescent="0.25">
      <c r="G335">
        <v>5.16</v>
      </c>
      <c r="H335">
        <v>2.0699999999999998</v>
      </c>
    </row>
    <row r="336" spans="7:8" x14ac:dyDescent="0.25">
      <c r="G336">
        <v>5.1100000000000003</v>
      </c>
      <c r="H336">
        <v>1.87</v>
      </c>
    </row>
    <row r="337" spans="7:8" x14ac:dyDescent="0.25">
      <c r="G337">
        <v>5.07</v>
      </c>
      <c r="H337">
        <v>1.86</v>
      </c>
    </row>
    <row r="338" spans="7:8" x14ac:dyDescent="0.25">
      <c r="G338">
        <v>5.01</v>
      </c>
      <c r="H338">
        <v>2.13</v>
      </c>
    </row>
    <row r="339" spans="7:8" x14ac:dyDescent="0.25">
      <c r="G339">
        <v>5.2</v>
      </c>
      <c r="H339">
        <v>1.91</v>
      </c>
    </row>
    <row r="340" spans="7:8" x14ac:dyDescent="0.25">
      <c r="G340">
        <v>5.26</v>
      </c>
      <c r="H340">
        <v>1.91</v>
      </c>
    </row>
    <row r="341" spans="7:8" x14ac:dyDescent="0.25">
      <c r="G341">
        <v>5.2</v>
      </c>
      <c r="H341">
        <v>1.94</v>
      </c>
    </row>
    <row r="342" spans="7:8" x14ac:dyDescent="0.25">
      <c r="G342">
        <v>5.14</v>
      </c>
      <c r="H342">
        <v>2.02</v>
      </c>
    </row>
    <row r="343" spans="7:8" x14ac:dyDescent="0.25">
      <c r="G343">
        <v>5.28</v>
      </c>
      <c r="H343">
        <v>2.0299999999999998</v>
      </c>
    </row>
    <row r="344" spans="7:8" x14ac:dyDescent="0.25">
      <c r="G344">
        <v>5.3</v>
      </c>
      <c r="H344">
        <v>1.91</v>
      </c>
    </row>
    <row r="345" spans="7:8" x14ac:dyDescent="0.25">
      <c r="G345">
        <v>5.16</v>
      </c>
      <c r="H345">
        <v>1.85</v>
      </c>
    </row>
    <row r="346" spans="7:8" x14ac:dyDescent="0.25">
      <c r="G346">
        <v>5.25</v>
      </c>
      <c r="H346">
        <v>1.78</v>
      </c>
    </row>
    <row r="347" spans="7:8" x14ac:dyDescent="0.25">
      <c r="G347">
        <v>5.29</v>
      </c>
      <c r="H347">
        <v>1.88</v>
      </c>
    </row>
    <row r="348" spans="7:8" x14ac:dyDescent="0.25">
      <c r="G348">
        <v>5.19</v>
      </c>
      <c r="H348">
        <v>2.0099999999999998</v>
      </c>
    </row>
    <row r="349" spans="7:8" x14ac:dyDescent="0.25">
      <c r="G349">
        <v>5.0199999999999996</v>
      </c>
      <c r="H349">
        <v>1.98</v>
      </c>
    </row>
    <row r="350" spans="7:8" x14ac:dyDescent="0.25">
      <c r="G350">
        <v>5.15</v>
      </c>
      <c r="H350">
        <v>1.95</v>
      </c>
    </row>
    <row r="351" spans="7:8" x14ac:dyDescent="0.25">
      <c r="G351">
        <v>5.3</v>
      </c>
      <c r="H351">
        <v>2.0699999999999998</v>
      </c>
    </row>
    <row r="352" spans="7:8" x14ac:dyDescent="0.25">
      <c r="G352">
        <v>5.3</v>
      </c>
      <c r="H352">
        <v>1.84</v>
      </c>
    </row>
    <row r="353" spans="7:8" x14ac:dyDescent="0.25">
      <c r="G353">
        <v>5.14</v>
      </c>
      <c r="H353">
        <v>1.9</v>
      </c>
    </row>
    <row r="354" spans="7:8" x14ac:dyDescent="0.25">
      <c r="G354">
        <v>5.1100000000000003</v>
      </c>
      <c r="H354">
        <v>1.97</v>
      </c>
    </row>
    <row r="355" spans="7:8" x14ac:dyDescent="0.25">
      <c r="G355">
        <v>5.21</v>
      </c>
      <c r="H355">
        <v>2.0299999999999998</v>
      </c>
    </row>
    <row r="356" spans="7:8" x14ac:dyDescent="0.25">
      <c r="G356">
        <v>5.22</v>
      </c>
      <c r="H356">
        <v>1.77</v>
      </c>
    </row>
    <row r="357" spans="7:8" x14ac:dyDescent="0.25">
      <c r="G357">
        <v>5.16</v>
      </c>
      <c r="H357">
        <v>1.93</v>
      </c>
    </row>
    <row r="358" spans="7:8" x14ac:dyDescent="0.25">
      <c r="G358">
        <v>5.17</v>
      </c>
      <c r="H358">
        <v>2.16</v>
      </c>
    </row>
    <row r="359" spans="7:8" x14ac:dyDescent="0.25">
      <c r="G359">
        <v>5.16</v>
      </c>
      <c r="H359">
        <v>1.96</v>
      </c>
    </row>
    <row r="360" spans="7:8" x14ac:dyDescent="0.25">
      <c r="G360">
        <v>5.15</v>
      </c>
      <c r="H360">
        <v>2.12</v>
      </c>
    </row>
    <row r="361" spans="7:8" x14ac:dyDescent="0.25">
      <c r="G361">
        <v>5.21</v>
      </c>
      <c r="H361">
        <v>1.8</v>
      </c>
    </row>
    <row r="362" spans="7:8" x14ac:dyDescent="0.25">
      <c r="G362">
        <v>5.27</v>
      </c>
      <c r="H362">
        <v>1.92</v>
      </c>
    </row>
    <row r="363" spans="7:8" x14ac:dyDescent="0.25">
      <c r="G363">
        <v>5.33</v>
      </c>
      <c r="H363">
        <v>1.78</v>
      </c>
    </row>
    <row r="364" spans="7:8" x14ac:dyDescent="0.25">
      <c r="G364" s="28"/>
      <c r="H364" s="28"/>
    </row>
    <row r="365" spans="7:8" x14ac:dyDescent="0.25">
      <c r="G365">
        <v>5.24</v>
      </c>
      <c r="H365">
        <v>1.91</v>
      </c>
    </row>
    <row r="366" spans="7:8" x14ac:dyDescent="0.25">
      <c r="G366">
        <v>5.0599999999999996</v>
      </c>
      <c r="H366">
        <v>1.82</v>
      </c>
    </row>
    <row r="367" spans="7:8" x14ac:dyDescent="0.25">
      <c r="G367">
        <v>5.18</v>
      </c>
      <c r="H367">
        <v>1.99</v>
      </c>
    </row>
    <row r="368" spans="7:8" x14ac:dyDescent="0.25">
      <c r="G368">
        <v>5.2</v>
      </c>
      <c r="H368">
        <v>1.93</v>
      </c>
    </row>
    <row r="369" spans="7:8" x14ac:dyDescent="0.25">
      <c r="G369">
        <v>5.18</v>
      </c>
      <c r="H369">
        <v>1.84</v>
      </c>
    </row>
    <row r="370" spans="7:8" x14ac:dyDescent="0.25">
      <c r="G370">
        <v>5.28</v>
      </c>
      <c r="H370">
        <v>1.88</v>
      </c>
    </row>
    <row r="371" spans="7:8" x14ac:dyDescent="0.25">
      <c r="G371">
        <v>5.0999999999999996</v>
      </c>
      <c r="H371">
        <v>1.99</v>
      </c>
    </row>
    <row r="372" spans="7:8" x14ac:dyDescent="0.25">
      <c r="G372">
        <v>5.34</v>
      </c>
      <c r="H372">
        <v>1.73</v>
      </c>
    </row>
    <row r="373" spans="7:8" x14ac:dyDescent="0.25">
      <c r="G373">
        <v>5.0999999999999996</v>
      </c>
      <c r="H373">
        <v>1.85</v>
      </c>
    </row>
    <row r="374" spans="7:8" x14ac:dyDescent="0.25">
      <c r="G374">
        <v>5.15</v>
      </c>
      <c r="H374">
        <v>1.88</v>
      </c>
    </row>
    <row r="376" spans="7:8" x14ac:dyDescent="0.25">
      <c r="G376">
        <v>5.2</v>
      </c>
      <c r="H376">
        <v>1.86</v>
      </c>
    </row>
    <row r="377" spans="7:8" x14ac:dyDescent="0.25">
      <c r="G377">
        <v>5.05</v>
      </c>
      <c r="H377">
        <v>2.04</v>
      </c>
    </row>
    <row r="378" spans="7:8" x14ac:dyDescent="0.25">
      <c r="G378">
        <v>5.25</v>
      </c>
      <c r="H378">
        <v>1.9</v>
      </c>
    </row>
    <row r="379" spans="7:8" x14ac:dyDescent="0.25">
      <c r="G379">
        <v>5.14</v>
      </c>
      <c r="H379">
        <v>1.74</v>
      </c>
    </row>
    <row r="380" spans="7:8" x14ac:dyDescent="0.25">
      <c r="G380">
        <v>5.52</v>
      </c>
      <c r="H380">
        <v>1.63</v>
      </c>
    </row>
    <row r="381" spans="7:8" x14ac:dyDescent="0.25">
      <c r="G381">
        <v>5.15</v>
      </c>
      <c r="H381">
        <v>1.99</v>
      </c>
    </row>
    <row r="382" spans="7:8" x14ac:dyDescent="0.25">
      <c r="G382">
        <v>5.17</v>
      </c>
      <c r="H382">
        <v>1.93</v>
      </c>
    </row>
    <row r="383" spans="7:8" x14ac:dyDescent="0.25">
      <c r="G383">
        <v>5.1100000000000003</v>
      </c>
      <c r="H383">
        <v>2.08</v>
      </c>
    </row>
    <row r="384" spans="7:8" x14ac:dyDescent="0.25">
      <c r="G384">
        <v>5.27</v>
      </c>
      <c r="H384">
        <v>1.87</v>
      </c>
    </row>
    <row r="385" spans="7:8" x14ac:dyDescent="0.25">
      <c r="G385">
        <v>5.12</v>
      </c>
      <c r="H385">
        <v>1.95</v>
      </c>
    </row>
    <row r="386" spans="7:8" x14ac:dyDescent="0.25">
      <c r="G386">
        <v>4.21</v>
      </c>
      <c r="H386">
        <v>2.67</v>
      </c>
    </row>
    <row r="387" spans="7:8" x14ac:dyDescent="0.25">
      <c r="G387">
        <v>5.12</v>
      </c>
      <c r="H387">
        <v>1.97</v>
      </c>
    </row>
    <row r="388" spans="7:8" x14ac:dyDescent="0.25">
      <c r="G388">
        <v>5.03</v>
      </c>
      <c r="H388">
        <v>2.02</v>
      </c>
    </row>
    <row r="389" spans="7:8" x14ac:dyDescent="0.25">
      <c r="G389">
        <v>5.12</v>
      </c>
      <c r="H389">
        <v>1.93</v>
      </c>
    </row>
    <row r="390" spans="7:8" x14ac:dyDescent="0.25">
      <c r="G390">
        <v>5.36</v>
      </c>
      <c r="H390">
        <v>1.75</v>
      </c>
    </row>
    <row r="391" spans="7:8" x14ac:dyDescent="0.25">
      <c r="G391">
        <v>5.0599999999999996</v>
      </c>
      <c r="H391">
        <v>2.0499999999999998</v>
      </c>
    </row>
    <row r="392" spans="7:8" x14ac:dyDescent="0.25">
      <c r="G392">
        <v>5.0999999999999996</v>
      </c>
      <c r="H392">
        <v>2.0299999999999998</v>
      </c>
    </row>
    <row r="393" spans="7:8" x14ac:dyDescent="0.25">
      <c r="G393">
        <v>5.19</v>
      </c>
      <c r="H393">
        <v>2.02</v>
      </c>
    </row>
    <row r="394" spans="7:8" x14ac:dyDescent="0.25">
      <c r="G394">
        <v>5.2</v>
      </c>
      <c r="H394">
        <v>2.0099999999999998</v>
      </c>
    </row>
    <row r="395" spans="7:8" x14ac:dyDescent="0.25">
      <c r="G395">
        <v>5.16</v>
      </c>
      <c r="H395">
        <v>2.0299999999999998</v>
      </c>
    </row>
    <row r="396" spans="7:8" x14ac:dyDescent="0.25">
      <c r="G396">
        <v>4.97</v>
      </c>
      <c r="H396">
        <v>2.0299999999999998</v>
      </c>
    </row>
    <row r="397" spans="7:8" x14ac:dyDescent="0.25">
      <c r="G397">
        <v>5.09</v>
      </c>
      <c r="H397">
        <v>1.84</v>
      </c>
    </row>
    <row r="398" spans="7:8" x14ac:dyDescent="0.25">
      <c r="G398">
        <v>5.21</v>
      </c>
      <c r="H398">
        <v>1.85</v>
      </c>
    </row>
    <row r="399" spans="7:8" x14ac:dyDescent="0.25">
      <c r="G399">
        <v>5.22</v>
      </c>
      <c r="H399">
        <v>1.78</v>
      </c>
    </row>
    <row r="400" spans="7:8" x14ac:dyDescent="0.25">
      <c r="G400">
        <v>5.27</v>
      </c>
      <c r="H400">
        <v>1.92</v>
      </c>
    </row>
    <row r="401" spans="7:8" x14ac:dyDescent="0.25">
      <c r="G401">
        <v>5.05</v>
      </c>
      <c r="H401">
        <v>2.0299999999999998</v>
      </c>
    </row>
    <row r="402" spans="7:8" x14ac:dyDescent="0.25">
      <c r="G402">
        <v>5.0999999999999996</v>
      </c>
      <c r="H402">
        <v>1.96</v>
      </c>
    </row>
    <row r="403" spans="7:8" x14ac:dyDescent="0.25">
      <c r="G403">
        <v>5.0599999999999996</v>
      </c>
      <c r="H403">
        <v>1.97</v>
      </c>
    </row>
    <row r="404" spans="7:8" x14ac:dyDescent="0.25">
      <c r="G404">
        <v>4.25</v>
      </c>
      <c r="H404">
        <v>2.54</v>
      </c>
    </row>
    <row r="405" spans="7:8" x14ac:dyDescent="0.25">
      <c r="G405">
        <v>5.0999999999999996</v>
      </c>
      <c r="H405">
        <v>1.99</v>
      </c>
    </row>
    <row r="407" spans="7:8" x14ac:dyDescent="0.25">
      <c r="G407" s="5">
        <v>4.91</v>
      </c>
      <c r="H407" s="5">
        <v>2.15</v>
      </c>
    </row>
    <row r="409" spans="7:8" x14ac:dyDescent="0.25">
      <c r="G409" s="5">
        <v>5.23</v>
      </c>
      <c r="H409" s="5">
        <v>2.0099999999999998</v>
      </c>
    </row>
    <row r="410" spans="7:8" x14ac:dyDescent="0.25">
      <c r="G410" s="5">
        <v>5.18</v>
      </c>
      <c r="H410" s="5">
        <v>2.0699999999999998</v>
      </c>
    </row>
    <row r="411" spans="7:8" x14ac:dyDescent="0.25">
      <c r="G411" s="5">
        <v>5.18</v>
      </c>
      <c r="H411" s="5">
        <v>2.06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topLeftCell="A22" zoomScale="90" zoomScaleNormal="90" workbookViewId="0">
      <selection activeCell="K44" sqref="K44"/>
    </sheetView>
  </sheetViews>
  <sheetFormatPr baseColWidth="10" defaultRowHeight="15" x14ac:dyDescent="0.25"/>
  <cols>
    <col min="14" max="14" width="11.42578125" style="23"/>
  </cols>
  <sheetData>
    <row r="1" spans="1:25" x14ac:dyDescent="0.25">
      <c r="A1" s="1" t="s">
        <v>115</v>
      </c>
      <c r="P1" s="1" t="s">
        <v>115</v>
      </c>
    </row>
    <row r="2" spans="1:25" x14ac:dyDescent="0.25">
      <c r="A2" t="s">
        <v>141</v>
      </c>
      <c r="P2" t="s">
        <v>142</v>
      </c>
    </row>
    <row r="3" spans="1:25" x14ac:dyDescent="0.25">
      <c r="A3" s="1" t="s">
        <v>81</v>
      </c>
      <c r="B3" s="18" t="s">
        <v>1</v>
      </c>
      <c r="C3" s="18" t="s">
        <v>2</v>
      </c>
      <c r="D3" s="18" t="s">
        <v>3</v>
      </c>
      <c r="E3" s="18" t="s">
        <v>234</v>
      </c>
      <c r="F3" s="18" t="s">
        <v>235</v>
      </c>
      <c r="G3" s="18" t="s">
        <v>4</v>
      </c>
      <c r="H3" s="18" t="s">
        <v>5</v>
      </c>
      <c r="I3" s="18" t="s">
        <v>236</v>
      </c>
      <c r="J3" s="18" t="s">
        <v>237</v>
      </c>
      <c r="P3" s="1" t="s">
        <v>81</v>
      </c>
      <c r="Q3" s="18" t="s">
        <v>1</v>
      </c>
      <c r="R3" s="18" t="s">
        <v>2</v>
      </c>
      <c r="S3" s="18" t="s">
        <v>3</v>
      </c>
      <c r="T3" s="18" t="s">
        <v>234</v>
      </c>
      <c r="U3" s="18" t="s">
        <v>235</v>
      </c>
      <c r="V3" s="18" t="s">
        <v>4</v>
      </c>
      <c r="W3" s="18" t="s">
        <v>5</v>
      </c>
      <c r="X3" s="18" t="s">
        <v>236</v>
      </c>
      <c r="Y3" s="18" t="s">
        <v>237</v>
      </c>
    </row>
    <row r="4" spans="1:25" x14ac:dyDescent="0.25">
      <c r="A4" t="s">
        <v>238</v>
      </c>
      <c r="B4" s="9">
        <v>66.87</v>
      </c>
      <c r="C4" s="9">
        <v>1.25</v>
      </c>
      <c r="D4" s="9">
        <v>0.05</v>
      </c>
      <c r="E4" s="9">
        <v>0.33</v>
      </c>
      <c r="F4" s="9">
        <v>0.6</v>
      </c>
      <c r="G4" s="9">
        <v>0.28999999999999998</v>
      </c>
      <c r="H4" s="9">
        <v>8.6199999999999992</v>
      </c>
      <c r="I4" s="9">
        <v>21.86</v>
      </c>
      <c r="J4" s="9">
        <v>0.11</v>
      </c>
      <c r="P4" t="s">
        <v>238</v>
      </c>
      <c r="Q4" s="9">
        <v>28.95</v>
      </c>
      <c r="R4" s="9">
        <v>0.83</v>
      </c>
      <c r="S4" s="9">
        <v>0.06</v>
      </c>
      <c r="T4" s="9">
        <v>0.41</v>
      </c>
      <c r="U4" s="9">
        <v>0.78</v>
      </c>
      <c r="V4" s="9">
        <v>0.44</v>
      </c>
      <c r="W4" s="9">
        <v>13.03</v>
      </c>
      <c r="X4" s="9">
        <v>54.96</v>
      </c>
      <c r="Y4" s="9">
        <v>0.56000000000000005</v>
      </c>
    </row>
    <row r="5" spans="1:25" x14ac:dyDescent="0.25">
      <c r="A5" t="s">
        <v>239</v>
      </c>
      <c r="B5" s="9">
        <v>66.78</v>
      </c>
      <c r="C5" s="9">
        <v>1.1100000000000001</v>
      </c>
      <c r="D5" s="9">
        <v>0.06</v>
      </c>
      <c r="E5" s="9">
        <v>0.36</v>
      </c>
      <c r="F5" s="9">
        <v>0.68</v>
      </c>
      <c r="G5" s="9">
        <v>0.25</v>
      </c>
      <c r="H5" s="9">
        <v>8.9499999999999993</v>
      </c>
      <c r="I5" s="9">
        <v>21.65</v>
      </c>
      <c r="J5" s="9">
        <v>0.15</v>
      </c>
      <c r="P5" t="s">
        <v>239</v>
      </c>
      <c r="Q5" s="9">
        <v>28.88</v>
      </c>
      <c r="R5" s="9">
        <v>0.73</v>
      </c>
      <c r="S5" s="9">
        <v>7.0000000000000007E-2</v>
      </c>
      <c r="T5" s="9">
        <v>0.44</v>
      </c>
      <c r="U5" s="9">
        <v>0.88</v>
      </c>
      <c r="V5" s="9">
        <v>0.38</v>
      </c>
      <c r="W5" s="9">
        <v>13.52</v>
      </c>
      <c r="X5" s="9">
        <v>54.38</v>
      </c>
      <c r="Y5" s="9">
        <v>0.73</v>
      </c>
    </row>
    <row r="6" spans="1:25" x14ac:dyDescent="0.25">
      <c r="A6" t="s">
        <v>240</v>
      </c>
      <c r="B6" s="9">
        <v>66.78</v>
      </c>
      <c r="C6" s="9">
        <v>1.53</v>
      </c>
      <c r="D6" s="9">
        <v>0.08</v>
      </c>
      <c r="E6" s="9">
        <v>0.4</v>
      </c>
      <c r="F6" s="9">
        <v>0.7</v>
      </c>
      <c r="G6" s="9">
        <v>0.27</v>
      </c>
      <c r="H6" s="9">
        <v>8.4600000000000009</v>
      </c>
      <c r="I6" s="9">
        <v>21.65</v>
      </c>
      <c r="J6" s="9">
        <v>0.13</v>
      </c>
      <c r="P6" t="s">
        <v>240</v>
      </c>
      <c r="Q6" s="9">
        <v>29.02</v>
      </c>
      <c r="R6" s="9">
        <v>1.01</v>
      </c>
      <c r="S6" s="9">
        <v>0.09</v>
      </c>
      <c r="T6" s="9">
        <v>0.49</v>
      </c>
      <c r="U6" s="9">
        <v>0.91</v>
      </c>
      <c r="V6" s="9">
        <v>0.4</v>
      </c>
      <c r="W6" s="9">
        <v>12.84</v>
      </c>
      <c r="X6" s="9">
        <v>54.63</v>
      </c>
      <c r="Y6" s="9">
        <v>0.63</v>
      </c>
    </row>
    <row r="7" spans="1:25" x14ac:dyDescent="0.25">
      <c r="A7" t="s">
        <v>241</v>
      </c>
      <c r="B7" s="9">
        <v>66.72</v>
      </c>
      <c r="C7" s="9">
        <v>1.26</v>
      </c>
      <c r="D7" s="9">
        <v>0.03</v>
      </c>
      <c r="E7" s="9">
        <v>0.39</v>
      </c>
      <c r="F7" s="9">
        <v>0.61</v>
      </c>
      <c r="G7" s="9">
        <v>0.28999999999999998</v>
      </c>
      <c r="H7" s="9">
        <v>8.9499999999999993</v>
      </c>
      <c r="I7" s="9">
        <v>21.63</v>
      </c>
      <c r="J7" s="9">
        <v>0.13</v>
      </c>
      <c r="P7" t="s">
        <v>241</v>
      </c>
      <c r="Q7" s="9">
        <v>28.9</v>
      </c>
      <c r="R7" s="9">
        <v>0.83</v>
      </c>
      <c r="S7" s="9">
        <v>0.03</v>
      </c>
      <c r="T7" s="9">
        <v>0.47</v>
      </c>
      <c r="U7" s="9">
        <v>0.8</v>
      </c>
      <c r="V7" s="9">
        <v>0.43</v>
      </c>
      <c r="W7" s="9">
        <v>13.53</v>
      </c>
      <c r="X7" s="9">
        <v>54.39</v>
      </c>
      <c r="Y7" s="9">
        <v>0.62</v>
      </c>
    </row>
    <row r="8" spans="1:25" x14ac:dyDescent="0.25">
      <c r="A8" t="s">
        <v>242</v>
      </c>
      <c r="B8" s="9">
        <v>66.77</v>
      </c>
      <c r="C8" s="9">
        <v>1.69</v>
      </c>
      <c r="D8" s="9">
        <v>0.04</v>
      </c>
      <c r="E8" s="9">
        <v>0.37</v>
      </c>
      <c r="F8" s="9">
        <v>0.73</v>
      </c>
      <c r="G8" s="9">
        <v>0.32</v>
      </c>
      <c r="H8" s="9">
        <v>8.32</v>
      </c>
      <c r="I8" s="9">
        <v>21.61</v>
      </c>
      <c r="J8" s="9">
        <v>0.14000000000000001</v>
      </c>
      <c r="P8" t="s">
        <v>242</v>
      </c>
      <c r="Q8" s="9">
        <v>29.05</v>
      </c>
      <c r="R8" s="9">
        <v>1.1200000000000001</v>
      </c>
      <c r="S8" s="9">
        <v>0.04</v>
      </c>
      <c r="T8" s="9">
        <v>0.45</v>
      </c>
      <c r="U8" s="9">
        <v>0.96</v>
      </c>
      <c r="V8" s="9">
        <v>0.48</v>
      </c>
      <c r="W8" s="9">
        <v>12.64</v>
      </c>
      <c r="X8" s="9">
        <v>54.59</v>
      </c>
      <c r="Y8" s="9">
        <v>0.67</v>
      </c>
    </row>
    <row r="9" spans="1:25" x14ac:dyDescent="0.25">
      <c r="A9" t="s">
        <v>243</v>
      </c>
      <c r="B9" s="9">
        <v>66.81</v>
      </c>
      <c r="C9" s="9">
        <v>1.34</v>
      </c>
      <c r="D9" s="9">
        <v>0.06</v>
      </c>
      <c r="E9" s="9">
        <v>0.37</v>
      </c>
      <c r="F9" s="9">
        <v>0.62</v>
      </c>
      <c r="G9" s="9">
        <v>0.3</v>
      </c>
      <c r="H9" s="9">
        <v>8.6300000000000008</v>
      </c>
      <c r="I9" s="9">
        <v>21.75</v>
      </c>
      <c r="J9" s="9">
        <v>0.12</v>
      </c>
      <c r="P9" t="s">
        <v>243</v>
      </c>
      <c r="Q9" s="9">
        <v>28.95</v>
      </c>
      <c r="R9" s="9">
        <v>0.88</v>
      </c>
      <c r="S9" s="9">
        <v>0.06</v>
      </c>
      <c r="T9" s="9">
        <v>0.45</v>
      </c>
      <c r="U9" s="9">
        <v>0.81</v>
      </c>
      <c r="V9" s="9">
        <v>0.45</v>
      </c>
      <c r="W9" s="9">
        <v>13.05</v>
      </c>
      <c r="X9" s="9">
        <v>54.74</v>
      </c>
      <c r="Y9" s="9">
        <v>0.61</v>
      </c>
    </row>
    <row r="10" spans="1:25" x14ac:dyDescent="0.25">
      <c r="A10" t="s">
        <v>244</v>
      </c>
      <c r="B10" s="9">
        <v>66.739999999999995</v>
      </c>
      <c r="C10" s="9">
        <v>1.62</v>
      </c>
      <c r="D10" s="9">
        <v>0.05</v>
      </c>
      <c r="E10" s="9">
        <v>0.33</v>
      </c>
      <c r="F10" s="9">
        <v>0.69</v>
      </c>
      <c r="G10" s="9">
        <v>0.31</v>
      </c>
      <c r="H10" s="9">
        <v>8.5299999999999994</v>
      </c>
      <c r="I10" s="9">
        <v>21.63</v>
      </c>
      <c r="J10" s="9">
        <v>0.12</v>
      </c>
      <c r="P10" t="s">
        <v>244</v>
      </c>
      <c r="Q10" s="9">
        <v>29.01</v>
      </c>
      <c r="R10" s="9">
        <v>1.07</v>
      </c>
      <c r="S10" s="9">
        <v>0.05</v>
      </c>
      <c r="T10" s="9">
        <v>0.4</v>
      </c>
      <c r="U10" s="9">
        <v>0.9</v>
      </c>
      <c r="V10" s="9">
        <v>0.46</v>
      </c>
      <c r="W10" s="9">
        <v>12.94</v>
      </c>
      <c r="X10" s="9">
        <v>54.59</v>
      </c>
      <c r="Y10" s="9">
        <v>0.57999999999999996</v>
      </c>
    </row>
    <row r="11" spans="1:25" x14ac:dyDescent="0.25">
      <c r="A11" t="s">
        <v>245</v>
      </c>
      <c r="B11" s="9">
        <v>66.8</v>
      </c>
      <c r="C11" s="9">
        <v>1.64</v>
      </c>
      <c r="D11" s="9">
        <v>0.09</v>
      </c>
      <c r="E11" s="9">
        <v>0.32</v>
      </c>
      <c r="F11" s="9">
        <v>0.59</v>
      </c>
      <c r="G11" s="9">
        <v>0.28999999999999998</v>
      </c>
      <c r="H11" s="9">
        <v>8.39</v>
      </c>
      <c r="I11" s="9">
        <v>21.76</v>
      </c>
      <c r="J11" s="9">
        <v>0.14000000000000001</v>
      </c>
      <c r="P11" t="s">
        <v>245</v>
      </c>
      <c r="Q11" s="9">
        <v>29</v>
      </c>
      <c r="R11" s="9">
        <v>1.08</v>
      </c>
      <c r="S11" s="9">
        <v>0.1</v>
      </c>
      <c r="T11" s="9">
        <v>0.39</v>
      </c>
      <c r="U11" s="9">
        <v>0.77</v>
      </c>
      <c r="V11" s="9">
        <v>0.43</v>
      </c>
      <c r="W11" s="9">
        <v>12.71</v>
      </c>
      <c r="X11" s="9">
        <v>54.85</v>
      </c>
      <c r="Y11" s="9">
        <v>0.68</v>
      </c>
    </row>
    <row r="12" spans="1:25" x14ac:dyDescent="0.25">
      <c r="A12" t="s">
        <v>246</v>
      </c>
      <c r="B12" s="9">
        <v>66.69</v>
      </c>
      <c r="C12" s="9">
        <v>1.24</v>
      </c>
      <c r="D12" s="9">
        <v>0.03</v>
      </c>
      <c r="E12" s="9">
        <v>0.35</v>
      </c>
      <c r="F12" s="9">
        <v>0.6</v>
      </c>
      <c r="G12" s="9">
        <v>0.28999999999999998</v>
      </c>
      <c r="H12" s="9">
        <v>9.0500000000000007</v>
      </c>
      <c r="I12" s="9">
        <v>21.61</v>
      </c>
      <c r="J12" s="9">
        <v>0.13</v>
      </c>
      <c r="P12" t="s">
        <v>246</v>
      </c>
      <c r="Q12" s="9">
        <v>28.87</v>
      </c>
      <c r="R12" s="9">
        <v>0.81</v>
      </c>
      <c r="S12" s="9">
        <v>0.04</v>
      </c>
      <c r="T12" s="9">
        <v>0.43</v>
      </c>
      <c r="U12" s="9">
        <v>0.78</v>
      </c>
      <c r="V12" s="9">
        <v>0.43</v>
      </c>
      <c r="W12" s="9">
        <v>13.68</v>
      </c>
      <c r="X12" s="9">
        <v>54.31</v>
      </c>
      <c r="Y12" s="9">
        <v>0.64</v>
      </c>
    </row>
    <row r="13" spans="1:25" x14ac:dyDescent="0.25">
      <c r="A13" t="s">
        <v>247</v>
      </c>
      <c r="B13" s="9">
        <v>66.739999999999995</v>
      </c>
      <c r="C13" s="9">
        <v>1.55</v>
      </c>
      <c r="D13" s="9">
        <v>0.04</v>
      </c>
      <c r="E13" s="9">
        <v>0.35</v>
      </c>
      <c r="F13" s="9">
        <v>0.55000000000000004</v>
      </c>
      <c r="G13" s="9">
        <v>0.28999999999999998</v>
      </c>
      <c r="H13" s="9">
        <v>8.64</v>
      </c>
      <c r="I13" s="9">
        <v>21.71</v>
      </c>
      <c r="J13" s="9">
        <v>0.13</v>
      </c>
      <c r="P13" t="s">
        <v>247</v>
      </c>
      <c r="Q13" s="9">
        <v>28.95</v>
      </c>
      <c r="R13" s="9">
        <v>1.02</v>
      </c>
      <c r="S13" s="9">
        <v>0.05</v>
      </c>
      <c r="T13" s="9">
        <v>0.42</v>
      </c>
      <c r="U13" s="9">
        <v>0.71</v>
      </c>
      <c r="V13" s="9">
        <v>0.43</v>
      </c>
      <c r="W13" s="9">
        <v>13.09</v>
      </c>
      <c r="X13" s="9">
        <v>54.69</v>
      </c>
      <c r="Y13" s="9">
        <v>0.62</v>
      </c>
    </row>
    <row r="14" spans="1:25" x14ac:dyDescent="0.25">
      <c r="A14" t="s">
        <v>248</v>
      </c>
      <c r="B14" s="9">
        <v>66.680000000000007</v>
      </c>
      <c r="C14" s="9">
        <v>1.06</v>
      </c>
      <c r="D14" s="9">
        <v>0.04</v>
      </c>
      <c r="E14" s="9">
        <v>0.34</v>
      </c>
      <c r="F14" s="9">
        <v>0.69</v>
      </c>
      <c r="G14" s="9">
        <v>0.32</v>
      </c>
      <c r="H14" s="9">
        <v>9.19</v>
      </c>
      <c r="I14" s="9">
        <v>21.53</v>
      </c>
      <c r="J14" s="9">
        <v>0.15</v>
      </c>
      <c r="P14" t="s">
        <v>248</v>
      </c>
      <c r="Q14" s="9">
        <v>28.83</v>
      </c>
      <c r="R14" s="9">
        <v>0.7</v>
      </c>
      <c r="S14" s="9">
        <v>0.04</v>
      </c>
      <c r="T14" s="9">
        <v>0.42</v>
      </c>
      <c r="U14" s="9">
        <v>0.89</v>
      </c>
      <c r="V14" s="9">
        <v>0.47</v>
      </c>
      <c r="W14" s="9">
        <v>13.88</v>
      </c>
      <c r="X14" s="9">
        <v>54.05</v>
      </c>
      <c r="Y14" s="9">
        <v>0.72</v>
      </c>
    </row>
    <row r="15" spans="1:25" x14ac:dyDescent="0.25">
      <c r="A15" t="s">
        <v>249</v>
      </c>
      <c r="B15" s="9">
        <v>66.790000000000006</v>
      </c>
      <c r="C15" s="9">
        <v>1.75</v>
      </c>
      <c r="D15" s="9">
        <v>0.09</v>
      </c>
      <c r="E15" s="9">
        <v>0.39</v>
      </c>
      <c r="F15" s="9">
        <v>0.68</v>
      </c>
      <c r="G15" s="9">
        <v>0.28999999999999998</v>
      </c>
      <c r="H15" s="9">
        <v>8.2100000000000009</v>
      </c>
      <c r="I15" s="9">
        <v>21.65</v>
      </c>
      <c r="J15" s="9">
        <v>0.15</v>
      </c>
      <c r="P15" t="s">
        <v>249</v>
      </c>
      <c r="Q15" s="9">
        <v>29.05</v>
      </c>
      <c r="R15" s="9">
        <v>1.1599999999999999</v>
      </c>
      <c r="S15" s="9">
        <v>0.1</v>
      </c>
      <c r="T15" s="9">
        <v>0.47</v>
      </c>
      <c r="U15" s="9">
        <v>0.89</v>
      </c>
      <c r="V15" s="9">
        <v>0.44</v>
      </c>
      <c r="W15" s="9">
        <v>12.46</v>
      </c>
      <c r="X15" s="9">
        <v>54.7</v>
      </c>
      <c r="Y15" s="9">
        <v>0.74</v>
      </c>
    </row>
    <row r="16" spans="1:25" x14ac:dyDescent="0.25">
      <c r="A16" t="s">
        <v>250</v>
      </c>
      <c r="B16" s="9">
        <v>66.680000000000007</v>
      </c>
      <c r="C16" s="9">
        <v>1.43</v>
      </c>
      <c r="D16" s="9">
        <v>0.25</v>
      </c>
      <c r="E16" s="9">
        <v>0.37</v>
      </c>
      <c r="F16" s="9">
        <v>0.57999999999999996</v>
      </c>
      <c r="G16" s="9">
        <v>0.27</v>
      </c>
      <c r="H16" s="9">
        <v>8.68</v>
      </c>
      <c r="I16" s="9">
        <v>21.61</v>
      </c>
      <c r="J16" s="9">
        <v>0.13</v>
      </c>
      <c r="P16" t="s">
        <v>250</v>
      </c>
      <c r="Q16" s="9">
        <v>28.94</v>
      </c>
      <c r="R16" s="9">
        <v>0.94</v>
      </c>
      <c r="S16" s="9">
        <v>0.28000000000000003</v>
      </c>
      <c r="T16" s="9">
        <v>0.45</v>
      </c>
      <c r="U16" s="9">
        <v>0.75</v>
      </c>
      <c r="V16" s="9">
        <v>0.4</v>
      </c>
      <c r="W16" s="9">
        <v>13.15</v>
      </c>
      <c r="X16" s="9">
        <v>54.45</v>
      </c>
      <c r="Y16" s="9">
        <v>0.63</v>
      </c>
    </row>
    <row r="17" spans="1:25" x14ac:dyDescent="0.25">
      <c r="A17" t="s">
        <v>251</v>
      </c>
      <c r="B17" s="9">
        <v>66.790000000000006</v>
      </c>
      <c r="C17" s="9">
        <v>1.17</v>
      </c>
      <c r="D17" s="9">
        <v>0.04</v>
      </c>
      <c r="E17" s="9">
        <v>0.39</v>
      </c>
      <c r="F17" s="9">
        <v>0.78</v>
      </c>
      <c r="G17" s="9">
        <v>0.27</v>
      </c>
      <c r="H17" s="9">
        <v>8.81</v>
      </c>
      <c r="I17" s="9">
        <v>21.61</v>
      </c>
      <c r="J17" s="9">
        <v>0.14000000000000001</v>
      </c>
      <c r="P17" t="s">
        <v>251</v>
      </c>
      <c r="Q17" s="9">
        <v>28.94</v>
      </c>
      <c r="R17" s="9">
        <v>0.77</v>
      </c>
      <c r="S17" s="9">
        <v>0.04</v>
      </c>
      <c r="T17" s="9">
        <v>0.48</v>
      </c>
      <c r="U17" s="9">
        <v>1.01</v>
      </c>
      <c r="V17" s="9">
        <v>0.4</v>
      </c>
      <c r="W17" s="9">
        <v>13.33</v>
      </c>
      <c r="X17" s="9">
        <v>54.36</v>
      </c>
      <c r="Y17" s="9">
        <v>0.67</v>
      </c>
    </row>
    <row r="18" spans="1:25" x14ac:dyDescent="0.25">
      <c r="A18" t="s">
        <v>252</v>
      </c>
      <c r="B18" s="9">
        <v>66.8</v>
      </c>
      <c r="C18" s="9">
        <v>1.19</v>
      </c>
      <c r="D18" s="9">
        <v>0.15</v>
      </c>
      <c r="E18" s="9">
        <v>0.35</v>
      </c>
      <c r="F18" s="9">
        <v>0.69</v>
      </c>
      <c r="G18" s="9">
        <v>0.26</v>
      </c>
      <c r="H18" s="9">
        <v>8.74</v>
      </c>
      <c r="I18" s="9">
        <v>21.67</v>
      </c>
      <c r="J18" s="9">
        <v>0.14000000000000001</v>
      </c>
      <c r="P18" t="s">
        <v>252</v>
      </c>
      <c r="Q18" s="9">
        <v>28.92</v>
      </c>
      <c r="R18" s="9">
        <v>0.78</v>
      </c>
      <c r="S18" s="9">
        <v>0.17</v>
      </c>
      <c r="T18" s="9">
        <v>0.42</v>
      </c>
      <c r="U18" s="9">
        <v>0.9</v>
      </c>
      <c r="V18" s="9">
        <v>0.39</v>
      </c>
      <c r="W18" s="9">
        <v>13.22</v>
      </c>
      <c r="X18" s="9">
        <v>54.5</v>
      </c>
      <c r="Y18" s="9">
        <v>0.71</v>
      </c>
    </row>
    <row r="19" spans="1:25" x14ac:dyDescent="0.25">
      <c r="A19" t="s">
        <v>253</v>
      </c>
      <c r="B19" s="9">
        <v>66.78</v>
      </c>
      <c r="C19" s="9">
        <v>1.36</v>
      </c>
      <c r="D19" s="9">
        <v>0.04</v>
      </c>
      <c r="E19" s="9">
        <v>0.35</v>
      </c>
      <c r="F19" s="9">
        <v>0.56000000000000005</v>
      </c>
      <c r="G19" s="9">
        <v>0.31</v>
      </c>
      <c r="H19" s="9">
        <v>8.7100000000000009</v>
      </c>
      <c r="I19" s="9">
        <v>21.75</v>
      </c>
      <c r="J19" s="9">
        <v>0.14000000000000001</v>
      </c>
      <c r="P19" t="s">
        <v>253</v>
      </c>
      <c r="Q19" s="9">
        <v>28.92</v>
      </c>
      <c r="R19" s="9">
        <v>0.89</v>
      </c>
      <c r="S19" s="9">
        <v>0.05</v>
      </c>
      <c r="T19" s="9">
        <v>0.43</v>
      </c>
      <c r="U19" s="9">
        <v>0.72</v>
      </c>
      <c r="V19" s="9">
        <v>0.46</v>
      </c>
      <c r="W19" s="9">
        <v>13.16</v>
      </c>
      <c r="X19" s="9">
        <v>54.68</v>
      </c>
      <c r="Y19" s="9">
        <v>0.69</v>
      </c>
    </row>
    <row r="20" spans="1:25" x14ac:dyDescent="0.25">
      <c r="A20" t="s">
        <v>254</v>
      </c>
      <c r="B20" s="9">
        <v>66.790000000000006</v>
      </c>
      <c r="C20" s="9">
        <v>1.37</v>
      </c>
      <c r="D20" s="9">
        <v>0.04</v>
      </c>
      <c r="E20" s="9">
        <v>0.3</v>
      </c>
      <c r="F20" s="9">
        <v>0.53</v>
      </c>
      <c r="G20" s="9">
        <v>0.28000000000000003</v>
      </c>
      <c r="H20" s="9">
        <v>8.75</v>
      </c>
      <c r="I20" s="9">
        <v>21.83</v>
      </c>
      <c r="J20" s="9">
        <v>0.11</v>
      </c>
      <c r="P20" t="s">
        <v>254</v>
      </c>
      <c r="Q20" s="9">
        <v>28.93</v>
      </c>
      <c r="R20" s="9">
        <v>0.9</v>
      </c>
      <c r="S20" s="9">
        <v>0.04</v>
      </c>
      <c r="T20" s="9">
        <v>0.36</v>
      </c>
      <c r="U20" s="9">
        <v>0.69</v>
      </c>
      <c r="V20" s="9">
        <v>0.42</v>
      </c>
      <c r="W20" s="9">
        <v>13.23</v>
      </c>
      <c r="X20" s="9">
        <v>54.9</v>
      </c>
      <c r="Y20" s="9">
        <v>0.54</v>
      </c>
    </row>
    <row r="21" spans="1:25" x14ac:dyDescent="0.25">
      <c r="A21" t="s">
        <v>255</v>
      </c>
      <c r="B21" s="9">
        <v>66.760000000000005</v>
      </c>
      <c r="C21" s="9">
        <v>1.04</v>
      </c>
      <c r="D21" s="9">
        <v>0.09</v>
      </c>
      <c r="E21" s="9">
        <v>0.37</v>
      </c>
      <c r="F21" s="9">
        <v>0.73</v>
      </c>
      <c r="G21" s="9">
        <v>0.24</v>
      </c>
      <c r="H21" s="9">
        <v>9.0299999999999994</v>
      </c>
      <c r="I21" s="9">
        <v>21.61</v>
      </c>
      <c r="J21" s="9">
        <v>0.13</v>
      </c>
      <c r="P21" t="s">
        <v>255</v>
      </c>
      <c r="Q21" s="9">
        <v>28.89</v>
      </c>
      <c r="R21" s="9">
        <v>0.68</v>
      </c>
      <c r="S21" s="9">
        <v>0.1</v>
      </c>
      <c r="T21" s="9">
        <v>0.44</v>
      </c>
      <c r="U21" s="9">
        <v>0.95</v>
      </c>
      <c r="V21" s="9">
        <v>0.36</v>
      </c>
      <c r="W21" s="9">
        <v>13.64</v>
      </c>
      <c r="X21" s="9">
        <v>54.29</v>
      </c>
      <c r="Y21" s="9">
        <v>0.65</v>
      </c>
    </row>
    <row r="22" spans="1:25" x14ac:dyDescent="0.25">
      <c r="A22" t="s">
        <v>256</v>
      </c>
      <c r="B22" s="9">
        <v>66.489999999999995</v>
      </c>
      <c r="C22" s="9">
        <v>1.58</v>
      </c>
      <c r="D22" s="9">
        <v>0.2</v>
      </c>
      <c r="E22" s="9">
        <v>0.4</v>
      </c>
      <c r="F22" s="9">
        <v>0.64</v>
      </c>
      <c r="G22" s="9">
        <v>0.28000000000000003</v>
      </c>
      <c r="H22" s="9">
        <v>8.99</v>
      </c>
      <c r="I22" s="9">
        <v>21.3</v>
      </c>
      <c r="J22" s="9">
        <v>0.13</v>
      </c>
      <c r="P22" t="s">
        <v>256</v>
      </c>
      <c r="Q22" s="9">
        <v>28.92</v>
      </c>
      <c r="R22" s="9">
        <v>1.05</v>
      </c>
      <c r="S22" s="9">
        <v>0.22</v>
      </c>
      <c r="T22" s="9">
        <v>0.49</v>
      </c>
      <c r="U22" s="9">
        <v>0.83</v>
      </c>
      <c r="V22" s="9">
        <v>0.42</v>
      </c>
      <c r="W22" s="9">
        <v>13.64</v>
      </c>
      <c r="X22" s="9">
        <v>53.79</v>
      </c>
      <c r="Y22" s="9">
        <v>0.65</v>
      </c>
    </row>
    <row r="23" spans="1:25" x14ac:dyDescent="0.25">
      <c r="A23" t="s">
        <v>257</v>
      </c>
      <c r="B23" s="9">
        <v>66.790000000000006</v>
      </c>
      <c r="C23" s="9">
        <v>1.1399999999999999</v>
      </c>
      <c r="D23" s="9">
        <v>0.12</v>
      </c>
      <c r="E23" s="9">
        <v>0.36</v>
      </c>
      <c r="F23" s="9">
        <v>0.68</v>
      </c>
      <c r="G23" s="9">
        <v>0.25</v>
      </c>
      <c r="H23" s="9">
        <v>8.86</v>
      </c>
      <c r="I23" s="9">
        <v>21.66</v>
      </c>
      <c r="J23" s="9">
        <v>0.15</v>
      </c>
      <c r="P23" t="s">
        <v>257</v>
      </c>
      <c r="Q23" s="9">
        <v>28.9</v>
      </c>
      <c r="R23" s="9">
        <v>0.75</v>
      </c>
      <c r="S23" s="9">
        <v>0.13</v>
      </c>
      <c r="T23" s="9">
        <v>0.43</v>
      </c>
      <c r="U23" s="9">
        <v>0.89</v>
      </c>
      <c r="V23" s="9">
        <v>0.37</v>
      </c>
      <c r="W23" s="9">
        <v>13.37</v>
      </c>
      <c r="X23" s="9">
        <v>54.43</v>
      </c>
      <c r="Y23" s="9">
        <v>0.73</v>
      </c>
    </row>
    <row r="24" spans="1:25" x14ac:dyDescent="0.25">
      <c r="A24" t="s">
        <v>258</v>
      </c>
      <c r="B24" s="9">
        <v>66.75</v>
      </c>
      <c r="C24" s="9">
        <v>1.2</v>
      </c>
      <c r="D24" s="9">
        <v>0.11</v>
      </c>
      <c r="E24" s="9">
        <v>0.34</v>
      </c>
      <c r="F24" s="9">
        <v>0.67</v>
      </c>
      <c r="G24" s="9">
        <v>0.32</v>
      </c>
      <c r="H24" s="9">
        <v>8.83</v>
      </c>
      <c r="I24" s="9">
        <v>21.66</v>
      </c>
      <c r="J24" s="9">
        <v>0.12</v>
      </c>
      <c r="P24" t="s">
        <v>258</v>
      </c>
      <c r="Q24" s="9">
        <v>28.92</v>
      </c>
      <c r="R24" s="9">
        <v>0.79</v>
      </c>
      <c r="S24" s="9">
        <v>0.12</v>
      </c>
      <c r="T24" s="9">
        <v>0.41</v>
      </c>
      <c r="U24" s="9">
        <v>0.87</v>
      </c>
      <c r="V24" s="9">
        <v>0.47</v>
      </c>
      <c r="W24" s="9">
        <v>13.35</v>
      </c>
      <c r="X24" s="9">
        <v>54.48</v>
      </c>
      <c r="Y24" s="9">
        <v>0.57999999999999996</v>
      </c>
    </row>
    <row r="25" spans="1:25" x14ac:dyDescent="0.25">
      <c r="A25" t="s">
        <v>259</v>
      </c>
      <c r="B25" s="9">
        <v>66.760000000000005</v>
      </c>
      <c r="C25" s="9">
        <v>1.08</v>
      </c>
      <c r="D25" s="9">
        <v>0.12</v>
      </c>
      <c r="E25" s="9">
        <v>0.33</v>
      </c>
      <c r="F25" s="9">
        <v>0.66</v>
      </c>
      <c r="G25" s="9">
        <v>0.26</v>
      </c>
      <c r="H25" s="9">
        <v>8.98</v>
      </c>
      <c r="I25" s="9">
        <v>21.67</v>
      </c>
      <c r="J25" s="9">
        <v>0.12</v>
      </c>
      <c r="P25" t="s">
        <v>259</v>
      </c>
      <c r="Q25" s="9">
        <v>28.89</v>
      </c>
      <c r="R25" s="9">
        <v>0.71</v>
      </c>
      <c r="S25" s="9">
        <v>0.13</v>
      </c>
      <c r="T25" s="9">
        <v>0.4</v>
      </c>
      <c r="U25" s="9">
        <v>0.86</v>
      </c>
      <c r="V25" s="9">
        <v>0.39</v>
      </c>
      <c r="W25" s="9">
        <v>13.57</v>
      </c>
      <c r="X25" s="9">
        <v>54.46</v>
      </c>
      <c r="Y25" s="9">
        <v>0.59</v>
      </c>
    </row>
    <row r="26" spans="1:25" x14ac:dyDescent="0.25">
      <c r="A26" t="s">
        <v>260</v>
      </c>
      <c r="B26" s="9">
        <v>66.66</v>
      </c>
      <c r="C26" s="9">
        <v>1.0900000000000001</v>
      </c>
      <c r="D26" s="9">
        <v>0.1</v>
      </c>
      <c r="E26" s="9">
        <v>0.35</v>
      </c>
      <c r="F26" s="9">
        <v>0.73</v>
      </c>
      <c r="G26" s="9">
        <v>0.3</v>
      </c>
      <c r="H26" s="9">
        <v>9.17</v>
      </c>
      <c r="I26" s="9">
        <v>21.46</v>
      </c>
      <c r="J26" s="9">
        <v>0.15</v>
      </c>
      <c r="P26" t="s">
        <v>260</v>
      </c>
      <c r="Q26" s="9">
        <v>28.85</v>
      </c>
      <c r="R26" s="9">
        <v>0.72</v>
      </c>
      <c r="S26" s="9">
        <v>0.1</v>
      </c>
      <c r="T26" s="9">
        <v>0.43</v>
      </c>
      <c r="U26" s="9">
        <v>0.95</v>
      </c>
      <c r="V26" s="9">
        <v>0.44</v>
      </c>
      <c r="W26" s="9">
        <v>13.85</v>
      </c>
      <c r="X26" s="9">
        <v>53.95</v>
      </c>
      <c r="Y26" s="9">
        <v>0.71</v>
      </c>
    </row>
    <row r="29" spans="1:25" s="23" customFormat="1" x14ac:dyDescent="0.25"/>
    <row r="31" spans="1:25" x14ac:dyDescent="0.25">
      <c r="A31" s="1" t="s">
        <v>115</v>
      </c>
      <c r="P31" s="1" t="s">
        <v>115</v>
      </c>
    </row>
    <row r="32" spans="1:25" x14ac:dyDescent="0.25">
      <c r="A32" t="s">
        <v>141</v>
      </c>
      <c r="P32" t="s">
        <v>142</v>
      </c>
    </row>
    <row r="33" spans="1:25" x14ac:dyDescent="0.25">
      <c r="A33" s="1" t="s">
        <v>89</v>
      </c>
      <c r="B33" s="18" t="s">
        <v>1</v>
      </c>
      <c r="C33" s="18" t="s">
        <v>2</v>
      </c>
      <c r="D33" s="18" t="s">
        <v>3</v>
      </c>
      <c r="E33" s="18" t="s">
        <v>234</v>
      </c>
      <c r="F33" s="18" t="s">
        <v>235</v>
      </c>
      <c r="G33" s="18" t="s">
        <v>4</v>
      </c>
      <c r="H33" s="18" t="s">
        <v>5</v>
      </c>
      <c r="I33" s="18" t="s">
        <v>236</v>
      </c>
      <c r="J33" s="18" t="s">
        <v>237</v>
      </c>
      <c r="P33" s="1" t="s">
        <v>89</v>
      </c>
      <c r="Q33" s="18" t="s">
        <v>1</v>
      </c>
      <c r="R33" s="18" t="s">
        <v>2</v>
      </c>
      <c r="S33" s="18" t="s">
        <v>3</v>
      </c>
      <c r="T33" s="18" t="s">
        <v>234</v>
      </c>
      <c r="U33" s="18" t="s">
        <v>235</v>
      </c>
      <c r="V33" s="18" t="s">
        <v>4</v>
      </c>
      <c r="W33" s="18" t="s">
        <v>5</v>
      </c>
      <c r="X33" s="18" t="s">
        <v>236</v>
      </c>
      <c r="Y33" s="18" t="s">
        <v>237</v>
      </c>
    </row>
    <row r="34" spans="1:25" x14ac:dyDescent="0.25">
      <c r="A34" t="s">
        <v>238</v>
      </c>
      <c r="B34" s="9">
        <v>65.849999999999994</v>
      </c>
      <c r="C34" s="9">
        <v>1.73</v>
      </c>
      <c r="D34" s="9">
        <v>0.23</v>
      </c>
      <c r="E34" s="9">
        <v>0.53</v>
      </c>
      <c r="F34" s="9">
        <v>0.65</v>
      </c>
      <c r="G34" s="9">
        <v>0.28999999999999998</v>
      </c>
      <c r="H34" s="9">
        <v>8.3000000000000007</v>
      </c>
      <c r="I34" s="9">
        <v>22.12</v>
      </c>
      <c r="J34" s="9">
        <v>0.31</v>
      </c>
      <c r="P34" t="s">
        <v>238</v>
      </c>
      <c r="Q34" s="9">
        <v>28.1</v>
      </c>
      <c r="R34" s="9">
        <v>1.1200000000000001</v>
      </c>
      <c r="S34" s="9">
        <v>0.25</v>
      </c>
      <c r="T34" s="9">
        <v>0.63</v>
      </c>
      <c r="U34" s="9">
        <v>0.83</v>
      </c>
      <c r="V34" s="9">
        <v>0.42</v>
      </c>
      <c r="W34" s="9">
        <v>12.36</v>
      </c>
      <c r="X34" s="9">
        <v>54.79</v>
      </c>
      <c r="Y34" s="9">
        <v>1.51</v>
      </c>
    </row>
    <row r="36" spans="1:25" s="23" customFormat="1" x14ac:dyDescent="0.25"/>
    <row r="38" spans="1:25" x14ac:dyDescent="0.25">
      <c r="A38" s="1" t="s">
        <v>115</v>
      </c>
      <c r="P38" s="1" t="s">
        <v>115</v>
      </c>
    </row>
    <row r="39" spans="1:25" x14ac:dyDescent="0.25">
      <c r="A39" t="s">
        <v>141</v>
      </c>
      <c r="P39" t="s">
        <v>142</v>
      </c>
    </row>
    <row r="40" spans="1:25" x14ac:dyDescent="0.25">
      <c r="A40" s="1" t="s">
        <v>95</v>
      </c>
      <c r="B40" s="18" t="s">
        <v>1</v>
      </c>
      <c r="C40" s="18" t="s">
        <v>2</v>
      </c>
      <c r="D40" s="18" t="s">
        <v>3</v>
      </c>
      <c r="E40" s="18" t="s">
        <v>234</v>
      </c>
      <c r="F40" s="18" t="s">
        <v>235</v>
      </c>
      <c r="G40" s="18" t="s">
        <v>4</v>
      </c>
      <c r="H40" s="18" t="s">
        <v>5</v>
      </c>
      <c r="I40" s="18" t="s">
        <v>236</v>
      </c>
      <c r="J40" s="18" t="s">
        <v>237</v>
      </c>
      <c r="P40" s="1" t="s">
        <v>95</v>
      </c>
      <c r="Q40" s="18" t="s">
        <v>1</v>
      </c>
      <c r="R40" s="18" t="s">
        <v>2</v>
      </c>
      <c r="S40" s="18" t="s">
        <v>3</v>
      </c>
      <c r="T40" s="18" t="s">
        <v>234</v>
      </c>
      <c r="U40" s="18" t="s">
        <v>235</v>
      </c>
      <c r="V40" s="18" t="s">
        <v>4</v>
      </c>
      <c r="W40" s="18" t="s">
        <v>5</v>
      </c>
      <c r="X40" s="18" t="s">
        <v>236</v>
      </c>
      <c r="Y40" s="18" t="s">
        <v>237</v>
      </c>
    </row>
    <row r="41" spans="1:25" x14ac:dyDescent="0.25">
      <c r="A41" t="s">
        <v>238</v>
      </c>
      <c r="B41">
        <v>66.81</v>
      </c>
      <c r="C41">
        <v>1.44</v>
      </c>
      <c r="D41">
        <v>0.06</v>
      </c>
      <c r="E41">
        <v>0.39</v>
      </c>
      <c r="F41">
        <v>0.56999999999999995</v>
      </c>
      <c r="G41">
        <v>0.31</v>
      </c>
      <c r="H41">
        <v>8.52</v>
      </c>
      <c r="I41">
        <v>21.78</v>
      </c>
      <c r="J41">
        <v>0.12</v>
      </c>
      <c r="P41" t="s">
        <v>238</v>
      </c>
      <c r="Q41">
        <v>28.97</v>
      </c>
      <c r="R41">
        <v>0.95</v>
      </c>
      <c r="S41">
        <v>7.0000000000000007E-2</v>
      </c>
      <c r="T41">
        <v>0.47</v>
      </c>
      <c r="U41">
        <v>0.74</v>
      </c>
      <c r="V41">
        <v>0.46</v>
      </c>
      <c r="W41">
        <v>12.9</v>
      </c>
      <c r="X41">
        <v>54.85</v>
      </c>
      <c r="Y41">
        <v>0.57999999999999996</v>
      </c>
    </row>
    <row r="42" spans="1:25" x14ac:dyDescent="0.25">
      <c r="A42" t="s">
        <v>239</v>
      </c>
      <c r="B42">
        <v>66.819999999999993</v>
      </c>
      <c r="C42">
        <v>1.55</v>
      </c>
      <c r="D42">
        <v>0.05</v>
      </c>
      <c r="E42">
        <v>0.31</v>
      </c>
      <c r="F42">
        <v>0.45</v>
      </c>
      <c r="G42">
        <v>0.33</v>
      </c>
      <c r="H42">
        <v>8.4700000000000006</v>
      </c>
      <c r="I42">
        <v>21.86</v>
      </c>
      <c r="J42">
        <v>0.15</v>
      </c>
      <c r="P42" t="s">
        <v>239</v>
      </c>
      <c r="Q42">
        <v>28.94</v>
      </c>
      <c r="R42">
        <v>1.02</v>
      </c>
      <c r="S42">
        <v>0.05</v>
      </c>
      <c r="T42">
        <v>0.38</v>
      </c>
      <c r="U42">
        <v>0.59</v>
      </c>
      <c r="V42">
        <v>0.49</v>
      </c>
      <c r="W42">
        <v>12.81</v>
      </c>
      <c r="X42">
        <v>54.98</v>
      </c>
      <c r="Y42">
        <v>0.74</v>
      </c>
    </row>
    <row r="44" spans="1:25" s="23" customFormat="1" x14ac:dyDescent="0.25"/>
    <row r="48" spans="1:25" x14ac:dyDescent="0.25">
      <c r="A48" s="1" t="s">
        <v>115</v>
      </c>
      <c r="B48" s="1" t="s">
        <v>69</v>
      </c>
      <c r="P48" s="1" t="s">
        <v>115</v>
      </c>
      <c r="Q48" s="1" t="s">
        <v>70</v>
      </c>
    </row>
    <row r="49" spans="1:27" x14ac:dyDescent="0.25">
      <c r="B49" s="18" t="s">
        <v>1</v>
      </c>
      <c r="C49" s="18" t="s">
        <v>2</v>
      </c>
      <c r="D49" s="18" t="s">
        <v>3</v>
      </c>
      <c r="E49" s="18" t="s">
        <v>234</v>
      </c>
      <c r="F49" s="18" t="s">
        <v>235</v>
      </c>
      <c r="G49" s="18" t="s">
        <v>4</v>
      </c>
      <c r="H49" s="18" t="s">
        <v>5</v>
      </c>
      <c r="I49" s="18" t="s">
        <v>236</v>
      </c>
      <c r="J49" s="18" t="s">
        <v>237</v>
      </c>
      <c r="Q49" s="18" t="s">
        <v>1</v>
      </c>
      <c r="R49" s="18" t="s">
        <v>2</v>
      </c>
      <c r="S49" s="18" t="s">
        <v>3</v>
      </c>
      <c r="T49" s="18" t="s">
        <v>234</v>
      </c>
      <c r="U49" s="18" t="s">
        <v>235</v>
      </c>
      <c r="V49" s="18" t="s">
        <v>4</v>
      </c>
      <c r="W49" s="18" t="s">
        <v>5</v>
      </c>
      <c r="X49" s="18" t="s">
        <v>236</v>
      </c>
      <c r="Y49" s="18" t="s">
        <v>237</v>
      </c>
    </row>
    <row r="50" spans="1:27" x14ac:dyDescent="0.25">
      <c r="A50" s="1" t="s">
        <v>143</v>
      </c>
      <c r="B50" s="9">
        <f>AVERAGE(B4:B16,B17:B26,B34,B41:B42)</f>
        <v>66.719230769230762</v>
      </c>
      <c r="C50" s="9">
        <f t="shared" ref="C50:J50" si="0">AVERAGE(C4:C16,C17:C26,C34,C41:C42)</f>
        <v>1.3619230769230768</v>
      </c>
      <c r="D50" s="9">
        <f t="shared" si="0"/>
        <v>8.6923076923076936E-2</v>
      </c>
      <c r="E50" s="9">
        <f t="shared" si="0"/>
        <v>0.36307692307692307</v>
      </c>
      <c r="F50" s="9">
        <f t="shared" si="0"/>
        <v>0.64076923076923065</v>
      </c>
      <c r="G50" s="9">
        <f t="shared" si="0"/>
        <v>0.28769230769230769</v>
      </c>
      <c r="H50" s="9">
        <f t="shared" si="0"/>
        <v>8.7223076923076945</v>
      </c>
      <c r="I50" s="9">
        <f t="shared" si="0"/>
        <v>21.678076923076922</v>
      </c>
      <c r="J50" s="9">
        <f t="shared" si="0"/>
        <v>0.13999999999999999</v>
      </c>
      <c r="P50" s="1" t="s">
        <v>143</v>
      </c>
      <c r="Q50" s="9">
        <f>AVERAGE(Q4:Q16,Q17:Q26,Q34,Q41:Q42)</f>
        <v>28.903461538461539</v>
      </c>
      <c r="R50" s="9">
        <f t="shared" ref="R50:Y50" si="1">AVERAGE(R4:R16,R17:R26,R34,R41:R42)</f>
        <v>0.89653846153846151</v>
      </c>
      <c r="S50" s="9">
        <f t="shared" si="1"/>
        <v>9.5384615384615387E-2</v>
      </c>
      <c r="T50" s="9">
        <f t="shared" si="1"/>
        <v>0.44076923076923086</v>
      </c>
      <c r="U50" s="9">
        <f t="shared" si="1"/>
        <v>0.83307692307692294</v>
      </c>
      <c r="V50" s="9">
        <f t="shared" si="1"/>
        <v>0.42807692307692319</v>
      </c>
      <c r="W50" s="9">
        <f t="shared" si="1"/>
        <v>13.190384615384618</v>
      </c>
      <c r="X50" s="9">
        <f t="shared" si="1"/>
        <v>54.530384615384619</v>
      </c>
      <c r="Y50" s="9">
        <f t="shared" si="1"/>
        <v>0.68384615384615377</v>
      </c>
      <c r="Z50" s="9"/>
      <c r="AA50" s="9"/>
    </row>
    <row r="51" spans="1:27" x14ac:dyDescent="0.25">
      <c r="A51" s="1" t="s">
        <v>144</v>
      </c>
      <c r="B51" s="9">
        <f>_xlfn.STDEV.P(B4:B16,B17:B26,B34,B41:B42)</f>
        <v>0.18777898376965066</v>
      </c>
      <c r="C51" s="9">
        <f t="shared" ref="C51:J51" si="2">_xlfn.STDEV.P(C4:C16,C17:C26,C34,C41:C42)</f>
        <v>0.22246899923652802</v>
      </c>
      <c r="D51" s="9">
        <f t="shared" si="2"/>
        <v>5.9728181131705103E-2</v>
      </c>
      <c r="E51" s="9">
        <f t="shared" si="2"/>
        <v>4.2766740381285341E-2</v>
      </c>
      <c r="F51" s="9">
        <f t="shared" si="2"/>
        <v>7.3218486364866664E-2</v>
      </c>
      <c r="G51" s="9">
        <f t="shared" si="2"/>
        <v>2.3584168795009061E-2</v>
      </c>
      <c r="H51" s="9">
        <f t="shared" si="2"/>
        <v>0.26699622141243978</v>
      </c>
      <c r="I51" s="9">
        <f t="shared" si="2"/>
        <v>0.14628789399329692</v>
      </c>
      <c r="J51" s="9">
        <f t="shared" si="2"/>
        <v>3.6162028533979027E-2</v>
      </c>
      <c r="P51" s="1" t="s">
        <v>144</v>
      </c>
      <c r="Q51" s="9">
        <f>_xlfn.STDEV.P(Q4:Q16,Q17:Q26,Q34,Q41:Q42)</f>
        <v>0.16981760141834307</v>
      </c>
      <c r="R51" s="9">
        <f t="shared" ref="R51:Y51" si="3">_xlfn.STDEV.P(R4:R16,R17:R26,R34,R41:R42)</f>
        <v>0.14715095095467126</v>
      </c>
      <c r="S51" s="9">
        <f t="shared" si="3"/>
        <v>6.6171732823404841E-2</v>
      </c>
      <c r="T51" s="9">
        <f t="shared" si="3"/>
        <v>4.9917091024330465E-2</v>
      </c>
      <c r="U51" s="9">
        <f t="shared" si="3"/>
        <v>9.5666457057410337E-2</v>
      </c>
      <c r="V51" s="9">
        <f t="shared" si="3"/>
        <v>3.3857078656433559E-2</v>
      </c>
      <c r="W51" s="9">
        <f t="shared" si="3"/>
        <v>0.40343220543072439</v>
      </c>
      <c r="X51" s="9">
        <f t="shared" si="3"/>
        <v>0.29424585180045471</v>
      </c>
      <c r="Y51" s="9">
        <f t="shared" si="3"/>
        <v>0.17508408799723199</v>
      </c>
      <c r="Z51" s="9"/>
      <c r="AA51" s="9"/>
    </row>
    <row r="52" spans="1:27" x14ac:dyDescent="0.25">
      <c r="A52" s="1" t="s">
        <v>145</v>
      </c>
      <c r="B52">
        <f>COUNT(B4:B16,B17:B26,B34,B41:B42)</f>
        <v>26</v>
      </c>
      <c r="C52">
        <f t="shared" ref="C52:J52" si="4">COUNT(C4:C16,C17:C26,C34,C41:C42)</f>
        <v>26</v>
      </c>
      <c r="D52">
        <f t="shared" si="4"/>
        <v>26</v>
      </c>
      <c r="E52">
        <f t="shared" si="4"/>
        <v>26</v>
      </c>
      <c r="F52">
        <f t="shared" si="4"/>
        <v>26</v>
      </c>
      <c r="G52">
        <f t="shared" si="4"/>
        <v>26</v>
      </c>
      <c r="H52">
        <f t="shared" si="4"/>
        <v>26</v>
      </c>
      <c r="I52">
        <f t="shared" si="4"/>
        <v>26</v>
      </c>
      <c r="J52">
        <f t="shared" si="4"/>
        <v>26</v>
      </c>
      <c r="P52" s="1" t="s">
        <v>145</v>
      </c>
      <c r="Q52">
        <f>COUNT(Q4:Q16,Q17:Q26,Q34,Q41:Q42)</f>
        <v>26</v>
      </c>
      <c r="R52">
        <f t="shared" ref="R52:Y52" si="5">COUNT(R4:R16,R17:R26,R34,R41:R42)</f>
        <v>26</v>
      </c>
      <c r="S52">
        <f t="shared" si="5"/>
        <v>26</v>
      </c>
      <c r="T52">
        <f t="shared" si="5"/>
        <v>26</v>
      </c>
      <c r="U52">
        <f t="shared" si="5"/>
        <v>26</v>
      </c>
      <c r="V52">
        <f t="shared" si="5"/>
        <v>26</v>
      </c>
      <c r="W52">
        <f t="shared" si="5"/>
        <v>26</v>
      </c>
      <c r="X52">
        <f t="shared" si="5"/>
        <v>26</v>
      </c>
      <c r="Y52">
        <f t="shared" si="5"/>
        <v>26</v>
      </c>
    </row>
    <row r="53" spans="1:27" x14ac:dyDescent="0.25">
      <c r="A53" s="1" t="s">
        <v>147</v>
      </c>
      <c r="B53" s="9">
        <f>MIN(B4:B16,B17:B26,B34,B41:B42)</f>
        <v>65.849999999999994</v>
      </c>
      <c r="C53" s="9">
        <f t="shared" ref="C53:J53" si="6">MIN(C4:C16,C17:C26,C34,C41:C42)</f>
        <v>1.04</v>
      </c>
      <c r="D53" s="9">
        <f t="shared" si="6"/>
        <v>0.03</v>
      </c>
      <c r="E53" s="9">
        <f t="shared" si="6"/>
        <v>0.3</v>
      </c>
      <c r="F53" s="9">
        <f t="shared" si="6"/>
        <v>0.45</v>
      </c>
      <c r="G53" s="9">
        <f t="shared" si="6"/>
        <v>0.24</v>
      </c>
      <c r="H53" s="9">
        <f t="shared" si="6"/>
        <v>8.2100000000000009</v>
      </c>
      <c r="I53" s="9">
        <f t="shared" si="6"/>
        <v>21.3</v>
      </c>
      <c r="J53" s="9">
        <f t="shared" si="6"/>
        <v>0.11</v>
      </c>
      <c r="P53" s="1" t="s">
        <v>147</v>
      </c>
      <c r="Q53" s="9">
        <f>MIN(Q4:Q16,Q17:Q26,Q34,Q41:Q42)</f>
        <v>28.1</v>
      </c>
      <c r="R53" s="9">
        <f t="shared" ref="R53:Y53" si="7">MIN(R4:R16,R17:R26,R34,R41:R42)</f>
        <v>0.68</v>
      </c>
      <c r="S53" s="9">
        <f t="shared" si="7"/>
        <v>0.03</v>
      </c>
      <c r="T53" s="9">
        <f t="shared" si="7"/>
        <v>0.36</v>
      </c>
      <c r="U53" s="9">
        <f t="shared" si="7"/>
        <v>0.59</v>
      </c>
      <c r="V53" s="9">
        <f t="shared" si="7"/>
        <v>0.36</v>
      </c>
      <c r="W53" s="9">
        <f t="shared" si="7"/>
        <v>12.36</v>
      </c>
      <c r="X53" s="9">
        <f t="shared" si="7"/>
        <v>53.79</v>
      </c>
      <c r="Y53" s="9">
        <f t="shared" si="7"/>
        <v>0.54</v>
      </c>
    </row>
    <row r="54" spans="1:27" x14ac:dyDescent="0.25">
      <c r="A54" s="1" t="s">
        <v>146</v>
      </c>
      <c r="B54" s="9">
        <f>MAX(B4:B16,B17:B26,B34,B41:B42)</f>
        <v>66.87</v>
      </c>
      <c r="C54" s="9">
        <f t="shared" ref="C54:J54" si="8">MAX(C4:C16,C17:C26,C34,C41:C42)</f>
        <v>1.75</v>
      </c>
      <c r="D54" s="9">
        <f t="shared" si="8"/>
        <v>0.25</v>
      </c>
      <c r="E54" s="9">
        <f t="shared" si="8"/>
        <v>0.53</v>
      </c>
      <c r="F54" s="9">
        <f t="shared" si="8"/>
        <v>0.78</v>
      </c>
      <c r="G54" s="9">
        <f t="shared" si="8"/>
        <v>0.33</v>
      </c>
      <c r="H54" s="9">
        <f t="shared" si="8"/>
        <v>9.19</v>
      </c>
      <c r="I54" s="9">
        <f t="shared" si="8"/>
        <v>22.12</v>
      </c>
      <c r="J54" s="9">
        <f t="shared" si="8"/>
        <v>0.31</v>
      </c>
      <c r="P54" s="1" t="s">
        <v>146</v>
      </c>
      <c r="Q54" s="9">
        <f>MAX(Q4:Q16,Q17:Q26,Q34,Q41:Q42)</f>
        <v>29.05</v>
      </c>
      <c r="R54" s="9">
        <f t="shared" ref="R54:Y54" si="9">MAX(R4:R16,R17:R26,R34,R41:R42)</f>
        <v>1.1599999999999999</v>
      </c>
      <c r="S54" s="9">
        <f t="shared" si="9"/>
        <v>0.28000000000000003</v>
      </c>
      <c r="T54" s="9">
        <f t="shared" si="9"/>
        <v>0.63</v>
      </c>
      <c r="U54" s="9">
        <f t="shared" si="9"/>
        <v>1.01</v>
      </c>
      <c r="V54" s="9">
        <f t="shared" si="9"/>
        <v>0.49</v>
      </c>
      <c r="W54" s="9">
        <f t="shared" si="9"/>
        <v>13.88</v>
      </c>
      <c r="X54" s="9">
        <f t="shared" si="9"/>
        <v>54.98</v>
      </c>
      <c r="Y54" s="9">
        <f t="shared" si="9"/>
        <v>1.51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"/>
  <sheetViews>
    <sheetView topLeftCell="M1" workbookViewId="0">
      <selection activeCell="AE19" sqref="AE19"/>
    </sheetView>
  </sheetViews>
  <sheetFormatPr baseColWidth="10" defaultRowHeight="15" x14ac:dyDescent="0.25"/>
  <cols>
    <col min="1" max="1" width="12" bestFit="1" customWidth="1"/>
    <col min="17" max="17" width="11.42578125" style="24"/>
    <col min="35" max="35" width="11.42578125" style="24"/>
  </cols>
  <sheetData>
    <row r="1" spans="1:33" x14ac:dyDescent="0.25">
      <c r="A1" s="1" t="s">
        <v>108</v>
      </c>
      <c r="S1" s="1" t="s">
        <v>108</v>
      </c>
    </row>
    <row r="2" spans="1:33" x14ac:dyDescent="0.25">
      <c r="A2" t="s">
        <v>69</v>
      </c>
      <c r="S2" t="s">
        <v>70</v>
      </c>
    </row>
    <row r="3" spans="1:33" x14ac:dyDescent="0.25">
      <c r="A3" s="1" t="s">
        <v>81</v>
      </c>
      <c r="B3" s="18" t="s">
        <v>1</v>
      </c>
      <c r="C3" s="18" t="s">
        <v>2</v>
      </c>
      <c r="D3" s="18" t="s">
        <v>365</v>
      </c>
      <c r="E3" s="18" t="s">
        <v>366</v>
      </c>
      <c r="F3" s="18" t="s">
        <v>3</v>
      </c>
      <c r="G3" s="18" t="s">
        <v>234</v>
      </c>
      <c r="H3" s="18" t="s">
        <v>235</v>
      </c>
      <c r="I3" s="18" t="s">
        <v>5</v>
      </c>
      <c r="J3" s="18" t="s">
        <v>367</v>
      </c>
      <c r="K3" s="18" t="s">
        <v>236</v>
      </c>
      <c r="L3" s="18" t="s">
        <v>188</v>
      </c>
      <c r="M3" s="18" t="s">
        <v>190</v>
      </c>
      <c r="N3" s="18" t="s">
        <v>368</v>
      </c>
      <c r="O3" s="18" t="s">
        <v>193</v>
      </c>
      <c r="S3" s="1" t="s">
        <v>81</v>
      </c>
      <c r="T3" s="39" t="s">
        <v>1</v>
      </c>
      <c r="U3" s="39" t="s">
        <v>2</v>
      </c>
      <c r="V3" s="39" t="s">
        <v>365</v>
      </c>
      <c r="W3" s="39" t="s">
        <v>366</v>
      </c>
      <c r="X3" s="39" t="s">
        <v>3</v>
      </c>
      <c r="Y3" s="39" t="s">
        <v>234</v>
      </c>
      <c r="Z3" s="39" t="s">
        <v>235</v>
      </c>
      <c r="AA3" s="39" t="s">
        <v>5</v>
      </c>
      <c r="AB3" s="39" t="s">
        <v>367</v>
      </c>
      <c r="AC3" s="39" t="s">
        <v>236</v>
      </c>
      <c r="AD3" s="39" t="s">
        <v>188</v>
      </c>
      <c r="AE3" s="39" t="s">
        <v>190</v>
      </c>
      <c r="AF3" s="39" t="s">
        <v>368</v>
      </c>
      <c r="AG3" s="39" t="s">
        <v>193</v>
      </c>
    </row>
    <row r="4" spans="1:33" x14ac:dyDescent="0.25">
      <c r="A4" t="s">
        <v>54</v>
      </c>
      <c r="B4">
        <v>69.540000000000006</v>
      </c>
      <c r="C4">
        <v>0.85</v>
      </c>
      <c r="D4">
        <v>0.5</v>
      </c>
      <c r="E4">
        <v>11.41</v>
      </c>
      <c r="F4">
        <v>0.93</v>
      </c>
      <c r="G4">
        <v>0.3</v>
      </c>
      <c r="H4">
        <v>0.12</v>
      </c>
      <c r="I4">
        <v>0.77</v>
      </c>
      <c r="J4">
        <v>14.06</v>
      </c>
      <c r="K4">
        <v>0.65</v>
      </c>
      <c r="L4">
        <v>0.04</v>
      </c>
      <c r="M4">
        <v>0.03</v>
      </c>
      <c r="N4">
        <v>0.52</v>
      </c>
      <c r="O4">
        <v>0.28000000000000003</v>
      </c>
      <c r="S4" t="s">
        <v>54</v>
      </c>
      <c r="T4" s="5">
        <v>36.119999999999997</v>
      </c>
      <c r="U4" s="5">
        <v>0.67</v>
      </c>
      <c r="V4" s="5">
        <v>0.44</v>
      </c>
      <c r="W4" s="5">
        <v>10.4</v>
      </c>
      <c r="X4" s="5">
        <v>1.21</v>
      </c>
      <c r="Y4" s="5">
        <v>0.43</v>
      </c>
      <c r="Z4" s="5">
        <v>0.19</v>
      </c>
      <c r="AA4" s="5">
        <v>1.39</v>
      </c>
      <c r="AB4" s="5">
        <v>41.65</v>
      </c>
      <c r="AC4" s="5">
        <v>1.96</v>
      </c>
      <c r="AD4" s="5">
        <v>0.19</v>
      </c>
      <c r="AE4" s="5">
        <v>0.15</v>
      </c>
      <c r="AF4" s="5">
        <v>3.02</v>
      </c>
      <c r="AG4" s="5">
        <v>2.1800000000000002</v>
      </c>
    </row>
    <row r="5" spans="1:33" x14ac:dyDescent="0.25">
      <c r="A5" t="s">
        <v>55</v>
      </c>
      <c r="B5">
        <v>69.709999999999994</v>
      </c>
      <c r="C5">
        <v>0.84</v>
      </c>
      <c r="D5">
        <v>0.5</v>
      </c>
      <c r="E5">
        <v>11.25</v>
      </c>
      <c r="F5">
        <v>1.05</v>
      </c>
      <c r="G5">
        <v>0.33</v>
      </c>
      <c r="H5">
        <v>0.14000000000000001</v>
      </c>
      <c r="I5">
        <v>0.67</v>
      </c>
      <c r="J5">
        <v>13.79</v>
      </c>
      <c r="K5">
        <v>0.75</v>
      </c>
      <c r="L5">
        <v>0.06</v>
      </c>
      <c r="M5">
        <v>0.04</v>
      </c>
      <c r="N5">
        <v>0.51</v>
      </c>
      <c r="O5">
        <v>0.35</v>
      </c>
      <c r="S5" t="s">
        <v>55</v>
      </c>
      <c r="T5" s="5">
        <v>36.17</v>
      </c>
      <c r="U5" s="5">
        <v>0.66</v>
      </c>
      <c r="V5" s="5">
        <v>0.44</v>
      </c>
      <c r="W5" s="5">
        <v>10.25</v>
      </c>
      <c r="X5" s="5">
        <v>1.37</v>
      </c>
      <c r="Y5" s="5">
        <v>0.49</v>
      </c>
      <c r="Z5" s="5">
        <v>0.21</v>
      </c>
      <c r="AA5" s="5">
        <v>1.22</v>
      </c>
      <c r="AB5" s="5">
        <v>40.78</v>
      </c>
      <c r="AC5" s="5">
        <v>2.2599999999999998</v>
      </c>
      <c r="AD5" s="5">
        <v>0.25</v>
      </c>
      <c r="AE5" s="5">
        <v>0.2</v>
      </c>
      <c r="AF5" s="5">
        <v>2.96</v>
      </c>
      <c r="AG5" s="5">
        <v>2.73</v>
      </c>
    </row>
    <row r="6" spans="1:33" x14ac:dyDescent="0.25">
      <c r="A6" t="s">
        <v>56</v>
      </c>
      <c r="B6">
        <v>69.67</v>
      </c>
      <c r="C6">
        <v>0.89</v>
      </c>
      <c r="D6">
        <v>0.52</v>
      </c>
      <c r="E6">
        <v>11.28</v>
      </c>
      <c r="F6">
        <v>0.97</v>
      </c>
      <c r="G6">
        <v>0.3</v>
      </c>
      <c r="H6">
        <v>0.12</v>
      </c>
      <c r="I6">
        <v>0.78</v>
      </c>
      <c r="J6">
        <v>13.89</v>
      </c>
      <c r="K6">
        <v>0.66</v>
      </c>
      <c r="L6">
        <v>0.05</v>
      </c>
      <c r="M6">
        <v>0.04</v>
      </c>
      <c r="N6">
        <v>0.5</v>
      </c>
      <c r="O6">
        <v>0.32</v>
      </c>
      <c r="S6" t="s">
        <v>56</v>
      </c>
      <c r="T6" s="5">
        <v>36.24</v>
      </c>
      <c r="U6" s="5">
        <v>0.71</v>
      </c>
      <c r="V6" s="5">
        <v>0.45</v>
      </c>
      <c r="W6" s="5">
        <v>10.3</v>
      </c>
      <c r="X6" s="5">
        <v>1.26</v>
      </c>
      <c r="Y6" s="5">
        <v>0.44</v>
      </c>
      <c r="Z6" s="5">
        <v>0.19</v>
      </c>
      <c r="AA6" s="5">
        <v>1.41</v>
      </c>
      <c r="AB6" s="5">
        <v>41.2</v>
      </c>
      <c r="AC6" s="5">
        <v>1.99</v>
      </c>
      <c r="AD6" s="5">
        <v>0.24</v>
      </c>
      <c r="AE6" s="5">
        <v>0.19</v>
      </c>
      <c r="AF6" s="5">
        <v>2.93</v>
      </c>
      <c r="AG6" s="5">
        <v>2.4500000000000002</v>
      </c>
    </row>
    <row r="7" spans="1:33" x14ac:dyDescent="0.25">
      <c r="A7" t="s">
        <v>57</v>
      </c>
      <c r="B7">
        <v>66</v>
      </c>
      <c r="E7">
        <v>16.350000000000001</v>
      </c>
      <c r="F7">
        <v>0.1</v>
      </c>
      <c r="G7">
        <v>7.0000000000000007E-2</v>
      </c>
      <c r="I7">
        <v>0.12</v>
      </c>
      <c r="J7">
        <v>16.75</v>
      </c>
      <c r="N7">
        <v>0.57999999999999996</v>
      </c>
      <c r="O7">
        <v>0.02</v>
      </c>
      <c r="S7" t="s">
        <v>57</v>
      </c>
      <c r="T7" s="5">
        <v>33.36</v>
      </c>
      <c r="U7" s="5"/>
      <c r="V7" s="5"/>
      <c r="W7" s="5">
        <v>14.5</v>
      </c>
      <c r="X7" s="5">
        <v>0.13</v>
      </c>
      <c r="Y7" s="5">
        <v>0.11</v>
      </c>
      <c r="Z7" s="5"/>
      <c r="AA7" s="5">
        <v>0.21</v>
      </c>
      <c r="AB7" s="5">
        <v>48.28</v>
      </c>
      <c r="AC7" s="5"/>
      <c r="AD7" s="5"/>
      <c r="AE7" s="5"/>
      <c r="AF7" s="5">
        <v>3.27</v>
      </c>
      <c r="AG7" s="5">
        <v>0.13</v>
      </c>
    </row>
    <row r="8" spans="1:33" x14ac:dyDescent="0.25">
      <c r="A8" t="s">
        <v>58</v>
      </c>
      <c r="B8">
        <v>66.03</v>
      </c>
      <c r="E8">
        <v>16.3</v>
      </c>
      <c r="F8">
        <v>0.16</v>
      </c>
      <c r="G8">
        <v>0.06</v>
      </c>
      <c r="I8">
        <v>0.17</v>
      </c>
      <c r="J8">
        <v>16.690000000000001</v>
      </c>
      <c r="N8">
        <v>0.56000000000000005</v>
      </c>
      <c r="O8">
        <v>0.03</v>
      </c>
      <c r="S8" t="s">
        <v>58</v>
      </c>
      <c r="T8" s="5">
        <v>33.409999999999997</v>
      </c>
      <c r="U8" s="5"/>
      <c r="V8" s="5"/>
      <c r="W8" s="5">
        <v>14.48</v>
      </c>
      <c r="X8" s="5">
        <v>0.2</v>
      </c>
      <c r="Y8" s="5">
        <v>0.08</v>
      </c>
      <c r="Z8" s="5"/>
      <c r="AA8" s="5">
        <v>0.31</v>
      </c>
      <c r="AB8" s="5">
        <v>48.14</v>
      </c>
      <c r="AC8" s="5"/>
      <c r="AD8" s="5"/>
      <c r="AE8" s="5"/>
      <c r="AF8" s="5">
        <v>3.18</v>
      </c>
      <c r="AG8" s="5">
        <v>0.2</v>
      </c>
    </row>
    <row r="9" spans="1:33" x14ac:dyDescent="0.25">
      <c r="A9" t="s">
        <v>59</v>
      </c>
      <c r="B9">
        <v>66.239999999999995</v>
      </c>
      <c r="E9">
        <v>16.13</v>
      </c>
      <c r="F9">
        <v>0.18</v>
      </c>
      <c r="G9">
        <v>0.06</v>
      </c>
      <c r="I9">
        <v>0.16</v>
      </c>
      <c r="J9">
        <v>16.64</v>
      </c>
      <c r="N9">
        <v>0.56000000000000005</v>
      </c>
      <c r="O9">
        <v>0.03</v>
      </c>
      <c r="S9" t="s">
        <v>59</v>
      </c>
      <c r="T9" s="5">
        <v>33.57</v>
      </c>
      <c r="U9" s="5"/>
      <c r="V9" s="5"/>
      <c r="W9" s="5">
        <v>14.35</v>
      </c>
      <c r="X9" s="5">
        <v>0.23</v>
      </c>
      <c r="Y9" s="5">
        <v>0.08</v>
      </c>
      <c r="Z9" s="5"/>
      <c r="AA9" s="5">
        <v>0.28000000000000003</v>
      </c>
      <c r="AB9" s="5">
        <v>48.09</v>
      </c>
      <c r="AC9" s="5"/>
      <c r="AD9" s="5"/>
      <c r="AE9" s="5"/>
      <c r="AF9" s="5">
        <v>3.16</v>
      </c>
      <c r="AG9" s="5">
        <v>0.24</v>
      </c>
    </row>
    <row r="10" spans="1:33" x14ac:dyDescent="0.25">
      <c r="A10" t="s">
        <v>60</v>
      </c>
      <c r="B10">
        <v>67.89</v>
      </c>
      <c r="C10">
        <v>0.85</v>
      </c>
      <c r="D10">
        <v>0.48</v>
      </c>
      <c r="E10">
        <v>12.13</v>
      </c>
      <c r="F10">
        <v>0.92</v>
      </c>
      <c r="G10">
        <v>0.32</v>
      </c>
      <c r="H10">
        <v>0.13</v>
      </c>
      <c r="I10">
        <v>0.84</v>
      </c>
      <c r="J10">
        <v>14.76</v>
      </c>
      <c r="K10">
        <v>0.74</v>
      </c>
      <c r="L10">
        <v>7.0000000000000007E-2</v>
      </c>
      <c r="M10">
        <v>0.02</v>
      </c>
      <c r="N10">
        <v>0.54</v>
      </c>
      <c r="O10">
        <v>0.32</v>
      </c>
      <c r="S10" t="s">
        <v>60</v>
      </c>
      <c r="T10" s="5">
        <v>34.33</v>
      </c>
      <c r="U10" s="5">
        <v>0.66</v>
      </c>
      <c r="V10" s="5">
        <v>0.41</v>
      </c>
      <c r="W10" s="5">
        <v>10.77</v>
      </c>
      <c r="X10" s="5">
        <v>1.1599999999999999</v>
      </c>
      <c r="Y10" s="5">
        <v>0.45</v>
      </c>
      <c r="Z10" s="5">
        <v>0.19</v>
      </c>
      <c r="AA10" s="5">
        <v>1.49</v>
      </c>
      <c r="AB10" s="5">
        <v>42.54</v>
      </c>
      <c r="AC10" s="5">
        <v>2.17</v>
      </c>
      <c r="AD10" s="5">
        <v>0.31</v>
      </c>
      <c r="AE10" s="5">
        <v>0.11</v>
      </c>
      <c r="AF10" s="5">
        <v>3.04</v>
      </c>
      <c r="AG10" s="5">
        <v>2.37</v>
      </c>
    </row>
    <row r="12" spans="1:33" s="24" customFormat="1" x14ac:dyDescent="0.25"/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0"/>
  <sheetViews>
    <sheetView topLeftCell="H1" zoomScaleNormal="100" workbookViewId="0">
      <selection activeCell="U3" sqref="S3:U3"/>
    </sheetView>
  </sheetViews>
  <sheetFormatPr baseColWidth="10" defaultRowHeight="15" x14ac:dyDescent="0.25"/>
  <cols>
    <col min="1" max="1" width="14.42578125" bestFit="1" customWidth="1"/>
    <col min="16" max="16" width="11.42578125" style="3"/>
    <col min="18" max="18" width="14.42578125" bestFit="1" customWidth="1"/>
  </cols>
  <sheetData>
    <row r="1" spans="1:26" x14ac:dyDescent="0.25">
      <c r="A1" s="1" t="s">
        <v>115</v>
      </c>
      <c r="R1" s="1" t="s">
        <v>115</v>
      </c>
    </row>
    <row r="2" spans="1:26" x14ac:dyDescent="0.25">
      <c r="A2" t="s">
        <v>141</v>
      </c>
      <c r="R2" t="s">
        <v>142</v>
      </c>
    </row>
    <row r="3" spans="1:26" x14ac:dyDescent="0.25">
      <c r="A3" s="1" t="s">
        <v>72</v>
      </c>
      <c r="B3" s="18" t="s">
        <v>371</v>
      </c>
      <c r="C3" s="18" t="s">
        <v>5</v>
      </c>
      <c r="D3" s="18" t="s">
        <v>372</v>
      </c>
      <c r="R3" s="1" t="s">
        <v>72</v>
      </c>
      <c r="S3" s="18" t="s">
        <v>371</v>
      </c>
      <c r="T3" s="18" t="s">
        <v>5</v>
      </c>
      <c r="U3" s="18" t="s">
        <v>372</v>
      </c>
    </row>
    <row r="4" spans="1:26" x14ac:dyDescent="0.25">
      <c r="A4" t="s">
        <v>374</v>
      </c>
      <c r="B4">
        <v>68.22</v>
      </c>
      <c r="C4">
        <v>31.78</v>
      </c>
      <c r="R4" t="s">
        <v>374</v>
      </c>
      <c r="S4">
        <v>55.2</v>
      </c>
      <c r="T4">
        <v>44.8</v>
      </c>
    </row>
    <row r="5" spans="1:26" x14ac:dyDescent="0.25">
      <c r="A5" t="s">
        <v>373</v>
      </c>
      <c r="B5">
        <v>68.11</v>
      </c>
      <c r="C5">
        <v>27.95</v>
      </c>
      <c r="D5">
        <v>3.94</v>
      </c>
      <c r="R5" t="s">
        <v>373</v>
      </c>
      <c r="S5">
        <v>54.92</v>
      </c>
      <c r="T5">
        <v>39.25</v>
      </c>
      <c r="U5">
        <v>5.83</v>
      </c>
    </row>
    <row r="7" spans="1:26" s="3" customFormat="1" x14ac:dyDescent="0.25"/>
    <row r="9" spans="1:26" x14ac:dyDescent="0.25">
      <c r="A9" s="1" t="s">
        <v>115</v>
      </c>
      <c r="R9" s="1" t="s">
        <v>115</v>
      </c>
    </row>
    <row r="10" spans="1:26" x14ac:dyDescent="0.25">
      <c r="A10" t="s">
        <v>141</v>
      </c>
      <c r="R10" t="s">
        <v>142</v>
      </c>
    </row>
    <row r="11" spans="1:26" x14ac:dyDescent="0.25">
      <c r="A11" s="1" t="s">
        <v>103</v>
      </c>
      <c r="B11" s="18" t="s">
        <v>1</v>
      </c>
      <c r="C11" s="18" t="s">
        <v>2</v>
      </c>
      <c r="D11" s="18" t="s">
        <v>371</v>
      </c>
      <c r="E11" s="18" t="s">
        <v>3</v>
      </c>
      <c r="F11" s="18" t="s">
        <v>4</v>
      </c>
      <c r="G11" s="18" t="s">
        <v>5</v>
      </c>
      <c r="H11" s="18" t="s">
        <v>372</v>
      </c>
      <c r="I11" s="18" t="s">
        <v>193</v>
      </c>
      <c r="R11" s="1" t="s">
        <v>103</v>
      </c>
      <c r="S11" s="18" t="s">
        <v>1</v>
      </c>
      <c r="T11" s="18" t="s">
        <v>2</v>
      </c>
      <c r="U11" s="18" t="s">
        <v>371</v>
      </c>
      <c r="V11" s="18" t="s">
        <v>3</v>
      </c>
      <c r="W11" s="18" t="s">
        <v>4</v>
      </c>
      <c r="X11" s="18" t="s">
        <v>5</v>
      </c>
      <c r="Y11" s="18" t="s">
        <v>372</v>
      </c>
      <c r="Z11" s="18" t="s">
        <v>193</v>
      </c>
    </row>
    <row r="12" spans="1:26" x14ac:dyDescent="0.25">
      <c r="A12" t="s">
        <v>374</v>
      </c>
      <c r="D12">
        <v>68.010000000000005</v>
      </c>
      <c r="G12">
        <v>31.99</v>
      </c>
      <c r="R12" t="s">
        <v>374</v>
      </c>
      <c r="U12">
        <v>54.97</v>
      </c>
      <c r="X12">
        <v>45.03</v>
      </c>
    </row>
    <row r="13" spans="1:26" x14ac:dyDescent="0.25">
      <c r="A13" t="s">
        <v>373</v>
      </c>
      <c r="B13">
        <v>9.9700000000000006</v>
      </c>
      <c r="D13">
        <v>61.28</v>
      </c>
      <c r="G13">
        <v>28.74</v>
      </c>
      <c r="R13" t="s">
        <v>373</v>
      </c>
      <c r="S13">
        <v>4.28</v>
      </c>
      <c r="U13">
        <v>52.68</v>
      </c>
      <c r="X13">
        <v>43.04</v>
      </c>
    </row>
    <row r="14" spans="1:26" x14ac:dyDescent="0.25">
      <c r="A14" t="s">
        <v>375</v>
      </c>
      <c r="B14">
        <v>66.45</v>
      </c>
      <c r="C14">
        <v>2.81</v>
      </c>
      <c r="D14">
        <v>1.02</v>
      </c>
      <c r="E14">
        <v>0.45</v>
      </c>
      <c r="F14">
        <v>0.23</v>
      </c>
      <c r="G14">
        <v>28.31</v>
      </c>
      <c r="H14">
        <v>0.57999999999999996</v>
      </c>
      <c r="I14">
        <v>0.15</v>
      </c>
      <c r="R14" t="s">
        <v>375</v>
      </c>
      <c r="S14">
        <v>37.369999999999997</v>
      </c>
      <c r="T14">
        <v>2.4</v>
      </c>
      <c r="U14">
        <v>1.1499999999999999</v>
      </c>
      <c r="V14">
        <v>0.63</v>
      </c>
      <c r="W14">
        <v>0.45</v>
      </c>
      <c r="X14">
        <v>55.56</v>
      </c>
      <c r="Y14">
        <v>1.21</v>
      </c>
      <c r="Z14">
        <v>1.23</v>
      </c>
    </row>
    <row r="16" spans="1:26" s="3" customFormat="1" x14ac:dyDescent="0.25"/>
    <row r="18" spans="1:25" x14ac:dyDescent="0.25">
      <c r="A18" s="1" t="s">
        <v>96</v>
      </c>
      <c r="R18" s="1" t="s">
        <v>96</v>
      </c>
    </row>
    <row r="19" spans="1:25" x14ac:dyDescent="0.25">
      <c r="A19" t="s">
        <v>141</v>
      </c>
      <c r="R19" t="s">
        <v>70</v>
      </c>
    </row>
    <row r="20" spans="1:25" x14ac:dyDescent="0.25">
      <c r="A20" s="1" t="s">
        <v>103</v>
      </c>
      <c r="B20" s="40" t="s">
        <v>1</v>
      </c>
      <c r="C20" s="40" t="s">
        <v>2</v>
      </c>
      <c r="D20" s="40" t="s">
        <v>371</v>
      </c>
      <c r="E20" s="40" t="s">
        <v>3</v>
      </c>
      <c r="F20" s="40" t="s">
        <v>5</v>
      </c>
      <c r="G20" s="40" t="s">
        <v>372</v>
      </c>
      <c r="H20" s="40" t="s">
        <v>376</v>
      </c>
      <c r="R20" s="1" t="s">
        <v>103</v>
      </c>
      <c r="S20" s="40" t="s">
        <v>1</v>
      </c>
      <c r="T20" s="40" t="s">
        <v>2</v>
      </c>
      <c r="U20" s="40" t="s">
        <v>371</v>
      </c>
      <c r="V20" s="40" t="s">
        <v>3</v>
      </c>
      <c r="W20" s="40" t="s">
        <v>5</v>
      </c>
      <c r="X20" s="40" t="s">
        <v>372</v>
      </c>
      <c r="Y20" s="40" t="s">
        <v>376</v>
      </c>
    </row>
    <row r="21" spans="1:25" x14ac:dyDescent="0.25">
      <c r="A21" t="s">
        <v>374</v>
      </c>
      <c r="B21">
        <v>13.76</v>
      </c>
      <c r="C21">
        <v>0.17</v>
      </c>
      <c r="D21">
        <v>58.3</v>
      </c>
      <c r="E21">
        <v>0.01</v>
      </c>
      <c r="F21">
        <v>27.55</v>
      </c>
      <c r="G21">
        <v>0.16</v>
      </c>
      <c r="H21">
        <v>0.05</v>
      </c>
      <c r="R21" t="s">
        <v>374</v>
      </c>
      <c r="S21" s="21">
        <v>6.04</v>
      </c>
      <c r="T21" s="21">
        <v>0.11</v>
      </c>
      <c r="U21" s="21">
        <v>51.28</v>
      </c>
      <c r="V21" s="21">
        <v>0.01</v>
      </c>
      <c r="W21">
        <v>42.21</v>
      </c>
      <c r="X21">
        <v>0.26</v>
      </c>
      <c r="Y21">
        <v>0.08</v>
      </c>
    </row>
    <row r="22" spans="1:25" x14ac:dyDescent="0.25">
      <c r="A22" t="s">
        <v>373</v>
      </c>
      <c r="B22">
        <v>3.4</v>
      </c>
      <c r="C22">
        <v>0.22</v>
      </c>
      <c r="D22">
        <v>52.6</v>
      </c>
      <c r="E22">
        <v>0.05</v>
      </c>
      <c r="F22">
        <v>41.88</v>
      </c>
      <c r="G22">
        <v>0.15</v>
      </c>
      <c r="H22">
        <v>1.65</v>
      </c>
      <c r="R22" t="s">
        <v>373</v>
      </c>
      <c r="S22" s="21">
        <v>1.3</v>
      </c>
      <c r="T22" s="21">
        <v>0.13</v>
      </c>
      <c r="U22" s="21">
        <v>40.19</v>
      </c>
      <c r="V22" s="21">
        <v>0.05</v>
      </c>
      <c r="W22">
        <v>55.74</v>
      </c>
      <c r="X22">
        <v>0.21</v>
      </c>
      <c r="Y22">
        <v>2.31</v>
      </c>
    </row>
    <row r="24" spans="1:25" s="3" customFormat="1" x14ac:dyDescent="0.25"/>
    <row r="26" spans="1:25" x14ac:dyDescent="0.25">
      <c r="A26" s="1" t="s">
        <v>96</v>
      </c>
      <c r="R26" s="1" t="s">
        <v>96</v>
      </c>
    </row>
    <row r="27" spans="1:25" x14ac:dyDescent="0.25">
      <c r="A27" t="s">
        <v>141</v>
      </c>
      <c r="R27" t="s">
        <v>142</v>
      </c>
    </row>
    <row r="28" spans="1:25" x14ac:dyDescent="0.25">
      <c r="A28" s="1" t="s">
        <v>79</v>
      </c>
      <c r="B28" s="18" t="s">
        <v>371</v>
      </c>
      <c r="C28" s="18" t="s">
        <v>5</v>
      </c>
      <c r="D28" s="18" t="s">
        <v>372</v>
      </c>
      <c r="E28" s="18" t="s">
        <v>376</v>
      </c>
      <c r="F28" s="18" t="s">
        <v>381</v>
      </c>
      <c r="G28" s="18" t="s">
        <v>382</v>
      </c>
      <c r="H28" s="18" t="s">
        <v>383</v>
      </c>
      <c r="R28" s="1" t="s">
        <v>79</v>
      </c>
      <c r="S28" s="18" t="s">
        <v>371</v>
      </c>
      <c r="T28" s="18" t="s">
        <v>5</v>
      </c>
      <c r="U28" s="18" t="s">
        <v>372</v>
      </c>
      <c r="V28" s="18" t="s">
        <v>376</v>
      </c>
      <c r="W28" s="18" t="s">
        <v>381</v>
      </c>
      <c r="X28" s="18" t="s">
        <v>382</v>
      </c>
      <c r="Y28" s="18" t="s">
        <v>383</v>
      </c>
    </row>
    <row r="29" spans="1:25" x14ac:dyDescent="0.25">
      <c r="A29" t="s">
        <v>374</v>
      </c>
      <c r="B29">
        <v>67.58</v>
      </c>
      <c r="C29">
        <v>31.81</v>
      </c>
      <c r="D29">
        <v>0.26</v>
      </c>
      <c r="E29">
        <v>0.2</v>
      </c>
      <c r="F29">
        <v>0.05</v>
      </c>
      <c r="G29">
        <v>0.05</v>
      </c>
      <c r="H29">
        <v>0.06</v>
      </c>
      <c r="R29" t="s">
        <v>374</v>
      </c>
      <c r="S29" s="7">
        <v>54.43</v>
      </c>
      <c r="T29" s="7">
        <v>44.62</v>
      </c>
      <c r="U29" s="7">
        <v>0.38</v>
      </c>
      <c r="V29" s="7">
        <v>0.28999999999999998</v>
      </c>
      <c r="W29" s="7">
        <v>0.08</v>
      </c>
      <c r="X29" s="7">
        <v>0.08</v>
      </c>
      <c r="Y29" s="7">
        <v>0.11</v>
      </c>
    </row>
    <row r="30" spans="1:25" x14ac:dyDescent="0.25">
      <c r="A30" t="s">
        <v>373</v>
      </c>
      <c r="B30">
        <v>67.37</v>
      </c>
      <c r="C30">
        <v>31.97</v>
      </c>
      <c r="D30">
        <v>0.25</v>
      </c>
      <c r="E30">
        <v>0.17</v>
      </c>
      <c r="F30">
        <v>0.1</v>
      </c>
      <c r="G30">
        <v>0.09</v>
      </c>
      <c r="H30">
        <v>0.04</v>
      </c>
      <c r="R30" t="s">
        <v>373</v>
      </c>
      <c r="S30" s="7">
        <v>54.19</v>
      </c>
      <c r="T30" s="7">
        <v>44.79</v>
      </c>
      <c r="U30" s="7">
        <v>0.38</v>
      </c>
      <c r="V30" s="7">
        <v>0.26</v>
      </c>
      <c r="W30" s="7">
        <v>0.16</v>
      </c>
      <c r="X30" s="7">
        <v>0.15</v>
      </c>
      <c r="Y30" s="7">
        <v>7.0000000000000007E-2</v>
      </c>
    </row>
    <row r="31" spans="1:25" x14ac:dyDescent="0.25">
      <c r="A31" t="s">
        <v>377</v>
      </c>
      <c r="B31">
        <v>67.099999999999994</v>
      </c>
      <c r="C31">
        <v>31.33</v>
      </c>
      <c r="D31">
        <v>1.06</v>
      </c>
      <c r="E31">
        <v>0.04</v>
      </c>
      <c r="F31">
        <v>0</v>
      </c>
      <c r="G31">
        <v>0.05</v>
      </c>
      <c r="H31">
        <v>0.41</v>
      </c>
      <c r="R31" t="s">
        <v>377</v>
      </c>
      <c r="S31" s="7">
        <v>53.79</v>
      </c>
      <c r="T31" s="7">
        <v>43.74</v>
      </c>
      <c r="U31" s="7">
        <v>1.57</v>
      </c>
      <c r="V31" s="7">
        <v>0.06</v>
      </c>
      <c r="W31" s="7">
        <v>0</v>
      </c>
      <c r="X31" s="7">
        <v>0.09</v>
      </c>
      <c r="Y31" s="7">
        <v>0.76</v>
      </c>
    </row>
    <row r="32" spans="1:25" x14ac:dyDescent="0.25">
      <c r="A32" t="s">
        <v>378</v>
      </c>
      <c r="B32">
        <v>67.3</v>
      </c>
      <c r="C32">
        <v>31.03</v>
      </c>
      <c r="D32">
        <v>1.1000000000000001</v>
      </c>
      <c r="E32">
        <v>7.0000000000000007E-2</v>
      </c>
      <c r="F32">
        <v>0</v>
      </c>
      <c r="G32">
        <v>0.08</v>
      </c>
      <c r="H32">
        <v>0.43</v>
      </c>
      <c r="R32" t="s">
        <v>378</v>
      </c>
      <c r="S32" s="7">
        <v>54</v>
      </c>
      <c r="T32" s="7">
        <v>43.36</v>
      </c>
      <c r="U32" s="7">
        <v>1.62</v>
      </c>
      <c r="V32" s="7">
        <v>0.1</v>
      </c>
      <c r="W32" s="7">
        <v>0</v>
      </c>
      <c r="X32" s="7">
        <v>0.13</v>
      </c>
      <c r="Y32" s="7">
        <v>0.8</v>
      </c>
    </row>
    <row r="33" spans="1:30" x14ac:dyDescent="0.25">
      <c r="A33" t="s">
        <v>379</v>
      </c>
      <c r="B33">
        <v>67.61</v>
      </c>
      <c r="C33">
        <v>32.020000000000003</v>
      </c>
      <c r="D33">
        <v>0.12</v>
      </c>
      <c r="E33">
        <v>0.04</v>
      </c>
      <c r="F33">
        <v>0.02</v>
      </c>
      <c r="G33">
        <v>0.16</v>
      </c>
      <c r="H33">
        <v>0.03</v>
      </c>
      <c r="R33" t="s">
        <v>379</v>
      </c>
      <c r="S33" s="7">
        <v>54.48</v>
      </c>
      <c r="T33" s="7">
        <v>44.94</v>
      </c>
      <c r="U33" s="7">
        <v>0.18</v>
      </c>
      <c r="V33" s="7">
        <v>0.05</v>
      </c>
      <c r="W33" s="7">
        <v>0.02</v>
      </c>
      <c r="X33" s="7">
        <v>0.27</v>
      </c>
      <c r="Y33" s="7">
        <v>0.05</v>
      </c>
    </row>
    <row r="34" spans="1:30" x14ac:dyDescent="0.25">
      <c r="A34" t="s">
        <v>380</v>
      </c>
      <c r="B34">
        <v>49.58</v>
      </c>
      <c r="C34">
        <v>13.96</v>
      </c>
      <c r="D34">
        <v>17.46</v>
      </c>
      <c r="E34">
        <v>0.65</v>
      </c>
      <c r="F34">
        <v>7.0000000000000007E-2</v>
      </c>
      <c r="G34">
        <v>0.05</v>
      </c>
      <c r="H34">
        <v>18.239999999999998</v>
      </c>
      <c r="R34" t="s">
        <v>380</v>
      </c>
      <c r="S34" s="7">
        <v>33.049999999999997</v>
      </c>
      <c r="T34" s="7">
        <v>16.2</v>
      </c>
      <c r="U34" s="7">
        <v>21.39</v>
      </c>
      <c r="V34" s="7">
        <v>0.79</v>
      </c>
      <c r="W34" s="7">
        <v>0.09</v>
      </c>
      <c r="X34" s="7">
        <v>7.0000000000000007E-2</v>
      </c>
      <c r="Y34" s="7">
        <v>28.41</v>
      </c>
    </row>
    <row r="36" spans="1:30" x14ac:dyDescent="0.25">
      <c r="A36" s="1" t="s">
        <v>384</v>
      </c>
      <c r="B36" s="18" t="s">
        <v>1</v>
      </c>
      <c r="C36" s="18" t="s">
        <v>2</v>
      </c>
      <c r="D36" s="18" t="s">
        <v>365</v>
      </c>
      <c r="E36" s="18" t="s">
        <v>366</v>
      </c>
      <c r="F36" s="18" t="s">
        <v>160</v>
      </c>
      <c r="G36" s="18" t="s">
        <v>371</v>
      </c>
      <c r="H36" s="18" t="s">
        <v>3</v>
      </c>
      <c r="I36" s="18" t="s">
        <v>5</v>
      </c>
      <c r="J36" s="18" t="s">
        <v>372</v>
      </c>
      <c r="K36" s="18" t="s">
        <v>376</v>
      </c>
      <c r="L36" s="18" t="s">
        <v>381</v>
      </c>
      <c r="M36" s="18" t="s">
        <v>193</v>
      </c>
      <c r="R36" s="1" t="s">
        <v>384</v>
      </c>
      <c r="S36" s="18" t="s">
        <v>1</v>
      </c>
      <c r="T36" s="18" t="s">
        <v>2</v>
      </c>
      <c r="U36" s="18" t="s">
        <v>365</v>
      </c>
      <c r="V36" s="18" t="s">
        <v>366</v>
      </c>
      <c r="W36" s="18" t="s">
        <v>160</v>
      </c>
      <c r="X36" s="18" t="s">
        <v>371</v>
      </c>
      <c r="Y36" s="18" t="s">
        <v>3</v>
      </c>
      <c r="Z36" s="18" t="s">
        <v>5</v>
      </c>
      <c r="AA36" s="18" t="s">
        <v>372</v>
      </c>
      <c r="AB36" s="18" t="s">
        <v>376</v>
      </c>
      <c r="AC36" s="18" t="s">
        <v>381</v>
      </c>
      <c r="AD36" s="18" t="s">
        <v>193</v>
      </c>
    </row>
    <row r="37" spans="1:30" x14ac:dyDescent="0.25">
      <c r="A37" t="s">
        <v>385</v>
      </c>
      <c r="B37">
        <v>63.67</v>
      </c>
      <c r="C37">
        <v>0.49</v>
      </c>
      <c r="D37">
        <v>0.13</v>
      </c>
      <c r="E37">
        <v>0.71</v>
      </c>
      <c r="F37">
        <v>0.39</v>
      </c>
      <c r="G37">
        <v>0.05</v>
      </c>
      <c r="H37">
        <v>0.15</v>
      </c>
      <c r="I37">
        <v>33.83</v>
      </c>
      <c r="J37">
        <v>0.28000000000000003</v>
      </c>
      <c r="K37">
        <v>0.17</v>
      </c>
      <c r="L37">
        <v>0.01</v>
      </c>
      <c r="M37">
        <v>0.09</v>
      </c>
      <c r="R37" t="s">
        <v>385</v>
      </c>
      <c r="S37" s="7">
        <v>33.799999999999997</v>
      </c>
      <c r="T37" s="7">
        <v>0.4</v>
      </c>
      <c r="U37">
        <v>0.12</v>
      </c>
      <c r="V37">
        <v>0.67</v>
      </c>
      <c r="W37">
        <v>0.4</v>
      </c>
      <c r="X37">
        <v>0.06</v>
      </c>
      <c r="Y37">
        <v>0.2</v>
      </c>
      <c r="Z37">
        <v>62.7</v>
      </c>
      <c r="AA37">
        <v>0.55000000000000004</v>
      </c>
      <c r="AB37">
        <v>0.34</v>
      </c>
      <c r="AC37">
        <v>0.02</v>
      </c>
      <c r="AD37">
        <v>0.75</v>
      </c>
    </row>
    <row r="38" spans="1:30" x14ac:dyDescent="0.25">
      <c r="A38" t="s">
        <v>386</v>
      </c>
      <c r="B38">
        <v>63.45</v>
      </c>
      <c r="C38">
        <v>0.46</v>
      </c>
      <c r="D38">
        <v>0.12</v>
      </c>
      <c r="E38">
        <v>0.75</v>
      </c>
      <c r="F38">
        <v>0.39</v>
      </c>
      <c r="G38">
        <v>0.09</v>
      </c>
      <c r="H38">
        <v>0.17</v>
      </c>
      <c r="I38">
        <v>34.14</v>
      </c>
      <c r="J38">
        <v>0.19</v>
      </c>
      <c r="K38">
        <v>0.11</v>
      </c>
      <c r="L38">
        <v>0.01</v>
      </c>
      <c r="M38">
        <v>0.12</v>
      </c>
      <c r="R38" t="s">
        <v>386</v>
      </c>
      <c r="S38" s="7">
        <v>33.56</v>
      </c>
      <c r="T38" s="7">
        <v>0.37</v>
      </c>
      <c r="U38">
        <v>0.11</v>
      </c>
      <c r="V38">
        <v>0.7</v>
      </c>
      <c r="W38">
        <v>0.39</v>
      </c>
      <c r="X38">
        <v>0.1</v>
      </c>
      <c r="Y38">
        <v>0.23</v>
      </c>
      <c r="Z38">
        <v>63.02</v>
      </c>
      <c r="AA38">
        <v>0.37</v>
      </c>
      <c r="AB38">
        <v>0.22</v>
      </c>
      <c r="AC38">
        <v>0.03</v>
      </c>
      <c r="AD38">
        <v>0.91</v>
      </c>
    </row>
    <row r="39" spans="1:30" x14ac:dyDescent="0.25">
      <c r="A39" t="s">
        <v>387</v>
      </c>
      <c r="B39">
        <v>65.37</v>
      </c>
      <c r="C39">
        <v>1.01</v>
      </c>
      <c r="D39">
        <v>0.14000000000000001</v>
      </c>
      <c r="E39">
        <v>0.72</v>
      </c>
      <c r="F39">
        <v>0.44</v>
      </c>
      <c r="G39">
        <v>4.3499999999999996</v>
      </c>
      <c r="H39">
        <v>0.08</v>
      </c>
      <c r="I39">
        <v>27.26</v>
      </c>
      <c r="J39">
        <v>0.24</v>
      </c>
      <c r="K39">
        <v>0.1</v>
      </c>
      <c r="L39">
        <v>0.28000000000000003</v>
      </c>
      <c r="M39">
        <v>0.03</v>
      </c>
      <c r="R39" t="s">
        <v>387</v>
      </c>
      <c r="S39" s="7">
        <v>37.130000000000003</v>
      </c>
      <c r="T39" s="7">
        <v>0.87</v>
      </c>
      <c r="U39">
        <v>0.14000000000000001</v>
      </c>
      <c r="V39">
        <v>0.71</v>
      </c>
      <c r="W39">
        <v>0.48</v>
      </c>
      <c r="X39">
        <v>4.95</v>
      </c>
      <c r="Y39">
        <v>0.11</v>
      </c>
      <c r="Z39">
        <v>54.04</v>
      </c>
      <c r="AA39">
        <v>0.49</v>
      </c>
      <c r="AB39">
        <v>0.21</v>
      </c>
      <c r="AC39">
        <v>0.63</v>
      </c>
      <c r="AD39">
        <v>0.24</v>
      </c>
    </row>
    <row r="41" spans="1:30" s="3" customFormat="1" x14ac:dyDescent="0.25"/>
    <row r="43" spans="1:30" x14ac:dyDescent="0.25">
      <c r="A43" s="1" t="s">
        <v>96</v>
      </c>
      <c r="R43" s="1" t="s">
        <v>96</v>
      </c>
    </row>
    <row r="44" spans="1:30" x14ac:dyDescent="0.25">
      <c r="A44" t="s">
        <v>141</v>
      </c>
      <c r="R44" t="s">
        <v>142</v>
      </c>
    </row>
    <row r="45" spans="1:30" x14ac:dyDescent="0.25">
      <c r="A45" s="1" t="s">
        <v>82</v>
      </c>
      <c r="B45" s="18" t="s">
        <v>371</v>
      </c>
      <c r="C45" s="18" t="s">
        <v>5</v>
      </c>
      <c r="D45" s="18" t="s">
        <v>372</v>
      </c>
      <c r="E45" s="18" t="s">
        <v>381</v>
      </c>
      <c r="F45" s="18" t="s">
        <v>383</v>
      </c>
      <c r="R45" s="1" t="s">
        <v>82</v>
      </c>
      <c r="S45" s="18" t="s">
        <v>371</v>
      </c>
      <c r="T45" s="18" t="s">
        <v>5</v>
      </c>
      <c r="U45" s="18" t="s">
        <v>372</v>
      </c>
      <c r="V45" s="18" t="s">
        <v>381</v>
      </c>
      <c r="W45" s="18" t="s">
        <v>383</v>
      </c>
    </row>
    <row r="46" spans="1:30" x14ac:dyDescent="0.25">
      <c r="A46" t="s">
        <v>374</v>
      </c>
      <c r="B46">
        <v>67.77</v>
      </c>
      <c r="C46">
        <v>32.03</v>
      </c>
      <c r="D46">
        <v>0.18</v>
      </c>
      <c r="E46">
        <v>0</v>
      </c>
      <c r="F46">
        <v>0.02</v>
      </c>
      <c r="R46" t="s">
        <v>374</v>
      </c>
      <c r="S46">
        <v>54.68</v>
      </c>
      <c r="T46">
        <v>45.01</v>
      </c>
      <c r="U46">
        <v>0.26</v>
      </c>
      <c r="V46">
        <v>0</v>
      </c>
      <c r="W46">
        <v>0.05</v>
      </c>
    </row>
    <row r="47" spans="1:30" x14ac:dyDescent="0.25">
      <c r="A47" t="s">
        <v>373</v>
      </c>
      <c r="B47">
        <v>66.42</v>
      </c>
      <c r="C47">
        <v>28.72</v>
      </c>
      <c r="D47">
        <v>3.46</v>
      </c>
      <c r="E47">
        <v>0</v>
      </c>
      <c r="F47">
        <v>1.4</v>
      </c>
      <c r="R47" t="s">
        <v>373</v>
      </c>
      <c r="S47">
        <v>52.68</v>
      </c>
      <c r="T47">
        <v>39.68</v>
      </c>
      <c r="U47">
        <v>5.05</v>
      </c>
      <c r="V47">
        <v>0</v>
      </c>
      <c r="W47">
        <v>2.6</v>
      </c>
    </row>
    <row r="48" spans="1:30" x14ac:dyDescent="0.25">
      <c r="A48" t="s">
        <v>377</v>
      </c>
      <c r="B48">
        <v>67.5</v>
      </c>
      <c r="C48">
        <v>31.42</v>
      </c>
      <c r="D48">
        <v>0.8</v>
      </c>
      <c r="E48">
        <v>0</v>
      </c>
      <c r="F48">
        <v>0.27</v>
      </c>
      <c r="R48" t="s">
        <v>377</v>
      </c>
      <c r="S48">
        <v>54.29</v>
      </c>
      <c r="T48">
        <v>44.02</v>
      </c>
      <c r="U48">
        <v>1.19</v>
      </c>
      <c r="V48">
        <v>0</v>
      </c>
      <c r="W48">
        <v>0.51</v>
      </c>
    </row>
    <row r="49" spans="1:23" x14ac:dyDescent="0.25">
      <c r="A49" t="s">
        <v>378</v>
      </c>
      <c r="B49">
        <v>67.739999999999995</v>
      </c>
      <c r="C49">
        <v>32.020000000000003</v>
      </c>
      <c r="D49">
        <v>0.21</v>
      </c>
      <c r="E49">
        <v>0.03</v>
      </c>
      <c r="F49">
        <v>0.01</v>
      </c>
      <c r="R49" t="s">
        <v>378</v>
      </c>
      <c r="S49">
        <v>54.64</v>
      </c>
      <c r="T49">
        <v>44.99</v>
      </c>
      <c r="U49">
        <v>0.31</v>
      </c>
      <c r="V49">
        <v>0.05</v>
      </c>
      <c r="W49">
        <v>0.01</v>
      </c>
    </row>
    <row r="51" spans="1:23" s="3" customFormat="1" x14ac:dyDescent="0.25"/>
    <row r="53" spans="1:23" x14ac:dyDescent="0.25">
      <c r="A53" s="1" t="s">
        <v>108</v>
      </c>
      <c r="B53" t="s">
        <v>398</v>
      </c>
      <c r="R53" s="1" t="s">
        <v>108</v>
      </c>
      <c r="S53" t="s">
        <v>398</v>
      </c>
    </row>
    <row r="54" spans="1:23" x14ac:dyDescent="0.25">
      <c r="A54" t="s">
        <v>141</v>
      </c>
      <c r="R54" t="s">
        <v>142</v>
      </c>
    </row>
    <row r="55" spans="1:23" x14ac:dyDescent="0.25">
      <c r="A55" s="1" t="s">
        <v>75</v>
      </c>
      <c r="B55" s="18" t="s">
        <v>371</v>
      </c>
      <c r="C55" s="18" t="s">
        <v>5</v>
      </c>
      <c r="D55" s="18" t="s">
        <v>376</v>
      </c>
      <c r="E55" s="18" t="s">
        <v>382</v>
      </c>
      <c r="R55" s="1" t="s">
        <v>75</v>
      </c>
      <c r="S55" s="18" t="s">
        <v>371</v>
      </c>
      <c r="T55" s="18" t="s">
        <v>5</v>
      </c>
      <c r="U55" s="18" t="s">
        <v>376</v>
      </c>
      <c r="V55" s="18" t="s">
        <v>382</v>
      </c>
    </row>
    <row r="56" spans="1:23" x14ac:dyDescent="0.25">
      <c r="A56" t="s">
        <v>374</v>
      </c>
      <c r="B56">
        <v>53.51</v>
      </c>
      <c r="C56">
        <v>46.1</v>
      </c>
      <c r="D56">
        <v>0.28000000000000003</v>
      </c>
      <c r="E56">
        <v>0.11</v>
      </c>
      <c r="R56" t="s">
        <v>374</v>
      </c>
      <c r="S56">
        <v>39.78</v>
      </c>
      <c r="T56">
        <v>59.68</v>
      </c>
      <c r="U56">
        <v>0.38</v>
      </c>
      <c r="V56">
        <v>0.17</v>
      </c>
    </row>
    <row r="57" spans="1:23" x14ac:dyDescent="0.25">
      <c r="A57" t="s">
        <v>373</v>
      </c>
      <c r="B57">
        <v>53.19</v>
      </c>
      <c r="C57">
        <v>46.37</v>
      </c>
      <c r="D57">
        <v>0.27</v>
      </c>
      <c r="E57">
        <v>0.17</v>
      </c>
      <c r="R57" t="s">
        <v>373</v>
      </c>
      <c r="S57">
        <v>39.46</v>
      </c>
      <c r="T57">
        <v>59.92</v>
      </c>
      <c r="U57">
        <v>0.37</v>
      </c>
      <c r="V57">
        <v>0.25</v>
      </c>
    </row>
    <row r="58" spans="1:23" x14ac:dyDescent="0.25">
      <c r="A58" t="s">
        <v>377</v>
      </c>
      <c r="B58">
        <v>53.91</v>
      </c>
      <c r="C58">
        <v>45.83</v>
      </c>
      <c r="D58">
        <v>0.17</v>
      </c>
      <c r="E58">
        <v>0.09</v>
      </c>
      <c r="R58" t="s">
        <v>377</v>
      </c>
      <c r="S58">
        <v>40.159999999999997</v>
      </c>
      <c r="T58">
        <v>59.47</v>
      </c>
      <c r="U58">
        <v>0.23</v>
      </c>
      <c r="V58">
        <v>0.13</v>
      </c>
    </row>
    <row r="60" spans="1:23" s="3" customFormat="1" x14ac:dyDescent="0.25"/>
    <row r="62" spans="1:23" x14ac:dyDescent="0.25">
      <c r="A62" s="1" t="s">
        <v>108</v>
      </c>
      <c r="R62" s="1" t="s">
        <v>108</v>
      </c>
    </row>
    <row r="63" spans="1:23" x14ac:dyDescent="0.25">
      <c r="A63" t="s">
        <v>141</v>
      </c>
      <c r="R63" t="s">
        <v>142</v>
      </c>
    </row>
    <row r="64" spans="1:23" x14ac:dyDescent="0.25">
      <c r="A64" s="1" t="s">
        <v>82</v>
      </c>
      <c r="B64" s="18" t="s">
        <v>1</v>
      </c>
      <c r="C64" s="18" t="s">
        <v>371</v>
      </c>
      <c r="D64" s="18" t="s">
        <v>3</v>
      </c>
      <c r="E64" s="18" t="s">
        <v>5</v>
      </c>
      <c r="F64" s="18" t="s">
        <v>381</v>
      </c>
      <c r="R64" s="1" t="s">
        <v>82</v>
      </c>
      <c r="S64" s="18" t="s">
        <v>1</v>
      </c>
      <c r="T64" s="18" t="s">
        <v>371</v>
      </c>
      <c r="U64" s="18" t="s">
        <v>3</v>
      </c>
      <c r="V64" s="18" t="s">
        <v>5</v>
      </c>
      <c r="W64" s="18" t="s">
        <v>381</v>
      </c>
    </row>
    <row r="65" spans="1:23" x14ac:dyDescent="0.25">
      <c r="A65" t="s">
        <v>388</v>
      </c>
      <c r="C65">
        <v>51.72</v>
      </c>
      <c r="D65">
        <v>0.18</v>
      </c>
      <c r="E65">
        <v>24.48</v>
      </c>
      <c r="F65">
        <v>23.61</v>
      </c>
      <c r="R65" t="s">
        <v>388</v>
      </c>
      <c r="T65">
        <v>36.58</v>
      </c>
      <c r="U65">
        <v>0.16</v>
      </c>
      <c r="V65">
        <v>30.16</v>
      </c>
      <c r="W65">
        <v>33.1</v>
      </c>
    </row>
    <row r="66" spans="1:23" x14ac:dyDescent="0.25">
      <c r="A66" t="s">
        <v>389</v>
      </c>
      <c r="C66">
        <v>51.56</v>
      </c>
      <c r="E66">
        <v>25.21</v>
      </c>
      <c r="F66">
        <v>23.23</v>
      </c>
      <c r="R66" t="s">
        <v>389</v>
      </c>
      <c r="T66">
        <v>36.44</v>
      </c>
      <c r="V66">
        <v>31.03</v>
      </c>
      <c r="W66">
        <v>32.53</v>
      </c>
    </row>
    <row r="67" spans="1:23" x14ac:dyDescent="0.25">
      <c r="A67" t="s">
        <v>390</v>
      </c>
      <c r="C67">
        <v>51.58</v>
      </c>
      <c r="D67">
        <v>0.16</v>
      </c>
      <c r="E67">
        <v>24.72</v>
      </c>
      <c r="F67">
        <v>23.54</v>
      </c>
      <c r="R67" t="s">
        <v>390</v>
      </c>
      <c r="T67">
        <v>36.46</v>
      </c>
      <c r="U67">
        <v>0.14000000000000001</v>
      </c>
      <c r="V67">
        <v>30.43</v>
      </c>
      <c r="W67">
        <v>32.97</v>
      </c>
    </row>
    <row r="68" spans="1:23" x14ac:dyDescent="0.25">
      <c r="A68" t="s">
        <v>391</v>
      </c>
      <c r="B68" s="5">
        <v>4.71</v>
      </c>
      <c r="C68">
        <v>49.21</v>
      </c>
      <c r="D68">
        <v>0.3</v>
      </c>
      <c r="E68">
        <v>23.3</v>
      </c>
      <c r="F68">
        <v>22.48</v>
      </c>
      <c r="R68" t="s">
        <v>391</v>
      </c>
      <c r="S68" s="5">
        <v>1.71</v>
      </c>
      <c r="T68">
        <v>35.9</v>
      </c>
      <c r="U68">
        <v>0.27</v>
      </c>
      <c r="V68">
        <v>29.61</v>
      </c>
      <c r="W68">
        <v>32.5</v>
      </c>
    </row>
    <row r="70" spans="1:23" s="3" customFormat="1" x14ac:dyDescent="0.25"/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Working areas</vt:lpstr>
      <vt:lpstr>Dolomite</vt:lpstr>
      <vt:lpstr>Magnesite</vt:lpstr>
      <vt:lpstr>Siderite</vt:lpstr>
      <vt:lpstr>Apatite</vt:lpstr>
      <vt:lpstr>Monazite</vt:lpstr>
      <vt:lpstr>Columbite</vt:lpstr>
      <vt:lpstr>Zircon</vt:lpstr>
      <vt:lpstr>Pyrite &amp; Chalcopyrite</vt:lpstr>
      <vt:lpstr>(Ti-)Magnetite &amp; Chromite</vt:lpstr>
    </vt:vector>
  </TitlesOfParts>
  <Company>GEOW UNI-HEIDELBERG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Hopp</dc:creator>
  <cp:lastModifiedBy>Jens Hopp</cp:lastModifiedBy>
  <dcterms:created xsi:type="dcterms:W3CDTF">2022-07-18T13:04:49Z</dcterms:created>
  <dcterms:modified xsi:type="dcterms:W3CDTF">2025-10-09T14:30:24Z</dcterms:modified>
</cp:coreProperties>
</file>