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0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20" tabRatio="848" firstSheet="7" activeTab="19"/>
  </bookViews>
  <sheets>
    <sheet name="TAC" sheetId="23" r:id="rId1"/>
    <sheet name="TAC graf" sheetId="27" r:id="rId2"/>
    <sheet name="TOS." sheetId="24" r:id="rId3"/>
    <sheet name="graf TOS" sheetId="28" r:id="rId4"/>
    <sheet name="OSI." sheetId="25" r:id="rId5"/>
    <sheet name="graf OSI" sheetId="29" r:id="rId6"/>
    <sheet name="MDA" sheetId="26" r:id="rId7"/>
    <sheet name="graf MDA" sheetId="30" r:id="rId8"/>
    <sheet name="TNF.Pro" sheetId="31" r:id="rId9"/>
    <sheet name="graf  TNF.Pro" sheetId="32" r:id="rId10"/>
    <sheet name="NF-kB" sheetId="40" r:id="rId11"/>
    <sheet name="graf NF-kB" sheetId="41" r:id="rId12"/>
    <sheet name="IGF-1" sheetId="35" r:id="rId13"/>
    <sheet name="graf IGF-1" sheetId="36" r:id="rId14"/>
    <sheet name="miR133" sheetId="38" r:id="rId15"/>
    <sheet name="graf miR133" sheetId="39" r:id="rId16"/>
    <sheet name="BCL2" sheetId="42" r:id="rId17"/>
    <sheet name="graf BCL2" sheetId="43" r:id="rId18"/>
    <sheet name="BAX" sheetId="44" r:id="rId19"/>
    <sheet name="BAX graf" sheetId="45" r:id="rId20"/>
  </sheets>
  <calcPr calcId="152511"/>
</workbook>
</file>

<file path=xl/calcChain.xml><?xml version="1.0" encoding="utf-8"?>
<calcChain xmlns="http://schemas.openxmlformats.org/spreadsheetml/2006/main">
  <c r="D49" i="44" l="1"/>
  <c r="F49" i="44" s="1"/>
  <c r="F48" i="44"/>
  <c r="D48" i="44"/>
  <c r="D47" i="44"/>
  <c r="F47" i="44" s="1"/>
  <c r="F46" i="44"/>
  <c r="D46" i="44"/>
  <c r="D45" i="44"/>
  <c r="F45" i="44" s="1"/>
  <c r="F44" i="44"/>
  <c r="D44" i="44"/>
  <c r="D43" i="44"/>
  <c r="F43" i="44" s="1"/>
  <c r="F42" i="44"/>
  <c r="D42" i="44"/>
  <c r="D41" i="44"/>
  <c r="F41" i="44" s="1"/>
  <c r="F40" i="44"/>
  <c r="D40" i="44"/>
  <c r="D39" i="44"/>
  <c r="F39" i="44" s="1"/>
  <c r="D38" i="44"/>
  <c r="F38" i="44" s="1"/>
  <c r="D37" i="44"/>
  <c r="F37" i="44" s="1"/>
  <c r="D36" i="44"/>
  <c r="F36" i="44" s="1"/>
  <c r="D35" i="44"/>
  <c r="F35" i="44" s="1"/>
  <c r="D34" i="44"/>
  <c r="F34" i="44" s="1"/>
  <c r="F33" i="44"/>
  <c r="D33" i="44"/>
  <c r="F32" i="44"/>
  <c r="D32" i="44"/>
  <c r="F31" i="44"/>
  <c r="D31" i="44"/>
  <c r="F30" i="44"/>
  <c r="D30" i="44"/>
  <c r="F29" i="44"/>
  <c r="D29" i="44"/>
  <c r="F28" i="44"/>
  <c r="D28" i="44"/>
  <c r="F27" i="44"/>
  <c r="D27" i="44"/>
  <c r="F26" i="44"/>
  <c r="G33" i="44" s="1"/>
  <c r="D26" i="44"/>
  <c r="D25" i="44"/>
  <c r="F25" i="44" s="1"/>
  <c r="D24" i="44"/>
  <c r="F24" i="44" s="1"/>
  <c r="D23" i="44"/>
  <c r="F23" i="44" s="1"/>
  <c r="D22" i="44"/>
  <c r="F22" i="44" s="1"/>
  <c r="D21" i="44"/>
  <c r="F21" i="44" s="1"/>
  <c r="D20" i="44"/>
  <c r="F20" i="44" s="1"/>
  <c r="D19" i="44"/>
  <c r="F19" i="44" s="1"/>
  <c r="D18" i="44"/>
  <c r="F18" i="44" s="1"/>
  <c r="F17" i="44"/>
  <c r="D17" i="44"/>
  <c r="F16" i="44"/>
  <c r="D16" i="44"/>
  <c r="F15" i="44"/>
  <c r="D15" i="44"/>
  <c r="F14" i="44"/>
  <c r="D14" i="44"/>
  <c r="F13" i="44"/>
  <c r="D13" i="44"/>
  <c r="F12" i="44"/>
  <c r="D12" i="44"/>
  <c r="F11" i="44"/>
  <c r="D11" i="44"/>
  <c r="F10" i="44"/>
  <c r="G17" i="44" s="1"/>
  <c r="D10" i="44"/>
  <c r="D9" i="44"/>
  <c r="F9" i="44" s="1"/>
  <c r="D8" i="44"/>
  <c r="F8" i="44" s="1"/>
  <c r="D7" i="44"/>
  <c r="F7" i="44" s="1"/>
  <c r="D6" i="44"/>
  <c r="F6" i="44" s="1"/>
  <c r="D5" i="44"/>
  <c r="F5" i="44" s="1"/>
  <c r="D4" i="44"/>
  <c r="F4" i="44" s="1"/>
  <c r="D3" i="44"/>
  <c r="F3" i="44" s="1"/>
  <c r="D2" i="44"/>
  <c r="F2" i="44" s="1"/>
  <c r="F49" i="42"/>
  <c r="D49" i="42"/>
  <c r="F48" i="42"/>
  <c r="D48" i="42"/>
  <c r="F47" i="42"/>
  <c r="D47" i="42"/>
  <c r="F46" i="42"/>
  <c r="D46" i="42"/>
  <c r="F45" i="42"/>
  <c r="D45" i="42"/>
  <c r="F44" i="42"/>
  <c r="D44" i="42"/>
  <c r="F43" i="42"/>
  <c r="D43" i="42"/>
  <c r="F42" i="42"/>
  <c r="G49" i="42" s="1"/>
  <c r="D42" i="42"/>
  <c r="D41" i="42"/>
  <c r="F41" i="42" s="1"/>
  <c r="D40" i="42"/>
  <c r="F40" i="42" s="1"/>
  <c r="D39" i="42"/>
  <c r="F39" i="42" s="1"/>
  <c r="D38" i="42"/>
  <c r="F38" i="42" s="1"/>
  <c r="D37" i="42"/>
  <c r="F37" i="42" s="1"/>
  <c r="D36" i="42"/>
  <c r="F36" i="42" s="1"/>
  <c r="D35" i="42"/>
  <c r="F35" i="42" s="1"/>
  <c r="D34" i="42"/>
  <c r="F34" i="42" s="1"/>
  <c r="G41" i="42" s="1"/>
  <c r="F33" i="42"/>
  <c r="D33" i="42"/>
  <c r="F32" i="42"/>
  <c r="D32" i="42"/>
  <c r="F31" i="42"/>
  <c r="D31" i="42"/>
  <c r="F30" i="42"/>
  <c r="D30" i="42"/>
  <c r="F29" i="42"/>
  <c r="D29" i="42"/>
  <c r="F28" i="42"/>
  <c r="D28" i="42"/>
  <c r="F27" i="42"/>
  <c r="D27" i="42"/>
  <c r="F26" i="42"/>
  <c r="G33" i="42" s="1"/>
  <c r="D26" i="42"/>
  <c r="D25" i="42"/>
  <c r="F25" i="42" s="1"/>
  <c r="D24" i="42"/>
  <c r="F24" i="42" s="1"/>
  <c r="D23" i="42"/>
  <c r="F23" i="42" s="1"/>
  <c r="D22" i="42"/>
  <c r="F22" i="42" s="1"/>
  <c r="D21" i="42"/>
  <c r="F21" i="42" s="1"/>
  <c r="D20" i="42"/>
  <c r="F20" i="42" s="1"/>
  <c r="D19" i="42"/>
  <c r="F19" i="42" s="1"/>
  <c r="D18" i="42"/>
  <c r="F18" i="42" s="1"/>
  <c r="G25" i="42" s="1"/>
  <c r="F17" i="42"/>
  <c r="D17" i="42"/>
  <c r="F16" i="42"/>
  <c r="D16" i="42"/>
  <c r="F15" i="42"/>
  <c r="D15" i="42"/>
  <c r="F14" i="42"/>
  <c r="D14" i="42"/>
  <c r="F13" i="42"/>
  <c r="D13" i="42"/>
  <c r="F12" i="42"/>
  <c r="D12" i="42"/>
  <c r="F11" i="42"/>
  <c r="D11" i="42"/>
  <c r="F10" i="42"/>
  <c r="G17" i="42" s="1"/>
  <c r="D10" i="42"/>
  <c r="D9" i="42"/>
  <c r="F9" i="42" s="1"/>
  <c r="D8" i="42"/>
  <c r="F8" i="42" s="1"/>
  <c r="D7" i="42"/>
  <c r="F7" i="42" s="1"/>
  <c r="D6" i="42"/>
  <c r="F6" i="42" s="1"/>
  <c r="D5" i="42"/>
  <c r="F5" i="42" s="1"/>
  <c r="D4" i="42"/>
  <c r="F4" i="42" s="1"/>
  <c r="D3" i="42"/>
  <c r="F3" i="42" s="1"/>
  <c r="D2" i="42"/>
  <c r="F2" i="42" s="1"/>
  <c r="G9" i="42" s="1"/>
  <c r="G49" i="44" l="1"/>
  <c r="G9" i="44"/>
  <c r="G25" i="44"/>
  <c r="G41" i="44"/>
  <c r="C15" i="26"/>
  <c r="D49" i="38" l="1"/>
  <c r="E49" i="38" s="1"/>
  <c r="F49" i="38" s="1"/>
  <c r="G49" i="38" s="1"/>
  <c r="D48" i="38"/>
  <c r="E48" i="38" s="1"/>
  <c r="F48" i="38" s="1"/>
  <c r="G48" i="38" s="1"/>
  <c r="D41" i="38"/>
  <c r="E41" i="38" s="1"/>
  <c r="F41" i="38" s="1"/>
  <c r="G41" i="38" s="1"/>
  <c r="D40" i="38"/>
  <c r="E40" i="38" s="1"/>
  <c r="F40" i="38" s="1"/>
  <c r="G40" i="38" s="1"/>
  <c r="D33" i="38"/>
  <c r="E33" i="38" s="1"/>
  <c r="F33" i="38" s="1"/>
  <c r="G33" i="38" s="1"/>
  <c r="D32" i="38"/>
  <c r="E32" i="38" s="1"/>
  <c r="F32" i="38" s="1"/>
  <c r="G32" i="38" s="1"/>
  <c r="D25" i="38"/>
  <c r="E25" i="38" s="1"/>
  <c r="F25" i="38" s="1"/>
  <c r="G25" i="38" s="1"/>
  <c r="D24" i="38"/>
  <c r="E24" i="38" s="1"/>
  <c r="F24" i="38" s="1"/>
  <c r="G24" i="38" s="1"/>
  <c r="D17" i="38"/>
  <c r="E17" i="38" s="1"/>
  <c r="F17" i="38" s="1"/>
  <c r="G17" i="38" s="1"/>
  <c r="D16" i="38"/>
  <c r="E16" i="38" s="1"/>
  <c r="F16" i="38" s="1"/>
  <c r="G16" i="38" s="1"/>
  <c r="D9" i="38"/>
  <c r="E9" i="38" s="1"/>
  <c r="F9" i="38" s="1"/>
  <c r="G9" i="38" s="1"/>
  <c r="D8" i="38"/>
  <c r="E8" i="38" s="1"/>
  <c r="F8" i="38" s="1"/>
  <c r="G8" i="38" s="1"/>
  <c r="D47" i="38"/>
  <c r="E47" i="38" s="1"/>
  <c r="F47" i="38" s="1"/>
  <c r="G47" i="38" s="1"/>
  <c r="D46" i="38"/>
  <c r="E46" i="38" s="1"/>
  <c r="F46" i="38" s="1"/>
  <c r="G46" i="38" s="1"/>
  <c r="D45" i="38"/>
  <c r="E45" i="38" s="1"/>
  <c r="F45" i="38" s="1"/>
  <c r="G45" i="38" s="1"/>
  <c r="D44" i="38"/>
  <c r="E44" i="38" s="1"/>
  <c r="F44" i="38" s="1"/>
  <c r="G44" i="38" s="1"/>
  <c r="D43" i="38"/>
  <c r="E43" i="38" s="1"/>
  <c r="F43" i="38" s="1"/>
  <c r="G43" i="38" s="1"/>
  <c r="D42" i="38"/>
  <c r="E42" i="38" s="1"/>
  <c r="F42" i="38" s="1"/>
  <c r="G42" i="38" s="1"/>
  <c r="D39" i="38"/>
  <c r="E39" i="38" s="1"/>
  <c r="F39" i="38" s="1"/>
  <c r="G39" i="38" s="1"/>
  <c r="D38" i="38"/>
  <c r="E38" i="38" s="1"/>
  <c r="F38" i="38" s="1"/>
  <c r="G38" i="38" s="1"/>
  <c r="D37" i="38"/>
  <c r="E37" i="38" s="1"/>
  <c r="F37" i="38" s="1"/>
  <c r="G37" i="38" s="1"/>
  <c r="D36" i="38"/>
  <c r="E36" i="38" s="1"/>
  <c r="F36" i="38" s="1"/>
  <c r="G36" i="38" s="1"/>
  <c r="D35" i="38"/>
  <c r="E35" i="38" s="1"/>
  <c r="F35" i="38" s="1"/>
  <c r="G35" i="38" s="1"/>
  <c r="D34" i="38"/>
  <c r="E34" i="38" s="1"/>
  <c r="F34" i="38" s="1"/>
  <c r="G34" i="38" s="1"/>
  <c r="D31" i="38"/>
  <c r="E31" i="38" s="1"/>
  <c r="F31" i="38" s="1"/>
  <c r="G31" i="38" s="1"/>
  <c r="D30" i="38"/>
  <c r="E30" i="38" s="1"/>
  <c r="F30" i="38" s="1"/>
  <c r="G30" i="38" s="1"/>
  <c r="D29" i="38"/>
  <c r="E29" i="38" s="1"/>
  <c r="F29" i="38" s="1"/>
  <c r="G29" i="38" s="1"/>
  <c r="D28" i="38"/>
  <c r="E28" i="38" s="1"/>
  <c r="F28" i="38" s="1"/>
  <c r="G28" i="38" s="1"/>
  <c r="D27" i="38"/>
  <c r="E27" i="38" s="1"/>
  <c r="F27" i="38" s="1"/>
  <c r="G27" i="38" s="1"/>
  <c r="D26" i="38"/>
  <c r="E26" i="38" s="1"/>
  <c r="F26" i="38" s="1"/>
  <c r="G26" i="38" s="1"/>
  <c r="D23" i="38"/>
  <c r="E23" i="38" s="1"/>
  <c r="F23" i="38" s="1"/>
  <c r="G23" i="38" s="1"/>
  <c r="D22" i="38"/>
  <c r="E22" i="38" s="1"/>
  <c r="F22" i="38" s="1"/>
  <c r="G22" i="38" s="1"/>
  <c r="D21" i="38"/>
  <c r="E21" i="38" s="1"/>
  <c r="F21" i="38" s="1"/>
  <c r="G21" i="38" s="1"/>
  <c r="D20" i="38"/>
  <c r="E20" i="38" s="1"/>
  <c r="F20" i="38" s="1"/>
  <c r="G20" i="38" s="1"/>
  <c r="D19" i="38"/>
  <c r="E19" i="38" s="1"/>
  <c r="F19" i="38" s="1"/>
  <c r="G19" i="38" s="1"/>
  <c r="D18" i="38"/>
  <c r="E18" i="38" s="1"/>
  <c r="F18" i="38" s="1"/>
  <c r="D15" i="38"/>
  <c r="E15" i="38" s="1"/>
  <c r="F15" i="38" s="1"/>
  <c r="G15" i="38" s="1"/>
  <c r="D14" i="38"/>
  <c r="E14" i="38" s="1"/>
  <c r="F14" i="38" s="1"/>
  <c r="G14" i="38" s="1"/>
  <c r="D13" i="38"/>
  <c r="E13" i="38" s="1"/>
  <c r="F13" i="38" s="1"/>
  <c r="G13" i="38" s="1"/>
  <c r="D12" i="38"/>
  <c r="E12" i="38" s="1"/>
  <c r="F12" i="38" s="1"/>
  <c r="G12" i="38" s="1"/>
  <c r="D11" i="38"/>
  <c r="E11" i="38" s="1"/>
  <c r="F11" i="38" s="1"/>
  <c r="G11" i="38" s="1"/>
  <c r="D10" i="38"/>
  <c r="E10" i="38" s="1"/>
  <c r="F10" i="38" s="1"/>
  <c r="G10" i="38" s="1"/>
  <c r="D7" i="38"/>
  <c r="E7" i="38" s="1"/>
  <c r="F7" i="38" s="1"/>
  <c r="G7" i="38" s="1"/>
  <c r="D6" i="38"/>
  <c r="E6" i="38" s="1"/>
  <c r="F6" i="38" s="1"/>
  <c r="G6" i="38" s="1"/>
  <c r="D5" i="38"/>
  <c r="E5" i="38" s="1"/>
  <c r="F5" i="38" s="1"/>
  <c r="G5" i="38" s="1"/>
  <c r="D4" i="38"/>
  <c r="E4" i="38" s="1"/>
  <c r="F4" i="38" s="1"/>
  <c r="G4" i="38" s="1"/>
  <c r="D3" i="38"/>
  <c r="E3" i="38" s="1"/>
  <c r="F3" i="38" s="1"/>
  <c r="G3" i="38" s="1"/>
  <c r="D2" i="38"/>
  <c r="E2" i="38" s="1"/>
  <c r="F2" i="38" s="1"/>
  <c r="H49" i="38" l="1"/>
  <c r="H41" i="38"/>
  <c r="H33" i="38"/>
  <c r="H17" i="38"/>
  <c r="G2" i="38"/>
  <c r="H9" i="38" s="1"/>
  <c r="M4" i="38"/>
  <c r="K4" i="38"/>
  <c r="G18" i="38"/>
  <c r="H25" i="38" s="1"/>
  <c r="D49" i="40"/>
  <c r="F49" i="40" s="1"/>
  <c r="D48" i="40"/>
  <c r="F48" i="40" s="1"/>
  <c r="D47" i="40"/>
  <c r="F47" i="40" s="1"/>
  <c r="D46" i="40"/>
  <c r="F46" i="40" s="1"/>
  <c r="D45" i="40"/>
  <c r="F45" i="40" s="1"/>
  <c r="D44" i="40"/>
  <c r="F44" i="40" s="1"/>
  <c r="D43" i="40"/>
  <c r="F43" i="40" s="1"/>
  <c r="D42" i="40"/>
  <c r="F42" i="40" s="1"/>
  <c r="D41" i="40"/>
  <c r="F41" i="40" s="1"/>
  <c r="D40" i="40"/>
  <c r="F40" i="40" s="1"/>
  <c r="D39" i="40"/>
  <c r="F39" i="40" s="1"/>
  <c r="D38" i="40"/>
  <c r="F38" i="40" s="1"/>
  <c r="D37" i="40"/>
  <c r="F37" i="40" s="1"/>
  <c r="D36" i="40"/>
  <c r="F36" i="40" s="1"/>
  <c r="D35" i="40"/>
  <c r="F35" i="40" s="1"/>
  <c r="D34" i="40"/>
  <c r="F34" i="40" s="1"/>
  <c r="D33" i="40"/>
  <c r="F33" i="40" s="1"/>
  <c r="D32" i="40"/>
  <c r="F32" i="40" s="1"/>
  <c r="D31" i="40"/>
  <c r="F31" i="40" s="1"/>
  <c r="D30" i="40"/>
  <c r="F30" i="40" s="1"/>
  <c r="D29" i="40"/>
  <c r="F29" i="40" s="1"/>
  <c r="D28" i="40"/>
  <c r="F28" i="40" s="1"/>
  <c r="D27" i="40"/>
  <c r="F27" i="40" s="1"/>
  <c r="D26" i="40"/>
  <c r="F26" i="40" s="1"/>
  <c r="F25" i="40"/>
  <c r="D25" i="40"/>
  <c r="D24" i="40"/>
  <c r="F24" i="40" s="1"/>
  <c r="D23" i="40"/>
  <c r="F23" i="40" s="1"/>
  <c r="D22" i="40"/>
  <c r="F22" i="40" s="1"/>
  <c r="D21" i="40"/>
  <c r="F21" i="40" s="1"/>
  <c r="D20" i="40"/>
  <c r="F20" i="40" s="1"/>
  <c r="D19" i="40"/>
  <c r="F19" i="40" s="1"/>
  <c r="D18" i="40"/>
  <c r="F18" i="40" s="1"/>
  <c r="D17" i="40"/>
  <c r="F17" i="40" s="1"/>
  <c r="D16" i="40"/>
  <c r="F16" i="40" s="1"/>
  <c r="D15" i="40"/>
  <c r="F15" i="40" s="1"/>
  <c r="D14" i="40"/>
  <c r="F14" i="40" s="1"/>
  <c r="D13" i="40"/>
  <c r="F13" i="40" s="1"/>
  <c r="D12" i="40"/>
  <c r="F12" i="40" s="1"/>
  <c r="D11" i="40"/>
  <c r="F11" i="40" s="1"/>
  <c r="D10" i="40"/>
  <c r="F10" i="40" s="1"/>
  <c r="D9" i="40"/>
  <c r="F9" i="40" s="1"/>
  <c r="D8" i="40"/>
  <c r="F8" i="40" s="1"/>
  <c r="D7" i="40"/>
  <c r="F7" i="40" s="1"/>
  <c r="D6" i="40"/>
  <c r="F6" i="40" s="1"/>
  <c r="D5" i="40"/>
  <c r="F5" i="40" s="1"/>
  <c r="D4" i="40"/>
  <c r="F4" i="40" s="1"/>
  <c r="D3" i="40"/>
  <c r="F3" i="40" s="1"/>
  <c r="D2" i="40"/>
  <c r="F2" i="40" s="1"/>
  <c r="G49" i="40" l="1"/>
  <c r="G17" i="40"/>
  <c r="G33" i="40"/>
  <c r="G25" i="40"/>
  <c r="G41" i="40"/>
  <c r="G9" i="40"/>
  <c r="E36" i="35" l="1"/>
  <c r="E35" i="35"/>
  <c r="C3" i="35"/>
  <c r="E3" i="35" s="1"/>
  <c r="C4" i="35"/>
  <c r="E4" i="35" s="1"/>
  <c r="C5" i="35"/>
  <c r="E5" i="35" s="1"/>
  <c r="C6" i="35"/>
  <c r="E6" i="35" s="1"/>
  <c r="C7" i="35"/>
  <c r="E7" i="35" s="1"/>
  <c r="C8" i="35"/>
  <c r="E8" i="35" s="1"/>
  <c r="C9" i="35"/>
  <c r="E9" i="35" s="1"/>
  <c r="C10" i="35"/>
  <c r="E10" i="35" s="1"/>
  <c r="C11" i="35"/>
  <c r="E11" i="35" s="1"/>
  <c r="C12" i="35"/>
  <c r="E12" i="35" s="1"/>
  <c r="C13" i="35"/>
  <c r="E13" i="35" s="1"/>
  <c r="C14" i="35"/>
  <c r="E14" i="35" s="1"/>
  <c r="C15" i="35"/>
  <c r="E15" i="35" s="1"/>
  <c r="C16" i="35"/>
  <c r="E16" i="35" s="1"/>
  <c r="C17" i="35"/>
  <c r="E17" i="35" s="1"/>
  <c r="C18" i="35"/>
  <c r="E18" i="35" s="1"/>
  <c r="C19" i="35"/>
  <c r="E19" i="35" s="1"/>
  <c r="C20" i="35"/>
  <c r="E20" i="35" s="1"/>
  <c r="C21" i="35"/>
  <c r="E21" i="35" s="1"/>
  <c r="C22" i="35"/>
  <c r="E22" i="35" s="1"/>
  <c r="C23" i="35"/>
  <c r="E23" i="35" s="1"/>
  <c r="C24" i="35"/>
  <c r="E24" i="35" s="1"/>
  <c r="C25" i="35"/>
  <c r="E25" i="35" s="1"/>
  <c r="C26" i="35"/>
  <c r="E26" i="35" s="1"/>
  <c r="C27" i="35"/>
  <c r="E27" i="35" s="1"/>
  <c r="C28" i="35"/>
  <c r="E28" i="35" s="1"/>
  <c r="C29" i="35"/>
  <c r="E29" i="35" s="1"/>
  <c r="C30" i="35"/>
  <c r="E30" i="35" s="1"/>
  <c r="C31" i="35"/>
  <c r="E31" i="35" s="1"/>
  <c r="C32" i="35"/>
  <c r="E32" i="35" s="1"/>
  <c r="C33" i="35"/>
  <c r="E33" i="35" s="1"/>
  <c r="C34" i="35"/>
  <c r="E34" i="35" s="1"/>
  <c r="C35" i="35"/>
  <c r="C36" i="35"/>
  <c r="C37" i="35"/>
  <c r="E37" i="35" s="1"/>
  <c r="C38" i="35"/>
  <c r="E38" i="35" s="1"/>
  <c r="C39" i="35"/>
  <c r="E39" i="35" s="1"/>
  <c r="C40" i="35"/>
  <c r="E40" i="35" s="1"/>
  <c r="C41" i="35"/>
  <c r="E41" i="35" s="1"/>
  <c r="C42" i="35"/>
  <c r="E42" i="35" s="1"/>
  <c r="C43" i="35"/>
  <c r="E43" i="35" s="1"/>
  <c r="C44" i="35"/>
  <c r="E44" i="35" s="1"/>
  <c r="C45" i="35"/>
  <c r="E45" i="35" s="1"/>
  <c r="C46" i="35"/>
  <c r="E46" i="35" s="1"/>
  <c r="C47" i="35"/>
  <c r="E47" i="35" s="1"/>
  <c r="C48" i="35"/>
  <c r="E48" i="35" s="1"/>
  <c r="C49" i="35"/>
  <c r="E49" i="35" s="1"/>
  <c r="C2" i="35"/>
  <c r="E2" i="35" s="1"/>
  <c r="F41" i="35" l="1"/>
  <c r="F17" i="35"/>
  <c r="F9" i="35"/>
  <c r="F49" i="35"/>
  <c r="F33" i="35"/>
  <c r="F25" i="35"/>
  <c r="C3" i="31"/>
  <c r="E3" i="31" s="1"/>
  <c r="C4" i="31"/>
  <c r="E4" i="31" s="1"/>
  <c r="C5" i="31"/>
  <c r="E5" i="31" s="1"/>
  <c r="C6" i="31"/>
  <c r="E6" i="31" s="1"/>
  <c r="C7" i="31"/>
  <c r="E7" i="31" s="1"/>
  <c r="C8" i="31"/>
  <c r="E8" i="31" s="1"/>
  <c r="C9" i="31"/>
  <c r="E9" i="31" s="1"/>
  <c r="C10" i="31"/>
  <c r="E10" i="31" s="1"/>
  <c r="C11" i="31"/>
  <c r="E11" i="31" s="1"/>
  <c r="C12" i="31"/>
  <c r="E12" i="31" s="1"/>
  <c r="C13" i="31"/>
  <c r="E13" i="31" s="1"/>
  <c r="C14" i="31"/>
  <c r="E14" i="31" s="1"/>
  <c r="C15" i="31"/>
  <c r="E15" i="31" s="1"/>
  <c r="C16" i="31"/>
  <c r="C17" i="31"/>
  <c r="E17" i="31" s="1"/>
  <c r="C18" i="31"/>
  <c r="E18" i="31" s="1"/>
  <c r="C19" i="31"/>
  <c r="E19" i="31" s="1"/>
  <c r="C20" i="31"/>
  <c r="E20" i="31" s="1"/>
  <c r="C21" i="31"/>
  <c r="C22" i="31"/>
  <c r="E22" i="31" s="1"/>
  <c r="C23" i="31"/>
  <c r="E23" i="31" s="1"/>
  <c r="C24" i="31"/>
  <c r="E24" i="31" s="1"/>
  <c r="C25" i="31"/>
  <c r="E25" i="31" s="1"/>
  <c r="C26" i="31"/>
  <c r="E26" i="31" s="1"/>
  <c r="C27" i="31"/>
  <c r="E27" i="31" s="1"/>
  <c r="C28" i="31"/>
  <c r="E28" i="31" s="1"/>
  <c r="C29" i="31"/>
  <c r="C30" i="31"/>
  <c r="E30" i="31" s="1"/>
  <c r="C31" i="31"/>
  <c r="E31" i="31" s="1"/>
  <c r="C32" i="31"/>
  <c r="E32" i="31" s="1"/>
  <c r="C33" i="31"/>
  <c r="E33" i="31" s="1"/>
  <c r="C34" i="31"/>
  <c r="E34" i="31" s="1"/>
  <c r="C35" i="31"/>
  <c r="E35" i="31" s="1"/>
  <c r="C36" i="31"/>
  <c r="E36" i="31" s="1"/>
  <c r="C37" i="31"/>
  <c r="E37" i="31" s="1"/>
  <c r="C38" i="31"/>
  <c r="E38" i="31" s="1"/>
  <c r="C39" i="31"/>
  <c r="E39" i="31" s="1"/>
  <c r="C40" i="31"/>
  <c r="E40" i="31" s="1"/>
  <c r="C41" i="31"/>
  <c r="E41" i="31" s="1"/>
  <c r="C42" i="31"/>
  <c r="E42" i="31" s="1"/>
  <c r="C43" i="31"/>
  <c r="E43" i="31" s="1"/>
  <c r="C44" i="31"/>
  <c r="E44" i="31" s="1"/>
  <c r="C45" i="31"/>
  <c r="E45" i="31" s="1"/>
  <c r="C46" i="31"/>
  <c r="E46" i="31" s="1"/>
  <c r="C47" i="31"/>
  <c r="E47" i="31" s="1"/>
  <c r="C48" i="31"/>
  <c r="E48" i="31" s="1"/>
  <c r="C49" i="31"/>
  <c r="E49" i="31" s="1"/>
  <c r="C2" i="31"/>
  <c r="E2" i="31" s="1"/>
  <c r="E29" i="31"/>
  <c r="E21" i="31"/>
  <c r="E16" i="31"/>
  <c r="F33" i="31" l="1"/>
  <c r="F41" i="31"/>
  <c r="F17" i="31"/>
  <c r="F25" i="31"/>
  <c r="F49" i="31"/>
  <c r="F9" i="31"/>
  <c r="C49" i="26" l="1"/>
  <c r="E49" i="26" s="1"/>
  <c r="C48" i="26"/>
  <c r="E48" i="26" s="1"/>
  <c r="C47" i="26"/>
  <c r="E47" i="26" s="1"/>
  <c r="C46" i="26"/>
  <c r="E46" i="26" s="1"/>
  <c r="C45" i="26"/>
  <c r="E45" i="26" s="1"/>
  <c r="C44" i="26"/>
  <c r="E44" i="26" s="1"/>
  <c r="C43" i="26"/>
  <c r="E43" i="26" s="1"/>
  <c r="C42" i="26"/>
  <c r="E42" i="26" s="1"/>
  <c r="C41" i="26"/>
  <c r="E41" i="26" s="1"/>
  <c r="C40" i="26"/>
  <c r="E40" i="26" s="1"/>
  <c r="C39" i="26"/>
  <c r="E39" i="26" s="1"/>
  <c r="C38" i="26"/>
  <c r="E38" i="26" s="1"/>
  <c r="C37" i="26"/>
  <c r="E37" i="26" s="1"/>
  <c r="C36" i="26"/>
  <c r="E36" i="26" s="1"/>
  <c r="C35" i="26"/>
  <c r="E35" i="26" s="1"/>
  <c r="C34" i="26"/>
  <c r="E34" i="26" s="1"/>
  <c r="C33" i="26"/>
  <c r="E33" i="26" s="1"/>
  <c r="C32" i="26"/>
  <c r="E32" i="26" s="1"/>
  <c r="C31" i="26"/>
  <c r="E31" i="26" s="1"/>
  <c r="C30" i="26"/>
  <c r="E30" i="26" s="1"/>
  <c r="C29" i="26"/>
  <c r="E29" i="26" s="1"/>
  <c r="C28" i="26"/>
  <c r="E28" i="26" s="1"/>
  <c r="C27" i="26"/>
  <c r="E27" i="26" s="1"/>
  <c r="C26" i="26"/>
  <c r="E26" i="26" s="1"/>
  <c r="C25" i="26"/>
  <c r="E25" i="26" s="1"/>
  <c r="C24" i="26"/>
  <c r="E24" i="26" s="1"/>
  <c r="C23" i="26"/>
  <c r="E23" i="26" s="1"/>
  <c r="C22" i="26"/>
  <c r="E22" i="26" s="1"/>
  <c r="C21" i="26"/>
  <c r="E21" i="26" s="1"/>
  <c r="C20" i="26"/>
  <c r="E20" i="26" s="1"/>
  <c r="C19" i="26"/>
  <c r="E19" i="26" s="1"/>
  <c r="C18" i="26"/>
  <c r="E18" i="26" s="1"/>
  <c r="C17" i="26"/>
  <c r="E17" i="26" s="1"/>
  <c r="C16" i="26"/>
  <c r="E16" i="26" s="1"/>
  <c r="E15" i="26"/>
  <c r="F17" i="26" s="1"/>
  <c r="C14" i="26"/>
  <c r="E14" i="26" s="1"/>
  <c r="C13" i="26"/>
  <c r="E13" i="26" s="1"/>
  <c r="C12" i="26"/>
  <c r="E12" i="26" s="1"/>
  <c r="C11" i="26"/>
  <c r="E11" i="26" s="1"/>
  <c r="C10" i="26"/>
  <c r="E10" i="26" s="1"/>
  <c r="C9" i="26"/>
  <c r="E9" i="26" s="1"/>
  <c r="C8" i="26"/>
  <c r="E8" i="26" s="1"/>
  <c r="C7" i="26"/>
  <c r="E7" i="26" s="1"/>
  <c r="C6" i="26"/>
  <c r="E6" i="26" s="1"/>
  <c r="C5" i="26"/>
  <c r="E5" i="26" s="1"/>
  <c r="C4" i="26"/>
  <c r="E4" i="26" s="1"/>
  <c r="C3" i="26"/>
  <c r="E3" i="26" s="1"/>
  <c r="C2" i="26"/>
  <c r="E2" i="26" s="1"/>
  <c r="D3" i="25"/>
  <c r="D4" i="25"/>
  <c r="D5" i="25"/>
  <c r="D6" i="25"/>
  <c r="D7" i="25"/>
  <c r="D8" i="25"/>
  <c r="D9" i="25"/>
  <c r="D10" i="25"/>
  <c r="D11" i="25"/>
  <c r="D12" i="25"/>
  <c r="D13" i="25"/>
  <c r="D14" i="25"/>
  <c r="D15" i="25"/>
  <c r="D16" i="25"/>
  <c r="D17" i="25"/>
  <c r="D18" i="25"/>
  <c r="D19" i="25"/>
  <c r="D20" i="25"/>
  <c r="D21" i="25"/>
  <c r="D22" i="25"/>
  <c r="D23" i="25"/>
  <c r="D24" i="25"/>
  <c r="D25" i="25"/>
  <c r="D26" i="25"/>
  <c r="D27" i="25"/>
  <c r="D28" i="25"/>
  <c r="D29" i="25"/>
  <c r="D30" i="25"/>
  <c r="D31" i="25"/>
  <c r="D32" i="25"/>
  <c r="D33" i="25"/>
  <c r="D34" i="25"/>
  <c r="D35" i="25"/>
  <c r="D36" i="25"/>
  <c r="D37" i="25"/>
  <c r="D38" i="25"/>
  <c r="D39" i="25"/>
  <c r="D40" i="25"/>
  <c r="D41" i="25"/>
  <c r="D42" i="25"/>
  <c r="D43" i="25"/>
  <c r="D44" i="25"/>
  <c r="D45" i="25"/>
  <c r="D46" i="25"/>
  <c r="D47" i="25"/>
  <c r="D48" i="25"/>
  <c r="D49" i="25"/>
  <c r="D2" i="25"/>
  <c r="C3" i="24"/>
  <c r="E3" i="24" s="1"/>
  <c r="C4" i="24"/>
  <c r="E4" i="24" s="1"/>
  <c r="C5" i="24"/>
  <c r="C6" i="24"/>
  <c r="C7" i="24"/>
  <c r="E7" i="24" s="1"/>
  <c r="C8" i="24"/>
  <c r="C9" i="24"/>
  <c r="E9" i="24" s="1"/>
  <c r="C10" i="24"/>
  <c r="E10" i="24" s="1"/>
  <c r="C11" i="24"/>
  <c r="E11" i="24" s="1"/>
  <c r="C12" i="24"/>
  <c r="E12" i="24" s="1"/>
  <c r="C13" i="24"/>
  <c r="E13" i="24" s="1"/>
  <c r="C14" i="24"/>
  <c r="E14" i="24" s="1"/>
  <c r="C15" i="24"/>
  <c r="E15" i="24" s="1"/>
  <c r="C16" i="24"/>
  <c r="E16" i="24" s="1"/>
  <c r="C17" i="24"/>
  <c r="E17" i="24" s="1"/>
  <c r="C18" i="24"/>
  <c r="C19" i="24"/>
  <c r="E19" i="24" s="1"/>
  <c r="C20" i="24"/>
  <c r="E20" i="24" s="1"/>
  <c r="C21" i="24"/>
  <c r="E21" i="24" s="1"/>
  <c r="C22" i="24"/>
  <c r="E22" i="24" s="1"/>
  <c r="C23" i="24"/>
  <c r="E23" i="24" s="1"/>
  <c r="C24" i="24"/>
  <c r="E24" i="24" s="1"/>
  <c r="C25" i="24"/>
  <c r="E25" i="24" s="1"/>
  <c r="C26" i="24"/>
  <c r="C27" i="24"/>
  <c r="E27" i="24" s="1"/>
  <c r="C28" i="24"/>
  <c r="E28" i="24" s="1"/>
  <c r="C29" i="24"/>
  <c r="C30" i="24"/>
  <c r="C31" i="24"/>
  <c r="E31" i="24" s="1"/>
  <c r="C32" i="24"/>
  <c r="C33" i="24"/>
  <c r="C34" i="24"/>
  <c r="C35" i="24"/>
  <c r="E35" i="24" s="1"/>
  <c r="C36" i="24"/>
  <c r="E36" i="24" s="1"/>
  <c r="C37" i="24"/>
  <c r="C38" i="24"/>
  <c r="C39" i="24"/>
  <c r="E39" i="24" s="1"/>
  <c r="C40" i="24"/>
  <c r="C41" i="24"/>
  <c r="C42" i="24"/>
  <c r="C43" i="24"/>
  <c r="E43" i="24" s="1"/>
  <c r="C44" i="24"/>
  <c r="C45" i="24"/>
  <c r="C46" i="24"/>
  <c r="C47" i="24"/>
  <c r="E47" i="24" s="1"/>
  <c r="C48" i="24"/>
  <c r="E48" i="24" s="1"/>
  <c r="C49" i="24"/>
  <c r="E49" i="24" s="1"/>
  <c r="C2" i="24"/>
  <c r="E46" i="24"/>
  <c r="E45" i="24"/>
  <c r="E42" i="24"/>
  <c r="E41" i="24"/>
  <c r="E40" i="24"/>
  <c r="E38" i="24"/>
  <c r="E37" i="24"/>
  <c r="E34" i="24"/>
  <c r="E33" i="24"/>
  <c r="E32" i="24"/>
  <c r="E30" i="24"/>
  <c r="E29" i="24"/>
  <c r="E26" i="24"/>
  <c r="E18" i="24"/>
  <c r="E8" i="24"/>
  <c r="E6" i="24"/>
  <c r="E5" i="24"/>
  <c r="E2" i="24"/>
  <c r="E34" i="23"/>
  <c r="E49" i="23"/>
  <c r="C32" i="23"/>
  <c r="E32" i="23" s="1"/>
  <c r="C33" i="23"/>
  <c r="E33" i="23" s="1"/>
  <c r="C34" i="23"/>
  <c r="C35" i="23"/>
  <c r="E35" i="23" s="1"/>
  <c r="C36" i="23"/>
  <c r="E36" i="23" s="1"/>
  <c r="C37" i="23"/>
  <c r="E37" i="23" s="1"/>
  <c r="C38" i="23"/>
  <c r="E38" i="23" s="1"/>
  <c r="C39" i="23"/>
  <c r="E39" i="23" s="1"/>
  <c r="C40" i="23"/>
  <c r="E40" i="23" s="1"/>
  <c r="C41" i="23"/>
  <c r="E41" i="23" s="1"/>
  <c r="C42" i="23"/>
  <c r="E42" i="23" s="1"/>
  <c r="C43" i="23"/>
  <c r="E43" i="23" s="1"/>
  <c r="C44" i="23"/>
  <c r="E44" i="23" s="1"/>
  <c r="C45" i="23"/>
  <c r="E45" i="23" s="1"/>
  <c r="C46" i="23"/>
  <c r="E46" i="23" s="1"/>
  <c r="C47" i="23"/>
  <c r="E47" i="23" s="1"/>
  <c r="C48" i="23"/>
  <c r="E48" i="23" s="1"/>
  <c r="C49" i="23"/>
  <c r="C31" i="23"/>
  <c r="E31" i="23" s="1"/>
  <c r="C30" i="23"/>
  <c r="E30" i="23" s="1"/>
  <c r="C29" i="23"/>
  <c r="E29" i="23" s="1"/>
  <c r="C28" i="23"/>
  <c r="E28" i="23" s="1"/>
  <c r="C27" i="23"/>
  <c r="E27" i="23" s="1"/>
  <c r="C26" i="23"/>
  <c r="E26" i="23" s="1"/>
  <c r="C25" i="23"/>
  <c r="E25" i="23" s="1"/>
  <c r="C24" i="23"/>
  <c r="E24" i="23" s="1"/>
  <c r="C23" i="23"/>
  <c r="E23" i="23" s="1"/>
  <c r="C22" i="23"/>
  <c r="E22" i="23" s="1"/>
  <c r="C21" i="23"/>
  <c r="E21" i="23" s="1"/>
  <c r="C20" i="23"/>
  <c r="E20" i="23" s="1"/>
  <c r="C19" i="23"/>
  <c r="E19" i="23" s="1"/>
  <c r="C18" i="23"/>
  <c r="E18" i="23" s="1"/>
  <c r="C17" i="23"/>
  <c r="E17" i="23" s="1"/>
  <c r="C16" i="23"/>
  <c r="E16" i="23" s="1"/>
  <c r="C15" i="23"/>
  <c r="E15" i="23" s="1"/>
  <c r="C14" i="23"/>
  <c r="E14" i="23" s="1"/>
  <c r="C13" i="23"/>
  <c r="E13" i="23" s="1"/>
  <c r="C12" i="23"/>
  <c r="E12" i="23" s="1"/>
  <c r="C11" i="23"/>
  <c r="E11" i="23" s="1"/>
  <c r="C10" i="23"/>
  <c r="E10" i="23" s="1"/>
  <c r="C9" i="23"/>
  <c r="E9" i="23" s="1"/>
  <c r="C8" i="23"/>
  <c r="E8" i="23" s="1"/>
  <c r="C7" i="23"/>
  <c r="E7" i="23" s="1"/>
  <c r="C6" i="23"/>
  <c r="E6" i="23" s="1"/>
  <c r="C5" i="23"/>
  <c r="E5" i="23" s="1"/>
  <c r="C4" i="23"/>
  <c r="E4" i="23" s="1"/>
  <c r="C3" i="23"/>
  <c r="E3" i="23" s="1"/>
  <c r="C2" i="23"/>
  <c r="E2" i="23" s="1"/>
  <c r="F33" i="26" l="1"/>
  <c r="E9" i="25"/>
  <c r="E49" i="25"/>
  <c r="E41" i="25"/>
  <c r="E33" i="25"/>
  <c r="E25" i="25"/>
  <c r="E17" i="25"/>
  <c r="F9" i="23"/>
  <c r="F49" i="26"/>
  <c r="F41" i="26"/>
  <c r="F25" i="26"/>
  <c r="F9" i="26"/>
  <c r="F9" i="24"/>
  <c r="F25" i="24"/>
  <c r="F17" i="24"/>
  <c r="F33" i="24"/>
  <c r="F41" i="24"/>
  <c r="F49" i="23"/>
  <c r="F41" i="23"/>
  <c r="F33" i="23"/>
  <c r="F17" i="23"/>
  <c r="F25" i="23"/>
  <c r="E44" i="24"/>
  <c r="F49" i="24" s="1"/>
  <c r="E55" i="35"/>
</calcChain>
</file>

<file path=xl/sharedStrings.xml><?xml version="1.0" encoding="utf-8"?>
<sst xmlns="http://schemas.openxmlformats.org/spreadsheetml/2006/main" count="658" uniqueCount="106">
  <si>
    <t>group</t>
  </si>
  <si>
    <t>Absorbance</t>
  </si>
  <si>
    <t>nmol/mg pro</t>
  </si>
  <si>
    <t>mg/ml pro</t>
  </si>
  <si>
    <t>umol/l con</t>
  </si>
  <si>
    <t>TAC</t>
  </si>
  <si>
    <t>TOS</t>
  </si>
  <si>
    <t>Sham 1</t>
  </si>
  <si>
    <t>Sham 2</t>
  </si>
  <si>
    <t>Sham 3</t>
  </si>
  <si>
    <t>Sham 4</t>
  </si>
  <si>
    <t>Sham 5</t>
  </si>
  <si>
    <t>Sham 6</t>
  </si>
  <si>
    <t>Sham 7</t>
  </si>
  <si>
    <t>Sham 8</t>
  </si>
  <si>
    <t>OD 1</t>
  </si>
  <si>
    <t>OD 2</t>
  </si>
  <si>
    <t>OD 3</t>
  </si>
  <si>
    <t>OD 4</t>
  </si>
  <si>
    <t>OD 5</t>
  </si>
  <si>
    <t>OD 6</t>
  </si>
  <si>
    <t>OD 7</t>
  </si>
  <si>
    <t>OD 8</t>
  </si>
  <si>
    <t>ODS 1</t>
  </si>
  <si>
    <t>ODS 2</t>
  </si>
  <si>
    <t>ODS 3</t>
  </si>
  <si>
    <t>ODS 4</t>
  </si>
  <si>
    <t>ODS 5</t>
  </si>
  <si>
    <t>ODS 6</t>
  </si>
  <si>
    <t>ODS 7</t>
  </si>
  <si>
    <t>ODS 8</t>
  </si>
  <si>
    <t>ODG 1</t>
  </si>
  <si>
    <t>ODG 2</t>
  </si>
  <si>
    <t>ODG 3</t>
  </si>
  <si>
    <t>ODG 4</t>
  </si>
  <si>
    <t>ODG 5</t>
  </si>
  <si>
    <t>ODG 6</t>
  </si>
  <si>
    <t>ODG 7</t>
  </si>
  <si>
    <t>ODG 8</t>
  </si>
  <si>
    <t>O 1</t>
  </si>
  <si>
    <t>O 2</t>
  </si>
  <si>
    <t>O 3</t>
  </si>
  <si>
    <t>O 4</t>
  </si>
  <si>
    <t>O 5</t>
  </si>
  <si>
    <t>O 6</t>
  </si>
  <si>
    <t>ODGS 1</t>
  </si>
  <si>
    <t>ODGS 2</t>
  </si>
  <si>
    <t>ODGS 3</t>
  </si>
  <si>
    <t>ODGS 4</t>
  </si>
  <si>
    <t>ODGS 5</t>
  </si>
  <si>
    <t>ODGS 6</t>
  </si>
  <si>
    <t xml:space="preserve"> </t>
  </si>
  <si>
    <t>O 7</t>
  </si>
  <si>
    <t>O 8</t>
  </si>
  <si>
    <t>ODGS 7</t>
  </si>
  <si>
    <t>ODGS 8</t>
  </si>
  <si>
    <t>Group</t>
  </si>
  <si>
    <t>Mean</t>
  </si>
  <si>
    <t>SEM</t>
  </si>
  <si>
    <t>معنااااااااااااااااااااااادااااااااااااری</t>
  </si>
  <si>
    <t>Sham</t>
  </si>
  <si>
    <t>OVX</t>
  </si>
  <si>
    <t>OSI</t>
  </si>
  <si>
    <t>mg tissue</t>
  </si>
  <si>
    <t>nmol/mg tissue</t>
  </si>
  <si>
    <t>pg/ml con</t>
  </si>
  <si>
    <t>miR-U6</t>
  </si>
  <si>
    <t>miR-146</t>
  </si>
  <si>
    <r>
      <rPr>
        <b/>
        <sz val="11"/>
        <color theme="0"/>
        <rFont val="Times New Roman"/>
        <family val="1"/>
      </rPr>
      <t>∆</t>
    </r>
    <r>
      <rPr>
        <b/>
        <sz val="11"/>
        <color theme="0"/>
        <rFont val="Calibri"/>
        <family val="2"/>
      </rPr>
      <t>Ct</t>
    </r>
  </si>
  <si>
    <t>∆∆Ct</t>
  </si>
  <si>
    <t>2*-∆∆Ct</t>
  </si>
  <si>
    <t>fold change</t>
  </si>
  <si>
    <t>Sham1</t>
  </si>
  <si>
    <t>Sham2</t>
  </si>
  <si>
    <t xml:space="preserve">mean of ∆Ct </t>
  </si>
  <si>
    <t>mean of 2*-∆∆Ct</t>
  </si>
  <si>
    <t>Sham3</t>
  </si>
  <si>
    <t>Sham4</t>
  </si>
  <si>
    <t>Sham5</t>
  </si>
  <si>
    <t>Sham6</t>
  </si>
  <si>
    <t>ODSG 1</t>
  </si>
  <si>
    <t>ODSG 2</t>
  </si>
  <si>
    <t>ODSG 3</t>
  </si>
  <si>
    <t>ODSG 4</t>
  </si>
  <si>
    <t>ODSG 5</t>
  </si>
  <si>
    <t>ODSG 6</t>
  </si>
  <si>
    <t>Sham7</t>
  </si>
  <si>
    <t>Sham8</t>
  </si>
  <si>
    <t>ODSG 7</t>
  </si>
  <si>
    <t>ODSG 8</t>
  </si>
  <si>
    <t>OVX.D</t>
  </si>
  <si>
    <t>OVX.D.S</t>
  </si>
  <si>
    <t>OVX.D.G</t>
  </si>
  <si>
    <t>OVX.D.S.G</t>
  </si>
  <si>
    <t>*
 vs All unless ODSG</t>
  </si>
  <si>
    <t>** vs ALL</t>
  </si>
  <si>
    <t># vs ALL</t>
  </si>
  <si>
    <t>** vs ALL
* vs ALL</t>
  </si>
  <si>
    <t xml:space="preserve">* vs ALL </t>
  </si>
  <si>
    <t># vs All Unless OVXDG</t>
  </si>
  <si>
    <t>* vs All unless OVX.S</t>
  </si>
  <si>
    <t xml:space="preserve"> # vs SHAM</t>
  </si>
  <si>
    <t xml:space="preserve"> # vs SHAM &amp; ODSG</t>
  </si>
  <si>
    <t>umol/l con=pg</t>
  </si>
  <si>
    <t xml:space="preserve">** vs ALL
</t>
  </si>
  <si>
    <t>* vs Sham , ODSG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</si>
</sst>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0.0000"/>
    <numFmt numFmtId="165" formatCode="###0.00000"/>
    <numFmt numFmtId="166" formatCode="####.00000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color indexed="60"/>
      <name val="Arial"/>
      <family val="2"/>
    </font>
    <font>
      <sz val="9"/>
      <color indexed="8"/>
      <name val="Arial"/>
      <family val="2"/>
    </font>
    <font>
      <sz val="10"/>
      <name val="Arial"/>
    </font>
    <font>
      <sz val="9"/>
      <color indexed="60"/>
      <name val="Arial"/>
    </font>
    <font>
      <b/>
      <sz val="11"/>
      <color theme="0"/>
      <name val="Calibri"/>
      <family val="2"/>
    </font>
    <font>
      <b/>
      <sz val="11"/>
      <color theme="0"/>
      <name val="Times New Roman"/>
      <family val="1"/>
    </font>
    <font>
      <sz val="9"/>
      <color indexed="8"/>
      <name val="Arial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1"/>
      </left>
      <right style="thin">
        <color indexed="61"/>
      </right>
      <top style="thin">
        <color indexed="63"/>
      </top>
      <bottom style="thin">
        <color indexed="62"/>
      </bottom>
      <diagonal/>
    </border>
    <border>
      <left style="thin">
        <color indexed="61"/>
      </left>
      <right style="thin">
        <color indexed="61"/>
      </right>
      <top style="thin">
        <color indexed="62"/>
      </top>
      <bottom style="thin">
        <color indexed="62"/>
      </bottom>
      <diagonal/>
    </border>
    <border>
      <left/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5">
    <xf numFmtId="0" fontId="0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5" fillId="0" borderId="0"/>
  </cellStyleXfs>
  <cellXfs count="81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10" borderId="0" xfId="0" applyFill="1"/>
    <xf numFmtId="0" fontId="1" fillId="9" borderId="0" xfId="0" applyFont="1" applyFill="1"/>
    <xf numFmtId="0" fontId="0" fillId="0" borderId="0" xfId="0" applyAlignment="1">
      <alignment horizontal="center"/>
    </xf>
    <xf numFmtId="164" fontId="3" fillId="0" borderId="1" xfId="1" applyNumberFormat="1" applyFont="1" applyBorder="1" applyAlignment="1">
      <alignment horizontal="right" vertical="top"/>
    </xf>
    <xf numFmtId="0" fontId="2" fillId="0" borderId="0" xfId="1"/>
    <xf numFmtId="0" fontId="4" fillId="0" borderId="3" xfId="2" applyFont="1" applyBorder="1" applyAlignment="1">
      <alignment horizontal="center" vertical="top" wrapText="1"/>
    </xf>
    <xf numFmtId="164" fontId="3" fillId="0" borderId="2" xfId="1" applyNumberFormat="1" applyFont="1" applyBorder="1" applyAlignment="1">
      <alignment horizontal="right" vertical="top"/>
    </xf>
    <xf numFmtId="0" fontId="0" fillId="8" borderId="0" xfId="0" applyFill="1" applyAlignment="1">
      <alignment horizontal="right"/>
    </xf>
    <xf numFmtId="0" fontId="2" fillId="0" borderId="0" xfId="2"/>
    <xf numFmtId="0" fontId="0" fillId="11" borderId="0" xfId="0" applyFill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4" fontId="6" fillId="0" borderId="1" xfId="3" applyNumberFormat="1" applyFont="1" applyBorder="1" applyAlignment="1">
      <alignment horizontal="right" vertical="top"/>
    </xf>
    <xf numFmtId="0" fontId="5" fillId="0" borderId="0" xfId="3"/>
    <xf numFmtId="164" fontId="6" fillId="0" borderId="2" xfId="3" applyNumberFormat="1" applyFont="1" applyBorder="1" applyAlignment="1">
      <alignment horizontal="right" vertical="top"/>
    </xf>
    <xf numFmtId="165" fontId="6" fillId="0" borderId="1" xfId="3" applyNumberFormat="1" applyFont="1" applyBorder="1" applyAlignment="1">
      <alignment horizontal="right" vertical="top"/>
    </xf>
    <xf numFmtId="165" fontId="6" fillId="0" borderId="2" xfId="3" applyNumberFormat="1" applyFont="1" applyBorder="1" applyAlignment="1">
      <alignment horizontal="right" vertical="top"/>
    </xf>
    <xf numFmtId="164" fontId="6" fillId="0" borderId="1" xfId="4" applyNumberFormat="1" applyFont="1" applyBorder="1" applyAlignment="1">
      <alignment horizontal="right" vertical="top"/>
    </xf>
    <xf numFmtId="0" fontId="5" fillId="0" borderId="0" xfId="4"/>
    <xf numFmtId="164" fontId="6" fillId="0" borderId="2" xfId="4" applyNumberFormat="1" applyFont="1" applyBorder="1" applyAlignment="1">
      <alignment horizontal="right" vertical="top"/>
    </xf>
    <xf numFmtId="165" fontId="6" fillId="0" borderId="1" xfId="4" applyNumberFormat="1" applyFont="1" applyBorder="1" applyAlignment="1">
      <alignment horizontal="right" vertical="top"/>
    </xf>
    <xf numFmtId="165" fontId="6" fillId="0" borderId="2" xfId="4" applyNumberFormat="1" applyFont="1" applyBorder="1" applyAlignment="1">
      <alignment horizontal="right" vertical="top"/>
    </xf>
    <xf numFmtId="164" fontId="6" fillId="0" borderId="1" xfId="5" applyNumberFormat="1" applyFont="1" applyBorder="1" applyAlignment="1">
      <alignment horizontal="right" vertical="top"/>
    </xf>
    <xf numFmtId="0" fontId="5" fillId="0" borderId="0" xfId="5"/>
    <xf numFmtId="164" fontId="6" fillId="0" borderId="2" xfId="5" applyNumberFormat="1" applyFont="1" applyBorder="1" applyAlignment="1">
      <alignment horizontal="right" vertical="top"/>
    </xf>
    <xf numFmtId="165" fontId="6" fillId="0" borderId="1" xfId="5" applyNumberFormat="1" applyFont="1" applyBorder="1" applyAlignment="1">
      <alignment horizontal="right" vertical="top"/>
    </xf>
    <xf numFmtId="165" fontId="6" fillId="0" borderId="2" xfId="5" applyNumberFormat="1" applyFont="1" applyBorder="1" applyAlignment="1">
      <alignment horizontal="right" vertical="top"/>
    </xf>
    <xf numFmtId="0" fontId="5" fillId="0" borderId="0" xfId="6"/>
    <xf numFmtId="164" fontId="6" fillId="0" borderId="1" xfId="7" applyNumberFormat="1" applyFont="1" applyBorder="1" applyAlignment="1">
      <alignment horizontal="right" vertical="top"/>
    </xf>
    <xf numFmtId="0" fontId="5" fillId="0" borderId="0" xfId="7"/>
    <xf numFmtId="164" fontId="6" fillId="0" borderId="2" xfId="7" applyNumberFormat="1" applyFont="1" applyBorder="1" applyAlignment="1">
      <alignment horizontal="right" vertical="top"/>
    </xf>
    <xf numFmtId="165" fontId="6" fillId="0" borderId="1" xfId="7" applyNumberFormat="1" applyFont="1" applyBorder="1" applyAlignment="1">
      <alignment horizontal="right" vertical="top"/>
    </xf>
    <xf numFmtId="165" fontId="6" fillId="0" borderId="2" xfId="7" applyNumberFormat="1" applyFont="1" applyBorder="1" applyAlignment="1">
      <alignment horizontal="right" vertical="top"/>
    </xf>
    <xf numFmtId="164" fontId="6" fillId="0" borderId="1" xfId="8" applyNumberFormat="1" applyFont="1" applyBorder="1" applyAlignment="1">
      <alignment horizontal="right" vertical="top"/>
    </xf>
    <xf numFmtId="0" fontId="5" fillId="0" borderId="0" xfId="8"/>
    <xf numFmtId="164" fontId="6" fillId="0" borderId="2" xfId="8" applyNumberFormat="1" applyFont="1" applyBorder="1" applyAlignment="1">
      <alignment horizontal="right" vertical="top"/>
    </xf>
    <xf numFmtId="165" fontId="6" fillId="0" borderId="1" xfId="8" applyNumberFormat="1" applyFont="1" applyBorder="1" applyAlignment="1">
      <alignment horizontal="right" vertical="top"/>
    </xf>
    <xf numFmtId="165" fontId="6" fillId="0" borderId="2" xfId="8" applyNumberFormat="1" applyFont="1" applyBorder="1" applyAlignment="1">
      <alignment horizontal="right" vertical="top"/>
    </xf>
    <xf numFmtId="164" fontId="6" fillId="0" borderId="1" xfId="9" applyNumberFormat="1" applyFont="1" applyBorder="1" applyAlignment="1">
      <alignment horizontal="right" vertical="top"/>
    </xf>
    <xf numFmtId="0" fontId="5" fillId="0" borderId="0" xfId="9"/>
    <xf numFmtId="164" fontId="6" fillId="0" borderId="2" xfId="9" applyNumberFormat="1" applyFont="1" applyBorder="1" applyAlignment="1">
      <alignment horizontal="right" vertical="top"/>
    </xf>
    <xf numFmtId="165" fontId="6" fillId="0" borderId="1" xfId="9" applyNumberFormat="1" applyFont="1" applyBorder="1" applyAlignment="1">
      <alignment horizontal="right" vertical="top"/>
    </xf>
    <xf numFmtId="165" fontId="6" fillId="0" borderId="2" xfId="9" applyNumberFormat="1" applyFont="1" applyBorder="1" applyAlignment="1">
      <alignment horizontal="right" vertical="top"/>
    </xf>
    <xf numFmtId="164" fontId="6" fillId="0" borderId="1" xfId="10" applyNumberFormat="1" applyFont="1" applyBorder="1" applyAlignment="1">
      <alignment horizontal="right" vertical="top"/>
    </xf>
    <xf numFmtId="0" fontId="5" fillId="0" borderId="0" xfId="10"/>
    <xf numFmtId="164" fontId="6" fillId="0" borderId="2" xfId="10" applyNumberFormat="1" applyFont="1" applyBorder="1" applyAlignment="1">
      <alignment horizontal="right" vertical="top"/>
    </xf>
    <xf numFmtId="165" fontId="6" fillId="0" borderId="1" xfId="10" applyNumberFormat="1" applyFont="1" applyBorder="1" applyAlignment="1">
      <alignment horizontal="right" vertical="top"/>
    </xf>
    <xf numFmtId="165" fontId="6" fillId="0" borderId="2" xfId="10" applyNumberFormat="1" applyFont="1" applyBorder="1" applyAlignment="1">
      <alignment horizontal="right" vertical="top"/>
    </xf>
    <xf numFmtId="164" fontId="9" fillId="0" borderId="4" xfId="8" applyNumberFormat="1" applyFont="1" applyBorder="1" applyAlignment="1">
      <alignment horizontal="right" vertical="center"/>
    </xf>
    <xf numFmtId="166" fontId="9" fillId="0" borderId="4" xfId="8" applyNumberFormat="1" applyFont="1" applyBorder="1" applyAlignment="1">
      <alignment horizontal="right" vertical="center"/>
    </xf>
    <xf numFmtId="164" fontId="9" fillId="0" borderId="5" xfId="8" applyNumberFormat="1" applyFont="1" applyBorder="1" applyAlignment="1">
      <alignment horizontal="right" vertical="center"/>
    </xf>
    <xf numFmtId="166" fontId="9" fillId="0" borderId="5" xfId="8" applyNumberFormat="1" applyFont="1" applyBorder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164" fontId="4" fillId="0" borderId="4" xfId="11" applyNumberFormat="1" applyFont="1" applyBorder="1" applyAlignment="1">
      <alignment horizontal="right" vertical="center"/>
    </xf>
    <xf numFmtId="165" fontId="4" fillId="0" borderId="4" xfId="11" applyNumberFormat="1" applyFont="1" applyBorder="1" applyAlignment="1">
      <alignment horizontal="right" vertical="center"/>
    </xf>
    <xf numFmtId="166" fontId="4" fillId="0" borderId="4" xfId="11" applyNumberFormat="1" applyFont="1" applyBorder="1" applyAlignment="1">
      <alignment horizontal="right" vertical="center"/>
    </xf>
    <xf numFmtId="164" fontId="4" fillId="0" borderId="5" xfId="11" applyNumberFormat="1" applyFont="1" applyBorder="1" applyAlignment="1">
      <alignment horizontal="right" vertical="center"/>
    </xf>
    <xf numFmtId="165" fontId="4" fillId="0" borderId="5" xfId="11" applyNumberFormat="1" applyFont="1" applyBorder="1" applyAlignment="1">
      <alignment horizontal="right" vertical="center"/>
    </xf>
    <xf numFmtId="166" fontId="4" fillId="0" borderId="5" xfId="11" applyNumberFormat="1" applyFont="1" applyBorder="1" applyAlignment="1">
      <alignment horizontal="right" vertical="center"/>
    </xf>
    <xf numFmtId="164" fontId="4" fillId="0" borderId="4" xfId="12" applyNumberFormat="1" applyFont="1" applyBorder="1" applyAlignment="1">
      <alignment horizontal="right" vertical="center"/>
    </xf>
    <xf numFmtId="166" fontId="4" fillId="0" borderId="4" xfId="12" applyNumberFormat="1" applyFont="1" applyBorder="1" applyAlignment="1">
      <alignment horizontal="right" vertical="center"/>
    </xf>
    <xf numFmtId="164" fontId="4" fillId="0" borderId="5" xfId="12" applyNumberFormat="1" applyFont="1" applyBorder="1" applyAlignment="1">
      <alignment horizontal="right" vertical="center"/>
    </xf>
    <xf numFmtId="165" fontId="4" fillId="0" borderId="5" xfId="12" applyNumberFormat="1" applyFont="1" applyBorder="1" applyAlignment="1">
      <alignment horizontal="right" vertical="center"/>
    </xf>
    <xf numFmtId="166" fontId="4" fillId="0" borderId="5" xfId="12" applyNumberFormat="1" applyFont="1" applyBorder="1" applyAlignment="1">
      <alignment horizontal="right" vertical="center"/>
    </xf>
    <xf numFmtId="164" fontId="9" fillId="0" borderId="4" xfId="13" applyNumberFormat="1" applyFont="1" applyBorder="1" applyAlignment="1">
      <alignment horizontal="right" vertical="center"/>
    </xf>
    <xf numFmtId="166" fontId="9" fillId="0" borderId="4" xfId="13" applyNumberFormat="1" applyFont="1" applyBorder="1" applyAlignment="1">
      <alignment horizontal="right" vertical="center"/>
    </xf>
    <xf numFmtId="164" fontId="9" fillId="0" borderId="5" xfId="13" applyNumberFormat="1" applyFont="1" applyBorder="1" applyAlignment="1">
      <alignment horizontal="right" vertical="center"/>
    </xf>
    <xf numFmtId="166" fontId="9" fillId="0" borderId="5" xfId="13" applyNumberFormat="1" applyFont="1" applyBorder="1" applyAlignment="1">
      <alignment horizontal="right" vertical="center"/>
    </xf>
    <xf numFmtId="164" fontId="9" fillId="0" borderId="4" xfId="14" applyNumberFormat="1" applyFont="1" applyBorder="1" applyAlignment="1">
      <alignment horizontal="right" vertical="center"/>
    </xf>
    <xf numFmtId="166" fontId="9" fillId="0" borderId="4" xfId="14" applyNumberFormat="1" applyFont="1" applyBorder="1" applyAlignment="1">
      <alignment horizontal="right" vertical="center"/>
    </xf>
    <xf numFmtId="164" fontId="9" fillId="0" borderId="5" xfId="14" applyNumberFormat="1" applyFont="1" applyBorder="1" applyAlignment="1">
      <alignment horizontal="right" vertical="center"/>
    </xf>
    <xf numFmtId="166" fontId="9" fillId="0" borderId="5" xfId="14" applyNumberFormat="1" applyFont="1" applyBorder="1" applyAlignment="1">
      <alignment horizontal="right" vertical="center"/>
    </xf>
    <xf numFmtId="165" fontId="9" fillId="0" borderId="5" xfId="14" applyNumberFormat="1" applyFont="1" applyBorder="1" applyAlignment="1">
      <alignment horizontal="right" vertical="center"/>
    </xf>
  </cellXfs>
  <cellStyles count="15">
    <cellStyle name="Normal" xfId="0" builtinId="0"/>
    <cellStyle name="Normal_BAX نمودار" xfId="14"/>
    <cellStyle name="Normal_Sheet1" xfId="2"/>
    <cellStyle name="Normal_نمودار  TNF.Pro" xfId="11"/>
    <cellStyle name="Normal_نمودار  TNF.Pro_1" xfId="7"/>
    <cellStyle name="Normal_نمودار BCL2" xfId="13"/>
    <cellStyle name="Normal_نمودار IGF-1_1" xfId="9"/>
    <cellStyle name="Normal_نمودار MDA" xfId="12"/>
    <cellStyle name="Normal_نمودار MDA_1" xfId="6"/>
    <cellStyle name="Normal_نمودار miR133" xfId="10"/>
    <cellStyle name="Normal_نمودار NF-kB" xfId="8"/>
    <cellStyle name="Normal_نمودار OSI_1" xfId="5"/>
    <cellStyle name="Normal_نمودار tac" xfId="1"/>
    <cellStyle name="Normal_نمودار TOS" xfId="4"/>
    <cellStyle name="Normal_نمودارTAC" xfId="3"/>
  </cellStyles>
  <dxfs count="0"/>
  <tableStyles count="0" defaultTableStyle="TableStyleMedium2" defaultPivotStyle="PivotStyleMedium9"/>
  <colors>
    <mruColors>
      <color rgb="FFF0C2CF"/>
      <color rgb="FFB3B163"/>
      <color rgb="FFE7BB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139662494201022"/>
          <c:y val="6.4724919093851127E-2"/>
          <c:w val="0.8282501044340933"/>
          <c:h val="0.8576412737564430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'TAC graf'!$B$1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weave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>
                  <a:alpha val="99000"/>
                </a:schemeClr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'TAC graf'!$C$1:$C$7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0.37150885555806529</c:v>
                  </c:pt>
                  <c:pt idx="2">
                    <c:v>0.45314685931959736</c:v>
                  </c:pt>
                  <c:pt idx="3">
                    <c:v>0.45826348661064092</c:v>
                  </c:pt>
                  <c:pt idx="4">
                    <c:v>0.50876337731781518</c:v>
                  </c:pt>
                  <c:pt idx="5">
                    <c:v>0.39938477605747486</c:v>
                  </c:pt>
                  <c:pt idx="6">
                    <c:v>0.38831186275985102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'TAC graf'!$A$2:$A$7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'TAC graf'!$B$2:$B$7</c:f>
              <c:numCache>
                <c:formatCode>###0.0000</c:formatCode>
                <c:ptCount val="6"/>
                <c:pt idx="0">
                  <c:v>23.61084421875</c:v>
                </c:pt>
                <c:pt idx="1">
                  <c:v>20.07970478875</c:v>
                </c:pt>
                <c:pt idx="2">
                  <c:v>17.391027770000001</c:v>
                </c:pt>
                <c:pt idx="3">
                  <c:v>20.86537541125</c:v>
                </c:pt>
                <c:pt idx="4">
                  <c:v>22.278214575000003</c:v>
                </c:pt>
                <c:pt idx="5">
                  <c:v>23.106210638749999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6831080"/>
        <c:axId val="255992848"/>
      </c:barChart>
      <c:catAx>
        <c:axId val="256831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5992848"/>
        <c:crosses val="autoZero"/>
        <c:auto val="1"/>
        <c:lblAlgn val="ctr"/>
        <c:lblOffset val="100"/>
        <c:noMultiLvlLbl val="0"/>
      </c:catAx>
      <c:valAx>
        <c:axId val="255992848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6831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54418197725284"/>
          <c:y val="4.8672566371681415E-2"/>
          <c:w val="0.84290026246719174"/>
          <c:h val="0.834682600515643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TOS'!$B$1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smCheck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TOS'!$C$1:$C$7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0.12593778420975377</c:v>
                  </c:pt>
                  <c:pt idx="2">
                    <c:v>8.7130029808447071E-2</c:v>
                  </c:pt>
                  <c:pt idx="3">
                    <c:v>0.12734500572059254</c:v>
                  </c:pt>
                  <c:pt idx="4">
                    <c:v>0.15574641074958767</c:v>
                  </c:pt>
                  <c:pt idx="5">
                    <c:v>0.17894523657808947</c:v>
                  </c:pt>
                  <c:pt idx="6">
                    <c:v>0.11020919057199639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TOS'!$A$2:$A$7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TOS'!$B$2:$B$7</c:f>
              <c:numCache>
                <c:formatCode>###0.0000</c:formatCode>
                <c:ptCount val="6"/>
                <c:pt idx="0">
                  <c:v>2.014710811</c:v>
                </c:pt>
                <c:pt idx="1">
                  <c:v>2.8769249382499997</c:v>
                </c:pt>
                <c:pt idx="2">
                  <c:v>3.7468348167499999</c:v>
                </c:pt>
                <c:pt idx="3">
                  <c:v>2.4041716906249997</c:v>
                </c:pt>
                <c:pt idx="4">
                  <c:v>2.245098509</c:v>
                </c:pt>
                <c:pt idx="5">
                  <c:v>2.1581244658749998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5989320"/>
        <c:axId val="255990104"/>
      </c:barChart>
      <c:catAx>
        <c:axId val="255989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5990104"/>
        <c:crosses val="autoZero"/>
        <c:auto val="1"/>
        <c:lblAlgn val="ctr"/>
        <c:lblOffset val="100"/>
        <c:noMultiLvlLbl val="0"/>
      </c:catAx>
      <c:valAx>
        <c:axId val="255990104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5989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863188976377953"/>
          <c:y val="4.8672566371681415E-2"/>
          <c:w val="0.82081255468066494"/>
          <c:h val="0.8251546930527489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OSI'!$B$1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pct30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OSI'!$C$1:$C$7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5.7917203992039808E-3</c:v>
                  </c:pt>
                  <c:pt idx="2">
                    <c:v>5.2258436544812426E-3</c:v>
                  </c:pt>
                  <c:pt idx="3">
                    <c:v>1.0733426607345701E-2</c:v>
                  </c:pt>
                  <c:pt idx="4">
                    <c:v>9.2699920321913046E-3</c:v>
                  </c:pt>
                  <c:pt idx="5">
                    <c:v>7.3883667671332367E-3</c:v>
                  </c:pt>
                  <c:pt idx="6">
                    <c:v>3.7988292425797936E-3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OSI'!$A$2:$A$7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OSI'!$B$2:$B$7</c:f>
              <c:numCache>
                <c:formatCode>###0.0000</c:formatCode>
                <c:ptCount val="6"/>
                <c:pt idx="0">
                  <c:v>8.5526024000000006E-2</c:v>
                </c:pt>
                <c:pt idx="1">
                  <c:v>0.143730974875</c:v>
                </c:pt>
                <c:pt idx="2">
                  <c:v>0.21706890525</c:v>
                </c:pt>
                <c:pt idx="3">
                  <c:v>0.11639447</c:v>
                </c:pt>
                <c:pt idx="4">
                  <c:v>0.100508712875</c:v>
                </c:pt>
                <c:pt idx="5">
                  <c:v>9.3176824125000016E-2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5990888"/>
        <c:axId val="302155400"/>
      </c:barChart>
      <c:catAx>
        <c:axId val="255990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5400"/>
        <c:crosses val="autoZero"/>
        <c:auto val="1"/>
        <c:lblAlgn val="ctr"/>
        <c:lblOffset val="100"/>
        <c:noMultiLvlLbl val="0"/>
      </c:catAx>
      <c:valAx>
        <c:axId val="302155400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55990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299759405074366"/>
          <c:y val="5.0925925925925923E-2"/>
          <c:w val="0.82922462817147857"/>
          <c:h val="0.857565298831038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MDA'!$B$1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MDA'!$C$1:$C$7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0.31758496867511476</c:v>
                  </c:pt>
                  <c:pt idx="2">
                    <c:v>1.2056039735062303</c:v>
                  </c:pt>
                  <c:pt idx="3">
                    <c:v>0.60620671118701108</c:v>
                  </c:pt>
                  <c:pt idx="4">
                    <c:v>0.76138296140012496</c:v>
                  </c:pt>
                  <c:pt idx="5">
                    <c:v>1.5465418418670456</c:v>
                  </c:pt>
                  <c:pt idx="6">
                    <c:v>0.32281910616309384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1270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MDA'!$A$2:$A$7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MDA'!$B$2:$B$7</c:f>
              <c:numCache>
                <c:formatCode>###0.0000</c:formatCode>
                <c:ptCount val="6"/>
                <c:pt idx="0">
                  <c:v>7.3036854466249999</c:v>
                </c:pt>
                <c:pt idx="1">
                  <c:v>12.224282732999999</c:v>
                </c:pt>
                <c:pt idx="2">
                  <c:v>16.646033201250003</c:v>
                </c:pt>
                <c:pt idx="3">
                  <c:v>12.268724071249999</c:v>
                </c:pt>
                <c:pt idx="4">
                  <c:v>11.849460307625</c:v>
                </c:pt>
                <c:pt idx="5">
                  <c:v>7.8122962485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2157360"/>
        <c:axId val="302157752"/>
      </c:barChart>
      <c:catAx>
        <c:axId val="30215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7752"/>
        <c:crosses val="autoZero"/>
        <c:auto val="1"/>
        <c:lblAlgn val="ctr"/>
        <c:lblOffset val="100"/>
        <c:noMultiLvlLbl val="0"/>
      </c:catAx>
      <c:valAx>
        <c:axId val="302157752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7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703018372703411"/>
          <c:y val="4.8458149779735685E-2"/>
          <c:w val="0.82241426071741031"/>
          <c:h val="0.844221443685178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 TNF.Pro'!$B$1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lgConfetti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 TNF.Pro'!$C$1:$C$7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0.39893103775162092</c:v>
                  </c:pt>
                  <c:pt idx="2">
                    <c:v>0.41780931589108011</c:v>
                  </c:pt>
                  <c:pt idx="3">
                    <c:v>0.25460165530701867</c:v>
                  </c:pt>
                  <c:pt idx="4">
                    <c:v>0.66898126305065753</c:v>
                  </c:pt>
                  <c:pt idx="5">
                    <c:v>0.413325065918344</c:v>
                  </c:pt>
                  <c:pt idx="6">
                    <c:v>0.35511011842385182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 TNF.Pro'!$A$2:$A$7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 TNF.Pro'!$B$2:$B$7</c:f>
              <c:numCache>
                <c:formatCode>###0.0000</c:formatCode>
                <c:ptCount val="6"/>
                <c:pt idx="0">
                  <c:v>23.457911577500003</c:v>
                </c:pt>
                <c:pt idx="1">
                  <c:v>31.201255683749999</c:v>
                </c:pt>
                <c:pt idx="2">
                  <c:v>39.625326333750003</c:v>
                </c:pt>
                <c:pt idx="3">
                  <c:v>29.415841284999999</c:v>
                </c:pt>
                <c:pt idx="4">
                  <c:v>26.100832052499996</c:v>
                </c:pt>
                <c:pt idx="5">
                  <c:v>24.078364168750003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2158536"/>
        <c:axId val="302154224"/>
      </c:barChart>
      <c:catAx>
        <c:axId val="302158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4224"/>
        <c:crosses val="autoZero"/>
        <c:auto val="1"/>
        <c:lblAlgn val="ctr"/>
        <c:lblOffset val="100"/>
        <c:noMultiLvlLbl val="0"/>
      </c:catAx>
      <c:valAx>
        <c:axId val="302154224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8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32108486439195"/>
          <c:y val="4.8458149779735685E-2"/>
          <c:w val="0.8262335958005248"/>
          <c:h val="0.839816157341565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NF-kB'!$B$1</c:f>
              <c:strCache>
                <c:ptCount val="1"/>
                <c:pt idx="0">
                  <c:v>Mean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89000"/>
                  </a:schemeClr>
                </a:gs>
                <a:gs pos="23000">
                  <a:schemeClr val="accent3">
                    <a:lumMod val="89000"/>
                  </a:schemeClr>
                </a:gs>
                <a:gs pos="69000">
                  <a:schemeClr val="accent3">
                    <a:lumMod val="75000"/>
                  </a:schemeClr>
                </a:gs>
                <a:gs pos="97000">
                  <a:schemeClr val="accent3">
                    <a:lumMod val="70000"/>
                  </a:schemeClr>
                </a:gs>
              </a:gsLst>
              <a:path path="circle">
                <a:fillToRect l="50000" t="50000" r="50000" b="50000"/>
              </a:path>
              <a:tileRect/>
            </a:gra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NF-kB'!$C$1:$C$7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1.7212943251940213E-2</c:v>
                  </c:pt>
                  <c:pt idx="2">
                    <c:v>2.657446144658494E-2</c:v>
                  </c:pt>
                  <c:pt idx="3">
                    <c:v>1.0090323806616583E-2</c:v>
                  </c:pt>
                  <c:pt idx="4">
                    <c:v>1.7083763499450996E-2</c:v>
                  </c:pt>
                  <c:pt idx="5">
                    <c:v>3.068480924864481E-2</c:v>
                  </c:pt>
                  <c:pt idx="6">
                    <c:v>1.8444335997564947E-2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NF-kB'!$A$2:$A$7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NF-kB'!$B$2:$B$7</c:f>
              <c:numCache>
                <c:formatCode>###0.0000</c:formatCode>
                <c:ptCount val="6"/>
                <c:pt idx="0">
                  <c:v>1.0954258619999999</c:v>
                </c:pt>
                <c:pt idx="1">
                  <c:v>1.5860685741249998</c:v>
                </c:pt>
                <c:pt idx="2">
                  <c:v>2.0559879780000001</c:v>
                </c:pt>
                <c:pt idx="3">
                  <c:v>1.3390884741249998</c:v>
                </c:pt>
                <c:pt idx="4">
                  <c:v>1.2977380276250001</c:v>
                </c:pt>
                <c:pt idx="5">
                  <c:v>1.1738204357500002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2156184"/>
        <c:axId val="302159320"/>
      </c:barChart>
      <c:catAx>
        <c:axId val="302156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9320"/>
        <c:crosses val="autoZero"/>
        <c:auto val="1"/>
        <c:lblAlgn val="ctr"/>
        <c:lblOffset val="100"/>
        <c:noMultiLvlLbl val="0"/>
      </c:catAx>
      <c:valAx>
        <c:axId val="302159320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6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52084286167526"/>
          <c:y val="4.8672566371681415E-2"/>
          <c:w val="0.8516984140718673"/>
          <c:h val="0.839107379276705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IGF-1'!$B$1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pct60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IGF-1'!$C$1:$C$7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0.15049999999999999</c:v>
                  </c:pt>
                  <c:pt idx="2">
                    <c:v>5.0391024521219102E-2</c:v>
                  </c:pt>
                  <c:pt idx="3">
                    <c:v>6.9062173478305525E-2</c:v>
                  </c:pt>
                  <c:pt idx="4">
                    <c:v>0.15886091402338659</c:v>
                  </c:pt>
                  <c:pt idx="5">
                    <c:v>0.26383984427747298</c:v>
                  </c:pt>
                  <c:pt idx="6">
                    <c:v>0.19959753250922499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1270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IGF-1'!$A$2:$A$7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IGF-1'!$B$2:$B$7</c:f>
              <c:numCache>
                <c:formatCode>###0.0000</c:formatCode>
                <c:ptCount val="6"/>
                <c:pt idx="0">
                  <c:v>4.8921999999999999</c:v>
                </c:pt>
                <c:pt idx="1">
                  <c:v>3.5384754833750001</c:v>
                </c:pt>
                <c:pt idx="2">
                  <c:v>2.4406698483749998</c:v>
                </c:pt>
                <c:pt idx="3">
                  <c:v>3.9350870706250003</c:v>
                </c:pt>
                <c:pt idx="4">
                  <c:v>4.5717880544999998</c:v>
                </c:pt>
                <c:pt idx="5">
                  <c:v>4.7697469907500007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2156968"/>
        <c:axId val="302153440"/>
      </c:barChart>
      <c:catAx>
        <c:axId val="302156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3440"/>
        <c:crosses val="autoZero"/>
        <c:auto val="1"/>
        <c:lblAlgn val="ctr"/>
        <c:lblOffset val="100"/>
        <c:noMultiLvlLbl val="0"/>
      </c:catAx>
      <c:valAx>
        <c:axId val="302153440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6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72585514439561"/>
          <c:y val="6.9444444444444448E-2"/>
          <c:w val="0.84555931797185147"/>
          <c:h val="0.823975681137202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miR133'!$B$1</c:f>
              <c:strCache>
                <c:ptCount val="1"/>
                <c:pt idx="0">
                  <c:v>Mean</c:v>
                </c:pt>
              </c:strCache>
            </c:strRef>
          </c:tx>
          <c:spPr>
            <a:pattFill prst="openDmnd">
              <a:fgClr>
                <a:schemeClr val="tx1"/>
              </a:fgClr>
              <a:bgClr>
                <a:schemeClr val="bg1"/>
              </a:bgClr>
            </a:pattFill>
            <a:ln w="1587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miR133'!$C$1:$C$7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3.9633661933102589E-2</c:v>
                  </c:pt>
                  <c:pt idx="2">
                    <c:v>1.3374350874634039E-2</c:v>
                  </c:pt>
                  <c:pt idx="3">
                    <c:v>1.3626455382511476E-2</c:v>
                  </c:pt>
                  <c:pt idx="4">
                    <c:v>5.1255057649549678E-2</c:v>
                  </c:pt>
                  <c:pt idx="5">
                    <c:v>3.5574129426305369E-2</c:v>
                  </c:pt>
                  <c:pt idx="6">
                    <c:v>3.3552091044617857E-2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miR133'!$A$2:$A$7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miR133'!$B$2:$B$7</c:f>
              <c:numCache>
                <c:formatCode>###0.0000</c:formatCode>
                <c:ptCount val="6"/>
                <c:pt idx="0">
                  <c:v>1.001772682625</c:v>
                </c:pt>
                <c:pt idx="1">
                  <c:v>0.43748705124999998</c:v>
                </c:pt>
                <c:pt idx="2">
                  <c:v>0.18928249699999999</c:v>
                </c:pt>
                <c:pt idx="3">
                  <c:v>0.5669932997499999</c:v>
                </c:pt>
                <c:pt idx="4">
                  <c:v>0.89508502162499992</c:v>
                </c:pt>
                <c:pt idx="5">
                  <c:v>0.97346972425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2155008"/>
        <c:axId val="302155792"/>
      </c:barChart>
      <c:catAx>
        <c:axId val="302155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5792"/>
        <c:crosses val="autoZero"/>
        <c:auto val="1"/>
        <c:lblAlgn val="ctr"/>
        <c:lblOffset val="100"/>
        <c:noMultiLvlLbl val="0"/>
      </c:catAx>
      <c:valAx>
        <c:axId val="302155792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2155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158991274739307"/>
          <c:y val="4.8997772828507792E-2"/>
          <c:w val="0.83785464992551606"/>
          <c:h val="0.8417890882396637"/>
        </c:manualLayout>
      </c:layout>
      <c:barChart>
        <c:barDir val="col"/>
        <c:grouping val="clustered"/>
        <c:varyColors val="0"/>
        <c:ser>
          <c:idx val="0"/>
          <c:order val="0"/>
          <c:spPr>
            <a:pattFill prst="horzBrick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'graf BCL2'!$D$2:$D$7</c:f>
                <c:numCache>
                  <c:formatCode>General</c:formatCode>
                  <c:ptCount val="6"/>
                  <c:pt idx="0">
                    <c:v>0.11954804993374581</c:v>
                  </c:pt>
                  <c:pt idx="1">
                    <c:v>0.12855754430766156</c:v>
                  </c:pt>
                  <c:pt idx="2">
                    <c:v>2.7843752516406757E-2</c:v>
                  </c:pt>
                  <c:pt idx="3">
                    <c:v>0.12018415346651015</c:v>
                  </c:pt>
                  <c:pt idx="4">
                    <c:v>0.16817766163886644</c:v>
                  </c:pt>
                  <c:pt idx="5">
                    <c:v>0.12300521367553123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1270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'graf BCL2'!$A$2:$A$7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'graf BCL2'!$B$2:$B$7</c:f>
              <c:numCache>
                <c:formatCode>###0.0000</c:formatCode>
                <c:ptCount val="6"/>
                <c:pt idx="0">
                  <c:v>2.7367592858749998</c:v>
                </c:pt>
                <c:pt idx="1">
                  <c:v>1.7096510308750001</c:v>
                </c:pt>
                <c:pt idx="2">
                  <c:v>1.0799982692499999</c:v>
                </c:pt>
                <c:pt idx="3">
                  <c:v>1.7889510677500002</c:v>
                </c:pt>
                <c:pt idx="4">
                  <c:v>1.9224226395000001</c:v>
                </c:pt>
                <c:pt idx="5">
                  <c:v>2.5361369164999998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3499536"/>
        <c:axId val="303499928"/>
      </c:barChart>
      <c:catAx>
        <c:axId val="30349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3499928"/>
        <c:crosses val="autoZero"/>
        <c:auto val="1"/>
        <c:lblAlgn val="ctr"/>
        <c:lblOffset val="100"/>
        <c:noMultiLvlLbl val="0"/>
      </c:catAx>
      <c:valAx>
        <c:axId val="303499928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34995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pattFill prst="openDmnd">
              <a:fgClr>
                <a:schemeClr val="tx1"/>
              </a:fgClr>
              <a:bgClr>
                <a:schemeClr val="bg1"/>
              </a:bgClr>
            </a:pattFill>
            <a:ln w="1905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'BAX graf'!$D$2:$D$7</c:f>
                <c:numCache>
                  <c:formatCode>General</c:formatCode>
                  <c:ptCount val="6"/>
                  <c:pt idx="0">
                    <c:v>9.6272825556279043E-2</c:v>
                  </c:pt>
                  <c:pt idx="1">
                    <c:v>2.7031612720868087E-2</c:v>
                  </c:pt>
                  <c:pt idx="2">
                    <c:v>6.1085900671767973E-2</c:v>
                  </c:pt>
                  <c:pt idx="3">
                    <c:v>0.10687088161611298</c:v>
                  </c:pt>
                  <c:pt idx="4">
                    <c:v>0.68943067411240422</c:v>
                  </c:pt>
                  <c:pt idx="5">
                    <c:v>2.8991844308019758E-2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'BAX graf'!$A$2:$A$7</c:f>
              <c:strCache>
                <c:ptCount val="6"/>
                <c:pt idx="0">
                  <c:v>Sham</c:v>
                </c:pt>
                <c:pt idx="1">
                  <c:v>OVX</c:v>
                </c:pt>
                <c:pt idx="2">
                  <c:v>OVX.D</c:v>
                </c:pt>
                <c:pt idx="3">
                  <c:v>OVX.D.S</c:v>
                </c:pt>
                <c:pt idx="4">
                  <c:v>OVX.D.G</c:v>
                </c:pt>
                <c:pt idx="5">
                  <c:v>OVX.D.S.G</c:v>
                </c:pt>
              </c:strCache>
            </c:strRef>
          </c:cat>
          <c:val>
            <c:numRef>
              <c:f>'BAX graf'!$B$2:$B$7</c:f>
              <c:numCache>
                <c:formatCode>###0.0000</c:formatCode>
                <c:ptCount val="6"/>
                <c:pt idx="0">
                  <c:v>5.8232342247499993</c:v>
                </c:pt>
                <c:pt idx="1">
                  <c:v>10.37467955</c:v>
                </c:pt>
                <c:pt idx="2">
                  <c:v>17.934462855</c:v>
                </c:pt>
                <c:pt idx="3">
                  <c:v>10.32614773125</c:v>
                </c:pt>
                <c:pt idx="4">
                  <c:v>9.7978680000000011</c:v>
                </c:pt>
                <c:pt idx="5">
                  <c:v>6.1074611663750007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03500320"/>
        <c:axId val="303503848"/>
      </c:barChart>
      <c:catAx>
        <c:axId val="303500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3503848"/>
        <c:crosses val="autoZero"/>
        <c:auto val="1"/>
        <c:lblAlgn val="ctr"/>
        <c:lblOffset val="100"/>
        <c:noMultiLvlLbl val="0"/>
      </c:catAx>
      <c:valAx>
        <c:axId val="303503848"/>
        <c:scaling>
          <c:orientation val="minMax"/>
        </c:scaling>
        <c:delete val="0"/>
        <c:axPos val="l"/>
        <c:numFmt formatCode="@" sourceLinked="0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303500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 b="1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1</xdr:row>
      <xdr:rowOff>80010</xdr:rowOff>
    </xdr:from>
    <xdr:to>
      <xdr:col>12</xdr:col>
      <xdr:colOff>306070</xdr:colOff>
      <xdr:row>18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0.44987</cdr:x>
      <cdr:y>0.22913</cdr:y>
    </cdr:from>
    <cdr:to>
      <cdr:x>0.53012</cdr:x>
      <cdr:y>0.29934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245924" y="720795"/>
          <a:ext cx="400638" cy="22086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0.31785</cdr:x>
      <cdr:y>0.13981</cdr:y>
    </cdr:from>
    <cdr:to>
      <cdr:x>0.39809</cdr:x>
      <cdr:y>0.21002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1586841" y="439813"/>
          <a:ext cx="400588" cy="22086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0.59681</cdr:x>
      <cdr:y>0.10485</cdr:y>
    </cdr:from>
    <cdr:to>
      <cdr:x>0.67705</cdr:x>
      <cdr:y>0.17507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2979505" y="329836"/>
          <a:ext cx="400587" cy="220897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#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0.03999</cdr:x>
      <cdr:y>0.44859</cdr:y>
    </cdr:from>
    <cdr:to>
      <cdr:x>0.12263</cdr:x>
      <cdr:y>0.54498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0" y="1418590"/>
          <a:ext cx="393700" cy="304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0.01533</cdr:x>
      <cdr:y>0.14337</cdr:y>
    </cdr:from>
    <cdr:to>
      <cdr:x>0.07731</cdr:x>
      <cdr:y>0.73273</cdr:y>
    </cdr:to>
    <cdr:sp macro="" textlink="">
      <cdr:nvSpPr>
        <cdr:cNvPr id="3" name="TextBox 2"/>
        <cdr:cNvSpPr txBox="1"/>
      </cdr:nvSpPr>
      <cdr:spPr>
        <a:xfrm xmlns:a="http://schemas.openxmlformats.org/drawingml/2006/main" rot="16200000">
          <a:off x="-711198" y="1237614"/>
          <a:ext cx="1863725" cy="2952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TAC (nmol/mg Protein)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209550</xdr:colOff>
      <xdr:row>3</xdr:row>
      <xdr:rowOff>22860</xdr:rowOff>
    </xdr:from>
    <xdr:to>
      <xdr:col>12</xdr:col>
      <xdr:colOff>121920</xdr:colOff>
      <xdr:row>18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0.44034</cdr:x>
      <cdr:y>0.08843</cdr:y>
    </cdr:from>
    <cdr:to>
      <cdr:x>0.52395</cdr:x>
      <cdr:y>0.16843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2108883" y="255170"/>
          <a:ext cx="400422" cy="23083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0.30657</cdr:x>
      <cdr:y>0.23009</cdr:y>
    </cdr:from>
    <cdr:to>
      <cdr:x>0.39019</cdr:x>
      <cdr:y>0.31009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1468194" y="663911"/>
          <a:ext cx="400470" cy="23083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0.24093</cdr:y>
    </cdr:from>
    <cdr:to>
      <cdr:x>0.05833</cdr:x>
      <cdr:y>0.77412</cdr:y>
    </cdr:to>
    <cdr:sp macro="" textlink="">
      <cdr:nvSpPr>
        <cdr:cNvPr id="4" name="TextBox 3"/>
        <cdr:cNvSpPr txBox="1"/>
      </cdr:nvSpPr>
      <cdr:spPr>
        <a:xfrm xmlns:a="http://schemas.openxmlformats.org/drawingml/2006/main" rot="16200000">
          <a:off x="-631825" y="1323340"/>
          <a:ext cx="153035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TOS (nmol/mg Protein)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2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393700</xdr:colOff>
      <xdr:row>2</xdr:row>
      <xdr:rowOff>114300</xdr:rowOff>
    </xdr:from>
    <xdr:to>
      <xdr:col>11</xdr:col>
      <xdr:colOff>601980</xdr:colOff>
      <xdr:row>17</xdr:row>
      <xdr:rowOff>158750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0.44723</cdr:x>
      <cdr:y>0.05752</cdr:y>
    </cdr:from>
    <cdr:to>
      <cdr:x>0.53084</cdr:x>
      <cdr:y>0.13752</cdr:y>
    </cdr:to>
    <cdr:sp macro="" textlink="">
      <cdr:nvSpPr>
        <cdr:cNvPr id="7" name="TextBox 3"/>
        <cdr:cNvSpPr txBox="1"/>
      </cdr:nvSpPr>
      <cdr:spPr>
        <a:xfrm xmlns:a="http://schemas.openxmlformats.org/drawingml/2006/main">
          <a:off x="2044720" y="165108"/>
          <a:ext cx="382265" cy="22961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0.31945</cdr:x>
      <cdr:y>0.29203</cdr:y>
    </cdr:from>
    <cdr:to>
      <cdr:x>0.40306</cdr:x>
      <cdr:y>0.37203</cdr:y>
    </cdr:to>
    <cdr:sp macro="" textlink="">
      <cdr:nvSpPr>
        <cdr:cNvPr id="8" name="TextBox 3"/>
        <cdr:cNvSpPr txBox="1"/>
      </cdr:nvSpPr>
      <cdr:spPr>
        <a:xfrm xmlns:a="http://schemas.openxmlformats.org/drawingml/2006/main">
          <a:off x="1460510" y="838186"/>
          <a:ext cx="382265" cy="22961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0.59445</cdr:x>
      <cdr:y>0.35841</cdr:y>
    </cdr:from>
    <cdr:to>
      <cdr:x>0.69473</cdr:x>
      <cdr:y>0.44027</cdr:y>
    </cdr:to>
    <cdr:sp macro="" textlink="">
      <cdr:nvSpPr>
        <cdr:cNvPr id="9" name="TextBox 3"/>
        <cdr:cNvSpPr txBox="1"/>
      </cdr:nvSpPr>
      <cdr:spPr>
        <a:xfrm xmlns:a="http://schemas.openxmlformats.org/drawingml/2006/main">
          <a:off x="2717805" y="1028703"/>
          <a:ext cx="458480" cy="234954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#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0.38496</cdr:y>
    </cdr:from>
    <cdr:to>
      <cdr:x>0.05833</cdr:x>
      <cdr:y>0.57522</cdr:y>
    </cdr:to>
    <cdr:sp macro="" textlink="">
      <cdr:nvSpPr>
        <cdr:cNvPr id="2" name="TextBox 1"/>
        <cdr:cNvSpPr txBox="1"/>
      </cdr:nvSpPr>
      <cdr:spPr>
        <a:xfrm xmlns:a="http://schemas.openxmlformats.org/drawingml/2006/main" rot="16200000">
          <a:off x="-139700" y="1244600"/>
          <a:ext cx="546100" cy="266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6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OSI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158750</xdr:colOff>
      <xdr:row>2</xdr:row>
      <xdr:rowOff>99060</xdr:rowOff>
    </xdr:from>
    <xdr:to>
      <xdr:col>14</xdr:col>
      <xdr:colOff>74930</xdr:colOff>
      <xdr:row>17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0.45366</cdr:x>
      <cdr:y>0.06038</cdr:y>
    </cdr:from>
    <cdr:to>
      <cdr:x>0.53727</cdr:x>
      <cdr:y>0.14002</cdr:y>
    </cdr:to>
    <cdr:sp macro="" textlink="">
      <cdr:nvSpPr>
        <cdr:cNvPr id="7" name="TextBox 3"/>
        <cdr:cNvSpPr txBox="1"/>
      </cdr:nvSpPr>
      <cdr:spPr>
        <a:xfrm xmlns:a="http://schemas.openxmlformats.org/drawingml/2006/main">
          <a:off x="2174378" y="173839"/>
          <a:ext cx="400741" cy="22929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0.32</cdr:x>
      <cdr:y>0.27093</cdr:y>
    </cdr:from>
    <cdr:to>
      <cdr:x>0.40361</cdr:x>
      <cdr:y>0.35057</cdr:y>
    </cdr:to>
    <cdr:sp macro="" textlink="">
      <cdr:nvSpPr>
        <cdr:cNvPr id="8" name="TextBox 3"/>
        <cdr:cNvSpPr txBox="1"/>
      </cdr:nvSpPr>
      <cdr:spPr>
        <a:xfrm xmlns:a="http://schemas.openxmlformats.org/drawingml/2006/main">
          <a:off x="1533768" y="780032"/>
          <a:ext cx="400742" cy="22929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0.59513</cdr:x>
      <cdr:y>0.26432</cdr:y>
    </cdr:from>
    <cdr:to>
      <cdr:x>0.67874</cdr:x>
      <cdr:y>0.34396</cdr:y>
    </cdr:to>
    <cdr:sp macro="" textlink="">
      <cdr:nvSpPr>
        <cdr:cNvPr id="9" name="TextBox 3"/>
        <cdr:cNvSpPr txBox="1"/>
      </cdr:nvSpPr>
      <cdr:spPr>
        <a:xfrm xmlns:a="http://schemas.openxmlformats.org/drawingml/2006/main">
          <a:off x="2852462" y="761001"/>
          <a:ext cx="400742" cy="22929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0.73282</cdr:x>
      <cdr:y>0.28195</cdr:y>
    </cdr:from>
    <cdr:to>
      <cdr:x>0.81643</cdr:x>
      <cdr:y>0.36159</cdr:y>
    </cdr:to>
    <cdr:sp macro="" textlink="">
      <cdr:nvSpPr>
        <cdr:cNvPr id="10" name="TextBox 3"/>
        <cdr:cNvSpPr txBox="1"/>
      </cdr:nvSpPr>
      <cdr:spPr>
        <a:xfrm xmlns:a="http://schemas.openxmlformats.org/drawingml/2006/main">
          <a:off x="3512386" y="811766"/>
          <a:ext cx="400741" cy="22929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0.00722</cdr:x>
      <cdr:y>0.12203</cdr:y>
    </cdr:from>
    <cdr:to>
      <cdr:x>0.06417</cdr:x>
      <cdr:y>0.763</cdr:y>
    </cdr:to>
    <cdr:sp macro="" textlink="">
      <cdr:nvSpPr>
        <cdr:cNvPr id="2" name="TextBox 1"/>
        <cdr:cNvSpPr txBox="1"/>
      </cdr:nvSpPr>
      <cdr:spPr>
        <a:xfrm xmlns:a="http://schemas.openxmlformats.org/drawingml/2006/main" rot="16200000">
          <a:off x="-760730" y="1145540"/>
          <a:ext cx="1847850" cy="260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MDA (nmol/mg Protein)</a:t>
          </a:r>
          <a:endParaRPr lang="en-US" sz="1200" b="1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2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2</xdr:row>
      <xdr:rowOff>106680</xdr:rowOff>
    </xdr:from>
    <xdr:to>
      <xdr:col>12</xdr:col>
      <xdr:colOff>228600</xdr:colOff>
      <xdr:row>17</xdr:row>
      <xdr:rowOff>50800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0.32313</cdr:x>
      <cdr:y>0.2146</cdr:y>
    </cdr:from>
    <cdr:to>
      <cdr:x>0.40674</cdr:x>
      <cdr:y>0.29425</cdr:y>
    </cdr:to>
    <cdr:sp macro="" textlink="">
      <cdr:nvSpPr>
        <cdr:cNvPr id="8" name="TextBox 3"/>
        <cdr:cNvSpPr txBox="1"/>
      </cdr:nvSpPr>
      <cdr:spPr>
        <a:xfrm xmlns:a="http://schemas.openxmlformats.org/drawingml/2006/main">
          <a:off x="1588130" y="606678"/>
          <a:ext cx="410934" cy="225173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0.45824</cdr:x>
      <cdr:y>0.0485</cdr:y>
    </cdr:from>
    <cdr:to>
      <cdr:x>0.54185</cdr:x>
      <cdr:y>0.12815</cdr:y>
    </cdr:to>
    <cdr:sp macro="" textlink="">
      <cdr:nvSpPr>
        <cdr:cNvPr id="11" name="TextBox 3"/>
        <cdr:cNvSpPr txBox="1"/>
      </cdr:nvSpPr>
      <cdr:spPr>
        <a:xfrm xmlns:a="http://schemas.openxmlformats.org/drawingml/2006/main">
          <a:off x="2252192" y="137108"/>
          <a:ext cx="410935" cy="22517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0.59699</cdr:x>
      <cdr:y>0.23673</cdr:y>
    </cdr:from>
    <cdr:to>
      <cdr:x>0.68061</cdr:x>
      <cdr:y>0.31637</cdr:y>
    </cdr:to>
    <cdr:sp macro="" textlink="">
      <cdr:nvSpPr>
        <cdr:cNvPr id="12" name="TextBox 3"/>
        <cdr:cNvSpPr txBox="1"/>
      </cdr:nvSpPr>
      <cdr:spPr>
        <a:xfrm xmlns:a="http://schemas.openxmlformats.org/drawingml/2006/main">
          <a:off x="2934154" y="669240"/>
          <a:ext cx="410984" cy="225144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0.73576</cdr:x>
      <cdr:y>0.27872</cdr:y>
    </cdr:from>
    <cdr:to>
      <cdr:x>0.81937</cdr:x>
      <cdr:y>0.35837</cdr:y>
    </cdr:to>
    <cdr:sp macro="" textlink="">
      <cdr:nvSpPr>
        <cdr:cNvPr id="13" name="TextBox 3"/>
        <cdr:cNvSpPr txBox="1"/>
      </cdr:nvSpPr>
      <cdr:spPr>
        <a:xfrm xmlns:a="http://schemas.openxmlformats.org/drawingml/2006/main">
          <a:off x="3616166" y="787958"/>
          <a:ext cx="410935" cy="22517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>
              <a:effectLst/>
            </a:rPr>
            <a:t>#</a:t>
          </a: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0.01597</cdr:x>
      <cdr:y>0.17341</cdr:y>
    </cdr:from>
    <cdr:to>
      <cdr:x>0.08125</cdr:x>
      <cdr:y>0.77687</cdr:y>
    </cdr:to>
    <cdr:sp macro="" textlink="">
      <cdr:nvSpPr>
        <cdr:cNvPr id="2" name="TextBox 1"/>
        <cdr:cNvSpPr txBox="1"/>
      </cdr:nvSpPr>
      <cdr:spPr>
        <a:xfrm xmlns:a="http://schemas.openxmlformats.org/drawingml/2006/main" rot="16200000">
          <a:off x="-614088" y="1182810"/>
          <a:ext cx="1706014" cy="32083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TNF-</a:t>
          </a:r>
          <a:r>
            <a:rPr lang="el-GR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α</a:t>
          </a:r>
          <a:r>
            <a:rPr lang="en-US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(pg/mg Protein)</a:t>
          </a:r>
          <a:endParaRPr lang="en-US">
            <a:solidFill>
              <a:schemeClr val="tx1"/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100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2</xdr:row>
      <xdr:rowOff>81280</xdr:rowOff>
    </xdr:from>
    <xdr:to>
      <xdr:col>13</xdr:col>
      <xdr:colOff>195580</xdr:colOff>
      <xdr:row>17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0.32091</cdr:x>
      <cdr:y>0.25847</cdr:y>
    </cdr:from>
    <cdr:to>
      <cdr:x>0.37341</cdr:x>
      <cdr:y>0.36652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1566629" y="743829"/>
          <a:ext cx="256299" cy="31094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 b="1">
              <a:solidFill>
                <a:sysClr val="windowText" lastClr="000000"/>
              </a:solidFill>
            </a:rPr>
            <a:t>*</a:t>
          </a:r>
        </a:p>
      </cdr:txBody>
    </cdr:sp>
  </cdr:relSizeAnchor>
  <cdr:relSizeAnchor xmlns:cdr="http://schemas.openxmlformats.org/drawingml/2006/chartDrawing">
    <cdr:from>
      <cdr:x>0.59075</cdr:x>
      <cdr:y>0.33306</cdr:y>
    </cdr:from>
    <cdr:to>
      <cdr:x>0.65936</cdr:x>
      <cdr:y>0.42557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2883955" y="958494"/>
          <a:ext cx="334946" cy="26622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fa-IR" sz="1200" b="1" baseline="0">
              <a:solidFill>
                <a:sysClr val="windowText" lastClr="000000"/>
              </a:solidFill>
            </a:rPr>
            <a:t># 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0.44328</cdr:x>
      <cdr:y>0.10398</cdr:y>
    </cdr:from>
    <cdr:to>
      <cdr:x>0.52689</cdr:x>
      <cdr:y>0.18328</cdr:y>
    </cdr:to>
    <cdr:sp macro="" textlink="">
      <cdr:nvSpPr>
        <cdr:cNvPr id="7" name="TextBox 3"/>
        <cdr:cNvSpPr txBox="1"/>
      </cdr:nvSpPr>
      <cdr:spPr>
        <a:xfrm xmlns:a="http://schemas.openxmlformats.org/drawingml/2006/main">
          <a:off x="2164045" y="299243"/>
          <a:ext cx="408174" cy="22821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</a:rPr>
            <a:t>*</a:t>
          </a: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800">
            <a:effectLst/>
          </a:endParaRPr>
        </a:p>
        <a:p xmlns:a="http://schemas.openxmlformats.org/drawingml/2006/main">
          <a:endParaRPr lang="en-US" sz="14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0.7261</cdr:x>
      <cdr:y>0.35685</cdr:y>
    </cdr:from>
    <cdr:to>
      <cdr:x>0.79471</cdr:x>
      <cdr:y>0.44936</cdr:y>
    </cdr:to>
    <cdr:sp macro="" textlink="">
      <cdr:nvSpPr>
        <cdr:cNvPr id="8" name="TextBox 3"/>
        <cdr:cNvSpPr txBox="1"/>
      </cdr:nvSpPr>
      <cdr:spPr>
        <a:xfrm xmlns:a="http://schemas.openxmlformats.org/drawingml/2006/main">
          <a:off x="3544752" y="1026939"/>
          <a:ext cx="334946" cy="266227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fa-IR" sz="1200" b="1" baseline="0">
              <a:solidFill>
                <a:sysClr val="windowText" lastClr="000000"/>
              </a:solidFill>
            </a:rPr>
            <a:t># 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0.01347</cdr:x>
      <cdr:y>0.15132</cdr:y>
    </cdr:from>
    <cdr:to>
      <cdr:x>0.07458</cdr:x>
      <cdr:y>0.72621</cdr:y>
    </cdr:to>
    <cdr:sp macro="" textlink="">
      <cdr:nvSpPr>
        <cdr:cNvPr id="4" name="TextBox 3"/>
        <cdr:cNvSpPr txBox="1"/>
      </cdr:nvSpPr>
      <cdr:spPr>
        <a:xfrm xmlns:a="http://schemas.openxmlformats.org/drawingml/2006/main" rot="16200000">
          <a:off x="-627380" y="1125220"/>
          <a:ext cx="1657350" cy="279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tx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NF-ƙB (pg/mg Protein)</a:t>
          </a:r>
          <a:endParaRPr lang="en-US" sz="1100">
            <a:solidFill>
              <a:schemeClr val="tx1"/>
            </a:solidFill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100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137160</xdr:colOff>
      <xdr:row>2</xdr:row>
      <xdr:rowOff>76200</xdr:rowOff>
    </xdr:from>
    <xdr:to>
      <xdr:col>12</xdr:col>
      <xdr:colOff>114300</xdr:colOff>
      <xdr:row>17</xdr:row>
      <xdr:rowOff>76200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0.43956</cdr:x>
      <cdr:y>0.45354</cdr:y>
    </cdr:from>
    <cdr:to>
      <cdr:x>0.51125</cdr:x>
      <cdr:y>0.55117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2133589" y="1301751"/>
          <a:ext cx="347979" cy="280217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 baseline="0">
              <a:solidFill>
                <a:sysClr val="windowText" lastClr="000000"/>
              </a:solidFill>
            </a:rPr>
            <a:t>**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0.30351</cdr:x>
      <cdr:y>0.29204</cdr:y>
    </cdr:from>
    <cdr:to>
      <cdr:x>0.3752</cdr:x>
      <cdr:y>0.36283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1473216" y="838214"/>
          <a:ext cx="347979" cy="20318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 baseline="0">
              <a:solidFill>
                <a:sysClr val="windowText" lastClr="000000"/>
              </a:solidFill>
            </a:rPr>
            <a:t>*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0.56777</cdr:x>
      <cdr:y>0.24337</cdr:y>
    </cdr:from>
    <cdr:to>
      <cdr:x>0.63946</cdr:x>
      <cdr:y>0.31416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755909" y="698508"/>
          <a:ext cx="347979" cy="20318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 baseline="0">
              <a:solidFill>
                <a:sysClr val="windowText" lastClr="000000"/>
              </a:solidFill>
            </a:rPr>
            <a:t>*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0.59785</cdr:x>
      <cdr:y>0.2323</cdr:y>
    </cdr:from>
    <cdr:to>
      <cdr:x>0.66954</cdr:x>
      <cdr:y>0.30309</cdr:y>
    </cdr:to>
    <cdr:sp macro="" textlink="">
      <cdr:nvSpPr>
        <cdr:cNvPr id="5" name="TextBox 3"/>
        <cdr:cNvSpPr txBox="1"/>
      </cdr:nvSpPr>
      <cdr:spPr>
        <a:xfrm xmlns:a="http://schemas.openxmlformats.org/drawingml/2006/main">
          <a:off x="2901952" y="666757"/>
          <a:ext cx="347979" cy="203181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200" b="1" baseline="0">
              <a:solidFill>
                <a:sysClr val="windowText" lastClr="000000"/>
              </a:solidFill>
            </a:rPr>
            <a:t>#</a:t>
          </a:r>
          <a:endParaRPr lang="en-US" sz="12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0.00706</cdr:x>
      <cdr:y>0.20796</cdr:y>
    </cdr:from>
    <cdr:to>
      <cdr:x>0.0607</cdr:x>
      <cdr:y>0.77212</cdr:y>
    </cdr:to>
    <cdr:sp macro="" textlink="">
      <cdr:nvSpPr>
        <cdr:cNvPr id="6" name="TextBox 5"/>
        <cdr:cNvSpPr txBox="1"/>
      </cdr:nvSpPr>
      <cdr:spPr>
        <a:xfrm xmlns:a="http://schemas.openxmlformats.org/drawingml/2006/main" rot="16200000">
          <a:off x="-645160" y="1276350"/>
          <a:ext cx="1619250" cy="260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IGF-1</a:t>
          </a:r>
          <a:r>
            <a:rPr lang="en-US" sz="1100" b="1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en-US" sz="11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(pg/mg tissue)</a:t>
          </a:r>
          <a:endParaRPr lang="en-US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198120</xdr:colOff>
      <xdr:row>2</xdr:row>
      <xdr:rowOff>160020</xdr:rowOff>
    </xdr:from>
    <xdr:to>
      <xdr:col>12</xdr:col>
      <xdr:colOff>495300</xdr:colOff>
      <xdr:row>17</xdr:row>
      <xdr:rowOff>160020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0.31787</cdr:x>
      <cdr:y>0.48451</cdr:y>
    </cdr:from>
    <cdr:to>
      <cdr:x>0.35911</cdr:x>
      <cdr:y>0.54867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1644650" y="1390649"/>
          <a:ext cx="213375" cy="18415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0.45778</cdr:x>
      <cdr:y>0.66593</cdr:y>
    </cdr:from>
    <cdr:to>
      <cdr:x>0.53854</cdr:x>
      <cdr:y>0.74956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2368528" y="1911347"/>
          <a:ext cx="417850" cy="24003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0.6026</cdr:x>
      <cdr:y>0.40487</cdr:y>
    </cdr:from>
    <cdr:to>
      <cdr:x>0.64384</cdr:x>
      <cdr:y>0.46903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117832" y="1162058"/>
          <a:ext cx="213375" cy="184152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0.17434</cdr:y>
    </cdr:from>
    <cdr:to>
      <cdr:x>0.09082</cdr:x>
      <cdr:y>0.81593</cdr:y>
    </cdr:to>
    <cdr:sp macro="" textlink="">
      <cdr:nvSpPr>
        <cdr:cNvPr id="5" name="TextBox 4"/>
        <cdr:cNvSpPr txBox="1"/>
      </cdr:nvSpPr>
      <cdr:spPr>
        <a:xfrm xmlns:a="http://schemas.openxmlformats.org/drawingml/2006/main" rot="16200000">
          <a:off x="-685800" y="1186180"/>
          <a:ext cx="1841500" cy="469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Expression of microRNA-133</a:t>
          </a:r>
        </a:p>
        <a:p xmlns:a="http://schemas.openxmlformats.org/drawingml/2006/main">
          <a:pPr algn="ctr"/>
          <a:r>
            <a:rPr lang="en-US" sz="11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(of</a:t>
          </a:r>
          <a:r>
            <a:rPr lang="en-US" sz="1100" b="1" baseline="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U6)</a:t>
          </a:r>
          <a:endParaRPr lang="en-US" sz="1100" b="1">
            <a:solidFill>
              <a:schemeClr val="tx1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76200</xdr:colOff>
      <xdr:row>2</xdr:row>
      <xdr:rowOff>155574</xdr:rowOff>
    </xdr:from>
    <xdr:to>
      <xdr:col>12</xdr:col>
      <xdr:colOff>508000</xdr:colOff>
      <xdr:row>17</xdr:row>
      <xdr:rowOff>133349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0.43194</cdr:x>
      <cdr:y>0.48415</cdr:y>
    </cdr:from>
    <cdr:to>
      <cdr:x>0.52334</cdr:x>
      <cdr:y>0.57205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1974830" y="1380388"/>
          <a:ext cx="417880" cy="250616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0.31362</cdr:x>
      <cdr:y>0.28223</cdr:y>
    </cdr:from>
    <cdr:to>
      <cdr:x>0.40502</cdr:x>
      <cdr:y>0.37013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1473709" y="807380"/>
          <a:ext cx="429487" cy="25145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0.725</cdr:x>
      <cdr:y>0.22685</cdr:y>
    </cdr:from>
    <cdr:to>
      <cdr:x>0.8164</cdr:x>
      <cdr:y>0.31476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314685" y="646783"/>
          <a:ext cx="417881" cy="25064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0.59279</cdr:x>
      <cdr:y>0.27036</cdr:y>
    </cdr:from>
    <cdr:to>
      <cdr:x>0.68418</cdr:x>
      <cdr:y>0.35826</cdr:y>
    </cdr:to>
    <cdr:sp macro="" textlink="">
      <cdr:nvSpPr>
        <cdr:cNvPr id="5" name="TextBox 3"/>
        <cdr:cNvSpPr txBox="1"/>
      </cdr:nvSpPr>
      <cdr:spPr>
        <a:xfrm xmlns:a="http://schemas.openxmlformats.org/drawingml/2006/main">
          <a:off x="2785528" y="773408"/>
          <a:ext cx="429442" cy="251454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400" b="0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0.16147</cdr:y>
    </cdr:from>
    <cdr:to>
      <cdr:x>0.06389</cdr:x>
      <cdr:y>0.72717</cdr:y>
    </cdr:to>
    <cdr:sp macro="" textlink="">
      <cdr:nvSpPr>
        <cdr:cNvPr id="6" name="TextBox 5"/>
        <cdr:cNvSpPr txBox="1"/>
      </cdr:nvSpPr>
      <cdr:spPr>
        <a:xfrm xmlns:a="http://schemas.openxmlformats.org/drawingml/2006/main" rot="16200000">
          <a:off x="-660400" y="1120775"/>
          <a:ext cx="1612900" cy="292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Bcl2 (ng/mg Protein)</a:t>
          </a:r>
          <a:endParaRPr lang="en-US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 xmlns:a="http://schemas.openxmlformats.org/drawingml/2006/main">
          <a:endParaRPr lang="en-US" sz="12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1</xdr:row>
      <xdr:rowOff>161925</xdr:rowOff>
    </xdr:from>
    <xdr:to>
      <xdr:col>12</xdr:col>
      <xdr:colOff>361950</xdr:colOff>
      <xdr:row>16</xdr:row>
      <xdr:rowOff>15875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0.40278</cdr:x>
      <cdr:y>0.03009</cdr:y>
    </cdr:from>
    <cdr:to>
      <cdr:x>0.49417</cdr:x>
      <cdr:y>0.12146</cdr:y>
    </cdr:to>
    <cdr:sp macro="" textlink="">
      <cdr:nvSpPr>
        <cdr:cNvPr id="2" name="TextBox 3"/>
        <cdr:cNvSpPr txBox="1"/>
      </cdr:nvSpPr>
      <cdr:spPr>
        <a:xfrm xmlns:a="http://schemas.openxmlformats.org/drawingml/2006/main">
          <a:off x="1841500" y="82550"/>
          <a:ext cx="417850" cy="250629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*</a:t>
          </a:r>
          <a:r>
            <a:rPr lang="en-US" sz="16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600" b="1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0.71389</cdr:x>
      <cdr:y>0.36343</cdr:y>
    </cdr:from>
    <cdr:to>
      <cdr:x>0.80528</cdr:x>
      <cdr:y>0.45479</cdr:y>
    </cdr:to>
    <cdr:sp macro="" textlink="">
      <cdr:nvSpPr>
        <cdr:cNvPr id="3" name="TextBox 3"/>
        <cdr:cNvSpPr txBox="1"/>
      </cdr:nvSpPr>
      <cdr:spPr>
        <a:xfrm xmlns:a="http://schemas.openxmlformats.org/drawingml/2006/main">
          <a:off x="3263900" y="996950"/>
          <a:ext cx="417850" cy="250629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600" b="1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0.56806</cdr:x>
      <cdr:y>0.35185</cdr:y>
    </cdr:from>
    <cdr:to>
      <cdr:x>0.65945</cdr:x>
      <cdr:y>0.44322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2597150" y="965200"/>
          <a:ext cx="417850" cy="250629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600" b="1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0.26528</cdr:x>
      <cdr:y>0.34954</cdr:y>
    </cdr:from>
    <cdr:to>
      <cdr:x>0.35667</cdr:x>
      <cdr:y>0.4409</cdr:y>
    </cdr:to>
    <cdr:sp macro="" textlink="">
      <cdr:nvSpPr>
        <cdr:cNvPr id="5" name="TextBox 3"/>
        <cdr:cNvSpPr txBox="1"/>
      </cdr:nvSpPr>
      <cdr:spPr>
        <a:xfrm xmlns:a="http://schemas.openxmlformats.org/drawingml/2006/main">
          <a:off x="1212850" y="958850"/>
          <a:ext cx="417850" cy="250629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6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*</a:t>
          </a:r>
          <a:endParaRPr lang="en-US" sz="1600" b="1">
            <a:solidFill>
              <a:sysClr val="windowText" lastClr="000000"/>
            </a:solidFill>
            <a:effectLst/>
          </a:endParaRPr>
        </a:p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workbookViewId="0">
      <selection activeCell="E1" sqref="E1:E1048576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6" x14ac:dyDescent="0.35">
      <c r="A1" t="s">
        <v>0</v>
      </c>
      <c r="B1" t="s">
        <v>1</v>
      </c>
      <c r="C1" t="s">
        <v>4</v>
      </c>
      <c r="D1" t="s">
        <v>3</v>
      </c>
      <c r="E1" t="s">
        <v>2</v>
      </c>
    </row>
    <row r="2" spans="1:6" s="5" customFormat="1" x14ac:dyDescent="0.35">
      <c r="A2" s="5" t="s">
        <v>7</v>
      </c>
      <c r="B2" s="5">
        <v>5.3999999999999999E-2</v>
      </c>
      <c r="C2" s="5">
        <f>(B2*3155)+7.9127</f>
        <v>178.28270000000001</v>
      </c>
      <c r="D2" s="5">
        <v>7.5037500000000001</v>
      </c>
      <c r="E2" s="5">
        <f>C2/D2</f>
        <v>23.759147093120106</v>
      </c>
    </row>
    <row r="3" spans="1:6" s="5" customFormat="1" x14ac:dyDescent="0.35">
      <c r="A3" s="5" t="s">
        <v>8</v>
      </c>
      <c r="B3" s="5">
        <v>5.7000000000000002E-2</v>
      </c>
      <c r="C3" s="5">
        <f t="shared" ref="C3:C49" si="0">(B3*3155)+7.9127</f>
        <v>187.74770000000001</v>
      </c>
      <c r="D3" s="5">
        <v>7.2787499999999996</v>
      </c>
      <c r="E3" s="5">
        <f t="shared" ref="E3:E49" si="1">C3/D3</f>
        <v>25.793948136699299</v>
      </c>
    </row>
    <row r="4" spans="1:6" s="5" customFormat="1" x14ac:dyDescent="0.35">
      <c r="A4" s="5" t="s">
        <v>9</v>
      </c>
      <c r="B4" s="5">
        <v>4.2000000000000003E-2</v>
      </c>
      <c r="C4" s="5">
        <f t="shared" si="0"/>
        <v>140.42270000000002</v>
      </c>
      <c r="D4" s="5">
        <v>6.1662499999999998</v>
      </c>
      <c r="E4" s="5">
        <f t="shared" si="1"/>
        <v>22.77278735049666</v>
      </c>
    </row>
    <row r="5" spans="1:6" s="5" customFormat="1" x14ac:dyDescent="0.35">
      <c r="A5" s="5" t="s">
        <v>10</v>
      </c>
      <c r="B5" s="5">
        <v>5.6000000000000001E-2</v>
      </c>
      <c r="C5" s="5">
        <f t="shared" si="0"/>
        <v>184.59270000000001</v>
      </c>
      <c r="D5" s="5">
        <v>7.8787499999999984</v>
      </c>
      <c r="E5" s="5">
        <f t="shared" si="1"/>
        <v>23.429186101856263</v>
      </c>
    </row>
    <row r="6" spans="1:6" s="5" customFormat="1" x14ac:dyDescent="0.35">
      <c r="A6" s="5" t="s">
        <v>11</v>
      </c>
      <c r="B6" s="5">
        <v>4.8000000000000001E-2</v>
      </c>
      <c r="C6" s="5">
        <f t="shared" si="0"/>
        <v>159.3527</v>
      </c>
      <c r="D6" s="5">
        <v>6.6287500000000001</v>
      </c>
      <c r="E6" s="5">
        <f t="shared" si="1"/>
        <v>24.039630397887986</v>
      </c>
    </row>
    <row r="7" spans="1:6" s="5" customFormat="1" x14ac:dyDescent="0.35">
      <c r="A7" s="5" t="s">
        <v>12</v>
      </c>
      <c r="B7" s="5">
        <v>5.3999999999999999E-2</v>
      </c>
      <c r="C7" s="5">
        <f t="shared" si="0"/>
        <v>178.28270000000001</v>
      </c>
      <c r="D7" s="5">
        <v>7.5662499999999984</v>
      </c>
      <c r="E7" s="5">
        <f t="shared" si="1"/>
        <v>23.562887824219402</v>
      </c>
    </row>
    <row r="8" spans="1:6" s="5" customFormat="1" x14ac:dyDescent="0.35">
      <c r="A8" s="5" t="s">
        <v>13</v>
      </c>
      <c r="B8" s="5">
        <v>5.1999999999999998E-2</v>
      </c>
      <c r="C8" s="5">
        <f t="shared" si="0"/>
        <v>171.9727</v>
      </c>
      <c r="D8" s="5">
        <v>7.3787500000000001</v>
      </c>
      <c r="E8" s="5">
        <f t="shared" si="1"/>
        <v>23.306481450110113</v>
      </c>
    </row>
    <row r="9" spans="1:6" s="5" customFormat="1" x14ac:dyDescent="0.35">
      <c r="A9" s="5" t="s">
        <v>14</v>
      </c>
      <c r="B9" s="5">
        <v>4.7E-2</v>
      </c>
      <c r="C9" s="5">
        <f t="shared" si="0"/>
        <v>156.1977</v>
      </c>
      <c r="D9" s="5">
        <v>7.0287499999999996</v>
      </c>
      <c r="E9" s="5">
        <f t="shared" si="1"/>
        <v>22.22268539925307</v>
      </c>
      <c r="F9" s="5">
        <f>AVERAGEA(E2:E9)</f>
        <v>23.610844219205362</v>
      </c>
    </row>
    <row r="10" spans="1:6" s="4" customFormat="1" x14ac:dyDescent="0.35">
      <c r="A10" s="4" t="s">
        <v>39</v>
      </c>
      <c r="B10" s="4">
        <v>4.2000000000000003E-2</v>
      </c>
      <c r="C10" s="4">
        <f t="shared" si="0"/>
        <v>140.42270000000002</v>
      </c>
      <c r="D10" s="4">
        <v>7.2662499999999985</v>
      </c>
      <c r="E10" s="4">
        <f t="shared" si="1"/>
        <v>19.325332874591439</v>
      </c>
    </row>
    <row r="11" spans="1:6" s="4" customFormat="1" x14ac:dyDescent="0.35">
      <c r="A11" s="4" t="s">
        <v>40</v>
      </c>
      <c r="B11" s="4">
        <v>4.5999999999999999E-2</v>
      </c>
      <c r="C11" s="4">
        <f t="shared" si="0"/>
        <v>153.0427</v>
      </c>
      <c r="D11" s="4">
        <v>6.92875</v>
      </c>
      <c r="E11" s="4">
        <f t="shared" si="1"/>
        <v>22.088067833303263</v>
      </c>
    </row>
    <row r="12" spans="1:6" s="4" customFormat="1" x14ac:dyDescent="0.35">
      <c r="A12" s="4" t="s">
        <v>41</v>
      </c>
      <c r="B12" s="4">
        <v>3.9E-2</v>
      </c>
      <c r="C12" s="4">
        <f t="shared" si="0"/>
        <v>130.95769999999999</v>
      </c>
      <c r="D12" s="4">
        <v>6.61625</v>
      </c>
      <c r="E12" s="4">
        <f t="shared" si="1"/>
        <v>19.793342150009444</v>
      </c>
    </row>
    <row r="13" spans="1:6" s="4" customFormat="1" x14ac:dyDescent="0.35">
      <c r="A13" s="4" t="s">
        <v>42</v>
      </c>
      <c r="B13" s="4">
        <v>4.2000000000000003E-2</v>
      </c>
      <c r="C13" s="4">
        <f t="shared" si="0"/>
        <v>140.42270000000002</v>
      </c>
      <c r="D13" s="4">
        <v>7.5662500000000001</v>
      </c>
      <c r="E13" s="4">
        <f t="shared" si="1"/>
        <v>18.559088055509665</v>
      </c>
    </row>
    <row r="14" spans="1:6" s="4" customFormat="1" ht="15" customHeight="1" x14ac:dyDescent="0.35">
      <c r="A14" s="4" t="s">
        <v>43</v>
      </c>
      <c r="B14" s="4">
        <v>3.5999999999999997E-2</v>
      </c>
      <c r="C14" s="4">
        <f t="shared" si="0"/>
        <v>121.4927</v>
      </c>
      <c r="D14" s="4">
        <v>6.2412500000000009</v>
      </c>
      <c r="E14" s="4">
        <f t="shared" si="1"/>
        <v>19.466084518325655</v>
      </c>
    </row>
    <row r="15" spans="1:6" s="4" customFormat="1" x14ac:dyDescent="0.35">
      <c r="A15" s="4" t="s">
        <v>44</v>
      </c>
      <c r="B15" s="4">
        <v>3.4000000000000002E-2</v>
      </c>
      <c r="C15" s="4">
        <f t="shared" si="0"/>
        <v>115.18270000000001</v>
      </c>
      <c r="D15" s="4">
        <v>6.05375</v>
      </c>
      <c r="E15" s="4">
        <f t="shared" si="1"/>
        <v>19.026669419781129</v>
      </c>
    </row>
    <row r="16" spans="1:6" s="4" customFormat="1" x14ac:dyDescent="0.35">
      <c r="A16" s="4" t="s">
        <v>52</v>
      </c>
      <c r="B16" s="4">
        <v>0.05</v>
      </c>
      <c r="C16" s="4">
        <f t="shared" si="0"/>
        <v>165.6627</v>
      </c>
      <c r="D16" s="4">
        <v>7.6287499999999984</v>
      </c>
      <c r="E16" s="4">
        <f t="shared" si="1"/>
        <v>21.715575946255946</v>
      </c>
    </row>
    <row r="17" spans="1:6" s="4" customFormat="1" x14ac:dyDescent="0.35">
      <c r="A17" s="4" t="s">
        <v>53</v>
      </c>
      <c r="B17" s="4">
        <v>4.4999999999999998E-2</v>
      </c>
      <c r="C17" s="4">
        <f t="shared" si="0"/>
        <v>149.8877</v>
      </c>
      <c r="D17" s="4">
        <v>7.2537500000000001</v>
      </c>
      <c r="E17" s="4">
        <f t="shared" si="1"/>
        <v>20.663477511631914</v>
      </c>
      <c r="F17" s="4">
        <f>AVERAGEA(E10:E17)</f>
        <v>20.079704788676057</v>
      </c>
    </row>
    <row r="18" spans="1:6" s="7" customFormat="1" x14ac:dyDescent="0.35">
      <c r="A18" s="7" t="s">
        <v>15</v>
      </c>
      <c r="B18" s="7">
        <v>4.2999999999999997E-2</v>
      </c>
      <c r="C18" s="7">
        <f t="shared" si="0"/>
        <v>143.57769999999999</v>
      </c>
      <c r="D18" s="7">
        <v>7.7662500000000003</v>
      </c>
      <c r="E18" s="7">
        <f t="shared" si="1"/>
        <v>18.487390954450344</v>
      </c>
    </row>
    <row r="19" spans="1:6" s="7" customFormat="1" x14ac:dyDescent="0.35">
      <c r="A19" s="7" t="s">
        <v>16</v>
      </c>
      <c r="B19" s="7">
        <v>0.04</v>
      </c>
      <c r="C19" s="7">
        <f t="shared" si="0"/>
        <v>134.11269999999999</v>
      </c>
      <c r="D19" s="7">
        <v>7.8912500000000003</v>
      </c>
      <c r="E19" s="7">
        <f t="shared" si="1"/>
        <v>16.99511484238872</v>
      </c>
    </row>
    <row r="20" spans="1:6" s="7" customFormat="1" x14ac:dyDescent="0.35">
      <c r="A20" s="7" t="s">
        <v>17</v>
      </c>
      <c r="B20" s="7">
        <v>3.4000000000000002E-2</v>
      </c>
      <c r="C20" s="7">
        <f t="shared" si="0"/>
        <v>115.18270000000001</v>
      </c>
      <c r="D20" s="7">
        <v>6.7378749999999998</v>
      </c>
      <c r="E20" s="7">
        <f t="shared" si="1"/>
        <v>17.094811049477769</v>
      </c>
    </row>
    <row r="21" spans="1:6" s="7" customFormat="1" x14ac:dyDescent="0.35">
      <c r="A21" s="7" t="s">
        <v>18</v>
      </c>
      <c r="B21" s="7">
        <v>3.3000000000000002E-2</v>
      </c>
      <c r="C21" s="7">
        <f t="shared" si="0"/>
        <v>112.02770000000001</v>
      </c>
      <c r="D21" s="7">
        <v>7.3362499999999997</v>
      </c>
      <c r="E21" s="7">
        <f t="shared" si="1"/>
        <v>15.270431078548306</v>
      </c>
    </row>
    <row r="22" spans="1:6" s="7" customFormat="1" x14ac:dyDescent="0.35">
      <c r="A22" s="7" t="s">
        <v>19</v>
      </c>
      <c r="B22" s="7">
        <v>3.4000000000000002E-2</v>
      </c>
      <c r="C22" s="7">
        <f t="shared" si="0"/>
        <v>115.18270000000001</v>
      </c>
      <c r="D22" s="7">
        <v>7.05375</v>
      </c>
      <c r="E22" s="7">
        <f t="shared" si="1"/>
        <v>16.329285840864792</v>
      </c>
    </row>
    <row r="23" spans="1:6" s="7" customFormat="1" x14ac:dyDescent="0.35">
      <c r="A23" s="7" t="s">
        <v>20</v>
      </c>
      <c r="B23" s="7">
        <v>0.04</v>
      </c>
      <c r="C23" s="7">
        <f t="shared" si="0"/>
        <v>134.11269999999999</v>
      </c>
      <c r="D23" s="7">
        <v>6.8912500000000003</v>
      </c>
      <c r="E23" s="7">
        <f t="shared" si="1"/>
        <v>19.461302376201704</v>
      </c>
    </row>
    <row r="24" spans="1:6" s="7" customFormat="1" x14ac:dyDescent="0.35">
      <c r="A24" s="7" t="s">
        <v>21</v>
      </c>
      <c r="B24" s="7">
        <v>3.2000000000000001E-2</v>
      </c>
      <c r="C24" s="7">
        <f t="shared" si="0"/>
        <v>108.87270000000001</v>
      </c>
      <c r="D24" s="7">
        <v>6.0412499999999998</v>
      </c>
      <c r="E24" s="7">
        <f t="shared" si="1"/>
        <v>18.021551831160771</v>
      </c>
    </row>
    <row r="25" spans="1:6" s="7" customFormat="1" x14ac:dyDescent="0.35">
      <c r="A25" s="7" t="s">
        <v>22</v>
      </c>
      <c r="B25" s="7">
        <v>3.7999999999999999E-2</v>
      </c>
      <c r="C25" s="7">
        <f t="shared" si="0"/>
        <v>127.8027</v>
      </c>
      <c r="D25" s="7">
        <v>7.3162500000000001</v>
      </c>
      <c r="E25" s="7">
        <f t="shared" si="1"/>
        <v>17.468334187596103</v>
      </c>
      <c r="F25" s="7">
        <f>AVERAGEA(E18:E25)</f>
        <v>17.391027770086062</v>
      </c>
    </row>
    <row r="26" spans="1:6" s="2" customFormat="1" x14ac:dyDescent="0.35">
      <c r="A26" s="2" t="s">
        <v>23</v>
      </c>
      <c r="B26" s="2">
        <v>4.4999999999999998E-2</v>
      </c>
      <c r="C26" s="2">
        <f t="shared" si="0"/>
        <v>149.8877</v>
      </c>
      <c r="D26" s="2">
        <v>6.3287499999999985</v>
      </c>
      <c r="E26" s="2">
        <f t="shared" si="1"/>
        <v>23.683618408058468</v>
      </c>
    </row>
    <row r="27" spans="1:6" s="2" customFormat="1" x14ac:dyDescent="0.35">
      <c r="A27" s="2" t="s">
        <v>24</v>
      </c>
      <c r="B27" s="2">
        <v>0.04</v>
      </c>
      <c r="C27" s="2">
        <f t="shared" si="0"/>
        <v>134.11269999999999</v>
      </c>
      <c r="D27" s="2">
        <v>6.61625</v>
      </c>
      <c r="E27" s="2">
        <f t="shared" si="1"/>
        <v>20.270198375212544</v>
      </c>
    </row>
    <row r="28" spans="1:6" s="2" customFormat="1" x14ac:dyDescent="0.35">
      <c r="A28" s="2" t="s">
        <v>25</v>
      </c>
      <c r="B28" s="2">
        <v>3.9E-2</v>
      </c>
      <c r="C28" s="2">
        <f t="shared" si="0"/>
        <v>130.95769999999999</v>
      </c>
      <c r="D28" s="2">
        <v>6.0662500000000001</v>
      </c>
      <c r="E28" s="2">
        <f t="shared" si="1"/>
        <v>21.587916752524208</v>
      </c>
    </row>
    <row r="29" spans="1:6" s="2" customFormat="1" x14ac:dyDescent="0.35">
      <c r="A29" s="2" t="s">
        <v>26</v>
      </c>
      <c r="B29" s="2">
        <v>4.2000000000000003E-2</v>
      </c>
      <c r="C29" s="2">
        <f t="shared" si="0"/>
        <v>140.42270000000002</v>
      </c>
      <c r="D29" s="2">
        <v>6.8412499999999996</v>
      </c>
      <c r="E29" s="2">
        <f t="shared" si="1"/>
        <v>20.525883427736165</v>
      </c>
    </row>
    <row r="30" spans="1:6" s="2" customFormat="1" x14ac:dyDescent="0.35">
      <c r="A30" s="2" t="s">
        <v>27</v>
      </c>
      <c r="B30" s="2">
        <v>3.6999999999999998E-2</v>
      </c>
      <c r="C30" s="2">
        <f t="shared" si="0"/>
        <v>124.6477</v>
      </c>
      <c r="D30" s="2">
        <v>6.05375</v>
      </c>
      <c r="E30" s="2">
        <f t="shared" si="1"/>
        <v>20.5901631220318</v>
      </c>
    </row>
    <row r="31" spans="1:6" s="2" customFormat="1" x14ac:dyDescent="0.35">
      <c r="A31" s="2" t="s">
        <v>28</v>
      </c>
      <c r="B31" s="2">
        <v>4.4999999999999998E-2</v>
      </c>
      <c r="C31" s="2">
        <f t="shared" si="0"/>
        <v>149.8877</v>
      </c>
      <c r="D31" s="2">
        <v>7.3287500000000003</v>
      </c>
      <c r="E31" s="2">
        <f t="shared" si="1"/>
        <v>20.452014327136276</v>
      </c>
    </row>
    <row r="32" spans="1:6" s="2" customFormat="1" x14ac:dyDescent="0.35">
      <c r="A32" s="2" t="s">
        <v>29</v>
      </c>
      <c r="B32" s="2">
        <v>5.0999999999999997E-2</v>
      </c>
      <c r="C32" s="2">
        <f t="shared" si="0"/>
        <v>168.8177</v>
      </c>
      <c r="D32" s="2">
        <v>7.9537499999999985</v>
      </c>
      <c r="E32" s="2">
        <f t="shared" si="1"/>
        <v>21.224919063334909</v>
      </c>
    </row>
    <row r="33" spans="1:8" s="2" customFormat="1" x14ac:dyDescent="0.35">
      <c r="A33" s="2" t="s">
        <v>30</v>
      </c>
      <c r="B33" s="2">
        <v>3.5000000000000003E-2</v>
      </c>
      <c r="C33" s="2">
        <f t="shared" si="0"/>
        <v>118.33770000000001</v>
      </c>
      <c r="D33" s="2">
        <v>6.36625</v>
      </c>
      <c r="E33" s="2">
        <f t="shared" si="1"/>
        <v>18.588289809542513</v>
      </c>
      <c r="F33" s="2">
        <f>AVERAGEA(E26:E33)</f>
        <v>20.865375410697109</v>
      </c>
      <c r="H33" s="2">
        <v>20.855951907539396</v>
      </c>
    </row>
    <row r="34" spans="1:8" s="3" customFormat="1" x14ac:dyDescent="0.35">
      <c r="A34" s="3" t="s">
        <v>31</v>
      </c>
      <c r="B34" s="3">
        <v>4.5999999999999999E-2</v>
      </c>
      <c r="C34" s="3">
        <f t="shared" si="0"/>
        <v>153.0427</v>
      </c>
      <c r="D34" s="3">
        <v>6.5912499999999996</v>
      </c>
      <c r="E34" s="3">
        <f t="shared" si="1"/>
        <v>23.219070737720465</v>
      </c>
    </row>
    <row r="35" spans="1:8" s="3" customFormat="1" x14ac:dyDescent="0.35">
      <c r="A35" s="3" t="s">
        <v>32</v>
      </c>
      <c r="B35" s="3">
        <v>5.0999999999999997E-2</v>
      </c>
      <c r="C35" s="3">
        <f t="shared" si="0"/>
        <v>168.8177</v>
      </c>
      <c r="D35" s="3">
        <v>7.7787499999999996</v>
      </c>
      <c r="E35" s="3">
        <f t="shared" si="1"/>
        <v>21.702420054636029</v>
      </c>
    </row>
    <row r="36" spans="1:8" s="3" customFormat="1" x14ac:dyDescent="0.35">
      <c r="A36" s="3" t="s">
        <v>33</v>
      </c>
      <c r="B36" s="3">
        <v>4.5999999999999999E-2</v>
      </c>
      <c r="C36" s="3">
        <f t="shared" si="0"/>
        <v>153.0427</v>
      </c>
      <c r="D36" s="3">
        <v>7.1462500000000002</v>
      </c>
      <c r="E36" s="3">
        <f t="shared" si="1"/>
        <v>21.415805492391112</v>
      </c>
    </row>
    <row r="37" spans="1:8" s="3" customFormat="1" x14ac:dyDescent="0.35">
      <c r="A37" s="3" t="s">
        <v>34</v>
      </c>
      <c r="B37" s="3">
        <v>5.3999999999999999E-2</v>
      </c>
      <c r="C37" s="3">
        <f t="shared" si="0"/>
        <v>178.28270000000001</v>
      </c>
      <c r="D37" s="3">
        <v>7.7537500000000001</v>
      </c>
      <c r="E37" s="3">
        <f t="shared" si="1"/>
        <v>22.993093664355957</v>
      </c>
    </row>
    <row r="38" spans="1:8" s="3" customFormat="1" x14ac:dyDescent="0.35">
      <c r="A38" s="3" t="s">
        <v>35</v>
      </c>
      <c r="B38" s="3">
        <v>4.8000000000000001E-2</v>
      </c>
      <c r="C38" s="3">
        <f t="shared" si="0"/>
        <v>159.3527</v>
      </c>
      <c r="D38" s="3">
        <v>6.6662499999999998</v>
      </c>
      <c r="E38" s="3">
        <f t="shared" si="1"/>
        <v>23.90439902493906</v>
      </c>
    </row>
    <row r="39" spans="1:8" s="3" customFormat="1" x14ac:dyDescent="0.35">
      <c r="A39" s="3" t="s">
        <v>36</v>
      </c>
      <c r="B39" s="3">
        <v>5.0999999999999997E-2</v>
      </c>
      <c r="C39" s="3">
        <f t="shared" si="0"/>
        <v>168.8177</v>
      </c>
      <c r="D39" s="3">
        <v>7.3412499999999996</v>
      </c>
      <c r="E39" s="3">
        <f t="shared" si="1"/>
        <v>22.995770475055341</v>
      </c>
    </row>
    <row r="40" spans="1:8" s="3" customFormat="1" x14ac:dyDescent="0.35">
      <c r="A40" s="3" t="s">
        <v>37</v>
      </c>
      <c r="B40" s="3">
        <v>4.3999999999999997E-2</v>
      </c>
      <c r="C40" s="3">
        <f t="shared" si="0"/>
        <v>146.73269999999999</v>
      </c>
      <c r="D40" s="3">
        <v>6.9537500000000003</v>
      </c>
      <c r="E40" s="3">
        <f t="shared" si="1"/>
        <v>21.101233147582239</v>
      </c>
    </row>
    <row r="41" spans="1:8" s="3" customFormat="1" x14ac:dyDescent="0.35">
      <c r="A41" s="3" t="s">
        <v>38</v>
      </c>
      <c r="B41" s="3">
        <v>0.05</v>
      </c>
      <c r="C41" s="3">
        <f t="shared" si="0"/>
        <v>165.6627</v>
      </c>
      <c r="D41" s="3">
        <v>7.92875</v>
      </c>
      <c r="E41" s="3">
        <f t="shared" si="1"/>
        <v>20.893924010720479</v>
      </c>
      <c r="F41" s="3">
        <f>AVERAGEA(E34:E41)</f>
        <v>22.278214575925084</v>
      </c>
    </row>
    <row r="42" spans="1:8" s="8" customFormat="1" x14ac:dyDescent="0.35">
      <c r="A42" s="8" t="s">
        <v>45</v>
      </c>
      <c r="B42" s="8">
        <v>4.9000000000000002E-2</v>
      </c>
      <c r="C42" s="8">
        <f t="shared" si="0"/>
        <v>162.5077</v>
      </c>
      <c r="D42" s="8">
        <v>7.2537500000000001</v>
      </c>
      <c r="E42" s="8">
        <f t="shared" si="1"/>
        <v>22.40326727554713</v>
      </c>
    </row>
    <row r="43" spans="1:8" s="8" customFormat="1" x14ac:dyDescent="0.35">
      <c r="A43" s="8" t="s">
        <v>46</v>
      </c>
      <c r="B43" s="8">
        <v>4.7E-2</v>
      </c>
      <c r="C43" s="8">
        <f t="shared" si="0"/>
        <v>156.1977</v>
      </c>
      <c r="D43" s="8">
        <v>7.36625</v>
      </c>
      <c r="E43" s="8">
        <f t="shared" si="1"/>
        <v>21.204507042253521</v>
      </c>
    </row>
    <row r="44" spans="1:8" s="8" customFormat="1" x14ac:dyDescent="0.35">
      <c r="A44" s="8" t="s">
        <v>47</v>
      </c>
      <c r="B44" s="8">
        <v>4.9000000000000002E-2</v>
      </c>
      <c r="C44" s="8">
        <f t="shared" si="0"/>
        <v>162.5077</v>
      </c>
      <c r="D44" s="8">
        <v>6.7912499999999998</v>
      </c>
      <c r="E44" s="8">
        <f t="shared" si="1"/>
        <v>23.928982146143937</v>
      </c>
    </row>
    <row r="45" spans="1:8" s="8" customFormat="1" x14ac:dyDescent="0.35">
      <c r="A45" s="8" t="s">
        <v>48</v>
      </c>
      <c r="B45" s="8">
        <v>5.0999999999999997E-2</v>
      </c>
      <c r="C45" s="8">
        <f t="shared" si="0"/>
        <v>168.8177</v>
      </c>
      <c r="D45" s="8">
        <v>6.8787500000000001</v>
      </c>
      <c r="E45" s="8">
        <f t="shared" si="1"/>
        <v>24.541915318916953</v>
      </c>
    </row>
    <row r="46" spans="1:8" s="8" customFormat="1" x14ac:dyDescent="0.35">
      <c r="A46" s="8" t="s">
        <v>49</v>
      </c>
      <c r="B46" s="8">
        <v>0.05</v>
      </c>
      <c r="C46" s="8">
        <f t="shared" si="0"/>
        <v>165.6627</v>
      </c>
      <c r="D46" s="8">
        <v>6.9162499999999998</v>
      </c>
      <c r="E46" s="8">
        <f t="shared" si="1"/>
        <v>23.952676667269113</v>
      </c>
    </row>
    <row r="47" spans="1:8" s="8" customFormat="1" x14ac:dyDescent="0.35">
      <c r="A47" s="8" t="s">
        <v>50</v>
      </c>
      <c r="B47" s="8">
        <v>5.1999999999999998E-2</v>
      </c>
      <c r="C47" s="8">
        <f t="shared" si="0"/>
        <v>171.9727</v>
      </c>
      <c r="D47" s="8">
        <v>7.5537499999999991</v>
      </c>
      <c r="E47" s="8">
        <f t="shared" si="1"/>
        <v>22.766533178884664</v>
      </c>
    </row>
    <row r="48" spans="1:8" s="8" customFormat="1" x14ac:dyDescent="0.35">
      <c r="A48" s="8" t="s">
        <v>54</v>
      </c>
      <c r="B48" s="8">
        <v>0.05</v>
      </c>
      <c r="C48" s="8">
        <f t="shared" si="0"/>
        <v>165.6627</v>
      </c>
      <c r="D48" s="8">
        <v>7.3912499999999994</v>
      </c>
      <c r="E48" s="8">
        <f t="shared" si="1"/>
        <v>22.413353627600205</v>
      </c>
    </row>
    <row r="49" spans="1:6" s="8" customFormat="1" x14ac:dyDescent="0.35">
      <c r="A49" s="8" t="s">
        <v>55</v>
      </c>
      <c r="B49" s="8">
        <v>4.8000000000000001E-2</v>
      </c>
      <c r="C49" s="8">
        <f t="shared" si="0"/>
        <v>159.3527</v>
      </c>
      <c r="D49" s="8">
        <v>6.74125</v>
      </c>
      <c r="E49" s="8">
        <f t="shared" si="1"/>
        <v>23.63844984238828</v>
      </c>
      <c r="F49" s="8">
        <f>AVERAGEA(E42:E49)</f>
        <v>23.106210637375472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topLeftCell="D1" workbookViewId="0">
      <selection activeCell="N13" sqref="N13"/>
    </sheetView>
  </sheetViews>
  <sheetFormatPr defaultRowHeight="14.5" x14ac:dyDescent="0.35"/>
  <cols>
    <col min="1" max="1" width="10.453125" customWidth="1"/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19">
        <v>23.61084421875</v>
      </c>
      <c r="C2" s="22">
        <v>0.37150885555806529</v>
      </c>
      <c r="D2" s="20"/>
    </row>
    <row r="3" spans="1:18" x14ac:dyDescent="0.35">
      <c r="A3" s="9" t="s">
        <v>61</v>
      </c>
      <c r="B3" s="21">
        <v>20.07970478875</v>
      </c>
      <c r="C3" s="23">
        <v>0.45314685931959736</v>
      </c>
      <c r="D3" s="20"/>
    </row>
    <row r="4" spans="1:18" x14ac:dyDescent="0.35">
      <c r="A4" s="9" t="s">
        <v>90</v>
      </c>
      <c r="B4" s="21">
        <v>17.391027770000001</v>
      </c>
      <c r="C4" s="23">
        <v>0.45826348661064092</v>
      </c>
      <c r="D4" s="20"/>
    </row>
    <row r="5" spans="1:18" x14ac:dyDescent="0.35">
      <c r="A5" s="9" t="s">
        <v>91</v>
      </c>
      <c r="B5" s="21">
        <v>20.86537541125</v>
      </c>
      <c r="C5" s="23">
        <v>0.50876337731781518</v>
      </c>
      <c r="D5" s="20"/>
      <c r="F5" s="10"/>
      <c r="G5" s="11"/>
    </row>
    <row r="6" spans="1:18" x14ac:dyDescent="0.35">
      <c r="A6" s="12" t="s">
        <v>92</v>
      </c>
      <c r="B6" s="21">
        <v>22.278214575000003</v>
      </c>
      <c r="C6" s="23">
        <v>0.39938477605747486</v>
      </c>
      <c r="D6" s="20"/>
      <c r="F6" s="13"/>
      <c r="G6" s="11"/>
    </row>
    <row r="7" spans="1:18" x14ac:dyDescent="0.35">
      <c r="A7" s="12" t="s">
        <v>93</v>
      </c>
      <c r="B7" s="21">
        <v>23.106210638749999</v>
      </c>
      <c r="C7" s="23">
        <v>0.38831186275985102</v>
      </c>
      <c r="D7" s="20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x14ac:dyDescent="0.35">
      <c r="R19" s="18"/>
    </row>
    <row r="20" spans="4:18" ht="43.5" x14ac:dyDescent="0.35">
      <c r="N20" s="59" t="s">
        <v>100</v>
      </c>
    </row>
    <row r="21" spans="4:18" x14ac:dyDescent="0.35">
      <c r="N21" t="s">
        <v>95</v>
      </c>
    </row>
    <row r="22" spans="4:18" x14ac:dyDescent="0.35">
      <c r="N22" t="s">
        <v>102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E56" sqref="E2:E56"/>
    </sheetView>
  </sheetViews>
  <sheetFormatPr defaultRowHeight="14.5" x14ac:dyDescent="0.35"/>
  <cols>
    <col min="4" max="4" width="10.90625" customWidth="1"/>
    <col min="5" max="5" width="11.81640625" customWidth="1"/>
  </cols>
  <sheetData>
    <row r="1" spans="1:6" x14ac:dyDescent="0.35">
      <c r="A1" t="s">
        <v>0</v>
      </c>
      <c r="B1" t="s">
        <v>1</v>
      </c>
      <c r="C1" t="s">
        <v>4</v>
      </c>
      <c r="D1" t="s">
        <v>3</v>
      </c>
      <c r="E1" t="s">
        <v>2</v>
      </c>
    </row>
    <row r="2" spans="1:6" s="16" customFormat="1" x14ac:dyDescent="0.35">
      <c r="A2" s="16" t="s">
        <v>7</v>
      </c>
      <c r="B2" s="16">
        <v>0.09</v>
      </c>
      <c r="C2" s="16">
        <f>(B2-0.0078)/0.0068</f>
        <v>12.088235294117647</v>
      </c>
      <c r="D2" s="16">
        <v>7.1037499999999989</v>
      </c>
      <c r="E2" s="16">
        <f>C2/D2</f>
        <v>1.70166958213868</v>
      </c>
    </row>
    <row r="3" spans="1:6" s="16" customFormat="1" x14ac:dyDescent="0.35">
      <c r="A3" s="16" t="s">
        <v>8</v>
      </c>
      <c r="B3" s="16">
        <v>0.129</v>
      </c>
      <c r="C3" s="16">
        <f t="shared" ref="C3:C49" si="0">(B3-0.0078)/0.0068</f>
        <v>17.823529411764707</v>
      </c>
      <c r="D3" s="16">
        <v>7.8787499999999984</v>
      </c>
      <c r="E3" s="16">
        <f t="shared" ref="E3:E49" si="1">C3/D3</f>
        <v>2.2622280706666298</v>
      </c>
    </row>
    <row r="4" spans="1:6" s="16" customFormat="1" x14ac:dyDescent="0.35">
      <c r="A4" s="16" t="s">
        <v>9</v>
      </c>
      <c r="B4" s="16">
        <v>9.1999999999999998E-2</v>
      </c>
      <c r="C4" s="16">
        <f t="shared" si="0"/>
        <v>12.382352941176471</v>
      </c>
      <c r="D4" s="16">
        <v>7.9662499999999987</v>
      </c>
      <c r="E4" s="16">
        <f t="shared" si="1"/>
        <v>1.5543515381988355</v>
      </c>
    </row>
    <row r="5" spans="1:6" s="16" customFormat="1" x14ac:dyDescent="0.35">
      <c r="A5" s="16" t="s">
        <v>10</v>
      </c>
      <c r="B5" s="16">
        <v>0.112</v>
      </c>
      <c r="C5" s="16">
        <f t="shared" si="0"/>
        <v>15.323529411764707</v>
      </c>
      <c r="D5" s="16">
        <v>7.8787499999999984</v>
      </c>
      <c r="E5" s="16">
        <f t="shared" si="1"/>
        <v>1.9449188528338517</v>
      </c>
    </row>
    <row r="6" spans="1:6" s="16" customFormat="1" x14ac:dyDescent="0.35">
      <c r="A6" s="16" t="s">
        <v>11</v>
      </c>
      <c r="B6" s="16">
        <v>9.5000000000000001E-2</v>
      </c>
      <c r="C6" s="16">
        <f t="shared" si="0"/>
        <v>12.823529411764707</v>
      </c>
      <c r="D6" s="16">
        <v>7.4287499999999982</v>
      </c>
      <c r="E6" s="16">
        <f t="shared" si="1"/>
        <v>1.7262028486306189</v>
      </c>
    </row>
    <row r="7" spans="1:6" s="16" customFormat="1" x14ac:dyDescent="0.35">
      <c r="A7" s="16" t="s">
        <v>12</v>
      </c>
      <c r="B7" s="16">
        <v>0.114</v>
      </c>
      <c r="C7" s="16">
        <f t="shared" si="0"/>
        <v>15.617647058823531</v>
      </c>
      <c r="D7" s="16">
        <v>7.5662499999999984</v>
      </c>
      <c r="E7" s="16">
        <f t="shared" si="1"/>
        <v>2.0641198822168887</v>
      </c>
    </row>
    <row r="8" spans="1:6" s="16" customFormat="1" x14ac:dyDescent="0.35">
      <c r="A8" s="16" t="s">
        <v>13</v>
      </c>
      <c r="B8" s="16">
        <v>0.126</v>
      </c>
      <c r="C8" s="16">
        <f t="shared" si="0"/>
        <v>17.382352941176471</v>
      </c>
      <c r="D8" s="16">
        <v>7.7787499999999996</v>
      </c>
      <c r="E8" s="16">
        <f t="shared" si="1"/>
        <v>2.2345946252516757</v>
      </c>
    </row>
    <row r="9" spans="1:6" s="16" customFormat="1" x14ac:dyDescent="0.35">
      <c r="A9" s="16" t="s">
        <v>14</v>
      </c>
      <c r="B9" s="16">
        <v>0.14599999999999999</v>
      </c>
      <c r="C9" s="16">
        <f t="shared" si="0"/>
        <v>20.323529411764707</v>
      </c>
      <c r="D9" s="16">
        <v>7.7287499999999989</v>
      </c>
      <c r="E9" s="16">
        <f t="shared" si="1"/>
        <v>2.6296010883732439</v>
      </c>
      <c r="F9" s="16">
        <f>AVERAGEA(E2:E9)</f>
        <v>2.0147108110388032</v>
      </c>
    </row>
    <row r="10" spans="1:6" s="4" customFormat="1" x14ac:dyDescent="0.35">
      <c r="A10" s="4" t="s">
        <v>39</v>
      </c>
      <c r="B10" s="4">
        <v>0.15</v>
      </c>
      <c r="C10" s="4">
        <f t="shared" si="0"/>
        <v>20.911764705882351</v>
      </c>
      <c r="D10" s="4">
        <v>7.2662499999999985</v>
      </c>
      <c r="E10" s="4">
        <f t="shared" si="1"/>
        <v>2.8779308041812977</v>
      </c>
    </row>
    <row r="11" spans="1:6" s="4" customFormat="1" x14ac:dyDescent="0.35">
      <c r="A11" s="4" t="s">
        <v>40</v>
      </c>
      <c r="B11" s="4">
        <v>0.152</v>
      </c>
      <c r="C11" s="4">
        <f t="shared" si="0"/>
        <v>21.205882352941178</v>
      </c>
      <c r="D11" s="4">
        <v>6.92875</v>
      </c>
      <c r="E11" s="4">
        <f t="shared" si="1"/>
        <v>3.0605639333128165</v>
      </c>
    </row>
    <row r="12" spans="1:6" s="4" customFormat="1" x14ac:dyDescent="0.35">
      <c r="A12" s="4" t="s">
        <v>41</v>
      </c>
      <c r="B12" s="4">
        <v>0.14399999999999999</v>
      </c>
      <c r="C12" s="4">
        <f t="shared" si="0"/>
        <v>20.02941176470588</v>
      </c>
      <c r="D12" s="4">
        <v>6.61625</v>
      </c>
      <c r="E12" s="4">
        <f t="shared" si="1"/>
        <v>3.0273057645502939</v>
      </c>
    </row>
    <row r="13" spans="1:6" s="4" customFormat="1" x14ac:dyDescent="0.35">
      <c r="A13" s="4" t="s">
        <v>42</v>
      </c>
      <c r="B13" s="4">
        <v>0.14699999999999999</v>
      </c>
      <c r="C13" s="4">
        <f t="shared" si="0"/>
        <v>20.470588235294116</v>
      </c>
      <c r="D13" s="4">
        <v>7.5662500000000001</v>
      </c>
      <c r="E13" s="4">
        <f t="shared" si="1"/>
        <v>2.7055130659565987</v>
      </c>
    </row>
    <row r="14" spans="1:6" s="4" customFormat="1" x14ac:dyDescent="0.35">
      <c r="A14" s="4" t="s">
        <v>43</v>
      </c>
      <c r="B14" s="4">
        <v>0.14899999999999999</v>
      </c>
      <c r="C14" s="4">
        <f t="shared" si="0"/>
        <v>20.764705882352942</v>
      </c>
      <c r="D14" s="4">
        <v>6.2412500000000009</v>
      </c>
      <c r="E14" s="4">
        <f t="shared" si="1"/>
        <v>3.3270107562351994</v>
      </c>
    </row>
    <row r="15" spans="1:6" s="4" customFormat="1" x14ac:dyDescent="0.35">
      <c r="A15" s="4" t="s">
        <v>44</v>
      </c>
      <c r="B15" s="4">
        <v>0.14199999999999999</v>
      </c>
      <c r="C15" s="4">
        <f t="shared" si="0"/>
        <v>19.735294117647058</v>
      </c>
      <c r="D15" s="4">
        <v>7.3537499999999998</v>
      </c>
      <c r="E15" s="4">
        <f t="shared" si="1"/>
        <v>2.6837047924728279</v>
      </c>
    </row>
    <row r="16" spans="1:6" s="4" customFormat="1" x14ac:dyDescent="0.35">
      <c r="A16" s="4" t="s">
        <v>52</v>
      </c>
      <c r="B16" s="4">
        <v>0.15</v>
      </c>
      <c r="C16" s="4">
        <f t="shared" si="0"/>
        <v>20.911764705882351</v>
      </c>
      <c r="D16" s="4">
        <v>7.6287499999999984</v>
      </c>
      <c r="E16" s="4">
        <f t="shared" si="1"/>
        <v>2.7411783982804989</v>
      </c>
    </row>
    <row r="17" spans="1:6" s="4" customFormat="1" x14ac:dyDescent="0.35">
      <c r="A17" s="4" t="s">
        <v>53</v>
      </c>
      <c r="B17" s="4">
        <v>0.14799999999999999</v>
      </c>
      <c r="C17" s="4">
        <f t="shared" si="0"/>
        <v>20.617647058823529</v>
      </c>
      <c r="D17" s="4">
        <v>7.9537499999999985</v>
      </c>
      <c r="E17" s="4">
        <f t="shared" si="1"/>
        <v>2.5921919923084751</v>
      </c>
      <c r="F17" s="4">
        <f>AVERAGEA(E10:E17)</f>
        <v>2.8769249384122508</v>
      </c>
    </row>
    <row r="18" spans="1:6" s="7" customFormat="1" x14ac:dyDescent="0.35">
      <c r="A18" s="7" t="s">
        <v>15</v>
      </c>
      <c r="B18" s="7">
        <v>0.16200000000000001</v>
      </c>
      <c r="C18" s="7">
        <f t="shared" si="0"/>
        <v>22.676470588235297</v>
      </c>
      <c r="D18" s="7">
        <v>6.7662500000000003</v>
      </c>
      <c r="E18" s="7">
        <f t="shared" si="1"/>
        <v>3.3514089175296946</v>
      </c>
    </row>
    <row r="19" spans="1:6" s="7" customFormat="1" x14ac:dyDescent="0.35">
      <c r="A19" s="7" t="s">
        <v>16</v>
      </c>
      <c r="B19" s="7">
        <v>0.185</v>
      </c>
      <c r="C19" s="7">
        <f t="shared" si="0"/>
        <v>26.058823529411764</v>
      </c>
      <c r="D19" s="7">
        <v>6.1912500000000001</v>
      </c>
      <c r="E19" s="7">
        <f t="shared" si="1"/>
        <v>4.2089761404258859</v>
      </c>
    </row>
    <row r="20" spans="1:6" s="7" customFormat="1" x14ac:dyDescent="0.35">
      <c r="A20" s="7" t="s">
        <v>17</v>
      </c>
      <c r="B20" s="7">
        <v>0.17899999999999999</v>
      </c>
      <c r="C20" s="7">
        <f t="shared" si="0"/>
        <v>25.176470588235293</v>
      </c>
      <c r="D20" s="7">
        <v>7.1787499999999991</v>
      </c>
      <c r="E20" s="7">
        <f t="shared" si="1"/>
        <v>3.5070827913265257</v>
      </c>
    </row>
    <row r="21" spans="1:6" s="7" customFormat="1" x14ac:dyDescent="0.35">
      <c r="A21" s="7" t="s">
        <v>18</v>
      </c>
      <c r="B21" s="7">
        <v>0.16300000000000001</v>
      </c>
      <c r="C21" s="7">
        <f t="shared" si="0"/>
        <v>22.823529411764707</v>
      </c>
      <c r="D21" s="7">
        <v>6.2162499999999996</v>
      </c>
      <c r="E21" s="7">
        <f t="shared" si="1"/>
        <v>3.6715912988963937</v>
      </c>
    </row>
    <row r="22" spans="1:6" s="7" customFormat="1" x14ac:dyDescent="0.35">
      <c r="A22" s="7" t="s">
        <v>19</v>
      </c>
      <c r="B22" s="7">
        <v>0.182</v>
      </c>
      <c r="C22" s="7">
        <f t="shared" si="0"/>
        <v>25.617647058823529</v>
      </c>
      <c r="D22" s="7">
        <v>6.3537499999999998</v>
      </c>
      <c r="E22" s="7">
        <f t="shared" si="1"/>
        <v>4.0318940875582969</v>
      </c>
    </row>
    <row r="23" spans="1:6" s="7" customFormat="1" x14ac:dyDescent="0.35">
      <c r="A23" s="7" t="s">
        <v>20</v>
      </c>
      <c r="B23" s="7">
        <v>0.17100000000000001</v>
      </c>
      <c r="C23" s="7">
        <f t="shared" si="0"/>
        <v>24.000000000000004</v>
      </c>
      <c r="D23" s="7">
        <v>7.3912499999999994</v>
      </c>
      <c r="E23" s="7">
        <f t="shared" si="1"/>
        <v>3.2470826991374944</v>
      </c>
    </row>
    <row r="24" spans="1:6" s="7" customFormat="1" x14ac:dyDescent="0.35">
      <c r="A24" s="7" t="s">
        <v>21</v>
      </c>
      <c r="B24" s="7">
        <v>0.188</v>
      </c>
      <c r="C24" s="7">
        <f t="shared" si="0"/>
        <v>26.5</v>
      </c>
      <c r="D24" s="7">
        <v>6.4412500000000001</v>
      </c>
      <c r="E24" s="7">
        <f t="shared" si="1"/>
        <v>4.1141082864350862</v>
      </c>
    </row>
    <row r="25" spans="1:6" s="7" customFormat="1" x14ac:dyDescent="0.35">
      <c r="A25" s="7" t="s">
        <v>22</v>
      </c>
      <c r="B25" s="7">
        <v>0.16500000000000001</v>
      </c>
      <c r="C25" s="7">
        <f t="shared" si="0"/>
        <v>23.117647058823533</v>
      </c>
      <c r="D25" s="7">
        <v>6.0162500000000003</v>
      </c>
      <c r="E25" s="7">
        <f t="shared" si="1"/>
        <v>3.8425343127070071</v>
      </c>
      <c r="F25" s="7">
        <f>AVERAGEA(E18:E25)</f>
        <v>3.746834816752048</v>
      </c>
    </row>
    <row r="26" spans="1:6" s="2" customFormat="1" x14ac:dyDescent="0.35">
      <c r="A26" s="2" t="s">
        <v>23</v>
      </c>
      <c r="B26" s="2">
        <v>8.6999999999999994E-2</v>
      </c>
      <c r="C26" s="2">
        <f t="shared" si="0"/>
        <v>11.647058823529411</v>
      </c>
      <c r="D26" s="2">
        <v>6.3287499999999985</v>
      </c>
      <c r="E26" s="2">
        <f t="shared" si="1"/>
        <v>1.840341113731687</v>
      </c>
    </row>
    <row r="27" spans="1:6" s="2" customFormat="1" x14ac:dyDescent="0.35">
      <c r="A27" s="2" t="s">
        <v>24</v>
      </c>
      <c r="B27" s="2">
        <v>0.112</v>
      </c>
      <c r="C27" s="2">
        <f t="shared" si="0"/>
        <v>15.323529411764707</v>
      </c>
      <c r="D27" s="2">
        <v>6.61625</v>
      </c>
      <c r="E27" s="2">
        <f t="shared" si="1"/>
        <v>2.3160444982829711</v>
      </c>
    </row>
    <row r="28" spans="1:6" s="2" customFormat="1" x14ac:dyDescent="0.35">
      <c r="A28" s="2" t="s">
        <v>25</v>
      </c>
      <c r="B28" s="2">
        <v>0.115</v>
      </c>
      <c r="C28" s="2">
        <f t="shared" si="0"/>
        <v>15.764705882352942</v>
      </c>
      <c r="D28" s="2">
        <v>5.5662500000000001</v>
      </c>
      <c r="E28" s="2">
        <f t="shared" si="1"/>
        <v>2.8321950832881999</v>
      </c>
    </row>
    <row r="29" spans="1:6" s="2" customFormat="1" x14ac:dyDescent="0.35">
      <c r="A29" s="2" t="s">
        <v>26</v>
      </c>
      <c r="B29" s="2">
        <v>0.13500000000000001</v>
      </c>
      <c r="C29" s="2">
        <f t="shared" si="0"/>
        <v>18.705882352941178</v>
      </c>
      <c r="D29" s="2">
        <v>6.2412500000000009</v>
      </c>
      <c r="E29" s="2">
        <f t="shared" si="1"/>
        <v>2.9971371685064971</v>
      </c>
    </row>
    <row r="30" spans="1:6" s="2" customFormat="1" x14ac:dyDescent="0.35">
      <c r="A30" s="2" t="s">
        <v>27</v>
      </c>
      <c r="B30" s="2">
        <v>0.106</v>
      </c>
      <c r="C30" s="2">
        <f t="shared" si="0"/>
        <v>14.441176470588236</v>
      </c>
      <c r="D30" s="2">
        <v>6.9537499999999985</v>
      </c>
      <c r="E30" s="2">
        <f t="shared" si="1"/>
        <v>2.0767465713590854</v>
      </c>
    </row>
    <row r="31" spans="1:6" s="2" customFormat="1" x14ac:dyDescent="0.35">
      <c r="A31" s="2" t="s">
        <v>28</v>
      </c>
      <c r="B31" s="2">
        <v>0.122</v>
      </c>
      <c r="C31" s="2">
        <f t="shared" si="0"/>
        <v>16.794117647058822</v>
      </c>
      <c r="D31" s="2">
        <v>7.6287499999999984</v>
      </c>
      <c r="E31" s="2">
        <f t="shared" si="1"/>
        <v>2.2014245645825103</v>
      </c>
    </row>
    <row r="32" spans="1:6" s="2" customFormat="1" x14ac:dyDescent="0.35">
      <c r="A32" s="2" t="s">
        <v>29</v>
      </c>
      <c r="B32" s="2">
        <v>0.12</v>
      </c>
      <c r="C32" s="2">
        <f t="shared" si="0"/>
        <v>16.5</v>
      </c>
      <c r="D32" s="2">
        <v>7.9537499999999985</v>
      </c>
      <c r="E32" s="2">
        <f t="shared" si="1"/>
        <v>2.0744931636020749</v>
      </c>
    </row>
    <row r="33" spans="1:6" s="2" customFormat="1" x14ac:dyDescent="0.35">
      <c r="A33" s="2" t="s">
        <v>30</v>
      </c>
      <c r="B33" s="2">
        <v>0.14099999999999999</v>
      </c>
      <c r="C33" s="2">
        <f t="shared" si="0"/>
        <v>19.588235294117645</v>
      </c>
      <c r="D33" s="2">
        <v>6.7662500000000003</v>
      </c>
      <c r="E33" s="2">
        <f t="shared" si="1"/>
        <v>2.8949913606676732</v>
      </c>
      <c r="F33" s="2">
        <f>AVERAGEA(E26:E33)</f>
        <v>2.4041716905025874</v>
      </c>
    </row>
    <row r="34" spans="1:6" s="1" customFormat="1" x14ac:dyDescent="0.35">
      <c r="A34" s="1" t="s">
        <v>31</v>
      </c>
      <c r="B34" s="1">
        <v>0.129</v>
      </c>
      <c r="C34" s="1">
        <f t="shared" si="0"/>
        <v>17.823529411764707</v>
      </c>
      <c r="D34" s="1">
        <v>5.7912499999999998</v>
      </c>
      <c r="E34" s="1">
        <f t="shared" si="1"/>
        <v>3.0776653419839772</v>
      </c>
    </row>
    <row r="35" spans="1:6" s="1" customFormat="1" x14ac:dyDescent="0.35">
      <c r="A35" s="1" t="s">
        <v>32</v>
      </c>
      <c r="B35" s="1">
        <v>0.14399999999999999</v>
      </c>
      <c r="C35" s="1">
        <f t="shared" si="0"/>
        <v>20.02941176470588</v>
      </c>
      <c r="D35" s="1">
        <v>7.1787499999999991</v>
      </c>
      <c r="E35" s="1">
        <f t="shared" si="1"/>
        <v>2.7900974075857055</v>
      </c>
    </row>
    <row r="36" spans="1:6" s="1" customFormat="1" x14ac:dyDescent="0.35">
      <c r="A36" s="1" t="s">
        <v>33</v>
      </c>
      <c r="B36" s="1">
        <v>0.10100000000000001</v>
      </c>
      <c r="C36" s="1">
        <f t="shared" si="0"/>
        <v>13.705882352941178</v>
      </c>
      <c r="D36" s="1">
        <v>8.8162499999999984</v>
      </c>
      <c r="E36" s="1">
        <f t="shared" si="1"/>
        <v>1.5546158914437749</v>
      </c>
    </row>
    <row r="37" spans="1:6" s="1" customFormat="1" x14ac:dyDescent="0.35">
      <c r="A37" s="1" t="s">
        <v>34</v>
      </c>
      <c r="B37" s="1">
        <v>0.114</v>
      </c>
      <c r="C37" s="1">
        <f t="shared" si="0"/>
        <v>15.617647058823531</v>
      </c>
      <c r="D37" s="1">
        <v>7.5537499999999991</v>
      </c>
      <c r="E37" s="1">
        <f t="shared" si="1"/>
        <v>2.0675356026905223</v>
      </c>
    </row>
    <row r="38" spans="1:6" s="1" customFormat="1" x14ac:dyDescent="0.35">
      <c r="A38" s="1" t="s">
        <v>35</v>
      </c>
      <c r="B38" s="1">
        <v>0.126</v>
      </c>
      <c r="C38" s="1">
        <f t="shared" si="0"/>
        <v>17.382352941176471</v>
      </c>
      <c r="D38" s="1">
        <v>7.5662500000000001</v>
      </c>
      <c r="E38" s="1">
        <f t="shared" si="1"/>
        <v>2.2973537672131465</v>
      </c>
    </row>
    <row r="39" spans="1:6" s="1" customFormat="1" x14ac:dyDescent="0.35">
      <c r="A39" s="1" t="s">
        <v>36</v>
      </c>
      <c r="B39" s="1">
        <v>0.106</v>
      </c>
      <c r="C39" s="1">
        <f t="shared" si="0"/>
        <v>14.441176470588236</v>
      </c>
      <c r="D39" s="1">
        <v>6.2412500000000009</v>
      </c>
      <c r="E39" s="1">
        <f t="shared" si="1"/>
        <v>2.3138275939256134</v>
      </c>
    </row>
    <row r="40" spans="1:6" s="1" customFormat="1" x14ac:dyDescent="0.35">
      <c r="A40" s="1" t="s">
        <v>37</v>
      </c>
      <c r="B40" s="1">
        <v>0.109</v>
      </c>
      <c r="C40" s="1">
        <f t="shared" si="0"/>
        <v>14.882352941176471</v>
      </c>
      <c r="D40" s="1">
        <v>6.9537499999999985</v>
      </c>
      <c r="E40" s="1">
        <f t="shared" si="1"/>
        <v>2.1401909676327842</v>
      </c>
    </row>
    <row r="41" spans="1:6" s="1" customFormat="1" x14ac:dyDescent="0.35">
      <c r="A41" s="1" t="s">
        <v>38</v>
      </c>
      <c r="B41" s="1">
        <v>9.7000000000000003E-2</v>
      </c>
      <c r="C41" s="1">
        <f t="shared" si="0"/>
        <v>13.117647058823531</v>
      </c>
      <c r="D41" s="1">
        <v>7.6287499999999984</v>
      </c>
      <c r="E41" s="1">
        <f t="shared" si="1"/>
        <v>1.7195014987807351</v>
      </c>
      <c r="F41" s="1">
        <f>AVERAGEA(E34:E41)</f>
        <v>2.2450985089070326</v>
      </c>
    </row>
    <row r="42" spans="1:6" s="8" customFormat="1" x14ac:dyDescent="0.35">
      <c r="A42" s="8" t="s">
        <v>45</v>
      </c>
      <c r="B42" s="8">
        <v>0.121</v>
      </c>
      <c r="C42" s="8">
        <f t="shared" si="0"/>
        <v>16.647058823529413</v>
      </c>
      <c r="D42" s="8">
        <v>7.9537499999999985</v>
      </c>
      <c r="E42" s="8">
        <f t="shared" si="1"/>
        <v>2.0929824074844463</v>
      </c>
    </row>
    <row r="43" spans="1:6" s="8" customFormat="1" x14ac:dyDescent="0.35">
      <c r="A43" s="8" t="s">
        <v>46</v>
      </c>
      <c r="B43" s="8">
        <v>8.6999999999999994E-2</v>
      </c>
      <c r="C43" s="8">
        <f t="shared" si="0"/>
        <v>11.647058823529411</v>
      </c>
      <c r="D43" s="8">
        <v>6.7662500000000003</v>
      </c>
      <c r="E43" s="8">
        <f t="shared" si="1"/>
        <v>1.721346214451049</v>
      </c>
    </row>
    <row r="44" spans="1:6" s="8" customFormat="1" x14ac:dyDescent="0.35">
      <c r="A44" s="8" t="s">
        <v>47</v>
      </c>
      <c r="B44" s="8">
        <v>0.112</v>
      </c>
      <c r="C44" s="8">
        <f t="shared" si="0"/>
        <v>15.323529411764707</v>
      </c>
      <c r="D44" s="8">
        <v>5.7912499999999998</v>
      </c>
      <c r="E44" s="8">
        <f t="shared" si="1"/>
        <v>2.6459796091974455</v>
      </c>
    </row>
    <row r="45" spans="1:6" s="8" customFormat="1" x14ac:dyDescent="0.35">
      <c r="A45" s="8" t="s">
        <v>48</v>
      </c>
      <c r="B45" s="8">
        <v>0.115</v>
      </c>
      <c r="C45" s="8">
        <f t="shared" si="0"/>
        <v>15.764705882352942</v>
      </c>
      <c r="D45" s="8">
        <v>7.1787499999999991</v>
      </c>
      <c r="E45" s="8">
        <f t="shared" si="1"/>
        <v>2.1960238039147404</v>
      </c>
    </row>
    <row r="46" spans="1:6" s="8" customFormat="1" x14ac:dyDescent="0.35">
      <c r="A46" s="8" t="s">
        <v>49</v>
      </c>
      <c r="B46" s="8">
        <v>0.13500000000000001</v>
      </c>
      <c r="C46" s="8">
        <f t="shared" si="0"/>
        <v>18.705882352941178</v>
      </c>
      <c r="D46" s="8">
        <v>8.8162499999999984</v>
      </c>
      <c r="E46" s="8">
        <f t="shared" si="1"/>
        <v>2.1217504441163966</v>
      </c>
    </row>
    <row r="47" spans="1:6" s="8" customFormat="1" x14ac:dyDescent="0.35">
      <c r="A47" s="8" t="s">
        <v>50</v>
      </c>
      <c r="B47" s="8">
        <v>0.106</v>
      </c>
      <c r="C47" s="8">
        <f t="shared" si="0"/>
        <v>14.441176470588236</v>
      </c>
      <c r="D47" s="8">
        <v>7.5537499999999991</v>
      </c>
      <c r="E47" s="8">
        <f t="shared" si="1"/>
        <v>1.9117890412825731</v>
      </c>
    </row>
    <row r="48" spans="1:6" s="8" customFormat="1" x14ac:dyDescent="0.35">
      <c r="A48" s="8" t="s">
        <v>54</v>
      </c>
      <c r="B48" s="8">
        <v>0.109</v>
      </c>
      <c r="C48" s="8">
        <f t="shared" si="0"/>
        <v>14.882352941176471</v>
      </c>
      <c r="D48" s="8">
        <v>7.3912499999999994</v>
      </c>
      <c r="E48" s="8">
        <f t="shared" si="1"/>
        <v>2.0135096149063383</v>
      </c>
    </row>
    <row r="49" spans="1:6" s="8" customFormat="1" x14ac:dyDescent="0.35">
      <c r="A49" s="8" t="s">
        <v>55</v>
      </c>
      <c r="B49" s="8">
        <v>0.12</v>
      </c>
      <c r="C49" s="8">
        <f t="shared" si="0"/>
        <v>16.5</v>
      </c>
      <c r="D49" s="8">
        <v>6.4412499999999993</v>
      </c>
      <c r="E49" s="8">
        <f t="shared" si="1"/>
        <v>2.5616145934407144</v>
      </c>
      <c r="F49" s="8">
        <f>AVERAGEA(E42:E49)</f>
        <v>2.1581244660992129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R10" sqref="R1:R10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24">
        <v>2.014710811</v>
      </c>
      <c r="C2" s="27">
        <v>0.12593778420975377</v>
      </c>
      <c r="D2" s="25"/>
    </row>
    <row r="3" spans="1:18" x14ac:dyDescent="0.35">
      <c r="A3" s="9" t="s">
        <v>61</v>
      </c>
      <c r="B3" s="26">
        <v>2.8769249382499997</v>
      </c>
      <c r="C3" s="28">
        <v>8.7130029808447071E-2</v>
      </c>
      <c r="D3" s="25"/>
    </row>
    <row r="4" spans="1:18" x14ac:dyDescent="0.35">
      <c r="A4" s="9" t="s">
        <v>90</v>
      </c>
      <c r="B4" s="26">
        <v>3.7468348167499999</v>
      </c>
      <c r="C4" s="28">
        <v>0.12734500572059254</v>
      </c>
      <c r="D4" s="25"/>
    </row>
    <row r="5" spans="1:18" x14ac:dyDescent="0.35">
      <c r="A5" s="9" t="s">
        <v>91</v>
      </c>
      <c r="B5" s="26">
        <v>2.4041716906249997</v>
      </c>
      <c r="C5" s="28">
        <v>0.15574641074958767</v>
      </c>
      <c r="D5" s="25"/>
      <c r="F5" s="10"/>
      <c r="G5" s="11"/>
    </row>
    <row r="6" spans="1:18" x14ac:dyDescent="0.35">
      <c r="A6" s="12" t="s">
        <v>92</v>
      </c>
      <c r="B6" s="26">
        <v>2.245098509</v>
      </c>
      <c r="C6" s="28">
        <v>0.17894523657808947</v>
      </c>
      <c r="D6" s="25"/>
      <c r="F6" s="13"/>
      <c r="G6" s="11"/>
    </row>
    <row r="7" spans="1:18" ht="23" x14ac:dyDescent="0.35">
      <c r="A7" s="12" t="s">
        <v>93</v>
      </c>
      <c r="B7" s="26">
        <v>2.1581244658749998</v>
      </c>
      <c r="C7" s="28">
        <v>0.11020919057199639</v>
      </c>
      <c r="D7" s="25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x14ac:dyDescent="0.35">
      <c r="R19" s="18"/>
    </row>
    <row r="20" spans="4:18" ht="43.5" x14ac:dyDescent="0.35">
      <c r="M20" s="59" t="s">
        <v>100</v>
      </c>
    </row>
    <row r="21" spans="4:18" x14ac:dyDescent="0.35">
      <c r="M21" t="s">
        <v>95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selection activeCell="D55" sqref="D2:D55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5" x14ac:dyDescent="0.35">
      <c r="A1" t="s">
        <v>0</v>
      </c>
      <c r="B1" t="s">
        <v>6</v>
      </c>
      <c r="C1" t="s">
        <v>5</v>
      </c>
      <c r="D1" t="s">
        <v>62</v>
      </c>
    </row>
    <row r="2" spans="1:5" s="5" customFormat="1" x14ac:dyDescent="0.35">
      <c r="A2" s="5" t="s">
        <v>7</v>
      </c>
      <c r="B2" s="5">
        <v>1.70166958213868</v>
      </c>
      <c r="C2" s="5">
        <v>23.759147093120106</v>
      </c>
      <c r="D2" s="5">
        <f>B2/C2</f>
        <v>7.1621661142517584E-2</v>
      </c>
    </row>
    <row r="3" spans="1:5" s="5" customFormat="1" x14ac:dyDescent="0.35">
      <c r="A3" s="5" t="s">
        <v>8</v>
      </c>
      <c r="B3" s="5">
        <v>2.2622280706666298</v>
      </c>
      <c r="C3" s="5">
        <v>25.793948136699299</v>
      </c>
      <c r="D3" s="5">
        <f t="shared" ref="D3:D49" si="0">B3/C3</f>
        <v>8.7703831095479357E-2</v>
      </c>
    </row>
    <row r="4" spans="1:5" s="5" customFormat="1" x14ac:dyDescent="0.35">
      <c r="A4" s="5" t="s">
        <v>9</v>
      </c>
      <c r="B4" s="5">
        <v>1.5543515381988355</v>
      </c>
      <c r="C4" s="5">
        <v>22.77278735049666</v>
      </c>
      <c r="D4" s="5">
        <f t="shared" si="0"/>
        <v>6.8254777699179453E-2</v>
      </c>
    </row>
    <row r="5" spans="1:5" s="5" customFormat="1" x14ac:dyDescent="0.35">
      <c r="A5" s="5" t="s">
        <v>10</v>
      </c>
      <c r="B5" s="5">
        <v>1.9449188528338517</v>
      </c>
      <c r="C5" s="5">
        <v>23.429186101856263</v>
      </c>
      <c r="D5" s="5">
        <f t="shared" si="0"/>
        <v>8.3012651159903431E-2</v>
      </c>
    </row>
    <row r="6" spans="1:5" s="5" customFormat="1" x14ac:dyDescent="0.35">
      <c r="A6" s="5" t="s">
        <v>11</v>
      </c>
      <c r="B6" s="5">
        <v>1.7262028486306189</v>
      </c>
      <c r="C6" s="5">
        <v>24.039630397887986</v>
      </c>
      <c r="D6" s="5">
        <f t="shared" si="0"/>
        <v>7.180654694184796E-2</v>
      </c>
    </row>
    <row r="7" spans="1:5" s="5" customFormat="1" x14ac:dyDescent="0.35">
      <c r="A7" s="5" t="s">
        <v>12</v>
      </c>
      <c r="B7" s="5">
        <v>2.0641198822168887</v>
      </c>
      <c r="C7" s="5">
        <v>23.562887824219402</v>
      </c>
      <c r="D7" s="5">
        <f t="shared" si="0"/>
        <v>8.7600462965972181E-2</v>
      </c>
    </row>
    <row r="8" spans="1:5" s="5" customFormat="1" x14ac:dyDescent="0.35">
      <c r="A8" s="5" t="s">
        <v>13</v>
      </c>
      <c r="B8" s="5">
        <v>2.2345946252516757</v>
      </c>
      <c r="C8" s="5">
        <v>23.306481450110113</v>
      </c>
      <c r="D8" s="5">
        <f t="shared" si="0"/>
        <v>9.5878677784763527E-2</v>
      </c>
    </row>
    <row r="9" spans="1:5" s="5" customFormat="1" x14ac:dyDescent="0.35">
      <c r="A9" s="5" t="s">
        <v>14</v>
      </c>
      <c r="B9" s="5">
        <v>2.6296010883732439</v>
      </c>
      <c r="C9" s="5">
        <v>22.22268539925307</v>
      </c>
      <c r="D9" s="5">
        <f t="shared" si="0"/>
        <v>0.11832958263728234</v>
      </c>
      <c r="E9" s="5">
        <f>AVERAGEA(D2:D9)</f>
        <v>8.5526023928368222E-2</v>
      </c>
    </row>
    <row r="10" spans="1:5" s="4" customFormat="1" x14ac:dyDescent="0.35">
      <c r="A10" s="4" t="s">
        <v>39</v>
      </c>
      <c r="B10" s="4">
        <v>2.8779308041812977</v>
      </c>
      <c r="C10" s="4">
        <v>19.325332874591439</v>
      </c>
      <c r="D10" s="4">
        <f t="shared" si="0"/>
        <v>0.1489201155217949</v>
      </c>
    </row>
    <row r="11" spans="1:5" s="4" customFormat="1" x14ac:dyDescent="0.35">
      <c r="A11" s="4" t="s">
        <v>40</v>
      </c>
      <c r="B11" s="4">
        <v>3.0605639333128165</v>
      </c>
      <c r="C11" s="4">
        <v>22.088067833303263</v>
      </c>
      <c r="D11" s="4">
        <f t="shared" si="0"/>
        <v>0.13856186772019299</v>
      </c>
    </row>
    <row r="12" spans="1:5" s="4" customFormat="1" x14ac:dyDescent="0.35">
      <c r="A12" s="4" t="s">
        <v>41</v>
      </c>
      <c r="B12" s="4">
        <v>3.0273057645502939</v>
      </c>
      <c r="C12" s="4">
        <v>19.793342150009444</v>
      </c>
      <c r="D12" s="4">
        <f t="shared" si="0"/>
        <v>0.15294565928315695</v>
      </c>
    </row>
    <row r="13" spans="1:5" s="4" customFormat="1" x14ac:dyDescent="0.35">
      <c r="A13" s="4" t="s">
        <v>42</v>
      </c>
      <c r="B13" s="4">
        <v>2.7055130659565987</v>
      </c>
      <c r="C13" s="4">
        <v>18.559088055509665</v>
      </c>
      <c r="D13" s="4">
        <f t="shared" si="0"/>
        <v>0.14577834093272751</v>
      </c>
    </row>
    <row r="14" spans="1:5" s="4" customFormat="1" ht="15" customHeight="1" x14ac:dyDescent="0.35">
      <c r="A14" s="4" t="s">
        <v>43</v>
      </c>
      <c r="B14" s="4">
        <v>3.3270107562351994</v>
      </c>
      <c r="C14" s="4">
        <v>19.466084518325655</v>
      </c>
      <c r="D14" s="4">
        <f t="shared" si="0"/>
        <v>0.17091319793166948</v>
      </c>
    </row>
    <row r="15" spans="1:5" s="4" customFormat="1" x14ac:dyDescent="0.35">
      <c r="A15" s="4" t="s">
        <v>44</v>
      </c>
      <c r="B15" s="4">
        <v>2.6837047924728279</v>
      </c>
      <c r="C15" s="4">
        <v>19.026669419781129</v>
      </c>
      <c r="D15" s="4">
        <f t="shared" si="0"/>
        <v>0.14104963581711821</v>
      </c>
    </row>
    <row r="16" spans="1:5" s="4" customFormat="1" x14ac:dyDescent="0.35">
      <c r="A16" s="4" t="s">
        <v>52</v>
      </c>
      <c r="B16" s="4">
        <v>2.7411783982804989</v>
      </c>
      <c r="C16" s="4">
        <v>21.715575946255946</v>
      </c>
      <c r="D16" s="4">
        <f t="shared" si="0"/>
        <v>0.12623097840299807</v>
      </c>
    </row>
    <row r="17" spans="1:5" s="4" customFormat="1" x14ac:dyDescent="0.35">
      <c r="A17" s="4" t="s">
        <v>53</v>
      </c>
      <c r="B17" s="4">
        <v>2.5921919923084751</v>
      </c>
      <c r="C17" s="4">
        <v>20.663477511631914</v>
      </c>
      <c r="D17" s="4">
        <f t="shared" si="0"/>
        <v>0.12544800316642127</v>
      </c>
      <c r="E17" s="4">
        <f>AVERAGEA(D10:D17)</f>
        <v>0.14373097484700992</v>
      </c>
    </row>
    <row r="18" spans="1:5" s="7" customFormat="1" x14ac:dyDescent="0.35">
      <c r="A18" s="7" t="s">
        <v>15</v>
      </c>
      <c r="B18" s="7">
        <v>3.3514089175296946</v>
      </c>
      <c r="C18" s="7">
        <v>18.487390954450344</v>
      </c>
      <c r="D18" s="7">
        <f t="shared" si="0"/>
        <v>0.18128079434177446</v>
      </c>
    </row>
    <row r="19" spans="1:5" s="7" customFormat="1" x14ac:dyDescent="0.35">
      <c r="A19" s="7" t="s">
        <v>16</v>
      </c>
      <c r="B19" s="7">
        <v>4.2089761404258859</v>
      </c>
      <c r="C19" s="7">
        <v>16.99511484238872</v>
      </c>
      <c r="D19" s="7">
        <f t="shared" si="0"/>
        <v>0.247657999340374</v>
      </c>
    </row>
    <row r="20" spans="1:5" s="7" customFormat="1" x14ac:dyDescent="0.35">
      <c r="A20" s="7" t="s">
        <v>17</v>
      </c>
      <c r="B20" s="7">
        <v>3.5070827913265257</v>
      </c>
      <c r="C20" s="7">
        <v>17.094811049477769</v>
      </c>
      <c r="D20" s="7">
        <f t="shared" si="0"/>
        <v>0.20515481459116003</v>
      </c>
    </row>
    <row r="21" spans="1:5" s="7" customFormat="1" x14ac:dyDescent="0.35">
      <c r="A21" s="7" t="s">
        <v>18</v>
      </c>
      <c r="B21" s="7">
        <v>3.6715912988963937</v>
      </c>
      <c r="C21" s="7">
        <v>15.270431078548306</v>
      </c>
      <c r="D21" s="7">
        <f t="shared" si="0"/>
        <v>0.24043796013422275</v>
      </c>
    </row>
    <row r="22" spans="1:5" s="7" customFormat="1" x14ac:dyDescent="0.35">
      <c r="A22" s="7" t="s">
        <v>19</v>
      </c>
      <c r="B22" s="7">
        <v>4.0318940875582969</v>
      </c>
      <c r="C22" s="7">
        <v>16.329285840864792</v>
      </c>
      <c r="D22" s="7">
        <f t="shared" si="0"/>
        <v>0.24691184457487392</v>
      </c>
    </row>
    <row r="23" spans="1:5" s="7" customFormat="1" x14ac:dyDescent="0.35">
      <c r="A23" s="7" t="s">
        <v>20</v>
      </c>
      <c r="B23" s="7">
        <v>3.2470826991374944</v>
      </c>
      <c r="C23" s="7">
        <v>19.461302376201704</v>
      </c>
      <c r="D23" s="7">
        <f t="shared" si="0"/>
        <v>0.1668481706089823</v>
      </c>
    </row>
    <row r="24" spans="1:5" s="7" customFormat="1" x14ac:dyDescent="0.35">
      <c r="A24" s="7" t="s">
        <v>21</v>
      </c>
      <c r="B24" s="7">
        <v>4.1141082864350862</v>
      </c>
      <c r="C24" s="7">
        <v>18.021551831160771</v>
      </c>
      <c r="D24" s="7">
        <f t="shared" si="0"/>
        <v>0.22828823649478669</v>
      </c>
    </row>
    <row r="25" spans="1:5" s="7" customFormat="1" x14ac:dyDescent="0.35">
      <c r="A25" s="7" t="s">
        <v>22</v>
      </c>
      <c r="B25" s="7">
        <v>3.8425343127070071</v>
      </c>
      <c r="C25" s="7">
        <v>17.468334187596103</v>
      </c>
      <c r="D25" s="7">
        <f t="shared" si="0"/>
        <v>0.21997142208531309</v>
      </c>
      <c r="E25" s="7">
        <f>AVERAGEA(D18:D25)</f>
        <v>0.21706890527143591</v>
      </c>
    </row>
    <row r="26" spans="1:5" s="2" customFormat="1" x14ac:dyDescent="0.35">
      <c r="A26" s="2" t="s">
        <v>23</v>
      </c>
      <c r="B26" s="2">
        <v>1.840341113731687</v>
      </c>
      <c r="C26" s="2">
        <v>23.683618408058468</v>
      </c>
      <c r="D26" s="2">
        <f t="shared" si="0"/>
        <v>7.7705234142157173E-2</v>
      </c>
    </row>
    <row r="27" spans="1:5" s="2" customFormat="1" x14ac:dyDescent="0.35">
      <c r="A27" s="2" t="s">
        <v>24</v>
      </c>
      <c r="B27" s="2">
        <v>2.3160444982829711</v>
      </c>
      <c r="C27" s="2">
        <v>20.270198375212544</v>
      </c>
      <c r="D27" s="2">
        <f t="shared" si="0"/>
        <v>0.11425860050364139</v>
      </c>
    </row>
    <row r="28" spans="1:5" s="2" customFormat="1" x14ac:dyDescent="0.35">
      <c r="A28" s="2" t="s">
        <v>25</v>
      </c>
      <c r="B28" s="2">
        <v>2.8321950832881999</v>
      </c>
      <c r="C28" s="2">
        <v>21.587916752524208</v>
      </c>
      <c r="D28" s="2">
        <f t="shared" si="0"/>
        <v>0.13119353366771902</v>
      </c>
    </row>
    <row r="29" spans="1:5" s="2" customFormat="1" x14ac:dyDescent="0.35">
      <c r="A29" s="2" t="s">
        <v>26</v>
      </c>
      <c r="B29" s="2">
        <v>2.9971371685064971</v>
      </c>
      <c r="C29" s="2">
        <v>20.525883427736165</v>
      </c>
      <c r="D29" s="2">
        <f t="shared" si="0"/>
        <v>0.14601745055496773</v>
      </c>
    </row>
    <row r="30" spans="1:5" s="2" customFormat="1" x14ac:dyDescent="0.35">
      <c r="A30" s="2" t="s">
        <v>27</v>
      </c>
      <c r="B30" s="2">
        <v>2.0767465713590854</v>
      </c>
      <c r="C30" s="2">
        <v>20.5901631220318</v>
      </c>
      <c r="D30" s="2">
        <f t="shared" si="0"/>
        <v>0.10086110338469993</v>
      </c>
    </row>
    <row r="31" spans="1:5" s="2" customFormat="1" x14ac:dyDescent="0.35">
      <c r="A31" s="2" t="s">
        <v>28</v>
      </c>
      <c r="B31" s="2">
        <v>2.2014245645825103</v>
      </c>
      <c r="C31" s="2">
        <v>20.452014327136276</v>
      </c>
      <c r="D31" s="2">
        <f t="shared" si="0"/>
        <v>0.10763852055695081</v>
      </c>
    </row>
    <row r="32" spans="1:5" s="2" customFormat="1" x14ac:dyDescent="0.35">
      <c r="A32" s="2" t="s">
        <v>29</v>
      </c>
      <c r="B32" s="2">
        <v>2.0744931636020749</v>
      </c>
      <c r="C32" s="2">
        <v>21.224919063334909</v>
      </c>
      <c r="D32" s="2">
        <f t="shared" si="0"/>
        <v>9.7738566512871577E-2</v>
      </c>
    </row>
    <row r="33" spans="1:5" s="2" customFormat="1" x14ac:dyDescent="0.35">
      <c r="A33" s="2" t="s">
        <v>30</v>
      </c>
      <c r="B33" s="2">
        <v>2.8949913606676732</v>
      </c>
      <c r="C33" s="2">
        <v>18.588289809542513</v>
      </c>
      <c r="D33" s="2">
        <f t="shared" si="0"/>
        <v>0.15574274935080343</v>
      </c>
      <c r="E33" s="2">
        <f>AVERAGEA(D26:D33)</f>
        <v>0.11639446983422638</v>
      </c>
    </row>
    <row r="34" spans="1:5" s="3" customFormat="1" x14ac:dyDescent="0.35">
      <c r="A34" s="3" t="s">
        <v>31</v>
      </c>
      <c r="B34" s="3">
        <v>3.0776653419839772</v>
      </c>
      <c r="C34" s="3">
        <v>23.219070737720465</v>
      </c>
      <c r="D34" s="3">
        <f t="shared" si="0"/>
        <v>0.13254903164510223</v>
      </c>
    </row>
    <row r="35" spans="1:5" s="3" customFormat="1" x14ac:dyDescent="0.35">
      <c r="A35" s="3" t="s">
        <v>32</v>
      </c>
      <c r="B35" s="3">
        <v>2.7900974075857055</v>
      </c>
      <c r="C35" s="3">
        <v>21.702420054636029</v>
      </c>
      <c r="D35" s="3">
        <f t="shared" si="0"/>
        <v>0.12856157979440133</v>
      </c>
    </row>
    <row r="36" spans="1:5" s="3" customFormat="1" x14ac:dyDescent="0.35">
      <c r="A36" s="3" t="s">
        <v>33</v>
      </c>
      <c r="B36" s="3">
        <v>1.5546158914437749</v>
      </c>
      <c r="C36" s="3">
        <v>21.415805492391112</v>
      </c>
      <c r="D36" s="3">
        <f t="shared" si="0"/>
        <v>7.2591987819282319E-2</v>
      </c>
    </row>
    <row r="37" spans="1:5" s="3" customFormat="1" x14ac:dyDescent="0.35">
      <c r="A37" s="3" t="s">
        <v>34</v>
      </c>
      <c r="B37" s="3">
        <v>2.0675356026905223</v>
      </c>
      <c r="C37" s="3">
        <v>22.993093664355957</v>
      </c>
      <c r="D37" s="3">
        <f t="shared" si="0"/>
        <v>8.9919853016370274E-2</v>
      </c>
    </row>
    <row r="38" spans="1:5" s="3" customFormat="1" x14ac:dyDescent="0.35">
      <c r="A38" s="3" t="s">
        <v>35</v>
      </c>
      <c r="B38" s="3">
        <v>2.2973537672131465</v>
      </c>
      <c r="C38" s="3">
        <v>23.90439902493906</v>
      </c>
      <c r="D38" s="3">
        <f t="shared" si="0"/>
        <v>9.6105899370921469E-2</v>
      </c>
    </row>
    <row r="39" spans="1:5" s="3" customFormat="1" x14ac:dyDescent="0.35">
      <c r="A39" s="3" t="s">
        <v>36</v>
      </c>
      <c r="B39" s="3">
        <v>2.3138275939256134</v>
      </c>
      <c r="C39" s="3">
        <v>22.995770475055341</v>
      </c>
      <c r="D39" s="3">
        <f t="shared" si="0"/>
        <v>0.1006197029334389</v>
      </c>
    </row>
    <row r="40" spans="1:5" s="3" customFormat="1" x14ac:dyDescent="0.35">
      <c r="A40" s="3" t="s">
        <v>37</v>
      </c>
      <c r="B40" s="3">
        <v>2.1401909676327842</v>
      </c>
      <c r="C40" s="3">
        <v>21.101233147582239</v>
      </c>
      <c r="D40" s="3">
        <f t="shared" si="0"/>
        <v>0.10142492396838929</v>
      </c>
    </row>
    <row r="41" spans="1:5" s="3" customFormat="1" x14ac:dyDescent="0.35">
      <c r="A41" s="3" t="s">
        <v>38</v>
      </c>
      <c r="B41" s="3">
        <v>1.7195014987807351</v>
      </c>
      <c r="C41" s="3">
        <v>20.893924010720479</v>
      </c>
      <c r="D41" s="3">
        <f t="shared" si="0"/>
        <v>8.2296724057121809E-2</v>
      </c>
      <c r="E41" s="3">
        <f>AVERAGEA(D34:D41)</f>
        <v>0.10050871282562847</v>
      </c>
    </row>
    <row r="42" spans="1:5" s="8" customFormat="1" x14ac:dyDescent="0.35">
      <c r="A42" s="8" t="s">
        <v>45</v>
      </c>
      <c r="B42" s="8">
        <v>2.0929824074844463</v>
      </c>
      <c r="C42" s="8">
        <v>22.40326727554713</v>
      </c>
      <c r="D42" s="8">
        <f t="shared" si="0"/>
        <v>9.3423087880083855E-2</v>
      </c>
    </row>
    <row r="43" spans="1:5" s="8" customFormat="1" x14ac:dyDescent="0.35">
      <c r="A43" s="8" t="s">
        <v>46</v>
      </c>
      <c r="B43" s="8">
        <v>1.721346214451049</v>
      </c>
      <c r="C43" s="8">
        <v>21.204507042253521</v>
      </c>
      <c r="D43" s="8">
        <f t="shared" si="0"/>
        <v>8.1178317940661354E-2</v>
      </c>
    </row>
    <row r="44" spans="1:5" s="8" customFormat="1" x14ac:dyDescent="0.35">
      <c r="A44" s="8" t="s">
        <v>47</v>
      </c>
      <c r="B44" s="8">
        <v>2.6459796091974455</v>
      </c>
      <c r="C44" s="8">
        <v>23.928982146143937</v>
      </c>
      <c r="D44" s="8">
        <f t="shared" si="0"/>
        <v>0.11057635435712984</v>
      </c>
    </row>
    <row r="45" spans="1:5" s="8" customFormat="1" x14ac:dyDescent="0.35">
      <c r="A45" s="8" t="s">
        <v>48</v>
      </c>
      <c r="B45" s="8">
        <v>2.1960238039147404</v>
      </c>
      <c r="C45" s="8">
        <v>24.541915318916953</v>
      </c>
      <c r="D45" s="8">
        <f t="shared" si="0"/>
        <v>8.9480538718265445E-2</v>
      </c>
    </row>
    <row r="46" spans="1:5" s="8" customFormat="1" x14ac:dyDescent="0.35">
      <c r="A46" s="8" t="s">
        <v>49</v>
      </c>
      <c r="B46" s="8">
        <v>2.1217504441163966</v>
      </c>
      <c r="C46" s="8">
        <v>23.952676667269113</v>
      </c>
      <c r="D46" s="8">
        <f t="shared" si="0"/>
        <v>8.8580932878191812E-2</v>
      </c>
    </row>
    <row r="47" spans="1:5" s="8" customFormat="1" x14ac:dyDescent="0.35">
      <c r="A47" s="8" t="s">
        <v>50</v>
      </c>
      <c r="B47" s="8">
        <v>1.9117890412825731</v>
      </c>
      <c r="C47" s="8">
        <v>22.766533178884664</v>
      </c>
      <c r="D47" s="8">
        <f t="shared" si="0"/>
        <v>8.3973656694279003E-2</v>
      </c>
    </row>
    <row r="48" spans="1:5" s="8" customFormat="1" x14ac:dyDescent="0.35">
      <c r="A48" s="8" t="s">
        <v>54</v>
      </c>
      <c r="B48" s="8">
        <v>2.0135096149063383</v>
      </c>
      <c r="C48" s="8">
        <v>22.413353627600205</v>
      </c>
      <c r="D48" s="8">
        <f t="shared" si="0"/>
        <v>8.9835267330403715E-2</v>
      </c>
    </row>
    <row r="49" spans="1:5" s="8" customFormat="1" x14ac:dyDescent="0.35">
      <c r="A49" s="8" t="s">
        <v>55</v>
      </c>
      <c r="B49" s="8">
        <v>2.5616145934407144</v>
      </c>
      <c r="C49" s="8">
        <v>23.63844984238828</v>
      </c>
      <c r="D49" s="8">
        <f t="shared" si="0"/>
        <v>0.10836643733072748</v>
      </c>
      <c r="E49" s="8">
        <f>AVERAGEA(D42:D49)</f>
        <v>9.3176824141217807E-2</v>
      </c>
    </row>
  </sheetData>
  <pageMargins left="0.7" right="0.7" top="0.75" bottom="0.75" header="0.3" footer="0.3"/>
  <pageSetup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R1" sqref="R1:R11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29">
        <v>8.5526024000000006E-2</v>
      </c>
      <c r="C2" s="32">
        <v>5.7917203992039808E-3</v>
      </c>
      <c r="D2" s="30"/>
    </row>
    <row r="3" spans="1:18" x14ac:dyDescent="0.35">
      <c r="A3" s="9" t="s">
        <v>61</v>
      </c>
      <c r="B3" s="31">
        <v>0.143730974875</v>
      </c>
      <c r="C3" s="33">
        <v>5.2258436544812426E-3</v>
      </c>
      <c r="D3" s="30"/>
    </row>
    <row r="4" spans="1:18" x14ac:dyDescent="0.35">
      <c r="A4" s="9" t="s">
        <v>90</v>
      </c>
      <c r="B4" s="31">
        <v>0.21706890525</v>
      </c>
      <c r="C4" s="33">
        <v>1.0733426607345701E-2</v>
      </c>
      <c r="D4" s="30"/>
    </row>
    <row r="5" spans="1:18" x14ac:dyDescent="0.35">
      <c r="A5" s="9" t="s">
        <v>91</v>
      </c>
      <c r="B5" s="31">
        <v>0.11639447</v>
      </c>
      <c r="C5" s="33">
        <v>9.2699920321913046E-3</v>
      </c>
      <c r="D5" s="30"/>
      <c r="F5" s="10"/>
      <c r="G5" s="11"/>
    </row>
    <row r="6" spans="1:18" x14ac:dyDescent="0.35">
      <c r="A6" s="12" t="s">
        <v>92</v>
      </c>
      <c r="B6" s="31">
        <v>0.100508712875</v>
      </c>
      <c r="C6" s="33">
        <v>7.3883667671332367E-3</v>
      </c>
      <c r="D6" s="30"/>
      <c r="F6" s="13"/>
      <c r="G6" s="11"/>
    </row>
    <row r="7" spans="1:18" ht="23" x14ac:dyDescent="0.35">
      <c r="A7" s="12" t="s">
        <v>93</v>
      </c>
      <c r="B7" s="31">
        <v>9.3176824125000016E-2</v>
      </c>
      <c r="C7" s="33">
        <v>3.7988292425797936E-3</v>
      </c>
      <c r="D7" s="30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ht="43.5" x14ac:dyDescent="0.35">
      <c r="M19" s="59" t="s">
        <v>100</v>
      </c>
      <c r="R19" s="18"/>
    </row>
    <row r="20" spans="4:18" x14ac:dyDescent="0.35">
      <c r="M20" t="s">
        <v>95</v>
      </c>
    </row>
    <row r="21" spans="4:18" x14ac:dyDescent="0.35">
      <c r="M21" t="s">
        <v>101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C15" sqref="C15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6" x14ac:dyDescent="0.35">
      <c r="A1" t="s">
        <v>0</v>
      </c>
      <c r="B1" t="s">
        <v>1</v>
      </c>
      <c r="C1" t="s">
        <v>4</v>
      </c>
      <c r="D1" t="s">
        <v>3</v>
      </c>
      <c r="E1" t="s">
        <v>2</v>
      </c>
    </row>
    <row r="2" spans="1:6" s="5" customFormat="1" x14ac:dyDescent="0.35">
      <c r="A2" s="5" t="s">
        <v>7</v>
      </c>
      <c r="B2" s="5">
        <v>0.27900000000000003</v>
      </c>
      <c r="C2" s="5">
        <f>(B2-0.0075)/0.0049</f>
        <v>55.408163265306129</v>
      </c>
      <c r="D2" s="5">
        <v>7.1037499999999989</v>
      </c>
      <c r="E2" s="5">
        <f>C2/D2</f>
        <v>7.7998470195750329</v>
      </c>
    </row>
    <row r="3" spans="1:6" s="5" customFormat="1" x14ac:dyDescent="0.35">
      <c r="A3" s="5" t="s">
        <v>8</v>
      </c>
      <c r="B3" s="5">
        <v>0.33800000000000002</v>
      </c>
      <c r="C3" s="5">
        <f t="shared" ref="C3:C49" si="0">(B3-0.0075)/0.0049</f>
        <v>67.448979591836746</v>
      </c>
      <c r="D3" s="5">
        <v>7.8787499999999984</v>
      </c>
      <c r="E3" s="5">
        <f t="shared" ref="E3:E49" si="1">C3/D3</f>
        <v>8.5608731831618918</v>
      </c>
    </row>
    <row r="4" spans="1:6" s="5" customFormat="1" x14ac:dyDescent="0.35">
      <c r="A4" s="5" t="s">
        <v>9</v>
      </c>
      <c r="B4" s="5">
        <v>0.33900000000000002</v>
      </c>
      <c r="C4" s="5">
        <f t="shared" si="0"/>
        <v>67.653061224489804</v>
      </c>
      <c r="D4" s="5">
        <v>7.9662499999999987</v>
      </c>
      <c r="E4" s="5">
        <f t="shared" si="1"/>
        <v>8.4924602196127186</v>
      </c>
    </row>
    <row r="5" spans="1:6" s="5" customFormat="1" x14ac:dyDescent="0.35">
      <c r="A5" s="5" t="s">
        <v>10</v>
      </c>
      <c r="B5" s="5">
        <v>0.32500000000000001</v>
      </c>
      <c r="C5" s="5">
        <f t="shared" si="0"/>
        <v>64.795918367346943</v>
      </c>
      <c r="D5" s="5">
        <v>7.8787499999999984</v>
      </c>
      <c r="E5" s="5">
        <f t="shared" si="1"/>
        <v>8.224136870359759</v>
      </c>
    </row>
    <row r="6" spans="1:6" s="5" customFormat="1" x14ac:dyDescent="0.35">
      <c r="A6" s="5" t="s">
        <v>11</v>
      </c>
      <c r="B6" s="5">
        <v>0.26600000000000001</v>
      </c>
      <c r="C6" s="5">
        <f t="shared" si="0"/>
        <v>52.755102040816332</v>
      </c>
      <c r="D6" s="5">
        <v>7.4287499999999982</v>
      </c>
      <c r="E6" s="5">
        <f t="shared" si="1"/>
        <v>7.1014776430511652</v>
      </c>
    </row>
    <row r="7" spans="1:6" s="5" customFormat="1" x14ac:dyDescent="0.35">
      <c r="A7" s="5" t="s">
        <v>12</v>
      </c>
      <c r="B7" s="5">
        <v>0.28299999999999997</v>
      </c>
      <c r="C7" s="5">
        <f t="shared" si="0"/>
        <v>56.224489795918359</v>
      </c>
      <c r="D7" s="5">
        <v>7.5662499999999984</v>
      </c>
      <c r="E7" s="5">
        <f t="shared" si="1"/>
        <v>7.4309585059862373</v>
      </c>
    </row>
    <row r="8" spans="1:6" s="5" customFormat="1" x14ac:dyDescent="0.35">
      <c r="A8" s="5" t="s">
        <v>13</v>
      </c>
      <c r="B8" s="5">
        <v>0.30199999999999999</v>
      </c>
      <c r="C8" s="5">
        <f t="shared" si="0"/>
        <v>60.102040816326529</v>
      </c>
      <c r="D8" s="5">
        <v>7.7787499999999996</v>
      </c>
      <c r="E8" s="5">
        <f t="shared" si="1"/>
        <v>7.7264394428830512</v>
      </c>
    </row>
    <row r="9" spans="1:6" s="5" customFormat="1" x14ac:dyDescent="0.35">
      <c r="A9" s="5" t="s">
        <v>14</v>
      </c>
      <c r="B9" s="5">
        <v>0.314</v>
      </c>
      <c r="C9" s="5">
        <f t="shared" si="0"/>
        <v>62.551020408163268</v>
      </c>
      <c r="D9" s="5">
        <v>7.7287499999999989</v>
      </c>
      <c r="E9" s="5">
        <f t="shared" si="1"/>
        <v>8.0932906884248137</v>
      </c>
      <c r="F9" s="5">
        <f>AVERAGEA(E2:E9)</f>
        <v>7.9286854466318335</v>
      </c>
    </row>
    <row r="10" spans="1:6" s="4" customFormat="1" x14ac:dyDescent="0.35">
      <c r="A10" s="4" t="s">
        <v>39</v>
      </c>
      <c r="B10" s="4">
        <v>0.371</v>
      </c>
      <c r="C10" s="4">
        <f t="shared" si="0"/>
        <v>74.183673469387756</v>
      </c>
      <c r="D10" s="4">
        <v>7.2662499999999985</v>
      </c>
      <c r="E10" s="4">
        <f t="shared" si="1"/>
        <v>10.209347802427356</v>
      </c>
    </row>
    <row r="11" spans="1:6" s="4" customFormat="1" x14ac:dyDescent="0.35">
      <c r="A11" s="4" t="s">
        <v>40</v>
      </c>
      <c r="B11" s="4">
        <v>0.315</v>
      </c>
      <c r="C11" s="4">
        <f t="shared" si="0"/>
        <v>62.755102040816325</v>
      </c>
      <c r="D11" s="4">
        <v>6.92875</v>
      </c>
      <c r="E11" s="4">
        <f t="shared" si="1"/>
        <v>9.0572039748607356</v>
      </c>
    </row>
    <row r="12" spans="1:6" s="4" customFormat="1" x14ac:dyDescent="0.35">
      <c r="A12" s="4" t="s">
        <v>41</v>
      </c>
      <c r="B12" s="4">
        <v>0.30599999999999999</v>
      </c>
      <c r="C12" s="4">
        <f t="shared" si="0"/>
        <v>60.918367346938773</v>
      </c>
      <c r="D12" s="4">
        <v>6.61625</v>
      </c>
      <c r="E12" s="4">
        <f t="shared" si="1"/>
        <v>9.2073859583508444</v>
      </c>
    </row>
    <row r="13" spans="1:6" s="4" customFormat="1" x14ac:dyDescent="0.35">
      <c r="A13" s="4" t="s">
        <v>42</v>
      </c>
      <c r="B13" s="4">
        <v>0.40200000000000002</v>
      </c>
      <c r="C13" s="4">
        <f t="shared" si="0"/>
        <v>80.510204081632665</v>
      </c>
      <c r="D13" s="4">
        <v>7.5662500000000001</v>
      </c>
      <c r="E13" s="4">
        <f t="shared" si="1"/>
        <v>10.640701018553797</v>
      </c>
    </row>
    <row r="14" spans="1:6" s="4" customFormat="1" ht="15" customHeight="1" x14ac:dyDescent="0.35">
      <c r="A14" s="4" t="s">
        <v>43</v>
      </c>
      <c r="B14" s="4">
        <v>0.28599999999999998</v>
      </c>
      <c r="C14" s="4">
        <f t="shared" si="0"/>
        <v>56.836734693877546</v>
      </c>
      <c r="D14" s="4">
        <v>6.8412499999999996</v>
      </c>
      <c r="E14" s="4">
        <f t="shared" si="1"/>
        <v>8.3079458715698955</v>
      </c>
    </row>
    <row r="15" spans="1:6" s="4" customFormat="1" x14ac:dyDescent="0.35">
      <c r="A15" s="4" t="s">
        <v>44</v>
      </c>
      <c r="B15" s="4">
        <v>0.371</v>
      </c>
      <c r="C15" s="4">
        <f>MDA!B15</f>
        <v>0.371</v>
      </c>
      <c r="D15" s="4">
        <v>7.3537499999999998</v>
      </c>
      <c r="E15" s="4">
        <f t="shared" si="1"/>
        <v>5.0450450450450449E-2</v>
      </c>
    </row>
    <row r="16" spans="1:6" s="4" customFormat="1" x14ac:dyDescent="0.35">
      <c r="A16" s="4" t="s">
        <v>52</v>
      </c>
      <c r="B16" s="4">
        <v>0.372</v>
      </c>
      <c r="C16" s="4">
        <f t="shared" si="0"/>
        <v>74.387755102040813</v>
      </c>
      <c r="D16" s="4">
        <v>7.6287499999999984</v>
      </c>
      <c r="E16" s="4">
        <f t="shared" si="1"/>
        <v>9.7509755991533122</v>
      </c>
    </row>
    <row r="17" spans="1:6" s="4" customFormat="1" x14ac:dyDescent="0.35">
      <c r="A17" s="4" t="s">
        <v>53</v>
      </c>
      <c r="B17" s="4">
        <v>0.41799999999999998</v>
      </c>
      <c r="C17" s="4">
        <f t="shared" si="0"/>
        <v>83.775510204081627</v>
      </c>
      <c r="D17" s="4">
        <v>7.9537499999999985</v>
      </c>
      <c r="E17" s="4">
        <f t="shared" si="1"/>
        <v>10.53283170882686</v>
      </c>
      <c r="F17" s="4">
        <f>AVERAGEA(E10:E17)</f>
        <v>8.4696052980241561</v>
      </c>
    </row>
    <row r="18" spans="1:6" s="7" customFormat="1" x14ac:dyDescent="0.35">
      <c r="A18" s="7" t="s">
        <v>15</v>
      </c>
      <c r="B18" s="7">
        <v>0.38500000000000001</v>
      </c>
      <c r="C18" s="7">
        <f t="shared" si="0"/>
        <v>77.040816326530617</v>
      </c>
      <c r="D18" s="7">
        <v>6.7662500000000003</v>
      </c>
      <c r="E18" s="7">
        <f t="shared" si="1"/>
        <v>11.386043425313964</v>
      </c>
    </row>
    <row r="19" spans="1:6" s="7" customFormat="1" x14ac:dyDescent="0.35">
      <c r="A19" s="7" t="s">
        <v>16</v>
      </c>
      <c r="B19" s="7">
        <v>0.42599999999999999</v>
      </c>
      <c r="C19" s="7">
        <f t="shared" si="0"/>
        <v>85.408163265306115</v>
      </c>
      <c r="D19" s="7">
        <v>6.1912500000000001</v>
      </c>
      <c r="E19" s="7">
        <f t="shared" si="1"/>
        <v>13.794978924337753</v>
      </c>
    </row>
    <row r="20" spans="1:6" s="7" customFormat="1" x14ac:dyDescent="0.35">
      <c r="A20" s="7" t="s">
        <v>17</v>
      </c>
      <c r="B20" s="7">
        <v>0.443</v>
      </c>
      <c r="C20" s="7">
        <f t="shared" si="0"/>
        <v>88.877551020408163</v>
      </c>
      <c r="D20" s="7">
        <v>7.1787499999999991</v>
      </c>
      <c r="E20" s="7">
        <f t="shared" si="1"/>
        <v>12.380644404723409</v>
      </c>
    </row>
    <row r="21" spans="1:6" s="7" customFormat="1" x14ac:dyDescent="0.35">
      <c r="A21" s="7" t="s">
        <v>18</v>
      </c>
      <c r="B21" s="7">
        <v>0.42899999999999999</v>
      </c>
      <c r="C21" s="7">
        <f>(B21-0.0075)/0.0049</f>
        <v>86.020408163265301</v>
      </c>
      <c r="D21" s="7">
        <v>6.2162499999999996</v>
      </c>
      <c r="E21" s="7">
        <f t="shared" si="1"/>
        <v>13.837990454577167</v>
      </c>
    </row>
    <row r="22" spans="1:6" s="7" customFormat="1" x14ac:dyDescent="0.35">
      <c r="A22" s="7" t="s">
        <v>19</v>
      </c>
      <c r="B22" s="7">
        <v>0.39800000000000002</v>
      </c>
      <c r="C22" s="7">
        <f t="shared" si="0"/>
        <v>79.693877551020407</v>
      </c>
      <c r="D22" s="7">
        <v>6.3537499999999998</v>
      </c>
      <c r="E22" s="7">
        <f t="shared" si="1"/>
        <v>12.542809766046886</v>
      </c>
    </row>
    <row r="23" spans="1:6" s="7" customFormat="1" x14ac:dyDescent="0.35">
      <c r="A23" s="7" t="s">
        <v>20</v>
      </c>
      <c r="B23" s="7">
        <v>0.434</v>
      </c>
      <c r="C23" s="7">
        <f t="shared" si="0"/>
        <v>87.040816326530617</v>
      </c>
      <c r="D23" s="7">
        <v>7.3912499999999994</v>
      </c>
      <c r="E23" s="7">
        <f t="shared" si="1"/>
        <v>11.776197033861745</v>
      </c>
    </row>
    <row r="24" spans="1:6" s="7" customFormat="1" x14ac:dyDescent="0.35">
      <c r="A24" s="7" t="s">
        <v>21</v>
      </c>
      <c r="B24" s="7">
        <v>0.41299999999999998</v>
      </c>
      <c r="C24" s="7">
        <f t="shared" si="0"/>
        <v>82.755102040816325</v>
      </c>
      <c r="D24" s="7">
        <v>6.4412500000000001</v>
      </c>
      <c r="E24" s="7">
        <f t="shared" si="1"/>
        <v>12.847677398147304</v>
      </c>
    </row>
    <row r="25" spans="1:6" s="7" customFormat="1" x14ac:dyDescent="0.35">
      <c r="A25" s="7" t="s">
        <v>22</v>
      </c>
      <c r="B25" s="7">
        <v>0.379</v>
      </c>
      <c r="C25" s="7">
        <f t="shared" si="0"/>
        <v>75.816326530612244</v>
      </c>
      <c r="D25" s="7">
        <v>6.0162500000000003</v>
      </c>
      <c r="E25" s="7">
        <f t="shared" si="1"/>
        <v>12.601924210365633</v>
      </c>
      <c r="F25" s="7">
        <f>AVERAGEA(E18:E25)</f>
        <v>12.646033202171733</v>
      </c>
    </row>
    <row r="26" spans="1:6" s="2" customFormat="1" x14ac:dyDescent="0.35">
      <c r="A26" s="2" t="s">
        <v>23</v>
      </c>
      <c r="B26" s="2">
        <v>0.307</v>
      </c>
      <c r="C26" s="2">
        <f t="shared" si="0"/>
        <v>61.122448979591837</v>
      </c>
      <c r="D26" s="2">
        <v>6.3287499999999985</v>
      </c>
      <c r="E26" s="2">
        <f t="shared" si="1"/>
        <v>9.6579022681559312</v>
      </c>
    </row>
    <row r="27" spans="1:6" s="2" customFormat="1" x14ac:dyDescent="0.35">
      <c r="A27" s="2" t="s">
        <v>24</v>
      </c>
      <c r="B27" s="2">
        <v>0.28699999999999998</v>
      </c>
      <c r="C27" s="2">
        <f t="shared" si="0"/>
        <v>57.04081632653061</v>
      </c>
      <c r="D27" s="2">
        <v>6.61625</v>
      </c>
      <c r="E27" s="2">
        <f t="shared" si="1"/>
        <v>8.6213211904826164</v>
      </c>
    </row>
    <row r="28" spans="1:6" s="2" customFormat="1" x14ac:dyDescent="0.35">
      <c r="A28" s="2" t="s">
        <v>25</v>
      </c>
      <c r="B28" s="2">
        <v>0.252</v>
      </c>
      <c r="C28" s="2">
        <f t="shared" si="0"/>
        <v>49.897959183673471</v>
      </c>
      <c r="D28" s="2">
        <v>5.5662500000000001</v>
      </c>
      <c r="E28" s="2">
        <f t="shared" si="1"/>
        <v>8.9643762288207451</v>
      </c>
    </row>
    <row r="29" spans="1:6" s="2" customFormat="1" x14ac:dyDescent="0.35">
      <c r="A29" s="2" t="s">
        <v>26</v>
      </c>
      <c r="B29" s="2">
        <v>0.30499999999999999</v>
      </c>
      <c r="C29" s="2">
        <f t="shared" si="0"/>
        <v>60.714285714285715</v>
      </c>
      <c r="D29" s="2">
        <v>6.2412500000000009</v>
      </c>
      <c r="E29" s="2">
        <f t="shared" si="1"/>
        <v>9.7279047809790846</v>
      </c>
    </row>
    <row r="30" spans="1:6" s="2" customFormat="1" x14ac:dyDescent="0.35">
      <c r="A30" s="2" t="s">
        <v>27</v>
      </c>
      <c r="B30" s="2">
        <v>0.32700000000000001</v>
      </c>
      <c r="C30" s="2">
        <f t="shared" si="0"/>
        <v>65.204081632653072</v>
      </c>
      <c r="D30" s="2">
        <v>6.9537499999999985</v>
      </c>
      <c r="E30" s="2">
        <f t="shared" si="1"/>
        <v>9.3768228125332502</v>
      </c>
    </row>
    <row r="31" spans="1:6" s="2" customFormat="1" x14ac:dyDescent="0.35">
      <c r="A31" s="2" t="s">
        <v>28</v>
      </c>
      <c r="B31" s="2">
        <v>0.35299999999999998</v>
      </c>
      <c r="C31" s="2">
        <f t="shared" si="0"/>
        <v>70.510204081632651</v>
      </c>
      <c r="D31" s="2">
        <v>7.6287499999999984</v>
      </c>
      <c r="E31" s="2">
        <f t="shared" si="1"/>
        <v>9.2426942922015627</v>
      </c>
    </row>
    <row r="32" spans="1:6" s="2" customFormat="1" x14ac:dyDescent="0.35">
      <c r="A32" s="2" t="s">
        <v>29</v>
      </c>
      <c r="B32" s="2">
        <v>0.32900000000000001</v>
      </c>
      <c r="C32" s="2">
        <f t="shared" si="0"/>
        <v>65.612244897959187</v>
      </c>
      <c r="D32" s="2">
        <v>7.9537499999999985</v>
      </c>
      <c r="E32" s="2">
        <f t="shared" si="1"/>
        <v>8.2492214236000887</v>
      </c>
    </row>
    <row r="33" spans="1:6" s="2" customFormat="1" x14ac:dyDescent="0.35">
      <c r="A33" s="2" t="s">
        <v>30</v>
      </c>
      <c r="B33" s="2">
        <v>0.28299999999999997</v>
      </c>
      <c r="C33" s="2">
        <f t="shared" si="0"/>
        <v>56.224489795918359</v>
      </c>
      <c r="D33" s="2">
        <v>6.7662500000000003</v>
      </c>
      <c r="E33" s="2">
        <f t="shared" si="1"/>
        <v>8.3095495726463486</v>
      </c>
      <c r="F33" s="2">
        <f>AVERAGEA(E26:E33)</f>
        <v>9.0187240711774539</v>
      </c>
    </row>
    <row r="34" spans="1:6" s="3" customFormat="1" x14ac:dyDescent="0.35">
      <c r="A34" s="3" t="s">
        <v>31</v>
      </c>
      <c r="B34" s="3">
        <v>0.28399999999999997</v>
      </c>
      <c r="C34" s="3">
        <f t="shared" si="0"/>
        <v>56.428571428571423</v>
      </c>
      <c r="D34" s="3">
        <v>5.7912499999999998</v>
      </c>
      <c r="E34" s="3">
        <f t="shared" si="1"/>
        <v>9.7437636828959935</v>
      </c>
    </row>
    <row r="35" spans="1:6" s="3" customFormat="1" x14ac:dyDescent="0.35">
      <c r="A35" s="3" t="s">
        <v>32</v>
      </c>
      <c r="B35" s="3">
        <v>0.30499999999999999</v>
      </c>
      <c r="C35" s="3">
        <f t="shared" si="0"/>
        <v>60.714285714285715</v>
      </c>
      <c r="D35" s="3">
        <v>7.1787499999999991</v>
      </c>
      <c r="E35" s="3">
        <f t="shared" si="1"/>
        <v>8.457501057187633</v>
      </c>
    </row>
    <row r="36" spans="1:6" s="3" customFormat="1" x14ac:dyDescent="0.35">
      <c r="A36" s="3" t="s">
        <v>33</v>
      </c>
      <c r="B36" s="3">
        <v>0.34599999999999997</v>
      </c>
      <c r="C36" s="3">
        <f t="shared" si="0"/>
        <v>69.08163265306122</v>
      </c>
      <c r="D36" s="3">
        <v>8.8162499999999984</v>
      </c>
      <c r="E36" s="3">
        <f t="shared" si="1"/>
        <v>7.83571616651765</v>
      </c>
    </row>
    <row r="37" spans="1:6" s="3" customFormat="1" x14ac:dyDescent="0.35">
      <c r="A37" s="3" t="s">
        <v>34</v>
      </c>
      <c r="B37" s="3">
        <v>0.32300000000000001</v>
      </c>
      <c r="C37" s="3">
        <f t="shared" si="0"/>
        <v>64.387755102040813</v>
      </c>
      <c r="D37" s="3">
        <v>7.5537499999999991</v>
      </c>
      <c r="E37" s="3">
        <f t="shared" si="1"/>
        <v>8.5239457358319797</v>
      </c>
    </row>
    <row r="38" spans="1:6" s="3" customFormat="1" x14ac:dyDescent="0.35">
      <c r="A38" s="3" t="s">
        <v>35</v>
      </c>
      <c r="B38" s="3">
        <v>0.36199999999999999</v>
      </c>
      <c r="C38" s="3">
        <f t="shared" si="0"/>
        <v>72.346938775510196</v>
      </c>
      <c r="D38" s="3">
        <v>7.5662500000000001</v>
      </c>
      <c r="E38" s="3">
        <f t="shared" si="1"/>
        <v>9.5617959723125985</v>
      </c>
    </row>
    <row r="39" spans="1:6" s="3" customFormat="1" x14ac:dyDescent="0.35">
      <c r="A39" s="3" t="s">
        <v>36</v>
      </c>
      <c r="B39" s="3">
        <v>0.27200000000000002</v>
      </c>
      <c r="C39" s="3">
        <f t="shared" si="0"/>
        <v>53.979591836734699</v>
      </c>
      <c r="D39" s="3">
        <v>6.2412500000000009</v>
      </c>
      <c r="E39" s="3">
        <f t="shared" si="1"/>
        <v>8.6488430741814053</v>
      </c>
    </row>
    <row r="40" spans="1:6" s="3" customFormat="1" x14ac:dyDescent="0.35">
      <c r="A40" s="3" t="s">
        <v>37</v>
      </c>
      <c r="B40" s="3">
        <v>0.26500000000000001</v>
      </c>
      <c r="C40" s="3">
        <f t="shared" si="0"/>
        <v>52.551020408163268</v>
      </c>
      <c r="D40" s="3">
        <v>6.9537499999999985</v>
      </c>
      <c r="E40" s="3">
        <f t="shared" si="1"/>
        <v>7.5572202636222583</v>
      </c>
    </row>
    <row r="41" spans="1:6" s="3" customFormat="1" x14ac:dyDescent="0.35">
      <c r="A41" s="3" t="s">
        <v>38</v>
      </c>
      <c r="B41" s="3">
        <v>0.32400000000000001</v>
      </c>
      <c r="C41" s="3">
        <f t="shared" si="0"/>
        <v>64.591836734693885</v>
      </c>
      <c r="D41" s="3">
        <v>7.6287499999999984</v>
      </c>
      <c r="E41" s="3">
        <f t="shared" si="1"/>
        <v>8.4668965079067871</v>
      </c>
      <c r="F41" s="3">
        <f>AVERAGEA(E34:E41)</f>
        <v>8.5994603075570382</v>
      </c>
    </row>
    <row r="42" spans="1:6" s="8" customFormat="1" x14ac:dyDescent="0.35">
      <c r="A42" s="8" t="s">
        <v>45</v>
      </c>
      <c r="B42" s="8">
        <v>0.29099999999999998</v>
      </c>
      <c r="C42" s="8">
        <f t="shared" si="0"/>
        <v>57.857142857142854</v>
      </c>
      <c r="D42" s="8">
        <v>7.9537499999999985</v>
      </c>
      <c r="E42" s="8">
        <f t="shared" si="1"/>
        <v>7.274196807435847</v>
      </c>
    </row>
    <row r="43" spans="1:6" s="8" customFormat="1" x14ac:dyDescent="0.35">
      <c r="A43" s="8" t="s">
        <v>46</v>
      </c>
      <c r="B43" s="8">
        <v>0.27500000000000002</v>
      </c>
      <c r="C43" s="8">
        <f t="shared" si="0"/>
        <v>54.591836734693885</v>
      </c>
      <c r="D43" s="8">
        <v>6.7662500000000003</v>
      </c>
      <c r="E43" s="8">
        <f t="shared" si="1"/>
        <v>8.0682559371430091</v>
      </c>
    </row>
    <row r="44" spans="1:6" s="8" customFormat="1" x14ac:dyDescent="0.35">
      <c r="A44" s="8" t="s">
        <v>47</v>
      </c>
      <c r="B44" s="8">
        <v>0.246</v>
      </c>
      <c r="C44" s="8">
        <f t="shared" si="0"/>
        <v>48.673469387755098</v>
      </c>
      <c r="D44" s="8">
        <v>5.7912499999999998</v>
      </c>
      <c r="E44" s="8">
        <f t="shared" si="1"/>
        <v>8.4046569199663459</v>
      </c>
    </row>
    <row r="45" spans="1:6" s="8" customFormat="1" x14ac:dyDescent="0.35">
      <c r="A45" s="8" t="s">
        <v>48</v>
      </c>
      <c r="B45" s="8">
        <v>0.33900000000000002</v>
      </c>
      <c r="C45" s="8">
        <f t="shared" si="0"/>
        <v>67.653061224489804</v>
      </c>
      <c r="D45" s="8">
        <v>7.1787499999999991</v>
      </c>
      <c r="E45" s="8">
        <f t="shared" si="1"/>
        <v>9.4240726065805074</v>
      </c>
    </row>
    <row r="46" spans="1:6" s="8" customFormat="1" x14ac:dyDescent="0.35">
      <c r="A46" s="8" t="s">
        <v>49</v>
      </c>
      <c r="B46" s="8">
        <v>0.35199999999999998</v>
      </c>
      <c r="C46" s="8">
        <f t="shared" si="0"/>
        <v>70.306122448979593</v>
      </c>
      <c r="D46" s="8">
        <v>8.8162499999999984</v>
      </c>
      <c r="E46" s="8">
        <f t="shared" si="1"/>
        <v>7.974606261049721</v>
      </c>
    </row>
    <row r="47" spans="1:6" s="8" customFormat="1" x14ac:dyDescent="0.35">
      <c r="A47" s="8" t="s">
        <v>50</v>
      </c>
      <c r="B47" s="8">
        <v>0.29799999999999999</v>
      </c>
      <c r="C47" s="8">
        <f t="shared" si="0"/>
        <v>59.285714285714285</v>
      </c>
      <c r="D47" s="8">
        <v>7.5537499999999991</v>
      </c>
      <c r="E47" s="8">
        <f t="shared" si="1"/>
        <v>7.8485142195219977</v>
      </c>
    </row>
    <row r="48" spans="1:6" s="8" customFormat="1" x14ac:dyDescent="0.35">
      <c r="A48" s="8" t="s">
        <v>54</v>
      </c>
      <c r="B48" s="8">
        <v>0.26500000000000001</v>
      </c>
      <c r="C48" s="8">
        <f t="shared" si="0"/>
        <v>52.551020408163268</v>
      </c>
      <c r="D48" s="8">
        <v>7.3912499999999994</v>
      </c>
      <c r="E48" s="8">
        <f t="shared" si="1"/>
        <v>7.1098962162236798</v>
      </c>
    </row>
    <row r="49" spans="1:6" s="8" customFormat="1" x14ac:dyDescent="0.35">
      <c r="A49" s="8" t="s">
        <v>55</v>
      </c>
      <c r="B49" s="8">
        <v>0.30399999999999999</v>
      </c>
      <c r="C49" s="8">
        <f t="shared" si="0"/>
        <v>60.510204081632651</v>
      </c>
      <c r="D49" s="8">
        <v>6.4412499999999993</v>
      </c>
      <c r="E49" s="8">
        <f t="shared" si="1"/>
        <v>9.3941710198537027</v>
      </c>
      <c r="F49" s="8">
        <f>AVERAGEA(E42:E49)</f>
        <v>8.187296248471851</v>
      </c>
    </row>
  </sheetData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F15" sqref="F15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ht="15" thickBot="1" x14ac:dyDescent="0.4">
      <c r="A1" t="s">
        <v>56</v>
      </c>
      <c r="B1" t="s">
        <v>57</v>
      </c>
      <c r="C1" t="s">
        <v>58</v>
      </c>
      <c r="R1" s="6"/>
    </row>
    <row r="2" spans="1:18" ht="15" thickTop="1" x14ac:dyDescent="0.35">
      <c r="A2" s="9" t="s">
        <v>60</v>
      </c>
      <c r="B2" s="67">
        <v>7.3036854466249999</v>
      </c>
      <c r="C2" s="68">
        <v>0.31758496867511476</v>
      </c>
      <c r="D2" s="34"/>
    </row>
    <row r="3" spans="1:18" x14ac:dyDescent="0.35">
      <c r="A3" s="9" t="s">
        <v>61</v>
      </c>
      <c r="B3" s="69">
        <v>12.224282732999999</v>
      </c>
      <c r="C3" s="70">
        <v>1.2056039735062303</v>
      </c>
      <c r="D3" s="34"/>
    </row>
    <row r="4" spans="1:18" x14ac:dyDescent="0.35">
      <c r="A4" s="9" t="s">
        <v>90</v>
      </c>
      <c r="B4" s="69">
        <v>16.646033201250003</v>
      </c>
      <c r="C4" s="71">
        <v>0.60620671118701108</v>
      </c>
      <c r="D4" s="34"/>
    </row>
    <row r="5" spans="1:18" x14ac:dyDescent="0.35">
      <c r="A5" s="9" t="s">
        <v>91</v>
      </c>
      <c r="B5" s="69">
        <v>12.268724071249999</v>
      </c>
      <c r="C5" s="71">
        <v>0.76138296140012496</v>
      </c>
      <c r="D5" s="34"/>
      <c r="F5" s="10"/>
      <c r="G5" s="11"/>
    </row>
    <row r="6" spans="1:18" x14ac:dyDescent="0.35">
      <c r="A6" s="12" t="s">
        <v>92</v>
      </c>
      <c r="B6" s="69">
        <v>11.849460307625</v>
      </c>
      <c r="C6" s="70">
        <v>1.5465418418670456</v>
      </c>
      <c r="D6" s="34"/>
      <c r="F6" s="13"/>
      <c r="G6" s="11"/>
    </row>
    <row r="7" spans="1:18" ht="23" x14ac:dyDescent="0.35">
      <c r="A7" s="12" t="s">
        <v>93</v>
      </c>
      <c r="B7" s="69">
        <v>7.8122962485</v>
      </c>
      <c r="C7" s="71">
        <v>0.32281910616309384</v>
      </c>
      <c r="D7" s="34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ht="15" thickBot="1" x14ac:dyDescent="0.4">
      <c r="D15" s="15"/>
    </row>
    <row r="16" spans="1:18" ht="15" thickTop="1" x14ac:dyDescent="0.35">
      <c r="D16" s="67"/>
      <c r="E16" s="68"/>
      <c r="F16" s="68"/>
      <c r="R16" s="17"/>
    </row>
    <row r="17" spans="4:18" x14ac:dyDescent="0.35">
      <c r="D17" s="69"/>
      <c r="E17" s="70"/>
      <c r="F17" s="70"/>
    </row>
    <row r="18" spans="4:18" x14ac:dyDescent="0.35">
      <c r="D18" s="69"/>
      <c r="E18" s="70"/>
      <c r="F18" s="71"/>
      <c r="R18" s="18"/>
    </row>
    <row r="19" spans="4:18" x14ac:dyDescent="0.35">
      <c r="D19" s="69"/>
      <c r="E19" s="70"/>
      <c r="F19" s="71"/>
      <c r="R19" s="18"/>
    </row>
    <row r="20" spans="4:18" x14ac:dyDescent="0.35">
      <c r="D20" s="69"/>
      <c r="E20" s="70"/>
      <c r="F20" s="70"/>
      <c r="N20" t="s">
        <v>95</v>
      </c>
    </row>
    <row r="21" spans="4:18" x14ac:dyDescent="0.35">
      <c r="D21" s="69"/>
      <c r="E21" s="71"/>
      <c r="F21" s="71"/>
      <c r="N21" s="59" t="s">
        <v>98</v>
      </c>
    </row>
    <row r="22" spans="4:18" x14ac:dyDescent="0.35">
      <c r="N22" s="6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E60" sqref="E2:E60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6" x14ac:dyDescent="0.35">
      <c r="A1" t="s">
        <v>0</v>
      </c>
      <c r="B1" t="s">
        <v>1</v>
      </c>
      <c r="C1" t="s">
        <v>4</v>
      </c>
      <c r="D1" t="s">
        <v>3</v>
      </c>
      <c r="E1" t="s">
        <v>2</v>
      </c>
    </row>
    <row r="2" spans="1:6" s="5" customFormat="1" x14ac:dyDescent="0.35">
      <c r="A2" s="5" t="s">
        <v>7</v>
      </c>
      <c r="B2" s="5">
        <v>0.26900000000000002</v>
      </c>
      <c r="C2" s="5">
        <f>(B2-0.0679)/0.0012</f>
        <v>167.58333333333334</v>
      </c>
      <c r="D2" s="5">
        <v>7.1037499999999989</v>
      </c>
      <c r="E2" s="5">
        <f>C2/D2</f>
        <v>23.590826441433521</v>
      </c>
    </row>
    <row r="3" spans="1:6" s="5" customFormat="1" x14ac:dyDescent="0.35">
      <c r="A3" s="5" t="s">
        <v>8</v>
      </c>
      <c r="B3" s="5">
        <v>0.28000000000000003</v>
      </c>
      <c r="C3" s="5">
        <f t="shared" ref="C3:C49" si="0">(B3-0.0679)/0.0012</f>
        <v>176.75000000000003</v>
      </c>
      <c r="D3" s="5">
        <v>7.8787499999999984</v>
      </c>
      <c r="E3" s="5">
        <f t="shared" ref="E3:E49" si="1">C3/D3</f>
        <v>22.433761700777417</v>
      </c>
    </row>
    <row r="4" spans="1:6" s="5" customFormat="1" x14ac:dyDescent="0.35">
      <c r="A4" s="5" t="s">
        <v>9</v>
      </c>
      <c r="B4" s="5">
        <v>0.27900000000000003</v>
      </c>
      <c r="C4" s="5">
        <f t="shared" si="0"/>
        <v>175.91666666666669</v>
      </c>
      <c r="D4" s="5">
        <v>7.9662499999999987</v>
      </c>
      <c r="E4" s="5">
        <f t="shared" si="1"/>
        <v>22.082744913436901</v>
      </c>
    </row>
    <row r="5" spans="1:6" s="5" customFormat="1" x14ac:dyDescent="0.35">
      <c r="A5" s="5" t="s">
        <v>10</v>
      </c>
      <c r="B5" s="5">
        <v>0.28499999999999998</v>
      </c>
      <c r="C5" s="5">
        <f t="shared" si="0"/>
        <v>180.91666666666666</v>
      </c>
      <c r="D5" s="5">
        <v>7.8787499999999984</v>
      </c>
      <c r="E5" s="5">
        <f t="shared" si="1"/>
        <v>22.962610397165374</v>
      </c>
    </row>
    <row r="6" spans="1:6" s="5" customFormat="1" x14ac:dyDescent="0.35">
      <c r="A6" s="5" t="s">
        <v>11</v>
      </c>
      <c r="B6" s="5">
        <v>0.29599999999999999</v>
      </c>
      <c r="C6" s="5">
        <f t="shared" si="0"/>
        <v>190.08333333333331</v>
      </c>
      <c r="D6" s="5">
        <v>7.4287499999999982</v>
      </c>
      <c r="E6" s="5">
        <f t="shared" si="1"/>
        <v>25.587525940882834</v>
      </c>
    </row>
    <row r="7" spans="1:6" s="5" customFormat="1" x14ac:dyDescent="0.35">
      <c r="A7" s="5" t="s">
        <v>12</v>
      </c>
      <c r="B7" s="5">
        <v>0.28299999999999997</v>
      </c>
      <c r="C7" s="5">
        <f t="shared" si="0"/>
        <v>179.24999999999997</v>
      </c>
      <c r="D7" s="5">
        <v>7.5662499999999984</v>
      </c>
      <c r="E7" s="5">
        <f t="shared" si="1"/>
        <v>23.690731868494961</v>
      </c>
    </row>
    <row r="8" spans="1:6" s="5" customFormat="1" x14ac:dyDescent="0.35">
      <c r="A8" s="5" t="s">
        <v>13</v>
      </c>
      <c r="B8" s="5">
        <v>0.28199999999999997</v>
      </c>
      <c r="C8" s="5">
        <f t="shared" si="0"/>
        <v>178.41666666666666</v>
      </c>
      <c r="D8" s="5">
        <v>7.7787499999999996</v>
      </c>
      <c r="E8" s="5">
        <f t="shared" si="1"/>
        <v>22.93641866195297</v>
      </c>
    </row>
    <row r="9" spans="1:6" s="5" customFormat="1" x14ac:dyDescent="0.35">
      <c r="A9" s="5" t="s">
        <v>14</v>
      </c>
      <c r="B9" s="5">
        <v>0.29399999999999998</v>
      </c>
      <c r="C9" s="5">
        <f t="shared" si="0"/>
        <v>188.41666666666666</v>
      </c>
      <c r="D9" s="5">
        <v>7.7287499999999989</v>
      </c>
      <c r="E9" s="5">
        <f t="shared" si="1"/>
        <v>24.378672704728022</v>
      </c>
      <c r="F9" s="5">
        <f>AVERAGEA(E2:E9)</f>
        <v>23.457911578609004</v>
      </c>
    </row>
    <row r="10" spans="1:6" s="4" customFormat="1" x14ac:dyDescent="0.35">
      <c r="A10" s="4" t="s">
        <v>39</v>
      </c>
      <c r="B10" s="4">
        <v>0.33400000000000002</v>
      </c>
      <c r="C10" s="4">
        <f t="shared" si="0"/>
        <v>221.75000000000003</v>
      </c>
      <c r="D10" s="4">
        <v>7.2662499999999985</v>
      </c>
      <c r="E10" s="4">
        <f t="shared" si="1"/>
        <v>30.517804920006892</v>
      </c>
    </row>
    <row r="11" spans="1:6" s="4" customFormat="1" x14ac:dyDescent="0.35">
      <c r="A11" s="4" t="s">
        <v>40</v>
      </c>
      <c r="B11" s="4">
        <v>0.32900000000000001</v>
      </c>
      <c r="C11" s="4">
        <f t="shared" si="0"/>
        <v>217.58333333333334</v>
      </c>
      <c r="D11" s="4">
        <v>6.92875</v>
      </c>
      <c r="E11" s="4">
        <f t="shared" si="1"/>
        <v>31.402970713813218</v>
      </c>
    </row>
    <row r="12" spans="1:6" s="4" customFormat="1" x14ac:dyDescent="0.35">
      <c r="A12" s="4" t="s">
        <v>41</v>
      </c>
      <c r="B12" s="4">
        <v>0.318</v>
      </c>
      <c r="C12" s="4">
        <f t="shared" si="0"/>
        <v>208.41666666666669</v>
      </c>
      <c r="D12" s="4">
        <v>6.61625</v>
      </c>
      <c r="E12" s="4">
        <f t="shared" si="1"/>
        <v>31.500724226966437</v>
      </c>
    </row>
    <row r="13" spans="1:6" s="4" customFormat="1" x14ac:dyDescent="0.35">
      <c r="A13" s="4" t="s">
        <v>42</v>
      </c>
      <c r="B13" s="4">
        <v>0.34399999999999997</v>
      </c>
      <c r="C13" s="4">
        <f t="shared" si="0"/>
        <v>230.08333333333331</v>
      </c>
      <c r="D13" s="4">
        <v>7.5662500000000001</v>
      </c>
      <c r="E13" s="4">
        <f t="shared" si="1"/>
        <v>30.40916350019274</v>
      </c>
    </row>
    <row r="14" spans="1:6" s="4" customFormat="1" ht="15" customHeight="1" x14ac:dyDescent="0.35">
      <c r="A14" s="4" t="s">
        <v>43</v>
      </c>
      <c r="B14" s="4">
        <v>0.307</v>
      </c>
      <c r="C14" s="4">
        <f t="shared" si="0"/>
        <v>199.25</v>
      </c>
      <c r="D14" s="4">
        <v>6.8412499999999996</v>
      </c>
      <c r="E14" s="4">
        <f t="shared" si="1"/>
        <v>29.124794445459532</v>
      </c>
    </row>
    <row r="15" spans="1:6" s="4" customFormat="1" x14ac:dyDescent="0.35">
      <c r="A15" s="4" t="s">
        <v>44</v>
      </c>
      <c r="B15" s="4">
        <v>0.34599999999999997</v>
      </c>
      <c r="C15" s="4">
        <f t="shared" si="0"/>
        <v>231.74999999999997</v>
      </c>
      <c r="D15" s="4">
        <v>7.3537499999999998</v>
      </c>
      <c r="E15" s="4">
        <f t="shared" si="1"/>
        <v>31.514533401325853</v>
      </c>
    </row>
    <row r="16" spans="1:6" s="4" customFormat="1" x14ac:dyDescent="0.35">
      <c r="A16" s="4" t="s">
        <v>52</v>
      </c>
      <c r="B16" s="4">
        <v>0.36199999999999999</v>
      </c>
      <c r="C16" s="4">
        <f t="shared" si="0"/>
        <v>245.08333333333334</v>
      </c>
      <c r="D16" s="4">
        <v>7.6287499999999984</v>
      </c>
      <c r="E16" s="4">
        <f t="shared" si="1"/>
        <v>32.126276694521827</v>
      </c>
    </row>
    <row r="17" spans="1:6" s="4" customFormat="1" x14ac:dyDescent="0.35">
      <c r="A17" s="4" t="s">
        <v>53</v>
      </c>
      <c r="B17" s="4">
        <v>0.38300000000000001</v>
      </c>
      <c r="C17" s="4">
        <f t="shared" si="0"/>
        <v>262.58333333333337</v>
      </c>
      <c r="D17" s="4">
        <v>7.9537499999999985</v>
      </c>
      <c r="E17" s="4">
        <f t="shared" si="1"/>
        <v>33.013777568233024</v>
      </c>
      <c r="F17" s="4">
        <f>AVERAGEA(E10:E17)</f>
        <v>31.201255683814942</v>
      </c>
    </row>
    <row r="18" spans="1:6" s="7" customFormat="1" x14ac:dyDescent="0.35">
      <c r="A18" s="7" t="s">
        <v>15</v>
      </c>
      <c r="B18" s="7">
        <v>0.38400000000000001</v>
      </c>
      <c r="C18" s="7">
        <f t="shared" si="0"/>
        <v>263.41666666666669</v>
      </c>
      <c r="D18" s="7">
        <v>6.7662500000000003</v>
      </c>
      <c r="E18" s="7">
        <f t="shared" si="1"/>
        <v>38.930968655705399</v>
      </c>
    </row>
    <row r="19" spans="1:6" s="7" customFormat="1" x14ac:dyDescent="0.35">
      <c r="A19" s="7" t="s">
        <v>16</v>
      </c>
      <c r="B19" s="7">
        <v>0.36099999999999999</v>
      </c>
      <c r="C19" s="7">
        <f t="shared" si="0"/>
        <v>244.25</v>
      </c>
      <c r="D19" s="7">
        <v>6.1912500000000001</v>
      </c>
      <c r="E19" s="7">
        <f t="shared" si="1"/>
        <v>39.450837876034726</v>
      </c>
    </row>
    <row r="20" spans="1:6" s="7" customFormat="1" x14ac:dyDescent="0.35">
      <c r="A20" s="7" t="s">
        <v>17</v>
      </c>
      <c r="B20" s="7">
        <v>0.41</v>
      </c>
      <c r="C20" s="7">
        <f t="shared" si="0"/>
        <v>285.08333333333331</v>
      </c>
      <c r="D20" s="7">
        <v>7.1787499999999991</v>
      </c>
      <c r="E20" s="7">
        <f t="shared" si="1"/>
        <v>39.7121132973475</v>
      </c>
    </row>
    <row r="21" spans="1:6" s="7" customFormat="1" x14ac:dyDescent="0.35">
      <c r="A21" s="7" t="s">
        <v>18</v>
      </c>
      <c r="B21" s="7">
        <v>0.35399999999999998</v>
      </c>
      <c r="C21" s="7">
        <f t="shared" si="0"/>
        <v>238.41666666666666</v>
      </c>
      <c r="D21" s="7">
        <v>6.2162499999999996</v>
      </c>
      <c r="E21" s="7">
        <f t="shared" si="1"/>
        <v>38.353777062805818</v>
      </c>
    </row>
    <row r="22" spans="1:6" s="7" customFormat="1" x14ac:dyDescent="0.35">
      <c r="A22" s="7" t="s">
        <v>19</v>
      </c>
      <c r="B22" s="7">
        <v>0.376</v>
      </c>
      <c r="C22" s="7">
        <f t="shared" si="0"/>
        <v>256.75</v>
      </c>
      <c r="D22" s="7">
        <v>6.3537499999999998</v>
      </c>
      <c r="E22" s="7">
        <f t="shared" si="1"/>
        <v>40.409207161125323</v>
      </c>
    </row>
    <row r="23" spans="1:6" s="7" customFormat="1" x14ac:dyDescent="0.35">
      <c r="A23" s="7" t="s">
        <v>20</v>
      </c>
      <c r="B23" s="7">
        <v>0.41899999999999998</v>
      </c>
      <c r="C23" s="7">
        <f t="shared" si="0"/>
        <v>292.58333333333331</v>
      </c>
      <c r="D23" s="7">
        <v>7.3912499999999994</v>
      </c>
      <c r="E23" s="7">
        <f t="shared" si="1"/>
        <v>39.585094988443544</v>
      </c>
    </row>
    <row r="24" spans="1:6" s="7" customFormat="1" x14ac:dyDescent="0.35">
      <c r="A24" s="7" t="s">
        <v>21</v>
      </c>
      <c r="B24" s="7">
        <v>0.38</v>
      </c>
      <c r="C24" s="7">
        <f t="shared" si="0"/>
        <v>260.08333333333337</v>
      </c>
      <c r="D24" s="7">
        <v>6.4412500000000001</v>
      </c>
      <c r="E24" s="7">
        <f t="shared" si="1"/>
        <v>40.377773465295306</v>
      </c>
    </row>
    <row r="25" spans="1:6" s="7" customFormat="1" x14ac:dyDescent="0.35">
      <c r="A25" s="7" t="s">
        <v>22</v>
      </c>
      <c r="B25" s="7">
        <v>0.35799999999999998</v>
      </c>
      <c r="C25" s="7">
        <f t="shared" si="0"/>
        <v>241.75</v>
      </c>
      <c r="D25" s="7">
        <v>6.0162500000000003</v>
      </c>
      <c r="E25" s="7">
        <f t="shared" si="1"/>
        <v>40.182838146686059</v>
      </c>
      <c r="F25" s="7">
        <f>AVERAGEA(E18:E25)</f>
        <v>39.625326331680455</v>
      </c>
    </row>
    <row r="26" spans="1:6" s="2" customFormat="1" x14ac:dyDescent="0.35">
      <c r="A26" s="2" t="s">
        <v>23</v>
      </c>
      <c r="B26" s="2">
        <v>0.27400000000000002</v>
      </c>
      <c r="C26" s="2">
        <f t="shared" si="0"/>
        <v>171.75000000000003</v>
      </c>
      <c r="D26" s="2">
        <v>6.3287499999999985</v>
      </c>
      <c r="E26" s="2">
        <f t="shared" si="1"/>
        <v>27.138060438475222</v>
      </c>
    </row>
    <row r="27" spans="1:6" s="2" customFormat="1" x14ac:dyDescent="0.35">
      <c r="A27" s="2" t="s">
        <v>24</v>
      </c>
      <c r="B27" s="2">
        <v>0.28399999999999997</v>
      </c>
      <c r="C27" s="2">
        <f t="shared" si="0"/>
        <v>180.08333333333331</v>
      </c>
      <c r="D27" s="2">
        <v>6.61625</v>
      </c>
      <c r="E27" s="2">
        <f t="shared" si="1"/>
        <v>27.218338686315256</v>
      </c>
    </row>
    <row r="28" spans="1:6" s="2" customFormat="1" x14ac:dyDescent="0.35">
      <c r="A28" s="2" t="s">
        <v>25</v>
      </c>
      <c r="B28" s="2">
        <v>0.26300000000000001</v>
      </c>
      <c r="C28" s="2">
        <f t="shared" si="0"/>
        <v>162.58333333333334</v>
      </c>
      <c r="D28" s="2">
        <v>5.5662500000000001</v>
      </c>
      <c r="E28" s="2">
        <f t="shared" si="1"/>
        <v>29.208773111759864</v>
      </c>
    </row>
    <row r="29" spans="1:6" s="2" customFormat="1" x14ac:dyDescent="0.35">
      <c r="A29" s="2" t="s">
        <v>26</v>
      </c>
      <c r="B29" s="2">
        <v>0.312</v>
      </c>
      <c r="C29" s="2">
        <f t="shared" si="0"/>
        <v>203.41666666666666</v>
      </c>
      <c r="D29" s="2">
        <v>6.2412500000000009</v>
      </c>
      <c r="E29" s="2">
        <f t="shared" si="1"/>
        <v>32.592295880899918</v>
      </c>
    </row>
    <row r="30" spans="1:6" s="2" customFormat="1" x14ac:dyDescent="0.35">
      <c r="A30" s="2" t="s">
        <v>27</v>
      </c>
      <c r="B30" s="2">
        <v>0.31900000000000001</v>
      </c>
      <c r="C30" s="2">
        <f t="shared" si="0"/>
        <v>209.25</v>
      </c>
      <c r="D30" s="2">
        <v>6.9537499999999985</v>
      </c>
      <c r="E30" s="2">
        <f t="shared" si="1"/>
        <v>30.091677152615503</v>
      </c>
    </row>
    <row r="31" spans="1:6" s="2" customFormat="1" x14ac:dyDescent="0.35">
      <c r="A31" s="2" t="s">
        <v>28</v>
      </c>
      <c r="B31" s="2">
        <v>0.35099999999999998</v>
      </c>
      <c r="C31" s="2">
        <f t="shared" si="0"/>
        <v>235.91666666666666</v>
      </c>
      <c r="D31" s="2">
        <v>7.6287499999999984</v>
      </c>
      <c r="E31" s="2">
        <f t="shared" si="1"/>
        <v>30.924681850456064</v>
      </c>
    </row>
    <row r="32" spans="1:6" s="2" customFormat="1" x14ac:dyDescent="0.35">
      <c r="A32" s="2" t="s">
        <v>29</v>
      </c>
      <c r="B32" s="2">
        <v>0.33600000000000002</v>
      </c>
      <c r="C32" s="2">
        <f t="shared" si="0"/>
        <v>223.41666666666669</v>
      </c>
      <c r="D32" s="2">
        <v>7.9537499999999985</v>
      </c>
      <c r="E32" s="2">
        <f t="shared" si="1"/>
        <v>28.089475614228096</v>
      </c>
    </row>
    <row r="33" spans="1:6" s="2" customFormat="1" x14ac:dyDescent="0.35">
      <c r="A33" s="2" t="s">
        <v>30</v>
      </c>
      <c r="B33" s="2">
        <v>0.312</v>
      </c>
      <c r="C33" s="2">
        <f t="shared" si="0"/>
        <v>203.41666666666666</v>
      </c>
      <c r="D33" s="2">
        <v>6.7662500000000003</v>
      </c>
      <c r="E33" s="2">
        <f t="shared" si="1"/>
        <v>30.06342755095757</v>
      </c>
      <c r="F33" s="2">
        <f>AVERAGEA(E26:E33)</f>
        <v>29.415841285713434</v>
      </c>
    </row>
    <row r="34" spans="1:6" s="3" customFormat="1" x14ac:dyDescent="0.35">
      <c r="A34" s="3" t="s">
        <v>31</v>
      </c>
      <c r="B34" s="3">
        <v>0.24099999999999999</v>
      </c>
      <c r="C34" s="3">
        <f t="shared" si="0"/>
        <v>144.25</v>
      </c>
      <c r="D34" s="3">
        <v>5.7912499999999998</v>
      </c>
      <c r="E34" s="3">
        <f t="shared" si="1"/>
        <v>24.908266781782864</v>
      </c>
    </row>
    <row r="35" spans="1:6" s="3" customFormat="1" x14ac:dyDescent="0.35">
      <c r="A35" s="3" t="s">
        <v>32</v>
      </c>
      <c r="B35" s="3">
        <v>0.29499999999999998</v>
      </c>
      <c r="C35" s="3">
        <f t="shared" si="0"/>
        <v>189.25</v>
      </c>
      <c r="D35" s="3">
        <v>7.1787499999999991</v>
      </c>
      <c r="E35" s="3">
        <f t="shared" si="1"/>
        <v>26.362528295316039</v>
      </c>
    </row>
    <row r="36" spans="1:6" s="3" customFormat="1" x14ac:dyDescent="0.35">
      <c r="A36" s="3" t="s">
        <v>33</v>
      </c>
      <c r="B36" s="3">
        <v>0.316</v>
      </c>
      <c r="C36" s="3">
        <f t="shared" si="0"/>
        <v>206.75</v>
      </c>
      <c r="D36" s="3">
        <v>7.9162499999999998</v>
      </c>
      <c r="E36" s="3">
        <f t="shared" si="1"/>
        <v>26.117164061266383</v>
      </c>
    </row>
    <row r="37" spans="1:6" s="3" customFormat="1" x14ac:dyDescent="0.35">
      <c r="A37" s="3" t="s">
        <v>34</v>
      </c>
      <c r="B37" s="3">
        <v>0.317</v>
      </c>
      <c r="C37" s="3">
        <f t="shared" si="0"/>
        <v>207.58333333333334</v>
      </c>
      <c r="D37" s="3">
        <v>7.5537499999999991</v>
      </c>
      <c r="E37" s="3">
        <f t="shared" si="1"/>
        <v>27.480831816426726</v>
      </c>
    </row>
    <row r="38" spans="1:6" s="3" customFormat="1" x14ac:dyDescent="0.35">
      <c r="A38" s="3" t="s">
        <v>35</v>
      </c>
      <c r="B38" s="3">
        <v>0.312</v>
      </c>
      <c r="C38" s="3">
        <f t="shared" si="0"/>
        <v>203.41666666666666</v>
      </c>
      <c r="D38" s="3">
        <v>7.5662500000000001</v>
      </c>
      <c r="E38" s="3">
        <f t="shared" si="1"/>
        <v>26.884740349138166</v>
      </c>
    </row>
    <row r="39" spans="1:6" s="3" customFormat="1" x14ac:dyDescent="0.35">
      <c r="A39" s="3" t="s">
        <v>36</v>
      </c>
      <c r="B39" s="3">
        <v>0.248</v>
      </c>
      <c r="C39" s="3">
        <f t="shared" si="0"/>
        <v>150.08333333333334</v>
      </c>
      <c r="D39" s="3">
        <v>6.2412500000000009</v>
      </c>
      <c r="E39" s="3">
        <f t="shared" si="1"/>
        <v>24.046999132118298</v>
      </c>
    </row>
    <row r="40" spans="1:6" s="3" customFormat="1" x14ac:dyDescent="0.35">
      <c r="A40" s="3" t="s">
        <v>37</v>
      </c>
      <c r="B40" s="3">
        <v>0.29499999999999998</v>
      </c>
      <c r="C40" s="3">
        <f t="shared" si="0"/>
        <v>189.25</v>
      </c>
      <c r="D40" s="3">
        <v>6.9537499999999985</v>
      </c>
      <c r="E40" s="3">
        <f t="shared" si="1"/>
        <v>27.215531188207809</v>
      </c>
    </row>
    <row r="41" spans="1:6" s="3" customFormat="1" x14ac:dyDescent="0.35">
      <c r="A41" s="3" t="s">
        <v>38</v>
      </c>
      <c r="B41" s="3">
        <v>0.30399999999999999</v>
      </c>
      <c r="C41" s="3">
        <f t="shared" si="0"/>
        <v>196.75</v>
      </c>
      <c r="D41" s="3">
        <v>7.6287499999999984</v>
      </c>
      <c r="E41" s="3">
        <f t="shared" si="1"/>
        <v>25.79059478944782</v>
      </c>
      <c r="F41" s="3">
        <f>AVERAGEA(E34:E41)</f>
        <v>26.100832051713013</v>
      </c>
    </row>
    <row r="42" spans="1:6" s="8" customFormat="1" x14ac:dyDescent="0.35">
      <c r="A42" s="8" t="s">
        <v>45</v>
      </c>
      <c r="B42" s="8">
        <v>0.29399999999999998</v>
      </c>
      <c r="C42" s="8">
        <f t="shared" si="0"/>
        <v>188.41666666666666</v>
      </c>
      <c r="D42" s="8">
        <v>7.9537499999999985</v>
      </c>
      <c r="E42" s="8">
        <f t="shared" si="1"/>
        <v>23.689035570223691</v>
      </c>
    </row>
    <row r="43" spans="1:6" s="8" customFormat="1" x14ac:dyDescent="0.35">
      <c r="A43" s="8" t="s">
        <v>46</v>
      </c>
      <c r="B43" s="8">
        <v>0.27600000000000002</v>
      </c>
      <c r="C43" s="8">
        <f t="shared" si="0"/>
        <v>173.41666666666669</v>
      </c>
      <c r="D43" s="8">
        <v>6.7662500000000003</v>
      </c>
      <c r="E43" s="8">
        <f t="shared" si="1"/>
        <v>25.629656998583659</v>
      </c>
    </row>
    <row r="44" spans="1:6" s="8" customFormat="1" x14ac:dyDescent="0.35">
      <c r="A44" s="8" t="s">
        <v>47</v>
      </c>
      <c r="B44" s="8">
        <v>0.24199999999999999</v>
      </c>
      <c r="C44" s="8">
        <f t="shared" si="0"/>
        <v>145.08333333333331</v>
      </c>
      <c r="D44" s="8">
        <v>5.7912499999999998</v>
      </c>
      <c r="E44" s="8">
        <f t="shared" si="1"/>
        <v>25.052162026045036</v>
      </c>
    </row>
    <row r="45" spans="1:6" s="8" customFormat="1" x14ac:dyDescent="0.35">
      <c r="A45" s="8" t="s">
        <v>48</v>
      </c>
      <c r="B45" s="8">
        <v>0.26100000000000001</v>
      </c>
      <c r="C45" s="8">
        <f t="shared" si="0"/>
        <v>160.91666666666669</v>
      </c>
      <c r="D45" s="8">
        <v>7.1787499999999991</v>
      </c>
      <c r="E45" s="8">
        <f t="shared" si="1"/>
        <v>22.41569446862848</v>
      </c>
    </row>
    <row r="46" spans="1:6" s="8" customFormat="1" x14ac:dyDescent="0.35">
      <c r="A46" s="8" t="s">
        <v>49</v>
      </c>
      <c r="B46" s="8">
        <v>0.32400000000000001</v>
      </c>
      <c r="C46" s="8">
        <f t="shared" si="0"/>
        <v>213.41666666666669</v>
      </c>
      <c r="D46" s="8">
        <v>8.8162499999999984</v>
      </c>
      <c r="E46" s="8">
        <f t="shared" si="1"/>
        <v>24.207193156576405</v>
      </c>
    </row>
    <row r="47" spans="1:6" s="8" customFormat="1" x14ac:dyDescent="0.35">
      <c r="A47" s="8" t="s">
        <v>50</v>
      </c>
      <c r="B47" s="8">
        <v>0.28599999999999998</v>
      </c>
      <c r="C47" s="8">
        <f t="shared" si="0"/>
        <v>181.74999999999997</v>
      </c>
      <c r="D47" s="8">
        <v>7.5537499999999991</v>
      </c>
      <c r="E47" s="8">
        <f t="shared" si="1"/>
        <v>24.060896905510507</v>
      </c>
    </row>
    <row r="48" spans="1:6" s="8" customFormat="1" x14ac:dyDescent="0.35">
      <c r="A48" s="8" t="s">
        <v>54</v>
      </c>
      <c r="B48" s="8">
        <v>0.27400000000000002</v>
      </c>
      <c r="C48" s="8">
        <f t="shared" si="0"/>
        <v>171.75000000000003</v>
      </c>
      <c r="D48" s="8">
        <v>7.3912499999999994</v>
      </c>
      <c r="E48" s="8">
        <f t="shared" si="1"/>
        <v>23.236935565702694</v>
      </c>
    </row>
    <row r="49" spans="1:6" s="8" customFormat="1" x14ac:dyDescent="0.35">
      <c r="A49" s="8" t="s">
        <v>55</v>
      </c>
      <c r="B49" s="8">
        <v>0.25600000000000001</v>
      </c>
      <c r="C49" s="8">
        <f t="shared" si="0"/>
        <v>156.75</v>
      </c>
      <c r="D49" s="8">
        <v>6.4412499999999993</v>
      </c>
      <c r="E49" s="8">
        <f t="shared" si="1"/>
        <v>24.335338637686789</v>
      </c>
      <c r="F49" s="8">
        <f>AVERAGEA(E42:E49)</f>
        <v>24.078364166119655</v>
      </c>
    </row>
  </sheetData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D10" sqref="D10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35">
        <v>23.457911577500003</v>
      </c>
      <c r="C2" s="38">
        <v>0.39893103775162092</v>
      </c>
      <c r="D2" s="36"/>
    </row>
    <row r="3" spans="1:18" x14ac:dyDescent="0.35">
      <c r="A3" s="9" t="s">
        <v>61</v>
      </c>
      <c r="B3" s="37">
        <v>31.201255683749999</v>
      </c>
      <c r="C3" s="39">
        <v>0.41780931589108011</v>
      </c>
      <c r="D3" s="36"/>
    </row>
    <row r="4" spans="1:18" x14ac:dyDescent="0.35">
      <c r="A4" s="9" t="s">
        <v>90</v>
      </c>
      <c r="B4" s="37">
        <v>39.625326333750003</v>
      </c>
      <c r="C4" s="39">
        <v>0.25460165530701867</v>
      </c>
      <c r="D4" s="36"/>
    </row>
    <row r="5" spans="1:18" x14ac:dyDescent="0.35">
      <c r="A5" s="9" t="s">
        <v>91</v>
      </c>
      <c r="B5" s="37">
        <v>29.415841284999999</v>
      </c>
      <c r="C5" s="39">
        <v>0.66898126305065753</v>
      </c>
      <c r="D5" s="36"/>
      <c r="F5" s="10"/>
      <c r="G5" s="11"/>
    </row>
    <row r="6" spans="1:18" x14ac:dyDescent="0.35">
      <c r="A6" s="12" t="s">
        <v>92</v>
      </c>
      <c r="B6" s="37">
        <v>26.100832052499996</v>
      </c>
      <c r="C6" s="39">
        <v>0.413325065918344</v>
      </c>
      <c r="D6" s="36"/>
      <c r="F6" s="13"/>
      <c r="G6" s="11"/>
    </row>
    <row r="7" spans="1:18" ht="23" x14ac:dyDescent="0.35">
      <c r="A7" s="12" t="s">
        <v>93</v>
      </c>
      <c r="B7" s="37">
        <v>24.078364168750003</v>
      </c>
      <c r="C7" s="39">
        <v>0.35511011842385182</v>
      </c>
      <c r="D7" s="36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ht="15" thickBot="1" x14ac:dyDescent="0.4">
      <c r="D12" s="15"/>
    </row>
    <row r="13" spans="1:18" ht="15" thickTop="1" x14ac:dyDescent="0.35">
      <c r="B13" s="61"/>
      <c r="C13" s="62"/>
      <c r="D13" s="63"/>
    </row>
    <row r="14" spans="1:18" x14ac:dyDescent="0.35">
      <c r="B14" s="64"/>
      <c r="C14" s="65"/>
      <c r="D14" s="66"/>
    </row>
    <row r="15" spans="1:18" x14ac:dyDescent="0.35">
      <c r="B15" s="64"/>
      <c r="C15" s="66"/>
      <c r="D15" s="66"/>
    </row>
    <row r="16" spans="1:18" x14ac:dyDescent="0.35">
      <c r="B16" s="64"/>
      <c r="C16" s="65"/>
      <c r="D16" s="66"/>
      <c r="R16" s="17"/>
    </row>
    <row r="17" spans="2:18" x14ac:dyDescent="0.35">
      <c r="B17" s="64"/>
      <c r="C17" s="65"/>
      <c r="D17" s="66"/>
    </row>
    <row r="18" spans="2:18" x14ac:dyDescent="0.35">
      <c r="B18" s="64"/>
      <c r="C18" s="65"/>
      <c r="D18" s="66"/>
      <c r="R18" s="18"/>
    </row>
    <row r="19" spans="2:18" x14ac:dyDescent="0.35">
      <c r="N19" t="s">
        <v>95</v>
      </c>
      <c r="R19" s="18"/>
    </row>
    <row r="20" spans="2:18" x14ac:dyDescent="0.35">
      <c r="N20" s="59" t="s">
        <v>98</v>
      </c>
    </row>
    <row r="21" spans="2:18" ht="43.5" x14ac:dyDescent="0.35">
      <c r="N21" s="60" t="s">
        <v>99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workbookViewId="0">
      <selection activeCell="F52" sqref="F2:F52"/>
    </sheetView>
  </sheetViews>
  <sheetFormatPr defaultRowHeight="14.5" x14ac:dyDescent="0.35"/>
  <cols>
    <col min="4" max="5" width="10.90625" customWidth="1"/>
    <col min="6" max="6" width="11.81640625" customWidth="1"/>
  </cols>
  <sheetData>
    <row r="1" spans="2:7" x14ac:dyDescent="0.35">
      <c r="B1" t="s">
        <v>0</v>
      </c>
      <c r="C1" t="s">
        <v>1</v>
      </c>
      <c r="D1" t="s">
        <v>4</v>
      </c>
      <c r="E1" t="s">
        <v>3</v>
      </c>
      <c r="F1" t="s">
        <v>2</v>
      </c>
    </row>
    <row r="2" spans="2:7" s="5" customFormat="1" x14ac:dyDescent="0.35">
      <c r="B2" s="5" t="s">
        <v>7</v>
      </c>
      <c r="C2" s="5">
        <v>0.20900000000000002</v>
      </c>
      <c r="D2" s="5">
        <f>(C2-0.039)/0.0209</f>
        <v>8.1339712918660307</v>
      </c>
      <c r="E2" s="5">
        <v>7.1037499999999989</v>
      </c>
      <c r="F2" s="5">
        <f>D2/E2</f>
        <v>1.1450249926962566</v>
      </c>
    </row>
    <row r="3" spans="2:7" s="5" customFormat="1" x14ac:dyDescent="0.35">
      <c r="B3" s="5" t="s">
        <v>8</v>
      </c>
      <c r="C3" s="5">
        <v>0.217</v>
      </c>
      <c r="D3" s="5">
        <f t="shared" ref="D3:D49" si="0">(C3-0.039)/0.0209</f>
        <v>8.5167464114832541</v>
      </c>
      <c r="E3" s="5">
        <v>7.8787499999999984</v>
      </c>
      <c r="F3" s="5">
        <f t="shared" ref="F3:F49" si="1">D3/E3</f>
        <v>1.0809768569231484</v>
      </c>
    </row>
    <row r="4" spans="2:7" s="5" customFormat="1" x14ac:dyDescent="0.35">
      <c r="B4" s="5" t="s">
        <v>9</v>
      </c>
      <c r="C4" s="5">
        <v>0.21900000000000003</v>
      </c>
      <c r="D4" s="5">
        <f t="shared" si="0"/>
        <v>8.6124401913875612</v>
      </c>
      <c r="E4" s="5">
        <v>7.9662499999999987</v>
      </c>
      <c r="F4" s="5">
        <f t="shared" si="1"/>
        <v>1.0811159819723914</v>
      </c>
    </row>
    <row r="5" spans="2:7" s="5" customFormat="1" x14ac:dyDescent="0.35">
      <c r="B5" s="5" t="s">
        <v>10</v>
      </c>
      <c r="C5" s="5">
        <v>0.20499999999999999</v>
      </c>
      <c r="D5" s="5">
        <f t="shared" si="0"/>
        <v>7.9425837320574155</v>
      </c>
      <c r="E5" s="5">
        <v>7.8787499999999984</v>
      </c>
      <c r="F5" s="5">
        <f t="shared" si="1"/>
        <v>1.0081020126361944</v>
      </c>
    </row>
    <row r="6" spans="2:7" s="5" customFormat="1" x14ac:dyDescent="0.35">
      <c r="B6" s="5" t="s">
        <v>11</v>
      </c>
      <c r="C6" s="5">
        <v>0.20600000000000002</v>
      </c>
      <c r="D6" s="5">
        <f t="shared" si="0"/>
        <v>7.99043062200957</v>
      </c>
      <c r="E6" s="5">
        <v>7.4287499999999982</v>
      </c>
      <c r="F6" s="5">
        <f t="shared" si="1"/>
        <v>1.0756090354379366</v>
      </c>
    </row>
    <row r="7" spans="2:7" s="5" customFormat="1" x14ac:dyDescent="0.35">
      <c r="B7" s="5" t="s">
        <v>12</v>
      </c>
      <c r="C7" s="5">
        <v>0.22299999999999998</v>
      </c>
      <c r="D7" s="5">
        <f t="shared" si="0"/>
        <v>8.803827751196172</v>
      </c>
      <c r="E7" s="5">
        <v>7.5662499999999984</v>
      </c>
      <c r="F7" s="5">
        <f t="shared" si="1"/>
        <v>1.1635655379079695</v>
      </c>
    </row>
    <row r="8" spans="2:7" s="5" customFormat="1" x14ac:dyDescent="0.35">
      <c r="B8" s="5" t="s">
        <v>13</v>
      </c>
      <c r="C8" s="5">
        <v>0.22199999999999998</v>
      </c>
      <c r="D8" s="5">
        <f t="shared" si="0"/>
        <v>8.7559808612440175</v>
      </c>
      <c r="E8" s="5">
        <v>7.7787499999999996</v>
      </c>
      <c r="F8" s="5">
        <f t="shared" si="1"/>
        <v>1.1256282643411881</v>
      </c>
    </row>
    <row r="9" spans="2:7" s="5" customFormat="1" x14ac:dyDescent="0.35">
      <c r="B9" s="5" t="s">
        <v>14</v>
      </c>
      <c r="C9" s="5">
        <v>0.214</v>
      </c>
      <c r="D9" s="5">
        <f t="shared" si="0"/>
        <v>8.3732057416267942</v>
      </c>
      <c r="E9" s="5">
        <v>7.7287499999999989</v>
      </c>
      <c r="F9" s="5">
        <f t="shared" si="1"/>
        <v>1.0833842136990839</v>
      </c>
      <c r="G9" s="5">
        <f>AVERAGEA(F2:F9)</f>
        <v>1.0954258619517712</v>
      </c>
    </row>
    <row r="10" spans="2:7" s="4" customFormat="1" x14ac:dyDescent="0.35">
      <c r="B10" s="4" t="s">
        <v>39</v>
      </c>
      <c r="C10" s="4">
        <v>0.27400000000000002</v>
      </c>
      <c r="D10" s="5">
        <f t="shared" si="0"/>
        <v>11.244019138755982</v>
      </c>
      <c r="E10" s="4">
        <v>7.2662499999999985</v>
      </c>
      <c r="F10" s="4">
        <f t="shared" si="1"/>
        <v>1.5474308121460154</v>
      </c>
    </row>
    <row r="11" spans="2:7" s="4" customFormat="1" x14ac:dyDescent="0.35">
      <c r="B11" s="4" t="s">
        <v>40</v>
      </c>
      <c r="C11" s="4">
        <v>0.26900000000000002</v>
      </c>
      <c r="D11" s="5">
        <f t="shared" si="0"/>
        <v>11.004784688995217</v>
      </c>
      <c r="E11" s="4">
        <v>6.92875</v>
      </c>
      <c r="F11" s="4">
        <f t="shared" si="1"/>
        <v>1.5882785046357881</v>
      </c>
    </row>
    <row r="12" spans="2:7" s="4" customFormat="1" x14ac:dyDescent="0.35">
      <c r="B12" s="4" t="s">
        <v>41</v>
      </c>
      <c r="C12" s="4">
        <v>0.25800000000000001</v>
      </c>
      <c r="D12" s="5">
        <f t="shared" si="0"/>
        <v>10.478468899521532</v>
      </c>
      <c r="E12" s="4">
        <v>6.61625</v>
      </c>
      <c r="F12" s="4">
        <f t="shared" si="1"/>
        <v>1.5837474248284953</v>
      </c>
    </row>
    <row r="13" spans="2:7" s="4" customFormat="1" x14ac:dyDescent="0.35">
      <c r="B13" s="4" t="s">
        <v>42</v>
      </c>
      <c r="C13" s="4">
        <v>0.28399999999999997</v>
      </c>
      <c r="D13" s="5">
        <f t="shared" si="0"/>
        <v>11.722488038277511</v>
      </c>
      <c r="E13" s="4">
        <v>7.5662500000000001</v>
      </c>
      <c r="F13" s="4">
        <f t="shared" si="1"/>
        <v>1.549312808627459</v>
      </c>
    </row>
    <row r="14" spans="2:7" s="4" customFormat="1" ht="15" customHeight="1" x14ac:dyDescent="0.35">
      <c r="B14" s="4" t="s">
        <v>43</v>
      </c>
      <c r="C14" s="4">
        <v>0.247</v>
      </c>
      <c r="D14" s="5">
        <f t="shared" si="0"/>
        <v>9.9521531100478473</v>
      </c>
      <c r="E14" s="4">
        <v>6.8412499999999996</v>
      </c>
      <c r="F14" s="4">
        <f t="shared" si="1"/>
        <v>1.4547272954573869</v>
      </c>
    </row>
    <row r="15" spans="2:7" s="4" customFormat="1" x14ac:dyDescent="0.35">
      <c r="B15" s="4" t="s">
        <v>44</v>
      </c>
      <c r="C15" s="4">
        <v>0.28599999999999998</v>
      </c>
      <c r="D15" s="5">
        <f t="shared" si="0"/>
        <v>11.818181818181818</v>
      </c>
      <c r="E15" s="4">
        <v>7.3537499999999998</v>
      </c>
      <c r="F15" s="4">
        <f t="shared" si="1"/>
        <v>1.6070959467185884</v>
      </c>
    </row>
    <row r="16" spans="2:7" s="4" customFormat="1" x14ac:dyDescent="0.35">
      <c r="B16" s="4" t="s">
        <v>52</v>
      </c>
      <c r="C16" s="4">
        <v>0.30199999999999999</v>
      </c>
      <c r="D16" s="5">
        <f t="shared" si="0"/>
        <v>12.58373205741627</v>
      </c>
      <c r="E16" s="4">
        <v>7.6287499999999984</v>
      </c>
      <c r="F16" s="4">
        <f t="shared" si="1"/>
        <v>1.6495142791959723</v>
      </c>
    </row>
    <row r="17" spans="2:7" s="4" customFormat="1" x14ac:dyDescent="0.35">
      <c r="B17" s="4" t="s">
        <v>53</v>
      </c>
      <c r="C17" s="4">
        <v>0.32300000000000001</v>
      </c>
      <c r="D17" s="5">
        <f t="shared" si="0"/>
        <v>13.588516746411486</v>
      </c>
      <c r="E17" s="4">
        <v>7.9537499999999985</v>
      </c>
      <c r="F17" s="4">
        <f t="shared" si="1"/>
        <v>1.7084415208438144</v>
      </c>
      <c r="G17" s="4">
        <f>AVERAGEA(F10:F17)</f>
        <v>1.5860685740566902</v>
      </c>
    </row>
    <row r="18" spans="2:7" s="7" customFormat="1" x14ac:dyDescent="0.35">
      <c r="B18" s="7" t="s">
        <v>15</v>
      </c>
      <c r="C18" s="7">
        <v>0.32400000000000001</v>
      </c>
      <c r="D18" s="5">
        <f t="shared" si="0"/>
        <v>13.636363636363638</v>
      </c>
      <c r="E18" s="7">
        <v>6.7662500000000003</v>
      </c>
      <c r="F18" s="7">
        <f t="shared" si="1"/>
        <v>2.0153502510790524</v>
      </c>
    </row>
    <row r="19" spans="2:7" s="7" customFormat="1" x14ac:dyDescent="0.35">
      <c r="B19" s="7" t="s">
        <v>16</v>
      </c>
      <c r="C19" s="7">
        <v>0.30099999999999999</v>
      </c>
      <c r="D19" s="5">
        <f t="shared" si="0"/>
        <v>12.535885167464116</v>
      </c>
      <c r="E19" s="7">
        <v>6.1912500000000001</v>
      </c>
      <c r="F19" s="7">
        <f t="shared" si="1"/>
        <v>2.0247745071615775</v>
      </c>
    </row>
    <row r="20" spans="2:7" s="7" customFormat="1" x14ac:dyDescent="0.35">
      <c r="B20" s="7" t="s">
        <v>17</v>
      </c>
      <c r="C20" s="7">
        <v>0.35</v>
      </c>
      <c r="D20" s="5">
        <f t="shared" si="0"/>
        <v>14.880382775119619</v>
      </c>
      <c r="E20" s="7">
        <v>7.1787499999999991</v>
      </c>
      <c r="F20" s="7">
        <f t="shared" si="1"/>
        <v>2.0728375796788607</v>
      </c>
    </row>
    <row r="21" spans="2:7" s="7" customFormat="1" x14ac:dyDescent="0.35">
      <c r="B21" s="7" t="s">
        <v>18</v>
      </c>
      <c r="C21" s="7">
        <v>0.32400000000000001</v>
      </c>
      <c r="D21" s="5">
        <f t="shared" si="0"/>
        <v>13.636363636363638</v>
      </c>
      <c r="E21" s="7">
        <v>6.7162499999999996</v>
      </c>
      <c r="F21" s="7">
        <f t="shared" si="1"/>
        <v>2.0303537891477594</v>
      </c>
    </row>
    <row r="22" spans="2:7" s="7" customFormat="1" x14ac:dyDescent="0.35">
      <c r="B22" s="7" t="s">
        <v>19</v>
      </c>
      <c r="C22" s="7">
        <v>0.316</v>
      </c>
      <c r="D22" s="5">
        <f t="shared" si="0"/>
        <v>13.253588516746413</v>
      </c>
      <c r="E22" s="7">
        <v>6.3537499999999998</v>
      </c>
      <c r="F22" s="7">
        <f t="shared" si="1"/>
        <v>2.0859474352542065</v>
      </c>
    </row>
    <row r="23" spans="2:7" s="7" customFormat="1" x14ac:dyDescent="0.35">
      <c r="B23" s="7" t="s">
        <v>20</v>
      </c>
      <c r="C23" s="7">
        <v>0.35899999999999999</v>
      </c>
      <c r="D23" s="5">
        <f t="shared" si="0"/>
        <v>15.311004784688997</v>
      </c>
      <c r="E23" s="7">
        <v>7.3912499999999994</v>
      </c>
      <c r="F23" s="7">
        <f t="shared" si="1"/>
        <v>2.071504114282293</v>
      </c>
    </row>
    <row r="24" spans="2:7" s="7" customFormat="1" x14ac:dyDescent="0.35">
      <c r="B24" s="7" t="s">
        <v>21</v>
      </c>
      <c r="C24" s="7">
        <v>0.32</v>
      </c>
      <c r="D24" s="5">
        <f t="shared" si="0"/>
        <v>13.444976076555026</v>
      </c>
      <c r="E24" s="7">
        <v>6.4412500000000001</v>
      </c>
      <c r="F24" s="7">
        <f t="shared" si="1"/>
        <v>2.0873240561311897</v>
      </c>
    </row>
    <row r="25" spans="2:7" s="7" customFormat="1" x14ac:dyDescent="0.35">
      <c r="B25" s="7" t="s">
        <v>22</v>
      </c>
      <c r="C25" s="7">
        <v>0.29799999999999999</v>
      </c>
      <c r="D25" s="5">
        <f t="shared" si="0"/>
        <v>12.392344497607656</v>
      </c>
      <c r="E25" s="7">
        <v>6.0162500000000003</v>
      </c>
      <c r="F25" s="7">
        <f t="shared" si="1"/>
        <v>2.0598120918525087</v>
      </c>
      <c r="G25" s="7">
        <f>AVERAGEA(F18:F25)</f>
        <v>2.0559879780734311</v>
      </c>
    </row>
    <row r="26" spans="2:7" s="2" customFormat="1" x14ac:dyDescent="0.35">
      <c r="B26" s="2" t="s">
        <v>23</v>
      </c>
      <c r="C26" s="2">
        <v>0.21400000000000002</v>
      </c>
      <c r="D26" s="5">
        <f t="shared" si="0"/>
        <v>8.373205741626796</v>
      </c>
      <c r="E26" s="2">
        <v>6.3287499999999985</v>
      </c>
      <c r="F26" s="2">
        <f t="shared" si="1"/>
        <v>1.3230425821255063</v>
      </c>
    </row>
    <row r="27" spans="2:7" s="2" customFormat="1" x14ac:dyDescent="0.35">
      <c r="B27" s="2" t="s">
        <v>24</v>
      </c>
      <c r="C27" s="2">
        <v>0.22399999999999998</v>
      </c>
      <c r="D27" s="5">
        <f t="shared" si="0"/>
        <v>8.8516746411483247</v>
      </c>
      <c r="E27" s="2">
        <v>6.61625</v>
      </c>
      <c r="F27" s="2">
        <f t="shared" si="1"/>
        <v>1.337868829193021</v>
      </c>
    </row>
    <row r="28" spans="2:7" s="2" customFormat="1" x14ac:dyDescent="0.35">
      <c r="B28" s="2" t="s">
        <v>25</v>
      </c>
      <c r="C28" s="2">
        <v>0.20300000000000001</v>
      </c>
      <c r="D28" s="5">
        <f t="shared" si="0"/>
        <v>7.846889952153111</v>
      </c>
      <c r="E28" s="2">
        <v>5.5662500000000001</v>
      </c>
      <c r="F28" s="2">
        <f t="shared" si="1"/>
        <v>1.4097264679367816</v>
      </c>
    </row>
    <row r="29" spans="2:7" s="2" customFormat="1" x14ac:dyDescent="0.35">
      <c r="B29" s="2" t="s">
        <v>26</v>
      </c>
      <c r="C29" s="2">
        <v>0.21199999999999999</v>
      </c>
      <c r="D29" s="5">
        <f t="shared" si="0"/>
        <v>8.2775119617224888</v>
      </c>
      <c r="E29" s="2">
        <v>6.2412500000000009</v>
      </c>
      <c r="F29" s="2">
        <f t="shared" si="1"/>
        <v>1.326258676022029</v>
      </c>
    </row>
    <row r="30" spans="2:7" s="2" customFormat="1" x14ac:dyDescent="0.35">
      <c r="B30" s="2" t="s">
        <v>27</v>
      </c>
      <c r="C30" s="2">
        <v>0.23899999999999999</v>
      </c>
      <c r="D30" s="5">
        <f t="shared" si="0"/>
        <v>9.5693779904306222</v>
      </c>
      <c r="E30" s="2">
        <v>6.9537499999999985</v>
      </c>
      <c r="F30" s="2">
        <f t="shared" si="1"/>
        <v>1.3761463944534422</v>
      </c>
    </row>
    <row r="31" spans="2:7" s="2" customFormat="1" x14ac:dyDescent="0.35">
      <c r="B31" s="2" t="s">
        <v>28</v>
      </c>
      <c r="C31" s="2">
        <v>0.251</v>
      </c>
      <c r="D31" s="5">
        <f t="shared" si="0"/>
        <v>10.14354066985646</v>
      </c>
      <c r="E31" s="2">
        <v>7.6287499999999984</v>
      </c>
      <c r="F31" s="2">
        <f t="shared" si="1"/>
        <v>1.3296464912150041</v>
      </c>
    </row>
    <row r="32" spans="2:7" s="2" customFormat="1" x14ac:dyDescent="0.35">
      <c r="B32" s="2" t="s">
        <v>29</v>
      </c>
      <c r="C32" s="2">
        <v>0.246</v>
      </c>
      <c r="D32" s="5">
        <f t="shared" si="0"/>
        <v>9.9043062200956946</v>
      </c>
      <c r="E32" s="2">
        <v>7.9537500000000003</v>
      </c>
      <c r="F32" s="2">
        <f t="shared" si="1"/>
        <v>1.2452373056854558</v>
      </c>
    </row>
    <row r="33" spans="2:7" s="2" customFormat="1" x14ac:dyDescent="0.35">
      <c r="B33" s="2" t="s">
        <v>30</v>
      </c>
      <c r="C33" s="2">
        <v>0.23200000000000001</v>
      </c>
      <c r="D33" s="5">
        <f t="shared" si="0"/>
        <v>9.2344497607655516</v>
      </c>
      <c r="E33" s="2">
        <v>6.7662500000000003</v>
      </c>
      <c r="F33" s="2">
        <f t="shared" si="1"/>
        <v>1.3647810472219548</v>
      </c>
      <c r="G33" s="2">
        <f>AVERAGEA(F26:F33)</f>
        <v>1.3390884742316493</v>
      </c>
    </row>
    <row r="34" spans="2:7" s="3" customFormat="1" x14ac:dyDescent="0.35">
      <c r="B34" s="3" t="s">
        <v>31</v>
      </c>
      <c r="C34" s="3">
        <v>0.21099999999999999</v>
      </c>
      <c r="D34" s="5">
        <f t="shared" si="0"/>
        <v>8.2296650717703344</v>
      </c>
      <c r="E34" s="3">
        <v>5.7912499999999998</v>
      </c>
      <c r="F34" s="3">
        <f t="shared" si="1"/>
        <v>1.4210515988379597</v>
      </c>
    </row>
    <row r="35" spans="2:7" s="3" customFormat="1" x14ac:dyDescent="0.35">
      <c r="B35" s="3" t="s">
        <v>32</v>
      </c>
      <c r="C35" s="3">
        <v>0.23499999999999999</v>
      </c>
      <c r="D35" s="5">
        <f t="shared" si="0"/>
        <v>9.3779904306220097</v>
      </c>
      <c r="E35" s="3">
        <v>7.1787499999999991</v>
      </c>
      <c r="F35" s="3">
        <f t="shared" si="1"/>
        <v>1.3063542302799249</v>
      </c>
    </row>
    <row r="36" spans="2:7" s="3" customFormat="1" x14ac:dyDescent="0.35">
      <c r="B36" s="3" t="s">
        <v>33</v>
      </c>
      <c r="C36" s="3">
        <v>0.246</v>
      </c>
      <c r="D36" s="5">
        <f t="shared" si="0"/>
        <v>9.9043062200956946</v>
      </c>
      <c r="E36" s="3">
        <v>8.8162499999999984</v>
      </c>
      <c r="F36" s="3">
        <f t="shared" si="1"/>
        <v>1.1234148555333272</v>
      </c>
    </row>
    <row r="37" spans="2:7" s="3" customFormat="1" x14ac:dyDescent="0.35">
      <c r="B37" s="3" t="s">
        <v>34</v>
      </c>
      <c r="C37" s="3">
        <v>0.23699999999999999</v>
      </c>
      <c r="D37" s="5">
        <f t="shared" si="0"/>
        <v>9.473684210526315</v>
      </c>
      <c r="E37" s="3">
        <v>7.5537499999999991</v>
      </c>
      <c r="F37" s="3">
        <f t="shared" si="1"/>
        <v>1.254169678706115</v>
      </c>
    </row>
    <row r="38" spans="2:7" s="3" customFormat="1" x14ac:dyDescent="0.35">
      <c r="B38" s="3" t="s">
        <v>35</v>
      </c>
      <c r="C38" s="3">
        <v>0.252</v>
      </c>
      <c r="D38" s="5">
        <f t="shared" si="0"/>
        <v>10.191387559808613</v>
      </c>
      <c r="E38" s="3">
        <v>7.5662500000000001</v>
      </c>
      <c r="F38" s="3">
        <f t="shared" si="1"/>
        <v>1.3469535846434644</v>
      </c>
    </row>
    <row r="39" spans="2:7" s="3" customFormat="1" x14ac:dyDescent="0.35">
      <c r="B39" s="3" t="s">
        <v>36</v>
      </c>
      <c r="C39" s="3">
        <v>0.20799999999999999</v>
      </c>
      <c r="D39" s="5">
        <f t="shared" si="0"/>
        <v>8.0861244019138763</v>
      </c>
      <c r="E39" s="3">
        <v>6.2412500000000009</v>
      </c>
      <c r="F39" s="3">
        <f t="shared" si="1"/>
        <v>1.2955937355359703</v>
      </c>
    </row>
    <row r="40" spans="2:7" s="3" customFormat="1" x14ac:dyDescent="0.35">
      <c r="B40" s="3" t="s">
        <v>37</v>
      </c>
      <c r="C40" s="3">
        <v>0.23499999999999999</v>
      </c>
      <c r="D40" s="5">
        <f t="shared" si="0"/>
        <v>9.3779904306220097</v>
      </c>
      <c r="E40" s="3">
        <v>6.9537499999999985</v>
      </c>
      <c r="F40" s="3">
        <f t="shared" si="1"/>
        <v>1.3486234665643735</v>
      </c>
    </row>
    <row r="41" spans="2:7" s="3" customFormat="1" x14ac:dyDescent="0.35">
      <c r="B41" s="3" t="s">
        <v>38</v>
      </c>
      <c r="C41" s="3">
        <v>0.24399999999999999</v>
      </c>
      <c r="D41" s="5">
        <f t="shared" si="0"/>
        <v>9.8086124401913874</v>
      </c>
      <c r="E41" s="3">
        <v>7.6287499999999984</v>
      </c>
      <c r="F41" s="3">
        <f t="shared" si="1"/>
        <v>1.2857430693352632</v>
      </c>
      <c r="G41" s="3">
        <f>AVERAGEA(F34:F41)</f>
        <v>1.2977380274295498</v>
      </c>
    </row>
    <row r="42" spans="2:7" s="8" customFormat="1" x14ac:dyDescent="0.35">
      <c r="B42" s="8" t="s">
        <v>45</v>
      </c>
      <c r="C42" s="8">
        <v>0.23399999999999999</v>
      </c>
      <c r="D42" s="5">
        <f t="shared" si="0"/>
        <v>9.330143540669857</v>
      </c>
      <c r="E42" s="8">
        <v>7.9537499999999985</v>
      </c>
      <c r="F42" s="8">
        <f t="shared" si="1"/>
        <v>1.173049635790647</v>
      </c>
    </row>
    <row r="43" spans="2:7" s="8" customFormat="1" x14ac:dyDescent="0.35">
      <c r="B43" s="8" t="s">
        <v>46</v>
      </c>
      <c r="C43" s="8">
        <v>0.21600000000000003</v>
      </c>
      <c r="D43" s="5">
        <f t="shared" si="0"/>
        <v>8.4688995215311014</v>
      </c>
      <c r="E43" s="8">
        <v>6.7662500000000003</v>
      </c>
      <c r="F43" s="8">
        <f t="shared" si="1"/>
        <v>1.2516385769859377</v>
      </c>
    </row>
    <row r="44" spans="2:7" s="8" customFormat="1" x14ac:dyDescent="0.35">
      <c r="B44" s="8" t="s">
        <v>47</v>
      </c>
      <c r="C44" s="8">
        <v>0.182</v>
      </c>
      <c r="D44" s="5">
        <f t="shared" si="0"/>
        <v>6.8421052631578947</v>
      </c>
      <c r="E44" s="8">
        <v>5.7912499999999998</v>
      </c>
      <c r="F44" s="8">
        <f t="shared" si="1"/>
        <v>1.1814556897315596</v>
      </c>
    </row>
    <row r="45" spans="2:7" s="8" customFormat="1" x14ac:dyDescent="0.35">
      <c r="B45" s="8" t="s">
        <v>48</v>
      </c>
      <c r="C45" s="8">
        <v>0.20100000000000001</v>
      </c>
      <c r="D45" s="5">
        <f t="shared" si="0"/>
        <v>7.7511961722488047</v>
      </c>
      <c r="E45" s="8">
        <v>7.1787499999999991</v>
      </c>
      <c r="F45" s="8">
        <f t="shared" si="1"/>
        <v>1.0797417617619789</v>
      </c>
    </row>
    <row r="46" spans="2:7" s="8" customFormat="1" x14ac:dyDescent="0.35">
      <c r="B46" s="8" t="s">
        <v>49</v>
      </c>
      <c r="C46" s="8">
        <v>0.26400000000000001</v>
      </c>
      <c r="D46" s="5">
        <f t="shared" si="0"/>
        <v>10.76555023923445</v>
      </c>
      <c r="E46" s="8">
        <v>8.8162499999999984</v>
      </c>
      <c r="F46" s="8">
        <f t="shared" si="1"/>
        <v>1.2211031038405731</v>
      </c>
    </row>
    <row r="47" spans="2:7" s="8" customFormat="1" x14ac:dyDescent="0.35">
      <c r="B47" s="8" t="s">
        <v>50</v>
      </c>
      <c r="C47" s="8">
        <v>0.22599999999999998</v>
      </c>
      <c r="D47" s="5">
        <f t="shared" si="0"/>
        <v>8.9473684210526301</v>
      </c>
      <c r="E47" s="8">
        <v>7.5537499999999991</v>
      </c>
      <c r="F47" s="8">
        <f t="shared" si="1"/>
        <v>1.1844935854446641</v>
      </c>
    </row>
    <row r="48" spans="2:7" s="8" customFormat="1" x14ac:dyDescent="0.35">
      <c r="B48" s="8" t="s">
        <v>54</v>
      </c>
      <c r="C48" s="8">
        <v>0.21400000000000002</v>
      </c>
      <c r="D48" s="5">
        <f t="shared" si="0"/>
        <v>8.373205741626796</v>
      </c>
      <c r="E48" s="8">
        <v>7.3912499999999994</v>
      </c>
      <c r="F48" s="8">
        <f t="shared" si="1"/>
        <v>1.1328538124981291</v>
      </c>
    </row>
    <row r="49" spans="2:7" s="8" customFormat="1" x14ac:dyDescent="0.35">
      <c r="B49" s="8" t="s">
        <v>55</v>
      </c>
      <c r="C49" s="8">
        <v>0.19600000000000001</v>
      </c>
      <c r="D49" s="5">
        <f t="shared" si="0"/>
        <v>7.5119617224880386</v>
      </c>
      <c r="E49" s="8">
        <v>6.4412499999999993</v>
      </c>
      <c r="F49" s="8">
        <f t="shared" si="1"/>
        <v>1.1662273196177821</v>
      </c>
      <c r="G49" s="8">
        <f>AVERAGEA(F42:F49)</f>
        <v>1.173820435708909</v>
      </c>
    </row>
  </sheetData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O16" sqref="O16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40">
        <v>1.0954258619999999</v>
      </c>
      <c r="C2" s="43">
        <v>1.7212943251940213E-2</v>
      </c>
      <c r="D2" s="41"/>
    </row>
    <row r="3" spans="1:18" x14ac:dyDescent="0.35">
      <c r="A3" s="9" t="s">
        <v>61</v>
      </c>
      <c r="B3" s="42">
        <v>1.5860685741249998</v>
      </c>
      <c r="C3" s="44">
        <v>2.657446144658494E-2</v>
      </c>
      <c r="D3" s="41"/>
    </row>
    <row r="4" spans="1:18" x14ac:dyDescent="0.35">
      <c r="A4" s="9" t="s">
        <v>90</v>
      </c>
      <c r="B4" s="42">
        <v>2.0559879780000001</v>
      </c>
      <c r="C4" s="44">
        <v>1.0090323806616583E-2</v>
      </c>
      <c r="D4" s="41"/>
    </row>
    <row r="5" spans="1:18" x14ac:dyDescent="0.35">
      <c r="A5" s="9" t="s">
        <v>91</v>
      </c>
      <c r="B5" s="42">
        <v>1.3390884741249998</v>
      </c>
      <c r="C5" s="44">
        <v>1.7083763499450996E-2</v>
      </c>
      <c r="D5" s="41"/>
      <c r="F5" s="10"/>
      <c r="G5" s="11"/>
    </row>
    <row r="6" spans="1:18" x14ac:dyDescent="0.35">
      <c r="A6" s="12" t="s">
        <v>92</v>
      </c>
      <c r="B6" s="42">
        <v>1.2977380276250001</v>
      </c>
      <c r="C6" s="44">
        <v>3.068480924864481E-2</v>
      </c>
      <c r="D6" s="41"/>
      <c r="F6" s="13"/>
      <c r="G6" s="11"/>
    </row>
    <row r="7" spans="1:18" ht="23" x14ac:dyDescent="0.35">
      <c r="A7" s="12" t="s">
        <v>93</v>
      </c>
      <c r="B7" s="42">
        <v>1.1738204357500002</v>
      </c>
      <c r="C7" s="44">
        <v>1.8444335997564947E-2</v>
      </c>
      <c r="D7" s="41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ht="15" thickBot="1" x14ac:dyDescent="0.4">
      <c r="F11" s="13"/>
      <c r="G11" s="11"/>
    </row>
    <row r="12" spans="1:18" ht="15" thickTop="1" x14ac:dyDescent="0.35">
      <c r="A12" s="55"/>
      <c r="B12" s="56"/>
      <c r="C12" s="56"/>
      <c r="D12" s="55"/>
      <c r="E12" s="41"/>
    </row>
    <row r="13" spans="1:18" x14ac:dyDescent="0.35">
      <c r="A13" s="57"/>
      <c r="B13" s="58"/>
      <c r="C13" s="58"/>
      <c r="D13" s="57"/>
      <c r="E13" s="41"/>
    </row>
    <row r="14" spans="1:18" x14ac:dyDescent="0.35">
      <c r="A14" s="57"/>
      <c r="B14" s="58"/>
      <c r="C14" s="58"/>
      <c r="D14" s="57"/>
      <c r="E14" s="41"/>
    </row>
    <row r="15" spans="1:18" x14ac:dyDescent="0.35">
      <c r="A15" s="57"/>
      <c r="B15" s="58"/>
      <c r="C15" s="58"/>
      <c r="D15" s="57"/>
      <c r="E15" s="41"/>
    </row>
    <row r="16" spans="1:18" x14ac:dyDescent="0.35">
      <c r="A16" s="57"/>
      <c r="B16" s="58"/>
      <c r="C16" s="58"/>
      <c r="D16" s="57"/>
      <c r="E16" s="41"/>
      <c r="R16" s="17"/>
    </row>
    <row r="17" spans="1:18" x14ac:dyDescent="0.35">
      <c r="A17" s="57"/>
      <c r="B17" s="58"/>
      <c r="C17" s="58"/>
      <c r="D17" s="57"/>
      <c r="E17" s="41"/>
    </row>
    <row r="18" spans="1:18" x14ac:dyDescent="0.35">
      <c r="R18" s="18"/>
    </row>
    <row r="19" spans="1:18" x14ac:dyDescent="0.35">
      <c r="R19" s="18"/>
    </row>
    <row r="20" spans="1:18" ht="58" x14ac:dyDescent="0.35">
      <c r="O20" s="59" t="s">
        <v>94</v>
      </c>
    </row>
    <row r="21" spans="1:18" x14ac:dyDescent="0.35">
      <c r="O21" t="s">
        <v>95</v>
      </c>
    </row>
    <row r="22" spans="1:18" x14ac:dyDescent="0.35">
      <c r="O22" t="s">
        <v>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workbookViewId="0">
      <selection activeCell="E53" sqref="E2:E53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6" x14ac:dyDescent="0.35">
      <c r="A1" t="s">
        <v>0</v>
      </c>
      <c r="B1" t="s">
        <v>1</v>
      </c>
      <c r="C1" t="s">
        <v>65</v>
      </c>
      <c r="D1" t="s">
        <v>63</v>
      </c>
      <c r="E1" t="s">
        <v>64</v>
      </c>
    </row>
    <row r="2" spans="1:6" s="5" customFormat="1" x14ac:dyDescent="0.35">
      <c r="A2" s="5" t="s">
        <v>7</v>
      </c>
      <c r="B2" s="5">
        <v>0.39500000000000002</v>
      </c>
      <c r="C2" s="5">
        <f>(B2-0.0371)/0.0018</f>
        <v>198.83333333333334</v>
      </c>
      <c r="D2" s="5">
        <v>48</v>
      </c>
      <c r="E2" s="5">
        <f>C2/D2</f>
        <v>4.1423611111111116</v>
      </c>
    </row>
    <row r="3" spans="1:6" s="5" customFormat="1" x14ac:dyDescent="0.35">
      <c r="A3" s="5" t="s">
        <v>8</v>
      </c>
      <c r="B3" s="5">
        <v>0.36799999999999999</v>
      </c>
      <c r="C3" s="5">
        <f t="shared" ref="C3:C49" si="0">(B3-0.0371)/0.0018</f>
        <v>183.83333333333331</v>
      </c>
      <c r="D3" s="5">
        <v>45</v>
      </c>
      <c r="E3" s="5">
        <f t="shared" ref="E3:E49" si="1">C3/D3</f>
        <v>4.0851851851851846</v>
      </c>
    </row>
    <row r="4" spans="1:6" s="5" customFormat="1" x14ac:dyDescent="0.35">
      <c r="A4" s="5" t="s">
        <v>9</v>
      </c>
      <c r="B4" s="5">
        <v>0.439</v>
      </c>
      <c r="C4" s="5">
        <f t="shared" si="0"/>
        <v>223.27777777777777</v>
      </c>
      <c r="D4" s="5">
        <v>36</v>
      </c>
      <c r="E4" s="5">
        <f t="shared" si="1"/>
        <v>6.2021604938271606</v>
      </c>
    </row>
    <row r="5" spans="1:6" s="5" customFormat="1" x14ac:dyDescent="0.35">
      <c r="A5" s="5" t="s">
        <v>10</v>
      </c>
      <c r="B5" s="5">
        <v>0.38500000000000001</v>
      </c>
      <c r="C5" s="5">
        <f t="shared" si="0"/>
        <v>193.27777777777777</v>
      </c>
      <c r="D5" s="5">
        <v>45</v>
      </c>
      <c r="E5" s="5">
        <f t="shared" si="1"/>
        <v>4.2950617283950612</v>
      </c>
    </row>
    <row r="6" spans="1:6" s="5" customFormat="1" x14ac:dyDescent="0.35">
      <c r="A6" s="5" t="s">
        <v>11</v>
      </c>
      <c r="B6" s="5">
        <v>0.52600000000000002</v>
      </c>
      <c r="C6" s="5">
        <f t="shared" si="0"/>
        <v>271.61111111111114</v>
      </c>
      <c r="D6" s="5">
        <v>52</v>
      </c>
      <c r="E6" s="5">
        <f t="shared" si="1"/>
        <v>5.2232905982905988</v>
      </c>
    </row>
    <row r="7" spans="1:6" s="5" customFormat="1" x14ac:dyDescent="0.35">
      <c r="A7" s="5" t="s">
        <v>12</v>
      </c>
      <c r="B7" s="5">
        <v>0.42299999999999999</v>
      </c>
      <c r="C7" s="5">
        <f t="shared" si="0"/>
        <v>214.38888888888889</v>
      </c>
      <c r="D7" s="5">
        <v>38</v>
      </c>
      <c r="E7" s="5">
        <f t="shared" si="1"/>
        <v>5.6418128654970756</v>
      </c>
    </row>
    <row r="8" spans="1:6" s="5" customFormat="1" x14ac:dyDescent="0.35">
      <c r="A8" s="5" t="s">
        <v>13</v>
      </c>
      <c r="B8" s="5">
        <v>0.442</v>
      </c>
      <c r="C8" s="5">
        <f t="shared" si="0"/>
        <v>224.94444444444443</v>
      </c>
      <c r="D8" s="5">
        <v>54</v>
      </c>
      <c r="E8" s="5">
        <f t="shared" si="1"/>
        <v>4.1656378600823043</v>
      </c>
    </row>
    <row r="9" spans="1:6" s="5" customFormat="1" x14ac:dyDescent="0.35">
      <c r="A9" s="5" t="s">
        <v>14</v>
      </c>
      <c r="B9" s="5">
        <v>0.44400000000000001</v>
      </c>
      <c r="C9" s="5">
        <f t="shared" si="0"/>
        <v>226.05555555555554</v>
      </c>
      <c r="D9" s="5">
        <v>42</v>
      </c>
      <c r="E9" s="5">
        <f t="shared" si="1"/>
        <v>5.3822751322751321</v>
      </c>
      <c r="F9" s="5">
        <f>AVERAGEA(E2:E9)</f>
        <v>4.8922231218329539</v>
      </c>
    </row>
    <row r="10" spans="1:6" s="4" customFormat="1" x14ac:dyDescent="0.35">
      <c r="A10" s="4" t="s">
        <v>39</v>
      </c>
      <c r="B10" s="4">
        <v>0.374</v>
      </c>
      <c r="C10" s="4">
        <f t="shared" si="0"/>
        <v>187.16666666666666</v>
      </c>
      <c r="D10" s="4">
        <v>56</v>
      </c>
      <c r="E10" s="4">
        <f t="shared" si="1"/>
        <v>3.3422619047619047</v>
      </c>
    </row>
    <row r="11" spans="1:6" s="4" customFormat="1" x14ac:dyDescent="0.35">
      <c r="A11" s="4" t="s">
        <v>40</v>
      </c>
      <c r="B11" s="4">
        <v>0.33400000000000002</v>
      </c>
      <c r="C11" s="4">
        <f t="shared" si="0"/>
        <v>164.94444444444446</v>
      </c>
      <c r="D11" s="4">
        <v>46</v>
      </c>
      <c r="E11" s="4">
        <f t="shared" si="1"/>
        <v>3.5857487922705316</v>
      </c>
    </row>
    <row r="12" spans="1:6" s="4" customFormat="1" x14ac:dyDescent="0.35">
      <c r="A12" s="4" t="s">
        <v>41</v>
      </c>
      <c r="B12" s="4">
        <v>0.32800000000000001</v>
      </c>
      <c r="C12" s="4">
        <f t="shared" si="0"/>
        <v>161.61111111111111</v>
      </c>
      <c r="D12" s="4">
        <v>44</v>
      </c>
      <c r="E12" s="4">
        <f t="shared" si="1"/>
        <v>3.672979797979798</v>
      </c>
    </row>
    <row r="13" spans="1:6" s="4" customFormat="1" x14ac:dyDescent="0.35">
      <c r="A13" s="4" t="s">
        <v>42</v>
      </c>
      <c r="B13" s="4">
        <v>0.371</v>
      </c>
      <c r="C13" s="4">
        <f t="shared" si="0"/>
        <v>185.5</v>
      </c>
      <c r="D13" s="4">
        <v>50</v>
      </c>
      <c r="E13" s="4">
        <f t="shared" si="1"/>
        <v>3.71</v>
      </c>
    </row>
    <row r="14" spans="1:6" s="4" customFormat="1" ht="15" customHeight="1" x14ac:dyDescent="0.35">
      <c r="A14" s="4" t="s">
        <v>43</v>
      </c>
      <c r="B14" s="4">
        <v>0.377</v>
      </c>
      <c r="C14" s="4">
        <f t="shared" si="0"/>
        <v>188.83333333333331</v>
      </c>
      <c r="D14" s="4">
        <v>55</v>
      </c>
      <c r="E14" s="4">
        <f t="shared" si="1"/>
        <v>3.4333333333333331</v>
      </c>
    </row>
    <row r="15" spans="1:6" s="4" customFormat="1" x14ac:dyDescent="0.35">
      <c r="A15" s="4" t="s">
        <v>44</v>
      </c>
      <c r="B15" s="4">
        <v>0.316</v>
      </c>
      <c r="C15" s="4">
        <f t="shared" si="0"/>
        <v>154.94444444444443</v>
      </c>
      <c r="D15" s="4">
        <v>42</v>
      </c>
      <c r="E15" s="4">
        <f t="shared" si="1"/>
        <v>3.6891534391534386</v>
      </c>
    </row>
    <row r="16" spans="1:6" s="4" customFormat="1" x14ac:dyDescent="0.35">
      <c r="A16" s="4" t="s">
        <v>52</v>
      </c>
      <c r="B16" s="4">
        <v>0.30199999999999999</v>
      </c>
      <c r="C16" s="4">
        <f t="shared" si="0"/>
        <v>147.16666666666666</v>
      </c>
      <c r="D16" s="4">
        <v>44</v>
      </c>
      <c r="E16" s="4">
        <f t="shared" si="1"/>
        <v>3.3446969696969693</v>
      </c>
    </row>
    <row r="17" spans="1:6" s="4" customFormat="1" x14ac:dyDescent="0.35">
      <c r="A17" s="4" t="s">
        <v>53</v>
      </c>
      <c r="B17" s="4">
        <v>0.32300000000000001</v>
      </c>
      <c r="C17" s="4">
        <f t="shared" si="0"/>
        <v>158.83333333333334</v>
      </c>
      <c r="D17" s="4">
        <v>45</v>
      </c>
      <c r="E17" s="4">
        <f t="shared" si="1"/>
        <v>3.5296296296296297</v>
      </c>
      <c r="F17" s="4">
        <f>AVERAGEA(E10:E17)</f>
        <v>3.5384754833532006</v>
      </c>
    </row>
    <row r="18" spans="1:6" s="7" customFormat="1" x14ac:dyDescent="0.35">
      <c r="A18" s="7" t="s">
        <v>15</v>
      </c>
      <c r="B18" s="7">
        <v>0.23400000000000001</v>
      </c>
      <c r="C18" s="7">
        <f t="shared" si="0"/>
        <v>109.3888888888889</v>
      </c>
      <c r="D18" s="7">
        <v>45</v>
      </c>
      <c r="E18" s="7">
        <f t="shared" si="1"/>
        <v>2.4308641975308642</v>
      </c>
    </row>
    <row r="19" spans="1:6" s="7" customFormat="1" x14ac:dyDescent="0.35">
      <c r="A19" s="7" t="s">
        <v>16</v>
      </c>
      <c r="B19" s="7">
        <v>0.24099999999999999</v>
      </c>
      <c r="C19" s="7">
        <f t="shared" si="0"/>
        <v>113.27777777777779</v>
      </c>
      <c r="D19" s="7">
        <v>44</v>
      </c>
      <c r="E19" s="7">
        <f t="shared" si="1"/>
        <v>2.5744949494949498</v>
      </c>
    </row>
    <row r="20" spans="1:6" s="7" customFormat="1" x14ac:dyDescent="0.35">
      <c r="A20" s="7" t="s">
        <v>17</v>
      </c>
      <c r="B20" s="7">
        <v>0.26100000000000001</v>
      </c>
      <c r="C20" s="7">
        <f t="shared" si="0"/>
        <v>124.3888888888889</v>
      </c>
      <c r="D20" s="7">
        <v>47</v>
      </c>
      <c r="E20" s="7">
        <f t="shared" si="1"/>
        <v>2.646572104018913</v>
      </c>
    </row>
    <row r="21" spans="1:6" s="7" customFormat="1" x14ac:dyDescent="0.35">
      <c r="A21" s="7" t="s">
        <v>18</v>
      </c>
      <c r="B21" s="7">
        <v>0.224</v>
      </c>
      <c r="C21" s="7">
        <f t="shared" si="0"/>
        <v>103.83333333333334</v>
      </c>
      <c r="D21" s="7">
        <v>50</v>
      </c>
      <c r="E21" s="7">
        <f t="shared" si="1"/>
        <v>2.0766666666666667</v>
      </c>
    </row>
    <row r="22" spans="1:6" s="7" customFormat="1" x14ac:dyDescent="0.35">
      <c r="A22" s="7" t="s">
        <v>19</v>
      </c>
      <c r="B22" s="7">
        <v>0.246</v>
      </c>
      <c r="C22" s="7">
        <f t="shared" si="0"/>
        <v>116.05555555555556</v>
      </c>
      <c r="D22" s="7">
        <v>49</v>
      </c>
      <c r="E22" s="7">
        <f t="shared" si="1"/>
        <v>2.3684807256235829</v>
      </c>
    </row>
    <row r="23" spans="1:6" s="7" customFormat="1" x14ac:dyDescent="0.35">
      <c r="A23" s="7" t="s">
        <v>20</v>
      </c>
      <c r="B23" s="7">
        <v>0.22900000000000001</v>
      </c>
      <c r="C23" s="7">
        <f t="shared" si="0"/>
        <v>106.61111111111113</v>
      </c>
      <c r="D23" s="7">
        <v>40</v>
      </c>
      <c r="E23" s="7">
        <f t="shared" si="1"/>
        <v>2.6652777777777783</v>
      </c>
    </row>
    <row r="24" spans="1:6" s="7" customFormat="1" x14ac:dyDescent="0.35">
      <c r="A24" s="7" t="s">
        <v>21</v>
      </c>
      <c r="B24" s="7">
        <v>0.22800000000000001</v>
      </c>
      <c r="C24" s="7">
        <f t="shared" si="0"/>
        <v>106.05555555555557</v>
      </c>
      <c r="D24" s="7">
        <v>46</v>
      </c>
      <c r="E24" s="7">
        <f t="shared" si="1"/>
        <v>2.3055555555555558</v>
      </c>
    </row>
    <row r="25" spans="1:6" s="7" customFormat="1" x14ac:dyDescent="0.35">
      <c r="A25" s="7" t="s">
        <v>22</v>
      </c>
      <c r="B25" s="7">
        <v>0.245</v>
      </c>
      <c r="C25" s="7">
        <f t="shared" si="0"/>
        <v>115.5</v>
      </c>
      <c r="D25" s="7">
        <v>47</v>
      </c>
      <c r="E25" s="7">
        <f t="shared" si="1"/>
        <v>2.4574468085106385</v>
      </c>
      <c r="F25" s="7">
        <f>AVERAGEA(E18:E25)</f>
        <v>2.4406698481473685</v>
      </c>
    </row>
    <row r="26" spans="1:6" s="2" customFormat="1" x14ac:dyDescent="0.35">
      <c r="A26" s="2" t="s">
        <v>23</v>
      </c>
      <c r="B26" s="2">
        <v>0.34</v>
      </c>
      <c r="C26" s="2">
        <f t="shared" si="0"/>
        <v>168.27777777777777</v>
      </c>
      <c r="D26" s="2">
        <v>52</v>
      </c>
      <c r="E26" s="2">
        <f t="shared" si="1"/>
        <v>3.2361111111111112</v>
      </c>
    </row>
    <row r="27" spans="1:6" s="2" customFormat="1" x14ac:dyDescent="0.35">
      <c r="A27" s="2" t="s">
        <v>24</v>
      </c>
      <c r="B27" s="2">
        <v>0.374</v>
      </c>
      <c r="C27" s="2">
        <f t="shared" si="0"/>
        <v>187.16666666666666</v>
      </c>
      <c r="D27" s="2">
        <v>42</v>
      </c>
      <c r="E27" s="2">
        <f t="shared" si="1"/>
        <v>4.4563492063492065</v>
      </c>
    </row>
    <row r="28" spans="1:6" s="2" customFormat="1" x14ac:dyDescent="0.35">
      <c r="A28" s="2" t="s">
        <v>25</v>
      </c>
      <c r="B28" s="2">
        <v>0.41899999999999998</v>
      </c>
      <c r="C28" s="2">
        <f t="shared" si="0"/>
        <v>212.16666666666666</v>
      </c>
      <c r="D28" s="2">
        <v>56</v>
      </c>
      <c r="E28" s="2">
        <f t="shared" si="1"/>
        <v>3.7886904761904758</v>
      </c>
    </row>
    <row r="29" spans="1:6" s="2" customFormat="1" x14ac:dyDescent="0.35">
      <c r="A29" s="2" t="s">
        <v>26</v>
      </c>
      <c r="B29" s="2">
        <v>0.32200000000000001</v>
      </c>
      <c r="C29" s="2">
        <f t="shared" si="0"/>
        <v>158.27777777777777</v>
      </c>
      <c r="D29" s="2">
        <v>42</v>
      </c>
      <c r="E29" s="2">
        <f t="shared" si="1"/>
        <v>3.7685185185185182</v>
      </c>
    </row>
    <row r="30" spans="1:6" s="2" customFormat="1" x14ac:dyDescent="0.35">
      <c r="A30" s="2" t="s">
        <v>27</v>
      </c>
      <c r="B30" s="2">
        <v>0.38900000000000001</v>
      </c>
      <c r="C30" s="2">
        <f t="shared" si="0"/>
        <v>195.5</v>
      </c>
      <c r="D30" s="2">
        <v>44</v>
      </c>
      <c r="E30" s="2">
        <f t="shared" si="1"/>
        <v>4.4431818181818183</v>
      </c>
    </row>
    <row r="31" spans="1:6" s="2" customFormat="1" x14ac:dyDescent="0.35">
      <c r="A31" s="2" t="s">
        <v>28</v>
      </c>
      <c r="B31" s="2">
        <v>0.41</v>
      </c>
      <c r="C31" s="2">
        <f t="shared" si="0"/>
        <v>207.16666666666666</v>
      </c>
      <c r="D31" s="2">
        <v>53</v>
      </c>
      <c r="E31" s="2">
        <f t="shared" si="1"/>
        <v>3.9088050314465406</v>
      </c>
    </row>
    <row r="32" spans="1:6" s="2" customFormat="1" x14ac:dyDescent="0.35">
      <c r="A32" s="2" t="s">
        <v>29</v>
      </c>
      <c r="B32" s="2">
        <v>0.38600000000000001</v>
      </c>
      <c r="C32" s="2">
        <f t="shared" si="0"/>
        <v>193.83333333333334</v>
      </c>
      <c r="D32" s="2">
        <v>55</v>
      </c>
      <c r="E32" s="2">
        <f t="shared" si="1"/>
        <v>3.5242424242424244</v>
      </c>
    </row>
    <row r="33" spans="1:6" s="2" customFormat="1" x14ac:dyDescent="0.35">
      <c r="A33" s="2" t="s">
        <v>30</v>
      </c>
      <c r="B33" s="2">
        <v>0.38200000000000001</v>
      </c>
      <c r="C33" s="2">
        <f t="shared" si="0"/>
        <v>191.61111111111111</v>
      </c>
      <c r="D33" s="2">
        <v>44</v>
      </c>
      <c r="E33" s="2">
        <f t="shared" si="1"/>
        <v>4.3547979797979801</v>
      </c>
      <c r="F33" s="2">
        <f>AVERAGEA(E26:E33)</f>
        <v>3.9350870707297592</v>
      </c>
    </row>
    <row r="34" spans="1:6" s="3" customFormat="1" x14ac:dyDescent="0.35">
      <c r="A34" s="3" t="s">
        <v>31</v>
      </c>
      <c r="B34" s="3">
        <v>0.43099999999999999</v>
      </c>
      <c r="C34" s="3">
        <f t="shared" si="0"/>
        <v>218.83333333333331</v>
      </c>
      <c r="D34" s="3">
        <v>38</v>
      </c>
      <c r="E34" s="3">
        <f t="shared" si="1"/>
        <v>5.7587719298245608</v>
      </c>
    </row>
    <row r="35" spans="1:6" s="3" customFormat="1" x14ac:dyDescent="0.35">
      <c r="A35" s="3" t="s">
        <v>32</v>
      </c>
      <c r="B35" s="3">
        <v>0.35499999999999998</v>
      </c>
      <c r="C35" s="3">
        <f t="shared" si="0"/>
        <v>176.61111111111109</v>
      </c>
      <c r="D35" s="3">
        <v>43</v>
      </c>
      <c r="E35" s="3">
        <f t="shared" si="1"/>
        <v>4.1072351421188626</v>
      </c>
    </row>
    <row r="36" spans="1:6" s="3" customFormat="1" x14ac:dyDescent="0.35">
      <c r="A36" s="3" t="s">
        <v>33</v>
      </c>
      <c r="B36" s="3">
        <v>0.33600000000000002</v>
      </c>
      <c r="C36" s="3">
        <f t="shared" si="0"/>
        <v>166.05555555555557</v>
      </c>
      <c r="D36" s="3">
        <v>45</v>
      </c>
      <c r="E36" s="3">
        <f t="shared" si="1"/>
        <v>3.6901234567901238</v>
      </c>
    </row>
    <row r="37" spans="1:6" s="3" customFormat="1" x14ac:dyDescent="0.35">
      <c r="A37" s="3" t="s">
        <v>34</v>
      </c>
      <c r="B37" s="3">
        <v>0.33900000000000002</v>
      </c>
      <c r="C37" s="3">
        <f t="shared" si="0"/>
        <v>167.72222222222223</v>
      </c>
      <c r="D37" s="3">
        <v>38</v>
      </c>
      <c r="E37" s="3">
        <f t="shared" si="1"/>
        <v>4.4137426900584797</v>
      </c>
    </row>
    <row r="38" spans="1:6" s="3" customFormat="1" x14ac:dyDescent="0.35">
      <c r="A38" s="3" t="s">
        <v>35</v>
      </c>
      <c r="B38" s="3">
        <v>0.35199999999999998</v>
      </c>
      <c r="C38" s="3">
        <f t="shared" si="0"/>
        <v>174.94444444444443</v>
      </c>
      <c r="D38" s="3">
        <v>47</v>
      </c>
      <c r="E38" s="3">
        <f t="shared" si="1"/>
        <v>3.7222222222222219</v>
      </c>
    </row>
    <row r="39" spans="1:6" s="3" customFormat="1" x14ac:dyDescent="0.35">
      <c r="A39" s="3" t="s">
        <v>36</v>
      </c>
      <c r="B39" s="3">
        <v>0.38800000000000001</v>
      </c>
      <c r="C39" s="3">
        <f t="shared" si="0"/>
        <v>194.94444444444446</v>
      </c>
      <c r="D39" s="3">
        <v>42</v>
      </c>
      <c r="E39" s="3">
        <f t="shared" si="1"/>
        <v>4.6415343915343916</v>
      </c>
    </row>
    <row r="40" spans="1:6" s="3" customFormat="1" x14ac:dyDescent="0.35">
      <c r="A40" s="3" t="s">
        <v>37</v>
      </c>
      <c r="B40" s="3">
        <v>0.42499999999999999</v>
      </c>
      <c r="C40" s="3">
        <f t="shared" si="0"/>
        <v>215.5</v>
      </c>
      <c r="D40" s="3">
        <v>40</v>
      </c>
      <c r="E40" s="3">
        <f t="shared" si="1"/>
        <v>5.3875000000000002</v>
      </c>
    </row>
    <row r="41" spans="1:6" s="3" customFormat="1" x14ac:dyDescent="0.35">
      <c r="A41" s="3" t="s">
        <v>38</v>
      </c>
      <c r="B41" s="3">
        <v>0.40400000000000003</v>
      </c>
      <c r="C41" s="3">
        <f t="shared" si="0"/>
        <v>203.83333333333334</v>
      </c>
      <c r="D41" s="3">
        <v>42</v>
      </c>
      <c r="E41" s="3">
        <f t="shared" si="1"/>
        <v>4.8531746031746037</v>
      </c>
      <c r="F41" s="3">
        <f>AVERAGEA(E34:E41)</f>
        <v>4.5717880544654053</v>
      </c>
    </row>
    <row r="42" spans="1:6" s="8" customFormat="1" x14ac:dyDescent="0.35">
      <c r="A42" s="8" t="s">
        <v>45</v>
      </c>
      <c r="B42" s="8">
        <v>0.47699999999999998</v>
      </c>
      <c r="C42" s="8">
        <f t="shared" si="0"/>
        <v>244.38888888888889</v>
      </c>
      <c r="D42" s="8">
        <v>44</v>
      </c>
      <c r="E42" s="8">
        <f t="shared" si="1"/>
        <v>5.5542929292929291</v>
      </c>
    </row>
    <row r="43" spans="1:6" s="8" customFormat="1" x14ac:dyDescent="0.35">
      <c r="A43" s="8" t="s">
        <v>46</v>
      </c>
      <c r="B43" s="8">
        <v>0.48599999999999999</v>
      </c>
      <c r="C43" s="8">
        <f t="shared" si="0"/>
        <v>249.38888888888889</v>
      </c>
      <c r="D43" s="8">
        <v>53</v>
      </c>
      <c r="E43" s="8">
        <f t="shared" si="1"/>
        <v>4.7054507337526204</v>
      </c>
    </row>
    <row r="44" spans="1:6" s="8" customFormat="1" x14ac:dyDescent="0.35">
      <c r="A44" s="8" t="s">
        <v>47</v>
      </c>
      <c r="B44" s="8">
        <v>0.46200000000000002</v>
      </c>
      <c r="C44" s="8">
        <f t="shared" si="0"/>
        <v>236.05555555555557</v>
      </c>
      <c r="D44" s="8">
        <v>55</v>
      </c>
      <c r="E44" s="8">
        <f t="shared" si="1"/>
        <v>4.2919191919191926</v>
      </c>
    </row>
    <row r="45" spans="1:6" s="8" customFormat="1" x14ac:dyDescent="0.35">
      <c r="A45" s="8" t="s">
        <v>48</v>
      </c>
      <c r="B45" s="8">
        <v>0.371</v>
      </c>
      <c r="C45" s="8">
        <f t="shared" si="0"/>
        <v>185.5</v>
      </c>
      <c r="D45" s="8">
        <v>36</v>
      </c>
      <c r="E45" s="8">
        <f t="shared" si="1"/>
        <v>5.1527777777777777</v>
      </c>
    </row>
    <row r="46" spans="1:6" s="8" customFormat="1" x14ac:dyDescent="0.35">
      <c r="A46" s="8" t="s">
        <v>49</v>
      </c>
      <c r="B46" s="8">
        <v>0.39400000000000002</v>
      </c>
      <c r="C46" s="8">
        <f t="shared" si="0"/>
        <v>198.27777777777777</v>
      </c>
      <c r="D46" s="8">
        <v>49</v>
      </c>
      <c r="E46" s="8">
        <f t="shared" si="1"/>
        <v>4.0464852607709751</v>
      </c>
    </row>
    <row r="47" spans="1:6" s="8" customFormat="1" x14ac:dyDescent="0.35">
      <c r="A47" s="8" t="s">
        <v>50</v>
      </c>
      <c r="B47" s="8">
        <v>0.38400000000000001</v>
      </c>
      <c r="C47" s="8">
        <f t="shared" si="0"/>
        <v>192.72222222222223</v>
      </c>
      <c r="D47" s="8">
        <v>45</v>
      </c>
      <c r="E47" s="8">
        <f t="shared" si="1"/>
        <v>4.2827160493827163</v>
      </c>
    </row>
    <row r="48" spans="1:6" s="8" customFormat="1" x14ac:dyDescent="0.35">
      <c r="A48" s="8" t="s">
        <v>54</v>
      </c>
      <c r="B48" s="8">
        <v>0.44400000000000001</v>
      </c>
      <c r="C48" s="8">
        <f t="shared" si="0"/>
        <v>226.05555555555554</v>
      </c>
      <c r="D48" s="8">
        <v>45</v>
      </c>
      <c r="E48" s="8">
        <f t="shared" si="1"/>
        <v>5.0234567901234568</v>
      </c>
    </row>
    <row r="49" spans="1:6" s="8" customFormat="1" x14ac:dyDescent="0.35">
      <c r="A49" s="8" t="s">
        <v>55</v>
      </c>
      <c r="B49" s="8">
        <v>0.38600000000000001</v>
      </c>
      <c r="C49" s="8">
        <f t="shared" si="0"/>
        <v>193.83333333333334</v>
      </c>
      <c r="D49" s="8">
        <v>38</v>
      </c>
      <c r="E49" s="8">
        <f t="shared" si="1"/>
        <v>5.1008771929824563</v>
      </c>
      <c r="F49" s="8">
        <f>AVERAGEA(E42:E49)</f>
        <v>4.7697469907502663</v>
      </c>
    </row>
    <row r="55" spans="1:6" x14ac:dyDescent="0.35">
      <c r="E55">
        <f ca="1">E2:E55</f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opLeftCell="A2" workbookViewId="0">
      <selection activeCell="F19" sqref="F19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 t="s">
        <v>59</v>
      </c>
    </row>
    <row r="2" spans="1:18" x14ac:dyDescent="0.35">
      <c r="A2" s="9" t="s">
        <v>60</v>
      </c>
      <c r="B2" s="45">
        <v>4.8921999999999999</v>
      </c>
      <c r="C2" s="48">
        <v>0.15049999999999999</v>
      </c>
      <c r="D2" s="46"/>
    </row>
    <row r="3" spans="1:18" x14ac:dyDescent="0.35">
      <c r="A3" s="9" t="s">
        <v>61</v>
      </c>
      <c r="B3" s="47">
        <v>3.5384754833750001</v>
      </c>
      <c r="C3" s="49">
        <v>5.0391024521219102E-2</v>
      </c>
      <c r="D3" s="46"/>
    </row>
    <row r="4" spans="1:18" x14ac:dyDescent="0.35">
      <c r="A4" s="9" t="s">
        <v>90</v>
      </c>
      <c r="B4" s="47">
        <v>2.4406698483749998</v>
      </c>
      <c r="C4" s="49">
        <v>6.9062173478305525E-2</v>
      </c>
      <c r="D4" s="46"/>
    </row>
    <row r="5" spans="1:18" x14ac:dyDescent="0.35">
      <c r="A5" s="9" t="s">
        <v>91</v>
      </c>
      <c r="B5" s="47">
        <v>3.9350870706250003</v>
      </c>
      <c r="C5" s="49">
        <v>0.15886091402338659</v>
      </c>
      <c r="D5" s="46"/>
      <c r="F5" s="10"/>
      <c r="G5" s="11"/>
    </row>
    <row r="6" spans="1:18" x14ac:dyDescent="0.35">
      <c r="A6" s="12" t="s">
        <v>92</v>
      </c>
      <c r="B6" s="47">
        <v>4.5717880544999998</v>
      </c>
      <c r="C6" s="49">
        <v>0.26383984427747298</v>
      </c>
      <c r="D6" s="46"/>
      <c r="F6" s="13"/>
      <c r="G6" s="11"/>
    </row>
    <row r="7" spans="1:18" ht="23" x14ac:dyDescent="0.35">
      <c r="A7" s="12" t="s">
        <v>93</v>
      </c>
      <c r="B7" s="47">
        <v>4.7697469907500007</v>
      </c>
      <c r="C7" s="49">
        <v>0.19959753250922499</v>
      </c>
      <c r="D7" s="46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N18" t="s">
        <v>95</v>
      </c>
      <c r="R18" s="18"/>
    </row>
    <row r="19" spans="4:18" x14ac:dyDescent="0.35">
      <c r="N19" s="59" t="s">
        <v>98</v>
      </c>
      <c r="R19" s="18"/>
    </row>
    <row r="20" spans="4:18" ht="43.5" x14ac:dyDescent="0.35">
      <c r="N20" s="60" t="s">
        <v>99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workbookViewId="0">
      <selection activeCell="G54" sqref="G2:G54"/>
    </sheetView>
  </sheetViews>
  <sheetFormatPr defaultRowHeight="14.5" x14ac:dyDescent="0.35"/>
  <cols>
    <col min="3" max="4" width="10.90625" customWidth="1"/>
    <col min="5" max="5" width="11.81640625" customWidth="1"/>
  </cols>
  <sheetData>
    <row r="1" spans="1:13" x14ac:dyDescent="0.35">
      <c r="A1" t="s">
        <v>0</v>
      </c>
      <c r="B1" t="s">
        <v>66</v>
      </c>
      <c r="C1" t="s">
        <v>67</v>
      </c>
      <c r="D1" t="s">
        <v>68</v>
      </c>
      <c r="E1" t="s">
        <v>69</v>
      </c>
      <c r="F1" t="s">
        <v>70</v>
      </c>
      <c r="G1" t="s">
        <v>71</v>
      </c>
    </row>
    <row r="2" spans="1:13" s="5" customFormat="1" x14ac:dyDescent="0.35">
      <c r="A2" s="5" t="s">
        <v>72</v>
      </c>
      <c r="B2" s="5">
        <v>16.07</v>
      </c>
      <c r="C2" s="5">
        <v>25.31</v>
      </c>
      <c r="D2" s="5">
        <f t="shared" ref="D2:D49" si="0">C2-B2</f>
        <v>9.2399999999999984</v>
      </c>
      <c r="E2" s="5">
        <f>D2-9.245</f>
        <v>-5.0000000000007816E-3</v>
      </c>
      <c r="F2" s="5">
        <f>2^-E2</f>
        <v>1.0034717485095033</v>
      </c>
      <c r="G2" s="5">
        <f>F2/1.05614611</f>
        <v>0.95012587653189695</v>
      </c>
    </row>
    <row r="3" spans="1:13" s="5" customFormat="1" x14ac:dyDescent="0.35">
      <c r="A3" s="5" t="s">
        <v>73</v>
      </c>
      <c r="B3" s="5">
        <v>15.95</v>
      </c>
      <c r="C3" s="5">
        <v>25.14</v>
      </c>
      <c r="D3" s="5">
        <f t="shared" si="0"/>
        <v>9.1900000000000013</v>
      </c>
      <c r="E3" s="5">
        <f t="shared" ref="E3:E49" si="1">D3-9.245</f>
        <v>-5.4999999999997939E-2</v>
      </c>
      <c r="F3" s="5">
        <f t="shared" ref="F3:F49" si="2">2^-E3</f>
        <v>1.0388591032976628</v>
      </c>
      <c r="G3" s="5">
        <f t="shared" ref="G3:G49" si="3">F3/1.05614611</f>
        <v>0.98363199320751449</v>
      </c>
      <c r="K3" s="5" t="s">
        <v>74</v>
      </c>
      <c r="M3" s="5" t="s">
        <v>75</v>
      </c>
    </row>
    <row r="4" spans="1:13" s="5" customFormat="1" x14ac:dyDescent="0.35">
      <c r="A4" s="5" t="s">
        <v>76</v>
      </c>
      <c r="B4" s="5">
        <v>15.85</v>
      </c>
      <c r="C4" s="5">
        <v>25.24</v>
      </c>
      <c r="D4" s="5">
        <f t="shared" si="0"/>
        <v>9.3899999999999988</v>
      </c>
      <c r="E4" s="5">
        <f t="shared" si="1"/>
        <v>0.14499999999999957</v>
      </c>
      <c r="F4" s="5">
        <f t="shared" si="2"/>
        <v>0.90437937756108844</v>
      </c>
      <c r="G4" s="5">
        <f t="shared" si="3"/>
        <v>0.85630138576289261</v>
      </c>
      <c r="K4" s="5">
        <f>AVERAGEA(D2:D7)</f>
        <v>9.1950000000000003</v>
      </c>
      <c r="M4" s="5">
        <f>AVERAGEA(F2:F9)</f>
        <v>1.0580183218378285</v>
      </c>
    </row>
    <row r="5" spans="1:13" s="5" customFormat="1" x14ac:dyDescent="0.35">
      <c r="A5" s="5" t="s">
        <v>77</v>
      </c>
      <c r="B5" s="5">
        <v>15.91</v>
      </c>
      <c r="C5" s="5">
        <v>24.81</v>
      </c>
      <c r="D5" s="5">
        <f t="shared" si="0"/>
        <v>8.8999999999999986</v>
      </c>
      <c r="E5" s="5">
        <f t="shared" si="1"/>
        <v>-0.34500000000000064</v>
      </c>
      <c r="F5" s="5">
        <f t="shared" si="2"/>
        <v>1.2701509825387902</v>
      </c>
      <c r="G5" s="5">
        <f t="shared" si="3"/>
        <v>1.2026280933220406</v>
      </c>
    </row>
    <row r="6" spans="1:13" s="5" customFormat="1" x14ac:dyDescent="0.35">
      <c r="A6" s="5" t="s">
        <v>78</v>
      </c>
      <c r="B6" s="5">
        <v>16.11</v>
      </c>
      <c r="C6" s="5">
        <v>25.39</v>
      </c>
      <c r="D6" s="5">
        <f t="shared" si="0"/>
        <v>9.2800000000000011</v>
      </c>
      <c r="E6" s="5">
        <f t="shared" si="1"/>
        <v>3.5000000000001918E-2</v>
      </c>
      <c r="F6" s="5">
        <f t="shared" si="2"/>
        <v>0.97603176077622333</v>
      </c>
      <c r="G6" s="5">
        <f t="shared" si="3"/>
        <v>0.92414463447318218</v>
      </c>
    </row>
    <row r="7" spans="1:13" s="5" customFormat="1" x14ac:dyDescent="0.35">
      <c r="A7" s="5" t="s">
        <v>79</v>
      </c>
      <c r="B7" s="5">
        <v>16.260000000000002</v>
      </c>
      <c r="C7" s="5">
        <v>25.43</v>
      </c>
      <c r="D7" s="5">
        <f t="shared" si="0"/>
        <v>9.1699999999999982</v>
      </c>
      <c r="E7" s="5">
        <f t="shared" si="1"/>
        <v>-7.5000000000001066E-2</v>
      </c>
      <c r="F7" s="5">
        <f t="shared" si="2"/>
        <v>1.0533610359548367</v>
      </c>
      <c r="G7" s="5">
        <f t="shared" si="3"/>
        <v>0.997362984137523</v>
      </c>
    </row>
    <row r="8" spans="1:13" s="5" customFormat="1" x14ac:dyDescent="0.35">
      <c r="A8" s="5" t="s">
        <v>86</v>
      </c>
      <c r="B8" s="5">
        <v>16.32</v>
      </c>
      <c r="C8" s="5">
        <v>25.53</v>
      </c>
      <c r="D8" s="5">
        <f t="shared" si="0"/>
        <v>9.2100000000000009</v>
      </c>
      <c r="E8" s="5">
        <f t="shared" si="1"/>
        <v>-3.4999999999998366E-2</v>
      </c>
      <c r="F8" s="5">
        <f t="shared" si="2"/>
        <v>1.0245568230328004</v>
      </c>
      <c r="G8" s="5">
        <f t="shared" si="3"/>
        <v>0.97009004088724082</v>
      </c>
    </row>
    <row r="9" spans="1:13" s="5" customFormat="1" x14ac:dyDescent="0.35">
      <c r="A9" s="5" t="s">
        <v>87</v>
      </c>
      <c r="B9" s="5">
        <v>16.25</v>
      </c>
      <c r="C9" s="5">
        <v>25.24</v>
      </c>
      <c r="D9" s="5">
        <f t="shared" si="0"/>
        <v>8.9899999999999984</v>
      </c>
      <c r="E9" s="5">
        <f t="shared" si="1"/>
        <v>-0.25500000000000078</v>
      </c>
      <c r="F9" s="5">
        <f t="shared" si="2"/>
        <v>1.1933357430317226</v>
      </c>
      <c r="G9" s="5">
        <f t="shared" si="3"/>
        <v>1.1298964525199289</v>
      </c>
      <c r="H9" s="5">
        <f>AVERAGEA(G2:G9)</f>
        <v>1.0017726826052775</v>
      </c>
    </row>
    <row r="10" spans="1:13" s="4" customFormat="1" x14ac:dyDescent="0.35">
      <c r="A10" s="4" t="s">
        <v>39</v>
      </c>
      <c r="B10" s="4">
        <v>17.2</v>
      </c>
      <c r="C10" s="4">
        <v>27.42</v>
      </c>
      <c r="D10" s="4">
        <f t="shared" si="0"/>
        <v>10.220000000000002</v>
      </c>
      <c r="E10" s="4">
        <f t="shared" si="1"/>
        <v>0.9750000000000032</v>
      </c>
      <c r="F10" s="4">
        <f t="shared" si="2"/>
        <v>0.50873984605134215</v>
      </c>
      <c r="G10" s="4">
        <f t="shared" si="3"/>
        <v>0.48169456975166264</v>
      </c>
    </row>
    <row r="11" spans="1:13" s="4" customFormat="1" x14ac:dyDescent="0.35">
      <c r="A11" s="4" t="s">
        <v>40</v>
      </c>
      <c r="B11" s="4">
        <v>15.77</v>
      </c>
      <c r="C11" s="4">
        <v>26.07</v>
      </c>
      <c r="D11" s="4">
        <f t="shared" si="0"/>
        <v>10.3</v>
      </c>
      <c r="E11" s="4">
        <f t="shared" si="1"/>
        <v>1.0550000000000015</v>
      </c>
      <c r="F11" s="4">
        <f t="shared" si="2"/>
        <v>0.48129722155087523</v>
      </c>
      <c r="G11" s="4">
        <f t="shared" si="3"/>
        <v>0.45571083109975685</v>
      </c>
    </row>
    <row r="12" spans="1:13" s="4" customFormat="1" x14ac:dyDescent="0.35">
      <c r="A12" s="4" t="s">
        <v>41</v>
      </c>
      <c r="B12" s="4">
        <v>16.46</v>
      </c>
      <c r="C12" s="4">
        <v>26.67</v>
      </c>
      <c r="D12" s="4">
        <f t="shared" si="0"/>
        <v>10.210000000000001</v>
      </c>
      <c r="E12" s="4">
        <f t="shared" si="1"/>
        <v>0.96500000000000163</v>
      </c>
      <c r="F12" s="4">
        <f t="shared" si="2"/>
        <v>0.51227841151640019</v>
      </c>
      <c r="G12" s="4">
        <f t="shared" si="3"/>
        <v>0.48504502044362041</v>
      </c>
    </row>
    <row r="13" spans="1:13" s="4" customFormat="1" x14ac:dyDescent="0.35">
      <c r="A13" s="4" t="s">
        <v>42</v>
      </c>
      <c r="B13" s="4">
        <v>16.57</v>
      </c>
      <c r="C13" s="4">
        <v>26.94</v>
      </c>
      <c r="D13" s="4">
        <f t="shared" si="0"/>
        <v>10.370000000000001</v>
      </c>
      <c r="E13" s="4">
        <f t="shared" si="1"/>
        <v>1.1250000000000018</v>
      </c>
      <c r="F13" s="4">
        <f t="shared" si="2"/>
        <v>0.45850202160233505</v>
      </c>
      <c r="G13" s="4">
        <f t="shared" si="3"/>
        <v>0.43412745382581114</v>
      </c>
    </row>
    <row r="14" spans="1:13" s="4" customFormat="1" ht="15" customHeight="1" x14ac:dyDescent="0.35">
      <c r="A14" s="4" t="s">
        <v>43</v>
      </c>
      <c r="B14" s="4">
        <v>16.71</v>
      </c>
      <c r="C14" s="4">
        <v>27.12</v>
      </c>
      <c r="D14" s="4">
        <f t="shared" si="0"/>
        <v>10.41</v>
      </c>
      <c r="E14" s="4">
        <f t="shared" si="1"/>
        <v>1.1650000000000009</v>
      </c>
      <c r="F14" s="4">
        <f t="shared" si="2"/>
        <v>0.44596425971004605</v>
      </c>
      <c r="G14" s="4">
        <f t="shared" si="3"/>
        <v>0.42225621577117395</v>
      </c>
    </row>
    <row r="15" spans="1:13" s="4" customFormat="1" x14ac:dyDescent="0.35">
      <c r="A15" s="4" t="s">
        <v>44</v>
      </c>
      <c r="B15" s="4">
        <v>16.420000000000002</v>
      </c>
      <c r="C15" s="4">
        <v>27.03</v>
      </c>
      <c r="D15" s="4">
        <f t="shared" si="0"/>
        <v>10.61</v>
      </c>
      <c r="E15" s="4">
        <f t="shared" si="1"/>
        <v>1.3650000000000002</v>
      </c>
      <c r="F15" s="4">
        <f t="shared" si="2"/>
        <v>0.38823443750051978</v>
      </c>
      <c r="G15" s="4">
        <f t="shared" si="3"/>
        <v>0.36759538649488543</v>
      </c>
    </row>
    <row r="16" spans="1:13" s="4" customFormat="1" x14ac:dyDescent="0.35">
      <c r="A16" s="4" t="s">
        <v>52</v>
      </c>
      <c r="B16" s="4">
        <v>15.76</v>
      </c>
      <c r="C16" s="4">
        <v>26.18</v>
      </c>
      <c r="D16" s="4">
        <f t="shared" si="0"/>
        <v>10.42</v>
      </c>
      <c r="E16" s="4">
        <f t="shared" si="1"/>
        <v>1.1750000000000007</v>
      </c>
      <c r="F16" s="4">
        <f t="shared" si="2"/>
        <v>0.44288375955118009</v>
      </c>
      <c r="G16" s="4">
        <f t="shared" si="3"/>
        <v>0.41933947903399471</v>
      </c>
    </row>
    <row r="17" spans="1:8" s="4" customFormat="1" x14ac:dyDescent="0.35">
      <c r="A17" s="4" t="s">
        <v>53</v>
      </c>
      <c r="B17" s="4">
        <v>16.23</v>
      </c>
      <c r="C17" s="4">
        <v>26.6</v>
      </c>
      <c r="D17" s="4">
        <f t="shared" si="0"/>
        <v>10.370000000000001</v>
      </c>
      <c r="E17" s="4">
        <f t="shared" si="1"/>
        <v>1.1250000000000018</v>
      </c>
      <c r="F17" s="4">
        <f t="shared" si="2"/>
        <v>0.45850202160233505</v>
      </c>
      <c r="G17" s="4">
        <f t="shared" si="3"/>
        <v>0.43412745382581114</v>
      </c>
      <c r="H17" s="4">
        <f>AVERAGEA(G10:G17)</f>
        <v>0.43748705128083953</v>
      </c>
    </row>
    <row r="18" spans="1:8" s="7" customFormat="1" x14ac:dyDescent="0.35">
      <c r="A18" s="7" t="s">
        <v>15</v>
      </c>
      <c r="B18" s="7">
        <v>16.23</v>
      </c>
      <c r="C18" s="7">
        <v>27.79</v>
      </c>
      <c r="D18" s="7">
        <f t="shared" si="0"/>
        <v>11.559999999999999</v>
      </c>
      <c r="E18" s="7">
        <f t="shared" si="1"/>
        <v>2.3149999999999995</v>
      </c>
      <c r="F18" s="7">
        <f t="shared" si="2"/>
        <v>0.20096274768578798</v>
      </c>
      <c r="G18" s="7">
        <f t="shared" si="3"/>
        <v>0.19027930490203479</v>
      </c>
    </row>
    <row r="19" spans="1:8" s="7" customFormat="1" x14ac:dyDescent="0.35">
      <c r="A19" s="7" t="s">
        <v>16</v>
      </c>
      <c r="B19" s="7">
        <v>15.52</v>
      </c>
      <c r="C19" s="7">
        <v>27.62</v>
      </c>
      <c r="D19" s="7">
        <f t="shared" si="0"/>
        <v>12.100000000000001</v>
      </c>
      <c r="E19" s="7">
        <f t="shared" si="1"/>
        <v>2.8550000000000022</v>
      </c>
      <c r="F19" s="7">
        <f t="shared" si="2"/>
        <v>0.13821633166503339</v>
      </c>
      <c r="G19" s="7">
        <f t="shared" si="3"/>
        <v>0.1308685705096555</v>
      </c>
    </row>
    <row r="20" spans="1:8" s="7" customFormat="1" x14ac:dyDescent="0.35">
      <c r="A20" s="7" t="s">
        <v>17</v>
      </c>
      <c r="B20" s="7">
        <v>15.13</v>
      </c>
      <c r="C20" s="7">
        <v>26.6</v>
      </c>
      <c r="D20" s="7">
        <f t="shared" si="0"/>
        <v>11.47</v>
      </c>
      <c r="E20" s="7">
        <f t="shared" si="1"/>
        <v>2.2250000000000014</v>
      </c>
      <c r="F20" s="7">
        <f t="shared" si="2"/>
        <v>0.21389875642065037</v>
      </c>
      <c r="G20" s="7">
        <f t="shared" si="3"/>
        <v>0.20252761847567696</v>
      </c>
    </row>
    <row r="21" spans="1:8" s="7" customFormat="1" x14ac:dyDescent="0.35">
      <c r="A21" s="7" t="s">
        <v>18</v>
      </c>
      <c r="B21" s="7">
        <v>15.71</v>
      </c>
      <c r="C21" s="7">
        <v>26.97</v>
      </c>
      <c r="D21" s="7">
        <f t="shared" si="0"/>
        <v>11.259999999999998</v>
      </c>
      <c r="E21" s="7">
        <f t="shared" si="1"/>
        <v>2.0149999999999988</v>
      </c>
      <c r="F21" s="7">
        <f t="shared" si="2"/>
        <v>0.24741416410380193</v>
      </c>
      <c r="G21" s="7">
        <f t="shared" si="3"/>
        <v>0.23426130320529412</v>
      </c>
    </row>
    <row r="22" spans="1:8" s="7" customFormat="1" x14ac:dyDescent="0.35">
      <c r="A22" s="7" t="s">
        <v>19</v>
      </c>
      <c r="B22" s="7">
        <v>16.16</v>
      </c>
      <c r="C22" s="7">
        <v>27.94</v>
      </c>
      <c r="D22" s="7">
        <f t="shared" si="0"/>
        <v>11.780000000000001</v>
      </c>
      <c r="E22" s="7">
        <f t="shared" si="1"/>
        <v>2.5350000000000019</v>
      </c>
      <c r="F22" s="7">
        <f t="shared" si="2"/>
        <v>0.17253966917457841</v>
      </c>
      <c r="G22" s="7">
        <f t="shared" si="3"/>
        <v>0.1633672344582876</v>
      </c>
    </row>
    <row r="23" spans="1:8" s="7" customFormat="1" x14ac:dyDescent="0.35">
      <c r="A23" s="7" t="s">
        <v>20</v>
      </c>
      <c r="B23" s="7">
        <v>16.07</v>
      </c>
      <c r="C23" s="7">
        <v>27.254999999999999</v>
      </c>
      <c r="D23" s="7">
        <f t="shared" si="0"/>
        <v>11.184999999999999</v>
      </c>
      <c r="E23" s="7">
        <f t="shared" si="1"/>
        <v>1.9399999999999995</v>
      </c>
      <c r="F23" s="7">
        <f t="shared" si="2"/>
        <v>0.26061644021028041</v>
      </c>
      <c r="G23" s="7">
        <f t="shared" si="3"/>
        <v>0.24676172902845839</v>
      </c>
    </row>
    <row r="24" spans="1:8" s="7" customFormat="1" x14ac:dyDescent="0.35">
      <c r="A24" s="7" t="s">
        <v>21</v>
      </c>
      <c r="B24" s="7">
        <v>15.04</v>
      </c>
      <c r="C24" s="7">
        <v>26.64</v>
      </c>
      <c r="D24" s="7">
        <f t="shared" si="0"/>
        <v>11.600000000000001</v>
      </c>
      <c r="E24" s="7">
        <f t="shared" si="1"/>
        <v>2.3550000000000022</v>
      </c>
      <c r="F24" s="7">
        <f t="shared" si="2"/>
        <v>0.1954674107821481</v>
      </c>
      <c r="G24" s="7">
        <f t="shared" si="3"/>
        <v>0.18507610730313451</v>
      </c>
    </row>
    <row r="25" spans="1:8" s="7" customFormat="1" x14ac:dyDescent="0.35">
      <c r="A25" s="7" t="s">
        <v>22</v>
      </c>
      <c r="B25" s="7">
        <v>15.25</v>
      </c>
      <c r="C25" s="7">
        <v>27.05</v>
      </c>
      <c r="D25" s="7">
        <f t="shared" si="0"/>
        <v>11.8</v>
      </c>
      <c r="E25" s="7">
        <f t="shared" si="1"/>
        <v>2.5550000000000015</v>
      </c>
      <c r="F25" s="7">
        <f t="shared" si="2"/>
        <v>0.170164264562434</v>
      </c>
      <c r="G25" s="7">
        <f t="shared" si="3"/>
        <v>0.16111810946539773</v>
      </c>
      <c r="H25" s="7">
        <f>AVERAGEA(G18:G25)</f>
        <v>0.18928249716849244</v>
      </c>
    </row>
    <row r="26" spans="1:8" s="2" customFormat="1" x14ac:dyDescent="0.35">
      <c r="A26" s="2" t="s">
        <v>23</v>
      </c>
      <c r="B26" s="2">
        <v>15.39</v>
      </c>
      <c r="C26" s="2">
        <v>25.75</v>
      </c>
      <c r="D26" s="2">
        <f t="shared" si="0"/>
        <v>10.36</v>
      </c>
      <c r="E26" s="2">
        <f t="shared" si="1"/>
        <v>1.1150000000000002</v>
      </c>
      <c r="F26" s="2">
        <f t="shared" si="2"/>
        <v>0.4616911553646974</v>
      </c>
      <c r="G26" s="2">
        <f t="shared" si="3"/>
        <v>0.43714704906189294</v>
      </c>
    </row>
    <row r="27" spans="1:8" s="2" customFormat="1" x14ac:dyDescent="0.35">
      <c r="A27" s="2" t="s">
        <v>24</v>
      </c>
      <c r="B27" s="2">
        <v>16.84</v>
      </c>
      <c r="C27" s="2">
        <v>27.33</v>
      </c>
      <c r="D27" s="2">
        <f t="shared" si="0"/>
        <v>10.489999999999998</v>
      </c>
      <c r="E27" s="2">
        <f t="shared" si="1"/>
        <v>1.2449999999999992</v>
      </c>
      <c r="F27" s="2">
        <f t="shared" si="2"/>
        <v>0.42190789806500917</v>
      </c>
      <c r="G27" s="2">
        <f t="shared" si="3"/>
        <v>0.39947872180773281</v>
      </c>
    </row>
    <row r="28" spans="1:8" s="2" customFormat="1" x14ac:dyDescent="0.35">
      <c r="A28" s="2" t="s">
        <v>25</v>
      </c>
      <c r="B28" s="2">
        <v>16.93</v>
      </c>
      <c r="C28" s="2">
        <v>26.79</v>
      </c>
      <c r="D28" s="2">
        <f t="shared" si="0"/>
        <v>9.86</v>
      </c>
      <c r="E28" s="2">
        <f t="shared" si="1"/>
        <v>0.61500000000000021</v>
      </c>
      <c r="F28" s="2">
        <f t="shared" si="2"/>
        <v>0.65292989354445874</v>
      </c>
      <c r="G28" s="2">
        <f t="shared" si="3"/>
        <v>0.61821928553470573</v>
      </c>
    </row>
    <row r="29" spans="1:8" s="2" customFormat="1" x14ac:dyDescent="0.35">
      <c r="A29" s="2" t="s">
        <v>26</v>
      </c>
      <c r="B29" s="2">
        <v>16.28</v>
      </c>
      <c r="C29" s="2">
        <v>26.73</v>
      </c>
      <c r="D29" s="2">
        <f t="shared" si="0"/>
        <v>10.45</v>
      </c>
      <c r="E29" s="2">
        <f t="shared" si="1"/>
        <v>1.2050000000000001</v>
      </c>
      <c r="F29" s="2">
        <f t="shared" si="2"/>
        <v>0.43376934357603392</v>
      </c>
      <c r="G29" s="2">
        <f t="shared" si="3"/>
        <v>0.41070959734542212</v>
      </c>
    </row>
    <row r="30" spans="1:8" s="2" customFormat="1" x14ac:dyDescent="0.35">
      <c r="A30" s="2" t="s">
        <v>27</v>
      </c>
      <c r="B30" s="2">
        <v>16.260000000000002</v>
      </c>
      <c r="C30" s="2">
        <v>26.22</v>
      </c>
      <c r="D30" s="2">
        <f t="shared" si="0"/>
        <v>9.9599999999999973</v>
      </c>
      <c r="E30" s="2">
        <f t="shared" si="1"/>
        <v>0.71499999999999808</v>
      </c>
      <c r="F30" s="2">
        <f t="shared" si="2"/>
        <v>0.60920513183759639</v>
      </c>
      <c r="G30" s="2">
        <f t="shared" si="3"/>
        <v>0.57681898940819498</v>
      </c>
    </row>
    <row r="31" spans="1:8" s="2" customFormat="1" x14ac:dyDescent="0.35">
      <c r="A31" s="2" t="s">
        <v>28</v>
      </c>
      <c r="B31" s="2">
        <v>16.38</v>
      </c>
      <c r="C31" s="2">
        <v>25.84</v>
      </c>
      <c r="D31" s="2">
        <f t="shared" si="0"/>
        <v>9.4600000000000009</v>
      </c>
      <c r="E31" s="2">
        <f t="shared" si="1"/>
        <v>0.21500000000000163</v>
      </c>
      <c r="F31" s="2">
        <f t="shared" si="2"/>
        <v>0.8615461597120162</v>
      </c>
      <c r="G31" s="2">
        <f t="shared" si="3"/>
        <v>0.8157452378554102</v>
      </c>
    </row>
    <row r="32" spans="1:8" s="2" customFormat="1" x14ac:dyDescent="0.35">
      <c r="A32" s="2" t="s">
        <v>29</v>
      </c>
      <c r="B32" s="2">
        <v>15.6</v>
      </c>
      <c r="C32" s="2">
        <v>25.5</v>
      </c>
      <c r="D32" s="2">
        <f t="shared" si="0"/>
        <v>9.9</v>
      </c>
      <c r="E32" s="2">
        <f t="shared" si="1"/>
        <v>0.65500000000000114</v>
      </c>
      <c r="F32" s="2">
        <f t="shared" si="2"/>
        <v>0.63507549126939433</v>
      </c>
      <c r="G32" s="2">
        <f t="shared" si="3"/>
        <v>0.60131404666101962</v>
      </c>
    </row>
    <row r="33" spans="1:8" s="2" customFormat="1" x14ac:dyDescent="0.35">
      <c r="A33" s="2" t="s">
        <v>30</v>
      </c>
      <c r="B33" s="2">
        <v>16.8</v>
      </c>
      <c r="C33" s="2">
        <v>26.53</v>
      </c>
      <c r="D33" s="2">
        <f t="shared" si="0"/>
        <v>9.73</v>
      </c>
      <c r="E33" s="2">
        <f t="shared" si="1"/>
        <v>0.48500000000000121</v>
      </c>
      <c r="F33" s="2">
        <f t="shared" si="2"/>
        <v>0.71449706987054595</v>
      </c>
      <c r="G33" s="2">
        <f t="shared" si="3"/>
        <v>0.67651347015854268</v>
      </c>
      <c r="H33" s="2">
        <f>AVERAGEA(G26:G33)</f>
        <v>0.56699329972911516</v>
      </c>
    </row>
    <row r="34" spans="1:8" s="3" customFormat="1" x14ac:dyDescent="0.35">
      <c r="A34" s="3" t="s">
        <v>31</v>
      </c>
      <c r="B34" s="3">
        <v>16.48</v>
      </c>
      <c r="C34" s="3">
        <v>25.69</v>
      </c>
      <c r="D34" s="3">
        <f t="shared" si="0"/>
        <v>9.2100000000000009</v>
      </c>
      <c r="E34" s="3">
        <f t="shared" si="1"/>
        <v>-3.4999999999998366E-2</v>
      </c>
      <c r="F34" s="3">
        <f t="shared" si="2"/>
        <v>1.0245568230328004</v>
      </c>
      <c r="G34" s="3">
        <f t="shared" si="3"/>
        <v>0.97009004088724082</v>
      </c>
    </row>
    <row r="35" spans="1:8" s="3" customFormat="1" x14ac:dyDescent="0.35">
      <c r="A35" s="3" t="s">
        <v>32</v>
      </c>
      <c r="B35" s="3">
        <v>15.76</v>
      </c>
      <c r="C35" s="3">
        <v>25.24</v>
      </c>
      <c r="D35" s="3">
        <f t="shared" si="0"/>
        <v>9.4799999999999986</v>
      </c>
      <c r="E35" s="3">
        <f t="shared" si="1"/>
        <v>0.23499999999999943</v>
      </c>
      <c r="F35" s="3">
        <f t="shared" si="2"/>
        <v>0.84968499913865059</v>
      </c>
      <c r="G35" s="3">
        <f t="shared" si="3"/>
        <v>0.8045146321077209</v>
      </c>
    </row>
    <row r="36" spans="1:8" s="3" customFormat="1" x14ac:dyDescent="0.35">
      <c r="A36" s="3" t="s">
        <v>33</v>
      </c>
      <c r="B36" s="3">
        <v>16.239999999999998</v>
      </c>
      <c r="C36" s="3">
        <v>25.56</v>
      </c>
      <c r="D36" s="3">
        <f t="shared" si="0"/>
        <v>9.32</v>
      </c>
      <c r="E36" s="3">
        <f t="shared" si="1"/>
        <v>7.5000000000001066E-2</v>
      </c>
      <c r="F36" s="3">
        <f t="shared" si="2"/>
        <v>0.94934212095051851</v>
      </c>
      <c r="G36" s="3">
        <f t="shared" si="3"/>
        <v>0.89887385084485938</v>
      </c>
    </row>
    <row r="37" spans="1:8" s="3" customFormat="1" x14ac:dyDescent="0.35">
      <c r="A37" s="3" t="s">
        <v>34</v>
      </c>
      <c r="B37" s="3">
        <v>16.489999999999998</v>
      </c>
      <c r="C37" s="3">
        <v>25.83</v>
      </c>
      <c r="D37" s="3">
        <f t="shared" si="0"/>
        <v>9.34</v>
      </c>
      <c r="E37" s="3">
        <f t="shared" si="1"/>
        <v>9.5000000000000639E-2</v>
      </c>
      <c r="F37" s="3">
        <f t="shared" si="2"/>
        <v>0.93627224743449189</v>
      </c>
      <c r="G37" s="3">
        <f t="shared" si="3"/>
        <v>0.88649878891708633</v>
      </c>
    </row>
    <row r="38" spans="1:8" s="3" customFormat="1" x14ac:dyDescent="0.35">
      <c r="A38" s="3" t="s">
        <v>35</v>
      </c>
      <c r="B38" s="3">
        <v>16.760000000000002</v>
      </c>
      <c r="C38" s="3">
        <v>26.08</v>
      </c>
      <c r="D38" s="3">
        <f t="shared" si="0"/>
        <v>9.3199999999999967</v>
      </c>
      <c r="E38" s="3">
        <f t="shared" si="1"/>
        <v>7.4999999999997513E-2</v>
      </c>
      <c r="F38" s="3">
        <f t="shared" si="2"/>
        <v>0.94934212095052084</v>
      </c>
      <c r="G38" s="3">
        <f t="shared" si="3"/>
        <v>0.8988738508448616</v>
      </c>
    </row>
    <row r="39" spans="1:8" s="3" customFormat="1" x14ac:dyDescent="0.35">
      <c r="A39" s="3" t="s">
        <v>36</v>
      </c>
      <c r="B39" s="3">
        <v>16.52</v>
      </c>
      <c r="C39" s="3">
        <v>25.94</v>
      </c>
      <c r="D39" s="3">
        <f t="shared" si="0"/>
        <v>9.4200000000000017</v>
      </c>
      <c r="E39" s="3">
        <f t="shared" si="1"/>
        <v>0.17500000000000249</v>
      </c>
      <c r="F39" s="3">
        <f t="shared" si="2"/>
        <v>0.88576751910235907</v>
      </c>
      <c r="G39" s="3">
        <f t="shared" si="3"/>
        <v>0.83867895806798842</v>
      </c>
    </row>
    <row r="40" spans="1:8" s="3" customFormat="1" x14ac:dyDescent="0.35">
      <c r="A40" s="3" t="s">
        <v>37</v>
      </c>
      <c r="B40" s="3">
        <v>15.76</v>
      </c>
      <c r="C40" s="3">
        <v>25.3</v>
      </c>
      <c r="D40" s="3">
        <f t="shared" si="0"/>
        <v>9.5400000000000009</v>
      </c>
      <c r="E40" s="3">
        <f t="shared" si="1"/>
        <v>0.29500000000000171</v>
      </c>
      <c r="F40" s="3">
        <f t="shared" si="2"/>
        <v>0.81507233240262433</v>
      </c>
      <c r="G40" s="3">
        <f t="shared" si="3"/>
        <v>0.77174202005310066</v>
      </c>
    </row>
    <row r="41" spans="1:8" s="3" customFormat="1" x14ac:dyDescent="0.35">
      <c r="A41" s="3" t="s">
        <v>38</v>
      </c>
      <c r="B41" s="3">
        <v>16.399999999999999</v>
      </c>
      <c r="C41" s="3">
        <v>25.44</v>
      </c>
      <c r="D41" s="3">
        <f t="shared" si="0"/>
        <v>9.0400000000000027</v>
      </c>
      <c r="E41" s="3">
        <f t="shared" si="1"/>
        <v>-0.20499999999999652</v>
      </c>
      <c r="F41" s="3">
        <f t="shared" si="2"/>
        <v>1.1526863467988615</v>
      </c>
      <c r="G41" s="3">
        <f t="shared" si="3"/>
        <v>1.0914080314123029</v>
      </c>
      <c r="H41" s="3">
        <f>AVERAGEA(G34:G41)</f>
        <v>0.89508502164189507</v>
      </c>
    </row>
    <row r="42" spans="1:8" s="8" customFormat="1" x14ac:dyDescent="0.35">
      <c r="A42" s="8" t="s">
        <v>80</v>
      </c>
      <c r="B42" s="8">
        <v>15.82</v>
      </c>
      <c r="C42" s="8">
        <v>25.01</v>
      </c>
      <c r="D42" s="8">
        <f t="shared" si="0"/>
        <v>9.1900000000000013</v>
      </c>
      <c r="E42" s="8">
        <f t="shared" si="1"/>
        <v>-5.4999999999997939E-2</v>
      </c>
      <c r="F42" s="8">
        <f t="shared" si="2"/>
        <v>1.0388591032976628</v>
      </c>
      <c r="G42" s="8">
        <f t="shared" si="3"/>
        <v>0.98363199320751449</v>
      </c>
    </row>
    <row r="43" spans="1:8" s="8" customFormat="1" x14ac:dyDescent="0.35">
      <c r="A43" s="8" t="s">
        <v>81</v>
      </c>
      <c r="B43" s="8">
        <v>15.28</v>
      </c>
      <c r="C43" s="8">
        <v>24.29</v>
      </c>
      <c r="D43" s="8">
        <f t="shared" si="0"/>
        <v>9.01</v>
      </c>
      <c r="E43" s="8">
        <f t="shared" si="1"/>
        <v>-0.23499999999999943</v>
      </c>
      <c r="F43" s="8">
        <f t="shared" si="2"/>
        <v>1.1769067372187669</v>
      </c>
      <c r="G43" s="8">
        <f t="shared" si="3"/>
        <v>1.1143408341661807</v>
      </c>
    </row>
    <row r="44" spans="1:8" s="8" customFormat="1" x14ac:dyDescent="0.35">
      <c r="A44" s="8" t="s">
        <v>82</v>
      </c>
      <c r="B44" s="8">
        <v>16.34</v>
      </c>
      <c r="C44" s="8">
        <v>25.83</v>
      </c>
      <c r="D44" s="8">
        <f t="shared" si="0"/>
        <v>9.4899999999999984</v>
      </c>
      <c r="E44" s="8">
        <f t="shared" si="1"/>
        <v>0.24499999999999922</v>
      </c>
      <c r="F44" s="8">
        <f t="shared" si="2"/>
        <v>0.84381579613001834</v>
      </c>
      <c r="G44" s="8">
        <f t="shared" si="3"/>
        <v>0.79895744361546561</v>
      </c>
    </row>
    <row r="45" spans="1:8" s="8" customFormat="1" x14ac:dyDescent="0.35">
      <c r="A45" s="8" t="s">
        <v>83</v>
      </c>
      <c r="B45" s="8">
        <v>15.48</v>
      </c>
      <c r="C45" s="8">
        <v>24.82</v>
      </c>
      <c r="D45" s="8">
        <f t="shared" si="0"/>
        <v>9.34</v>
      </c>
      <c r="E45" s="8">
        <f t="shared" si="1"/>
        <v>9.5000000000000639E-2</v>
      </c>
      <c r="F45" s="8">
        <f t="shared" si="2"/>
        <v>0.93627224743449189</v>
      </c>
      <c r="G45" s="8">
        <f t="shared" si="3"/>
        <v>0.88649878891708633</v>
      </c>
    </row>
    <row r="46" spans="1:8" s="8" customFormat="1" x14ac:dyDescent="0.35">
      <c r="A46" s="8" t="s">
        <v>84</v>
      </c>
      <c r="B46" s="8">
        <v>16.37</v>
      </c>
      <c r="C46" s="8">
        <v>25.51</v>
      </c>
      <c r="D46" s="8">
        <f t="shared" si="0"/>
        <v>9.14</v>
      </c>
      <c r="E46" s="8">
        <f t="shared" si="1"/>
        <v>-0.10499999999999865</v>
      </c>
      <c r="F46" s="8">
        <f t="shared" si="2"/>
        <v>1.0754943904573773</v>
      </c>
      <c r="G46" s="8">
        <f t="shared" si="3"/>
        <v>1.0183197005359204</v>
      </c>
    </row>
    <row r="47" spans="1:8" s="8" customFormat="1" x14ac:dyDescent="0.35">
      <c r="A47" s="8" t="s">
        <v>85</v>
      </c>
      <c r="B47" s="8">
        <v>16.38</v>
      </c>
      <c r="C47" s="8">
        <v>25.54</v>
      </c>
      <c r="D47" s="8">
        <f t="shared" si="0"/>
        <v>9.16</v>
      </c>
      <c r="E47" s="8">
        <f t="shared" si="1"/>
        <v>-8.4999999999999076E-2</v>
      </c>
      <c r="F47" s="8">
        <f t="shared" si="2"/>
        <v>1.0606877413682163</v>
      </c>
      <c r="G47" s="8">
        <f t="shared" si="3"/>
        <v>1.0043001922984087</v>
      </c>
    </row>
    <row r="48" spans="1:8" s="8" customFormat="1" x14ac:dyDescent="0.35">
      <c r="A48" s="8" t="s">
        <v>88</v>
      </c>
      <c r="B48" s="8">
        <v>15.75</v>
      </c>
      <c r="C48" s="8">
        <v>24.97</v>
      </c>
      <c r="D48" s="8">
        <f t="shared" si="0"/>
        <v>9.2199999999999989</v>
      </c>
      <c r="E48" s="8">
        <f t="shared" si="1"/>
        <v>-2.5000000000000355E-2</v>
      </c>
      <c r="F48" s="8">
        <f t="shared" si="2"/>
        <v>1.0174796921026867</v>
      </c>
      <c r="G48" s="8">
        <f t="shared" si="3"/>
        <v>0.9633891395033275</v>
      </c>
    </row>
    <row r="49" spans="1:8" s="8" customFormat="1" x14ac:dyDescent="0.35">
      <c r="A49" s="8" t="s">
        <v>89</v>
      </c>
      <c r="B49" s="8">
        <v>15.8</v>
      </c>
      <c r="C49" s="8">
        <v>24.94</v>
      </c>
      <c r="D49" s="8">
        <f t="shared" si="0"/>
        <v>9.14</v>
      </c>
      <c r="E49" s="8">
        <f t="shared" si="1"/>
        <v>-0.10499999999999865</v>
      </c>
      <c r="F49" s="8">
        <f t="shared" si="2"/>
        <v>1.0754943904573773</v>
      </c>
      <c r="G49" s="8">
        <f t="shared" si="3"/>
        <v>1.0183197005359204</v>
      </c>
      <c r="H49" s="8">
        <f>AVERAGEA(G42:G49)</f>
        <v>0.97346972409747812</v>
      </c>
    </row>
  </sheetData>
  <pageMargins left="0.7" right="0.7" top="0.75" bottom="0.75" header="0.3" footer="0.3"/>
  <pageSetup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workbookViewId="0">
      <selection activeCell="I20" sqref="I20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x14ac:dyDescent="0.35">
      <c r="A1" t="s">
        <v>56</v>
      </c>
      <c r="B1" t="s">
        <v>57</v>
      </c>
      <c r="C1" t="s">
        <v>58</v>
      </c>
      <c r="R1" s="6"/>
    </row>
    <row r="2" spans="1:18" x14ac:dyDescent="0.35">
      <c r="A2" s="9" t="s">
        <v>60</v>
      </c>
      <c r="B2" s="50">
        <v>1.001772682625</v>
      </c>
      <c r="C2" s="53">
        <v>3.9633661933102589E-2</v>
      </c>
      <c r="D2" s="51"/>
    </row>
    <row r="3" spans="1:18" x14ac:dyDescent="0.35">
      <c r="A3" s="9" t="s">
        <v>61</v>
      </c>
      <c r="B3" s="52">
        <v>0.43748705124999998</v>
      </c>
      <c r="C3" s="54">
        <v>1.3374350874634039E-2</v>
      </c>
      <c r="D3" s="51"/>
    </row>
    <row r="4" spans="1:18" x14ac:dyDescent="0.35">
      <c r="A4" s="9" t="s">
        <v>90</v>
      </c>
      <c r="B4" s="52">
        <v>0.18928249699999999</v>
      </c>
      <c r="C4" s="54">
        <v>1.3626455382511476E-2</v>
      </c>
      <c r="D4" s="51"/>
    </row>
    <row r="5" spans="1:18" x14ac:dyDescent="0.35">
      <c r="A5" s="9" t="s">
        <v>91</v>
      </c>
      <c r="B5" s="52">
        <v>0.5669932997499999</v>
      </c>
      <c r="C5" s="54">
        <v>5.1255057649549678E-2</v>
      </c>
      <c r="D5" s="51"/>
      <c r="F5" s="10"/>
      <c r="G5" s="11"/>
    </row>
    <row r="6" spans="1:18" x14ac:dyDescent="0.35">
      <c r="A6" s="12" t="s">
        <v>92</v>
      </c>
      <c r="B6" s="52">
        <v>0.89508502162499992</v>
      </c>
      <c r="C6" s="54">
        <v>3.5574129426305369E-2</v>
      </c>
      <c r="D6" s="51"/>
      <c r="F6" s="13"/>
      <c r="G6" s="11"/>
    </row>
    <row r="7" spans="1:18" ht="23" x14ac:dyDescent="0.35">
      <c r="A7" s="12" t="s">
        <v>93</v>
      </c>
      <c r="B7" s="52">
        <v>0.97346972425</v>
      </c>
      <c r="C7" s="54">
        <v>3.3552091044617857E-2</v>
      </c>
      <c r="D7" s="51"/>
      <c r="F7" s="13"/>
      <c r="G7" s="11"/>
    </row>
    <row r="8" spans="1:18" x14ac:dyDescent="0.35">
      <c r="F8" s="13"/>
      <c r="G8" s="11"/>
    </row>
    <row r="9" spans="1:18" x14ac:dyDescent="0.35">
      <c r="F9" s="13"/>
      <c r="G9" s="11"/>
      <c r="Q9" t="s">
        <v>51</v>
      </c>
    </row>
    <row r="10" spans="1:18" x14ac:dyDescent="0.35">
      <c r="F10" s="13"/>
      <c r="G10" s="11"/>
      <c r="R10" s="14"/>
    </row>
    <row r="11" spans="1:18" x14ac:dyDescent="0.35">
      <c r="F11" s="13"/>
      <c r="G11" s="11"/>
    </row>
    <row r="12" spans="1:18" x14ac:dyDescent="0.35">
      <c r="D12" s="15"/>
    </row>
    <row r="13" spans="1:18" x14ac:dyDescent="0.35">
      <c r="D13" s="15"/>
    </row>
    <row r="14" spans="1:18" x14ac:dyDescent="0.35"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ht="29" x14ac:dyDescent="0.35">
      <c r="O19" s="59" t="s">
        <v>97</v>
      </c>
      <c r="R19" s="18"/>
    </row>
  </sheetData>
  <pageMargins left="0.7" right="0.7" top="0.75" bottom="0.75" header="0.3" footer="0.3"/>
  <pageSetup paperSize="9" orientation="portrait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workbookViewId="0">
      <selection sqref="A1:XFD1048576"/>
    </sheetView>
  </sheetViews>
  <sheetFormatPr defaultRowHeight="14.5" x14ac:dyDescent="0.35"/>
  <cols>
    <col min="4" max="5" width="10.90625" customWidth="1"/>
    <col min="6" max="6" width="11.81640625" customWidth="1"/>
  </cols>
  <sheetData>
    <row r="1" spans="2:7" x14ac:dyDescent="0.35">
      <c r="B1" t="s">
        <v>0</v>
      </c>
      <c r="C1" t="s">
        <v>1</v>
      </c>
      <c r="D1" t="s">
        <v>4</v>
      </c>
      <c r="E1" t="s">
        <v>3</v>
      </c>
      <c r="F1" t="s">
        <v>2</v>
      </c>
    </row>
    <row r="2" spans="2:7" s="5" customFormat="1" x14ac:dyDescent="0.35">
      <c r="B2" s="5" t="s">
        <v>7</v>
      </c>
      <c r="C2" s="5">
        <v>2.625</v>
      </c>
      <c r="D2" s="5">
        <f>(C2*7.0058)-0.6578</f>
        <v>17.732424999999999</v>
      </c>
      <c r="E2" s="5">
        <v>7.1037499999999989</v>
      </c>
      <c r="F2" s="5">
        <f>D2/E2</f>
        <v>2.4962062291043465</v>
      </c>
    </row>
    <row r="3" spans="2:7" s="5" customFormat="1" x14ac:dyDescent="0.35">
      <c r="B3" s="5" t="s">
        <v>8</v>
      </c>
      <c r="C3" s="5">
        <v>2.7679999999999998</v>
      </c>
      <c r="D3" s="5">
        <f t="shared" ref="D3:D49" si="0">(C3-0.0989)/0.1417</f>
        <v>18.836273817925193</v>
      </c>
      <c r="E3" s="5">
        <v>7.8787499999999984</v>
      </c>
      <c r="F3" s="5">
        <f t="shared" ref="F3:F49" si="1">D3/E3</f>
        <v>2.390769324819952</v>
      </c>
    </row>
    <row r="4" spans="2:7" s="5" customFormat="1" x14ac:dyDescent="0.35">
      <c r="B4" s="5" t="s">
        <v>9</v>
      </c>
      <c r="C4" s="5">
        <v>2.774</v>
      </c>
      <c r="D4" s="5">
        <f t="shared" si="0"/>
        <v>18.878616796047989</v>
      </c>
      <c r="E4" s="5">
        <v>7.9662499999999987</v>
      </c>
      <c r="F4" s="5">
        <f t="shared" si="1"/>
        <v>2.3698247978720217</v>
      </c>
    </row>
    <row r="5" spans="2:7" s="5" customFormat="1" x14ac:dyDescent="0.35">
      <c r="B5" s="5" t="s">
        <v>10</v>
      </c>
      <c r="C5" s="5">
        <v>2.81</v>
      </c>
      <c r="D5" s="5">
        <f t="shared" si="0"/>
        <v>19.132674664784759</v>
      </c>
      <c r="E5" s="5">
        <v>7.8787499999999984</v>
      </c>
      <c r="F5" s="5">
        <f t="shared" si="1"/>
        <v>2.4283896131727447</v>
      </c>
    </row>
    <row r="6" spans="2:7" s="5" customFormat="1" x14ac:dyDescent="0.35">
      <c r="B6" s="5" t="s">
        <v>11</v>
      </c>
      <c r="C6" s="5">
        <v>2.7010000000000001</v>
      </c>
      <c r="D6" s="5">
        <f t="shared" si="0"/>
        <v>18.363443895553988</v>
      </c>
      <c r="E6" s="5">
        <v>7.4287499999999982</v>
      </c>
      <c r="F6" s="5">
        <f t="shared" si="1"/>
        <v>2.4719426411649326</v>
      </c>
    </row>
    <row r="7" spans="2:7" s="5" customFormat="1" x14ac:dyDescent="0.35">
      <c r="B7" s="5" t="s">
        <v>12</v>
      </c>
      <c r="C7" s="5">
        <v>2.7450000000000001</v>
      </c>
      <c r="D7" s="5">
        <f t="shared" si="0"/>
        <v>18.673959068454483</v>
      </c>
      <c r="E7" s="5">
        <v>7.5662499999999984</v>
      </c>
      <c r="F7" s="5">
        <f t="shared" si="1"/>
        <v>2.4680600123514935</v>
      </c>
    </row>
    <row r="8" spans="2:7" s="5" customFormat="1" x14ac:dyDescent="0.35">
      <c r="B8" s="5" t="s">
        <v>13</v>
      </c>
      <c r="C8" s="5">
        <v>2.7250000000000001</v>
      </c>
      <c r="D8" s="5">
        <f t="shared" si="0"/>
        <v>18.532815808045168</v>
      </c>
      <c r="E8" s="5">
        <v>7.7787499999999996</v>
      </c>
      <c r="F8" s="5">
        <f t="shared" si="1"/>
        <v>2.382492792292485</v>
      </c>
    </row>
    <row r="9" spans="2:7" s="5" customFormat="1" x14ac:dyDescent="0.35">
      <c r="B9" s="5" t="s">
        <v>14</v>
      </c>
      <c r="C9" s="5">
        <v>2.8</v>
      </c>
      <c r="D9" s="5">
        <f t="shared" si="0"/>
        <v>19.062103034580097</v>
      </c>
      <c r="E9" s="5">
        <v>7.7287499999999989</v>
      </c>
      <c r="F9" s="5">
        <f t="shared" si="1"/>
        <v>2.4663888771897269</v>
      </c>
      <c r="G9" s="5">
        <f>AVERAGEA(F2:F9)</f>
        <v>2.4342592859959629</v>
      </c>
    </row>
    <row r="10" spans="2:7" s="4" customFormat="1" x14ac:dyDescent="0.35">
      <c r="B10" s="4" t="s">
        <v>39</v>
      </c>
      <c r="C10" s="4">
        <v>2.08</v>
      </c>
      <c r="D10" s="5">
        <f t="shared" si="0"/>
        <v>13.980945659844744</v>
      </c>
      <c r="E10" s="4">
        <v>7.1662499999999998</v>
      </c>
      <c r="F10" s="4">
        <f t="shared" si="1"/>
        <v>1.9509430538768178</v>
      </c>
    </row>
    <row r="11" spans="2:7" s="4" customFormat="1" x14ac:dyDescent="0.35">
      <c r="B11" s="4" t="s">
        <v>40</v>
      </c>
      <c r="C11" s="4">
        <v>2.0099999999999998</v>
      </c>
      <c r="D11" s="5">
        <f t="shared" si="0"/>
        <v>13.486944248412138</v>
      </c>
      <c r="E11" s="4">
        <v>6.92875</v>
      </c>
      <c r="F11" s="4">
        <f t="shared" si="1"/>
        <v>1.9465191049485315</v>
      </c>
    </row>
    <row r="12" spans="2:7" s="4" customFormat="1" x14ac:dyDescent="0.35">
      <c r="B12" s="4" t="s">
        <v>41</v>
      </c>
      <c r="C12" s="4">
        <v>2</v>
      </c>
      <c r="D12" s="5">
        <f t="shared" si="0"/>
        <v>13.416372618207481</v>
      </c>
      <c r="E12" s="4">
        <v>6.8162500000000001</v>
      </c>
      <c r="F12" s="4">
        <f t="shared" si="1"/>
        <v>1.9682923334982549</v>
      </c>
    </row>
    <row r="13" spans="2:7" s="4" customFormat="1" x14ac:dyDescent="0.35">
      <c r="B13" s="4" t="s">
        <v>42</v>
      </c>
      <c r="C13" s="4">
        <v>2.16</v>
      </c>
      <c r="D13" s="5">
        <f t="shared" si="0"/>
        <v>14.545518701482006</v>
      </c>
      <c r="E13" s="4">
        <v>7.5662500000000001</v>
      </c>
      <c r="F13" s="4">
        <f t="shared" si="1"/>
        <v>1.9224211070850166</v>
      </c>
    </row>
    <row r="14" spans="2:7" s="4" customFormat="1" ht="15" customHeight="1" x14ac:dyDescent="0.35">
      <c r="B14" s="4" t="s">
        <v>43</v>
      </c>
      <c r="C14" s="4">
        <v>2.0299999999999998</v>
      </c>
      <c r="D14" s="5">
        <f t="shared" si="0"/>
        <v>13.628087508821453</v>
      </c>
      <c r="E14" s="4">
        <v>6.8412499999999996</v>
      </c>
      <c r="F14" s="4">
        <f t="shared" si="1"/>
        <v>1.9920464109368103</v>
      </c>
    </row>
    <row r="15" spans="2:7" s="4" customFormat="1" x14ac:dyDescent="0.35">
      <c r="B15" s="4" t="s">
        <v>44</v>
      </c>
      <c r="C15" s="4">
        <v>2.1</v>
      </c>
      <c r="D15" s="5">
        <f t="shared" si="0"/>
        <v>14.122088920254059</v>
      </c>
      <c r="E15" s="4">
        <v>7.3537499999999998</v>
      </c>
      <c r="F15" s="4">
        <f t="shared" si="1"/>
        <v>1.9203928499410585</v>
      </c>
    </row>
    <row r="16" spans="2:7" s="4" customFormat="1" x14ac:dyDescent="0.35">
      <c r="B16" s="4" t="s">
        <v>52</v>
      </c>
      <c r="C16" s="4">
        <v>2.2000000000000002</v>
      </c>
      <c r="D16" s="5">
        <f t="shared" si="0"/>
        <v>14.827805222300638</v>
      </c>
      <c r="E16" s="4">
        <v>7.6287499999999984</v>
      </c>
      <c r="F16" s="4">
        <f t="shared" si="1"/>
        <v>1.9436742877012145</v>
      </c>
    </row>
    <row r="17" spans="2:7" s="4" customFormat="1" x14ac:dyDescent="0.35">
      <c r="B17" s="4" t="s">
        <v>53</v>
      </c>
      <c r="C17" s="4">
        <v>2.25</v>
      </c>
      <c r="D17" s="5">
        <f t="shared" si="0"/>
        <v>15.180663373323924</v>
      </c>
      <c r="E17" s="4">
        <v>7.8537499999999998</v>
      </c>
      <c r="F17" s="4">
        <f t="shared" si="1"/>
        <v>1.9329190989430429</v>
      </c>
      <c r="G17" s="4">
        <f>AVERAGEA(F10:F17)</f>
        <v>1.9471510308663431</v>
      </c>
    </row>
    <row r="18" spans="2:7" s="7" customFormat="1" x14ac:dyDescent="0.35">
      <c r="B18" s="7" t="s">
        <v>15</v>
      </c>
      <c r="C18" s="7">
        <v>1.224</v>
      </c>
      <c r="D18" s="5">
        <f t="shared" si="0"/>
        <v>7.9400141143260416</v>
      </c>
      <c r="E18" s="7">
        <v>6.7662500000000003</v>
      </c>
      <c r="F18" s="7">
        <f t="shared" si="1"/>
        <v>1.1734733588510684</v>
      </c>
    </row>
    <row r="19" spans="2:7" s="7" customFormat="1" x14ac:dyDescent="0.35">
      <c r="B19" s="7" t="s">
        <v>16</v>
      </c>
      <c r="C19" s="7">
        <v>1.2010000000000001</v>
      </c>
      <c r="D19" s="5">
        <f t="shared" si="0"/>
        <v>7.7776993648553292</v>
      </c>
      <c r="E19" s="7">
        <v>6.49125</v>
      </c>
      <c r="F19" s="7">
        <f t="shared" si="1"/>
        <v>1.1981820704572046</v>
      </c>
    </row>
    <row r="20" spans="2:7" s="7" customFormat="1" x14ac:dyDescent="0.35">
      <c r="B20" s="7" t="s">
        <v>17</v>
      </c>
      <c r="C20" s="7">
        <v>1.25</v>
      </c>
      <c r="D20" s="5">
        <f t="shared" si="0"/>
        <v>8.1235003528581515</v>
      </c>
      <c r="E20" s="7">
        <v>7.1787499999999991</v>
      </c>
      <c r="F20" s="7">
        <f t="shared" si="1"/>
        <v>1.1316037406036081</v>
      </c>
    </row>
    <row r="21" spans="2:7" s="7" customFormat="1" x14ac:dyDescent="0.35">
      <c r="B21" s="7" t="s">
        <v>18</v>
      </c>
      <c r="C21" s="7">
        <v>1.224</v>
      </c>
      <c r="D21" s="5">
        <f t="shared" si="0"/>
        <v>7.9400141143260416</v>
      </c>
      <c r="E21" s="7">
        <v>6.7162499999999996</v>
      </c>
      <c r="F21" s="7">
        <f t="shared" si="1"/>
        <v>1.1822094344799616</v>
      </c>
    </row>
    <row r="22" spans="2:7" s="7" customFormat="1" x14ac:dyDescent="0.35">
      <c r="B22" s="7" t="s">
        <v>19</v>
      </c>
      <c r="C22" s="7">
        <v>1.216</v>
      </c>
      <c r="D22" s="5">
        <f t="shared" si="0"/>
        <v>7.8835568101623155</v>
      </c>
      <c r="E22" s="7">
        <v>6.3537499999999998</v>
      </c>
      <c r="F22" s="7">
        <f t="shared" si="1"/>
        <v>1.2407722699448853</v>
      </c>
    </row>
    <row r="23" spans="2:7" s="7" customFormat="1" x14ac:dyDescent="0.35">
      <c r="B23" s="7" t="s">
        <v>20</v>
      </c>
      <c r="C23" s="7">
        <v>1.2590000000000001</v>
      </c>
      <c r="D23" s="5">
        <f t="shared" si="0"/>
        <v>8.1870148200423447</v>
      </c>
      <c r="E23" s="7">
        <v>7.3912499999999994</v>
      </c>
      <c r="F23" s="7">
        <f t="shared" si="1"/>
        <v>1.1076630908225733</v>
      </c>
    </row>
    <row r="24" spans="2:7" s="7" customFormat="1" x14ac:dyDescent="0.35">
      <c r="B24" s="7" t="s">
        <v>21</v>
      </c>
      <c r="C24" s="7">
        <v>1.22</v>
      </c>
      <c r="D24" s="5">
        <f t="shared" si="0"/>
        <v>7.9117854622441781</v>
      </c>
      <c r="E24" s="7">
        <v>6.4412500000000001</v>
      </c>
      <c r="F24" s="7">
        <f t="shared" si="1"/>
        <v>1.2282997030458651</v>
      </c>
    </row>
    <row r="25" spans="2:7" s="7" customFormat="1" x14ac:dyDescent="0.35">
      <c r="B25" s="7" t="s">
        <v>22</v>
      </c>
      <c r="C25" s="7">
        <v>1.198</v>
      </c>
      <c r="D25" s="5">
        <f t="shared" si="0"/>
        <v>7.7565278757939309</v>
      </c>
      <c r="E25" s="7">
        <v>6.2162499999999996</v>
      </c>
      <c r="F25" s="7">
        <f t="shared" si="1"/>
        <v>1.2477824855489936</v>
      </c>
      <c r="G25" s="7">
        <f>AVERAGEA(F18:F25)</f>
        <v>1.1887482692192699</v>
      </c>
    </row>
    <row r="26" spans="2:7" s="2" customFormat="1" x14ac:dyDescent="0.35">
      <c r="B26" s="2" t="s">
        <v>23</v>
      </c>
      <c r="C26" s="2">
        <v>1.84</v>
      </c>
      <c r="D26" s="5">
        <f t="shared" si="0"/>
        <v>12.287226534932959</v>
      </c>
      <c r="E26" s="2">
        <v>6.3287499999999985</v>
      </c>
      <c r="F26" s="2">
        <f t="shared" si="1"/>
        <v>1.9414934283915404</v>
      </c>
    </row>
    <row r="27" spans="2:7" s="2" customFormat="1" x14ac:dyDescent="0.35">
      <c r="B27" s="2" t="s">
        <v>24</v>
      </c>
      <c r="C27" s="2">
        <v>1.9</v>
      </c>
      <c r="D27" s="5">
        <f t="shared" si="0"/>
        <v>12.710656316160904</v>
      </c>
      <c r="E27" s="2">
        <v>6.61625</v>
      </c>
      <c r="F27" s="2">
        <f t="shared" si="1"/>
        <v>1.9211269701357874</v>
      </c>
    </row>
    <row r="28" spans="2:7" s="2" customFormat="1" x14ac:dyDescent="0.35">
      <c r="B28" s="2" t="s">
        <v>25</v>
      </c>
      <c r="C28" s="2">
        <v>1.63</v>
      </c>
      <c r="D28" s="5">
        <f t="shared" si="0"/>
        <v>10.805222300635144</v>
      </c>
      <c r="E28" s="2">
        <v>5.5662500000000001</v>
      </c>
      <c r="F28" s="2">
        <f t="shared" si="1"/>
        <v>1.9412031979582562</v>
      </c>
    </row>
    <row r="29" spans="2:7" s="2" customFormat="1" x14ac:dyDescent="0.35">
      <c r="B29" s="2" t="s">
        <v>26</v>
      </c>
      <c r="C29" s="2">
        <v>1.8240000000000001</v>
      </c>
      <c r="D29" s="5">
        <f t="shared" si="0"/>
        <v>12.174311926605506</v>
      </c>
      <c r="E29" s="2">
        <v>6.2412500000000009</v>
      </c>
      <c r="F29" s="2">
        <f t="shared" si="1"/>
        <v>1.950620777345164</v>
      </c>
    </row>
    <row r="30" spans="2:7" s="2" customFormat="1" x14ac:dyDescent="0.35">
      <c r="B30" s="2" t="s">
        <v>27</v>
      </c>
      <c r="C30" s="2">
        <v>2.1</v>
      </c>
      <c r="D30" s="5">
        <f t="shared" si="0"/>
        <v>14.122088920254059</v>
      </c>
      <c r="E30" s="2">
        <v>6.9537499999999985</v>
      </c>
      <c r="F30" s="2">
        <f t="shared" si="1"/>
        <v>2.0308594528497661</v>
      </c>
    </row>
    <row r="31" spans="2:7" s="2" customFormat="1" x14ac:dyDescent="0.35">
      <c r="B31" s="2" t="s">
        <v>28</v>
      </c>
      <c r="C31" s="2">
        <v>2.2709999999999999</v>
      </c>
      <c r="D31" s="5">
        <f t="shared" si="0"/>
        <v>15.328863796753705</v>
      </c>
      <c r="E31" s="2">
        <v>7.6287499999999984</v>
      </c>
      <c r="F31" s="2">
        <f t="shared" si="1"/>
        <v>2.0093545858435142</v>
      </c>
    </row>
    <row r="32" spans="2:7" s="2" customFormat="1" x14ac:dyDescent="0.35">
      <c r="B32" s="2" t="s">
        <v>29</v>
      </c>
      <c r="C32" s="2">
        <v>2.3140000000000001</v>
      </c>
      <c r="D32" s="5">
        <f t="shared" si="0"/>
        <v>15.632321806633735</v>
      </c>
      <c r="E32" s="2">
        <v>7.9537500000000003</v>
      </c>
      <c r="F32" s="2">
        <f t="shared" si="1"/>
        <v>1.9654027102478371</v>
      </c>
    </row>
    <row r="33" spans="2:7" s="2" customFormat="1" x14ac:dyDescent="0.35">
      <c r="B33" s="2" t="s">
        <v>30</v>
      </c>
      <c r="C33" s="2">
        <v>1.97</v>
      </c>
      <c r="D33" s="5">
        <f t="shared" si="0"/>
        <v>13.204657727593508</v>
      </c>
      <c r="E33" s="2">
        <v>6.7662500000000003</v>
      </c>
      <c r="F33" s="2">
        <f t="shared" si="1"/>
        <v>1.9515474195593583</v>
      </c>
      <c r="G33" s="2">
        <f>AVERAGEA(F26:F33)</f>
        <v>1.9639510677914029</v>
      </c>
    </row>
    <row r="34" spans="2:7" s="3" customFormat="1" x14ac:dyDescent="0.35">
      <c r="B34" s="3" t="s">
        <v>31</v>
      </c>
      <c r="C34" s="3">
        <v>1.9730000000000001</v>
      </c>
      <c r="D34" s="5">
        <f t="shared" si="0"/>
        <v>13.225829216654907</v>
      </c>
      <c r="E34" s="3">
        <v>5.99125</v>
      </c>
      <c r="F34" s="3">
        <f t="shared" si="1"/>
        <v>2.2075241755318018</v>
      </c>
    </row>
    <row r="35" spans="2:7" s="3" customFormat="1" x14ac:dyDescent="0.35">
      <c r="B35" s="3" t="s">
        <v>32</v>
      </c>
      <c r="C35" s="3">
        <v>2.3050000000000002</v>
      </c>
      <c r="D35" s="5">
        <f t="shared" si="0"/>
        <v>15.568807339449544</v>
      </c>
      <c r="E35" s="3">
        <v>7.1787499999999991</v>
      </c>
      <c r="F35" s="3">
        <f t="shared" si="1"/>
        <v>2.1687351334772136</v>
      </c>
    </row>
    <row r="36" spans="2:7" s="3" customFormat="1" x14ac:dyDescent="0.35">
      <c r="B36" s="3" t="s">
        <v>33</v>
      </c>
      <c r="C36" s="3">
        <v>2.7549999999999999</v>
      </c>
      <c r="D36" s="5">
        <f t="shared" si="0"/>
        <v>18.74453069865914</v>
      </c>
      <c r="E36" s="3">
        <v>8.8162499999999984</v>
      </c>
      <c r="F36" s="3">
        <f t="shared" si="1"/>
        <v>2.1261342065684552</v>
      </c>
    </row>
    <row r="37" spans="2:7" s="3" customFormat="1" x14ac:dyDescent="0.35">
      <c r="B37" s="3" t="s">
        <v>34</v>
      </c>
      <c r="C37" s="3">
        <v>2.4049999999999998</v>
      </c>
      <c r="D37" s="5">
        <f t="shared" si="0"/>
        <v>16.274523641496117</v>
      </c>
      <c r="E37" s="3">
        <v>7.5537499999999991</v>
      </c>
      <c r="F37" s="3">
        <f t="shared" si="1"/>
        <v>2.1544959313580829</v>
      </c>
    </row>
    <row r="38" spans="2:7" s="3" customFormat="1" x14ac:dyDescent="0.35">
      <c r="B38" s="3" t="s">
        <v>35</v>
      </c>
      <c r="C38" s="3">
        <v>2.4350000000000001</v>
      </c>
      <c r="D38" s="5">
        <f t="shared" si="0"/>
        <v>16.486238532110093</v>
      </c>
      <c r="E38" s="3">
        <v>7.5662500000000001</v>
      </c>
      <c r="F38" s="3">
        <f t="shared" si="1"/>
        <v>2.1789180283641292</v>
      </c>
    </row>
    <row r="39" spans="2:7" s="3" customFormat="1" x14ac:dyDescent="0.35">
      <c r="B39" s="3" t="s">
        <v>36</v>
      </c>
      <c r="C39" s="3">
        <v>2.0150000000000001</v>
      </c>
      <c r="D39" s="5">
        <f t="shared" si="0"/>
        <v>13.522230063514469</v>
      </c>
      <c r="E39" s="3">
        <v>6.2412500000000009</v>
      </c>
      <c r="F39" s="3">
        <f t="shared" si="1"/>
        <v>2.1665900362130128</v>
      </c>
    </row>
    <row r="40" spans="2:7" s="3" customFormat="1" x14ac:dyDescent="0.35">
      <c r="B40" s="3" t="s">
        <v>37</v>
      </c>
      <c r="C40" s="3">
        <v>2.2549999999999999</v>
      </c>
      <c r="D40" s="5">
        <f t="shared" si="0"/>
        <v>15.215949188426253</v>
      </c>
      <c r="E40" s="3">
        <v>6.9537499999999985</v>
      </c>
      <c r="F40" s="3">
        <f t="shared" si="1"/>
        <v>2.1881645426462351</v>
      </c>
    </row>
    <row r="41" spans="2:7" s="3" customFormat="1" x14ac:dyDescent="0.35">
      <c r="B41" s="3" t="s">
        <v>38</v>
      </c>
      <c r="C41" s="3">
        <v>2.4649999999999999</v>
      </c>
      <c r="D41" s="5">
        <f t="shared" si="0"/>
        <v>16.697953422724066</v>
      </c>
      <c r="E41" s="3">
        <v>7.6287499999999984</v>
      </c>
      <c r="F41" s="3">
        <f t="shared" si="1"/>
        <v>2.1888190624576858</v>
      </c>
      <c r="G41" s="3">
        <f>AVERAGEA(F34:F41)</f>
        <v>2.1724226395770767</v>
      </c>
    </row>
    <row r="42" spans="2:7" s="8" customFormat="1" x14ac:dyDescent="0.35">
      <c r="B42" s="8" t="s">
        <v>45</v>
      </c>
      <c r="C42" s="8">
        <v>2.645</v>
      </c>
      <c r="D42" s="5">
        <f t="shared" si="0"/>
        <v>17.968242766407904</v>
      </c>
      <c r="E42" s="8">
        <v>7.7137500000000001</v>
      </c>
      <c r="F42" s="8">
        <f t="shared" si="1"/>
        <v>2.3293784172948184</v>
      </c>
    </row>
    <row r="43" spans="2:7" s="8" customFormat="1" x14ac:dyDescent="0.35">
      <c r="B43" s="8" t="s">
        <v>46</v>
      </c>
      <c r="C43" s="8">
        <v>2.2749999999999999</v>
      </c>
      <c r="D43" s="5">
        <f t="shared" si="0"/>
        <v>15.357092448835568</v>
      </c>
      <c r="E43" s="8">
        <v>6.7662500000000003</v>
      </c>
      <c r="F43" s="8">
        <f t="shared" si="1"/>
        <v>2.2696608089910315</v>
      </c>
    </row>
    <row r="44" spans="2:7" s="8" customFormat="1" x14ac:dyDescent="0.35">
      <c r="B44" s="8" t="s">
        <v>47</v>
      </c>
      <c r="C44" s="8">
        <v>1.974</v>
      </c>
      <c r="D44" s="5">
        <f t="shared" si="0"/>
        <v>13.232886379675371</v>
      </c>
      <c r="E44" s="8">
        <v>5.6312499999999996</v>
      </c>
      <c r="F44" s="8">
        <f t="shared" si="1"/>
        <v>2.3499021317958486</v>
      </c>
    </row>
    <row r="45" spans="2:7" s="8" customFormat="1" x14ac:dyDescent="0.35">
      <c r="B45" s="8" t="s">
        <v>48</v>
      </c>
      <c r="C45" s="8">
        <v>2.4350000000000001</v>
      </c>
      <c r="D45" s="5">
        <f t="shared" si="0"/>
        <v>16.486238532110093</v>
      </c>
      <c r="E45" s="8">
        <v>7.1787499999999991</v>
      </c>
      <c r="F45" s="8">
        <f t="shared" si="1"/>
        <v>2.2965333145896007</v>
      </c>
    </row>
    <row r="46" spans="2:7" s="8" customFormat="1" x14ac:dyDescent="0.35">
      <c r="B46" s="8" t="s">
        <v>49</v>
      </c>
      <c r="C46" s="8">
        <v>2.6150000000000002</v>
      </c>
      <c r="D46" s="5">
        <f t="shared" si="0"/>
        <v>17.756527875793932</v>
      </c>
      <c r="E46" s="8">
        <v>7.7562499999999996</v>
      </c>
      <c r="F46" s="8">
        <f t="shared" si="1"/>
        <v>2.2893186624714175</v>
      </c>
    </row>
    <row r="47" spans="2:7" s="8" customFormat="1" x14ac:dyDescent="0.35">
      <c r="B47" s="8" t="s">
        <v>50</v>
      </c>
      <c r="C47" s="8">
        <v>2.4849999999999999</v>
      </c>
      <c r="D47" s="5">
        <f t="shared" si="0"/>
        <v>16.839096683133381</v>
      </c>
      <c r="E47" s="8">
        <v>7.4137500000000003</v>
      </c>
      <c r="F47" s="8">
        <f t="shared" si="1"/>
        <v>2.2713332231506835</v>
      </c>
    </row>
    <row r="48" spans="2:7" s="8" customFormat="1" x14ac:dyDescent="0.35">
      <c r="B48" s="8" t="s">
        <v>54</v>
      </c>
      <c r="C48" s="8">
        <v>2.5249999999999999</v>
      </c>
      <c r="D48" s="5">
        <f t="shared" si="0"/>
        <v>17.121383203952011</v>
      </c>
      <c r="E48" s="8">
        <v>7.3912499999999994</v>
      </c>
      <c r="F48" s="8">
        <f t="shared" si="1"/>
        <v>2.3164394661189935</v>
      </c>
    </row>
    <row r="49" spans="2:7" s="8" customFormat="1" x14ac:dyDescent="0.35">
      <c r="B49" s="8" t="s">
        <v>55</v>
      </c>
      <c r="C49" s="8">
        <v>2.1949999999999998</v>
      </c>
      <c r="D49" s="5">
        <f t="shared" si="0"/>
        <v>14.792519407198306</v>
      </c>
      <c r="E49" s="8">
        <v>6.4412499999999993</v>
      </c>
      <c r="F49" s="8">
        <f t="shared" si="1"/>
        <v>2.296529308317222</v>
      </c>
      <c r="G49" s="8">
        <f>AVERAGEA(F42:F49)</f>
        <v>2.3023869165912023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opLeftCell="C1" workbookViewId="0">
      <selection activeCell="G19" sqref="G19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ht="15" thickBot="1" x14ac:dyDescent="0.4">
      <c r="A1" t="s">
        <v>56</v>
      </c>
      <c r="B1" t="s">
        <v>57</v>
      </c>
      <c r="D1" t="s">
        <v>58</v>
      </c>
      <c r="R1" s="6"/>
    </row>
    <row r="2" spans="1:18" ht="15" thickTop="1" x14ac:dyDescent="0.35">
      <c r="A2" s="9" t="s">
        <v>60</v>
      </c>
      <c r="B2" s="72">
        <v>2.7367592858749998</v>
      </c>
      <c r="C2" s="73">
        <v>0.33813294714311865</v>
      </c>
      <c r="D2" s="73">
        <v>0.11954804993374581</v>
      </c>
    </row>
    <row r="3" spans="1:18" x14ac:dyDescent="0.35">
      <c r="A3" s="9" t="s">
        <v>61</v>
      </c>
      <c r="B3" s="74">
        <v>1.7096510308750001</v>
      </c>
      <c r="C3" s="75">
        <v>0.36361564541055014</v>
      </c>
      <c r="D3" s="75">
        <v>0.12855754430766156</v>
      </c>
    </row>
    <row r="4" spans="1:18" x14ac:dyDescent="0.35">
      <c r="A4" s="9" t="s">
        <v>90</v>
      </c>
      <c r="B4" s="74">
        <v>1.0799982692499999</v>
      </c>
      <c r="C4" s="75">
        <v>7.8754024872124864E-2</v>
      </c>
      <c r="D4" s="75">
        <v>2.7843752516406757E-2</v>
      </c>
    </row>
    <row r="5" spans="1:18" x14ac:dyDescent="0.35">
      <c r="A5" s="9" t="s">
        <v>91</v>
      </c>
      <c r="B5" s="74">
        <v>1.7889510677500002</v>
      </c>
      <c r="C5" s="75">
        <v>0.33993211962933617</v>
      </c>
      <c r="D5" s="75">
        <v>0.12018415346651015</v>
      </c>
      <c r="F5" s="10"/>
      <c r="G5" s="11"/>
    </row>
    <row r="6" spans="1:18" x14ac:dyDescent="0.35">
      <c r="A6" s="12" t="s">
        <v>92</v>
      </c>
      <c r="B6" s="74">
        <v>1.9224226395000001</v>
      </c>
      <c r="C6" s="75">
        <v>0.47567825995575669</v>
      </c>
      <c r="D6" s="75">
        <v>0.16817766163886644</v>
      </c>
      <c r="F6" s="13"/>
      <c r="G6" s="11"/>
    </row>
    <row r="7" spans="1:18" ht="23" x14ac:dyDescent="0.35">
      <c r="A7" s="12" t="s">
        <v>93</v>
      </c>
      <c r="B7" s="74">
        <v>2.5361369164999998</v>
      </c>
      <c r="C7" s="75">
        <v>0.34791128284507356</v>
      </c>
      <c r="D7" s="75">
        <v>0.12300521367553123</v>
      </c>
      <c r="F7" s="13"/>
      <c r="G7" s="11"/>
    </row>
    <row r="8" spans="1:18" x14ac:dyDescent="0.35">
      <c r="F8" s="13"/>
      <c r="G8" s="11"/>
    </row>
    <row r="9" spans="1:18" ht="15" thickBot="1" x14ac:dyDescent="0.4">
      <c r="F9" s="13"/>
      <c r="G9" s="11"/>
      <c r="Q9" t="s">
        <v>51</v>
      </c>
    </row>
    <row r="10" spans="1:18" ht="15" thickTop="1" x14ac:dyDescent="0.35">
      <c r="B10" s="72"/>
      <c r="C10" s="73"/>
      <c r="D10" s="73"/>
      <c r="F10" s="13"/>
      <c r="G10" s="11"/>
      <c r="R10" s="14"/>
    </row>
    <row r="11" spans="1:18" x14ac:dyDescent="0.35">
      <c r="B11" s="74"/>
      <c r="C11" s="75"/>
      <c r="D11" s="75"/>
      <c r="F11" s="13"/>
      <c r="G11" s="11"/>
    </row>
    <row r="12" spans="1:18" x14ac:dyDescent="0.35">
      <c r="B12" s="74"/>
      <c r="C12" s="75"/>
      <c r="D12" s="75"/>
    </row>
    <row r="13" spans="1:18" x14ac:dyDescent="0.35">
      <c r="B13" s="74"/>
      <c r="C13" s="75"/>
      <c r="D13" s="75"/>
    </row>
    <row r="14" spans="1:18" x14ac:dyDescent="0.35">
      <c r="B14" s="74"/>
      <c r="C14" s="75"/>
      <c r="D14" s="75"/>
    </row>
    <row r="15" spans="1:18" x14ac:dyDescent="0.35">
      <c r="B15" s="74"/>
      <c r="C15" s="75"/>
      <c r="D15" s="7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ht="29" x14ac:dyDescent="0.35">
      <c r="N19" s="59" t="s">
        <v>104</v>
      </c>
      <c r="R19" s="18"/>
    </row>
    <row r="20" spans="4:18" x14ac:dyDescent="0.35">
      <c r="N20" t="s">
        <v>105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sqref="A1:G49"/>
    </sheetView>
  </sheetViews>
  <sheetFormatPr defaultRowHeight="14.5" x14ac:dyDescent="0.35"/>
  <sheetData>
    <row r="1" spans="1:7" x14ac:dyDescent="0.35">
      <c r="B1" t="s">
        <v>0</v>
      </c>
      <c r="C1" t="s">
        <v>1</v>
      </c>
      <c r="D1" t="s">
        <v>103</v>
      </c>
      <c r="E1" t="s">
        <v>3</v>
      </c>
      <c r="F1" t="s">
        <v>2</v>
      </c>
    </row>
    <row r="2" spans="1:7" x14ac:dyDescent="0.35">
      <c r="A2" s="5"/>
      <c r="B2" s="5" t="s">
        <v>7</v>
      </c>
      <c r="C2" s="16">
        <v>0.10199999999999999</v>
      </c>
      <c r="D2" s="5">
        <f>(C2-0.0792)/0.0006</f>
        <v>37.999999999999979</v>
      </c>
      <c r="E2" s="5">
        <v>7.1037499999999989</v>
      </c>
      <c r="F2" s="5">
        <f t="shared" ref="F2:F49" si="0">D2/E2</f>
        <v>5.3492873482315657</v>
      </c>
      <c r="G2" s="5"/>
    </row>
    <row r="3" spans="1:7" x14ac:dyDescent="0.35">
      <c r="A3" s="5"/>
      <c r="B3" s="5" t="s">
        <v>8</v>
      </c>
      <c r="C3" s="16">
        <v>0.108</v>
      </c>
      <c r="D3" s="5">
        <f t="shared" ref="D3:D49" si="1">(C3-0.0792)/0.0006</f>
        <v>47.999999999999993</v>
      </c>
      <c r="E3" s="5">
        <v>7.8787499999999984</v>
      </c>
      <c r="F3" s="5">
        <f t="shared" si="0"/>
        <v>6.0923369823893392</v>
      </c>
      <c r="G3" s="5"/>
    </row>
    <row r="4" spans="1:7" x14ac:dyDescent="0.35">
      <c r="A4" s="5"/>
      <c r="B4" s="5" t="s">
        <v>9</v>
      </c>
      <c r="C4" s="16">
        <v>0.107</v>
      </c>
      <c r="D4" s="5">
        <f t="shared" si="1"/>
        <v>46.333333333333321</v>
      </c>
      <c r="E4" s="5">
        <v>7.9662499999999987</v>
      </c>
      <c r="F4" s="5">
        <f t="shared" si="0"/>
        <v>5.8162037763481349</v>
      </c>
      <c r="G4" s="5"/>
    </row>
    <row r="5" spans="1:7" x14ac:dyDescent="0.35">
      <c r="A5" s="5"/>
      <c r="B5" s="5" t="s">
        <v>10</v>
      </c>
      <c r="C5" s="16">
        <v>0.106</v>
      </c>
      <c r="D5" s="5">
        <f t="shared" si="1"/>
        <v>44.666666666666657</v>
      </c>
      <c r="E5" s="5">
        <v>7.8787499999999984</v>
      </c>
      <c r="F5" s="5">
        <f t="shared" si="0"/>
        <v>5.6692580252789675</v>
      </c>
      <c r="G5" s="5"/>
    </row>
    <row r="6" spans="1:7" x14ac:dyDescent="0.35">
      <c r="A6" s="5"/>
      <c r="B6" s="5" t="s">
        <v>11</v>
      </c>
      <c r="C6" s="16">
        <v>0.104</v>
      </c>
      <c r="D6" s="5">
        <f t="shared" si="1"/>
        <v>41.333333333333321</v>
      </c>
      <c r="E6" s="5">
        <v>7.4287499999999982</v>
      </c>
      <c r="F6" s="5">
        <f t="shared" si="0"/>
        <v>5.5639688148522071</v>
      </c>
      <c r="G6" s="5"/>
    </row>
    <row r="7" spans="1:7" x14ac:dyDescent="0.35">
      <c r="A7" s="5"/>
      <c r="B7" s="5" t="s">
        <v>12</v>
      </c>
      <c r="C7" s="16">
        <v>0.108</v>
      </c>
      <c r="D7" s="5">
        <f t="shared" si="1"/>
        <v>47.999999999999993</v>
      </c>
      <c r="E7" s="5">
        <v>7.9662499999999996</v>
      </c>
      <c r="F7" s="5">
        <f t="shared" si="0"/>
        <v>6.0254197395261251</v>
      </c>
      <c r="G7" s="5"/>
    </row>
    <row r="8" spans="1:7" x14ac:dyDescent="0.35">
      <c r="A8" s="5"/>
      <c r="B8" s="5" t="s">
        <v>13</v>
      </c>
      <c r="C8" s="16">
        <v>0.108</v>
      </c>
      <c r="D8" s="5">
        <f t="shared" si="1"/>
        <v>47.999999999999993</v>
      </c>
      <c r="E8" s="5">
        <v>7.9787499999999998</v>
      </c>
      <c r="F8" s="5">
        <f t="shared" si="0"/>
        <v>6.01597994673351</v>
      </c>
      <c r="G8" s="5"/>
    </row>
    <row r="9" spans="1:7" x14ac:dyDescent="0.35">
      <c r="A9" s="5"/>
      <c r="B9" s="5" t="s">
        <v>14</v>
      </c>
      <c r="C9" s="16">
        <v>0.106</v>
      </c>
      <c r="D9" s="5">
        <f t="shared" si="1"/>
        <v>44.666666666666657</v>
      </c>
      <c r="E9" s="5">
        <v>7.3787500000000001</v>
      </c>
      <c r="F9" s="5">
        <f t="shared" si="0"/>
        <v>6.0534191653961251</v>
      </c>
      <c r="G9" s="5">
        <f>AVERAGEA(F2:F9)</f>
        <v>5.8232342248444962</v>
      </c>
    </row>
    <row r="10" spans="1:7" x14ac:dyDescent="0.35">
      <c r="A10" s="4"/>
      <c r="B10" s="4" t="s">
        <v>39</v>
      </c>
      <c r="C10" s="4">
        <v>0.124</v>
      </c>
      <c r="D10" s="5">
        <f t="shared" si="1"/>
        <v>74.666666666666657</v>
      </c>
      <c r="E10" s="4">
        <v>7.1662499999999998</v>
      </c>
      <c r="F10" s="5">
        <f t="shared" si="0"/>
        <v>10.419210419210419</v>
      </c>
      <c r="G10" s="4"/>
    </row>
    <row r="11" spans="1:7" x14ac:dyDescent="0.35">
      <c r="A11" s="4"/>
      <c r="B11" s="4" t="s">
        <v>40</v>
      </c>
      <c r="C11" s="4">
        <v>0.122</v>
      </c>
      <c r="D11" s="5">
        <f t="shared" si="1"/>
        <v>71.333333333333329</v>
      </c>
      <c r="E11" s="4">
        <v>6.92875</v>
      </c>
      <c r="F11" s="5">
        <f t="shared" si="0"/>
        <v>10.295267304107282</v>
      </c>
      <c r="G11" s="4"/>
    </row>
    <row r="12" spans="1:7" x14ac:dyDescent="0.35">
      <c r="A12" s="4"/>
      <c r="B12" s="4" t="s">
        <v>41</v>
      </c>
      <c r="C12" s="4">
        <v>0.122</v>
      </c>
      <c r="D12" s="5">
        <f t="shared" si="1"/>
        <v>71.333333333333329</v>
      </c>
      <c r="E12" s="4">
        <v>6.8916250000000003</v>
      </c>
      <c r="F12" s="5">
        <f t="shared" si="0"/>
        <v>10.350727634387148</v>
      </c>
      <c r="G12" s="4"/>
    </row>
    <row r="13" spans="1:7" x14ac:dyDescent="0.35">
      <c r="A13" s="4"/>
      <c r="B13" s="4" t="s">
        <v>42</v>
      </c>
      <c r="C13" s="4">
        <v>0.126</v>
      </c>
      <c r="D13" s="5">
        <f t="shared" si="1"/>
        <v>78</v>
      </c>
      <c r="E13" s="4">
        <v>7.6062500000000002</v>
      </c>
      <c r="F13" s="5">
        <f t="shared" si="0"/>
        <v>10.254724732949876</v>
      </c>
      <c r="G13" s="4"/>
    </row>
    <row r="14" spans="1:7" x14ac:dyDescent="0.35">
      <c r="A14" s="4"/>
      <c r="B14" s="4" t="s">
        <v>43</v>
      </c>
      <c r="C14" s="4">
        <v>0.122</v>
      </c>
      <c r="D14" s="5">
        <f t="shared" si="1"/>
        <v>71.333333333333329</v>
      </c>
      <c r="E14" s="4">
        <v>6.8012499999999996</v>
      </c>
      <c r="F14" s="5">
        <f t="shared" si="0"/>
        <v>10.488268087974024</v>
      </c>
      <c r="G14" s="4"/>
    </row>
    <row r="15" spans="1:7" x14ac:dyDescent="0.35">
      <c r="A15" s="4"/>
      <c r="B15" s="4" t="s">
        <v>44</v>
      </c>
      <c r="C15" s="4">
        <v>0.125</v>
      </c>
      <c r="D15" s="5">
        <f t="shared" si="1"/>
        <v>76.333333333333329</v>
      </c>
      <c r="E15" s="4">
        <v>7.3537499999999998</v>
      </c>
      <c r="F15" s="5">
        <f t="shared" si="0"/>
        <v>10.380191512266984</v>
      </c>
      <c r="G15" s="4"/>
    </row>
    <row r="16" spans="1:7" x14ac:dyDescent="0.35">
      <c r="A16" s="4"/>
      <c r="B16" s="4" t="s">
        <v>52</v>
      </c>
      <c r="C16" s="4">
        <v>0.127</v>
      </c>
      <c r="D16" s="5">
        <f t="shared" si="1"/>
        <v>79.666666666666671</v>
      </c>
      <c r="E16" s="4">
        <v>7.6287499999999984</v>
      </c>
      <c r="F16" s="5">
        <f t="shared" si="0"/>
        <v>10.442951553880608</v>
      </c>
      <c r="G16" s="4"/>
    </row>
    <row r="17" spans="1:7" x14ac:dyDescent="0.35">
      <c r="A17" s="4"/>
      <c r="B17" s="4" t="s">
        <v>53</v>
      </c>
      <c r="C17" s="4">
        <v>0.125</v>
      </c>
      <c r="D17" s="5">
        <f t="shared" si="1"/>
        <v>76.333333333333329</v>
      </c>
      <c r="E17" s="4">
        <v>7.3637499999999996</v>
      </c>
      <c r="F17" s="5">
        <f t="shared" si="0"/>
        <v>10.366095173428393</v>
      </c>
      <c r="G17" s="4">
        <f>AVERAGEA(F10:F17)</f>
        <v>10.374679552275591</v>
      </c>
    </row>
    <row r="18" spans="1:7" x14ac:dyDescent="0.35">
      <c r="A18" s="7"/>
      <c r="B18" s="7" t="s">
        <v>15</v>
      </c>
      <c r="C18" s="7">
        <v>0.152</v>
      </c>
      <c r="D18" s="5">
        <f t="shared" si="1"/>
        <v>121.33333333333333</v>
      </c>
      <c r="E18" s="7">
        <v>6.7662500000000003</v>
      </c>
      <c r="F18" s="5">
        <f t="shared" si="0"/>
        <v>17.932138678490052</v>
      </c>
      <c r="G18" s="7"/>
    </row>
    <row r="19" spans="1:7" x14ac:dyDescent="0.35">
      <c r="A19" s="7"/>
      <c r="B19" s="7" t="s">
        <v>16</v>
      </c>
      <c r="C19" s="7">
        <v>0.15</v>
      </c>
      <c r="D19" s="5">
        <f t="shared" si="1"/>
        <v>117.99999999999999</v>
      </c>
      <c r="E19" s="7">
        <v>6.49125</v>
      </c>
      <c r="F19" s="5">
        <f t="shared" si="0"/>
        <v>18.178316965145385</v>
      </c>
      <c r="G19" s="7"/>
    </row>
    <row r="20" spans="1:7" x14ac:dyDescent="0.35">
      <c r="A20" s="7"/>
      <c r="B20" s="7" t="s">
        <v>17</v>
      </c>
      <c r="C20" s="7">
        <v>0.157</v>
      </c>
      <c r="D20" s="5">
        <f t="shared" si="1"/>
        <v>129.66666666666666</v>
      </c>
      <c r="E20" s="7">
        <v>7.1787499999999991</v>
      </c>
      <c r="F20" s="5">
        <f t="shared" si="0"/>
        <v>18.062568924487785</v>
      </c>
      <c r="G20" s="7"/>
    </row>
    <row r="21" spans="1:7" x14ac:dyDescent="0.35">
      <c r="A21" s="7"/>
      <c r="B21" s="7" t="s">
        <v>18</v>
      </c>
      <c r="C21" s="7">
        <v>0.151</v>
      </c>
      <c r="D21" s="5">
        <f t="shared" si="1"/>
        <v>119.66666666666666</v>
      </c>
      <c r="E21" s="7">
        <v>6.7162499999999996</v>
      </c>
      <c r="F21" s="5">
        <f t="shared" si="0"/>
        <v>17.817482474098888</v>
      </c>
      <c r="G21" s="7"/>
    </row>
    <row r="22" spans="1:7" x14ac:dyDescent="0.35">
      <c r="A22" s="7"/>
      <c r="B22" s="7" t="s">
        <v>19</v>
      </c>
      <c r="C22" s="7">
        <v>0.14799999999999999</v>
      </c>
      <c r="D22" s="5">
        <f t="shared" si="1"/>
        <v>114.66666666666666</v>
      </c>
      <c r="E22" s="7">
        <v>6.3537499999999998</v>
      </c>
      <c r="F22" s="5">
        <f t="shared" si="0"/>
        <v>18.047085054757687</v>
      </c>
      <c r="G22" s="7"/>
    </row>
    <row r="23" spans="1:7" x14ac:dyDescent="0.35">
      <c r="A23" s="7"/>
      <c r="B23" s="7" t="s">
        <v>20</v>
      </c>
      <c r="C23" s="7">
        <v>0.159</v>
      </c>
      <c r="D23" s="5">
        <f t="shared" si="1"/>
        <v>133</v>
      </c>
      <c r="E23" s="7">
        <v>7.3912499999999994</v>
      </c>
      <c r="F23" s="5">
        <f t="shared" si="0"/>
        <v>17.994249957720278</v>
      </c>
      <c r="G23" s="7"/>
    </row>
    <row r="24" spans="1:7" x14ac:dyDescent="0.35">
      <c r="A24" s="7"/>
      <c r="B24" s="7" t="s">
        <v>21</v>
      </c>
      <c r="C24" s="7">
        <v>0.14799999999999999</v>
      </c>
      <c r="D24" s="5">
        <f t="shared" si="1"/>
        <v>114.66666666666666</v>
      </c>
      <c r="E24" s="7">
        <v>6.4412500000000001</v>
      </c>
      <c r="F24" s="5">
        <f t="shared" si="0"/>
        <v>17.8019276796688</v>
      </c>
      <c r="G24" s="7"/>
    </row>
    <row r="25" spans="1:7" x14ac:dyDescent="0.35">
      <c r="A25" s="7"/>
      <c r="B25" s="7" t="s">
        <v>22</v>
      </c>
      <c r="C25" s="7">
        <v>0.14499999999999999</v>
      </c>
      <c r="D25" s="5">
        <f t="shared" si="1"/>
        <v>109.66666666666664</v>
      </c>
      <c r="E25" s="7">
        <v>6.2162499999999996</v>
      </c>
      <c r="F25" s="5">
        <f t="shared" si="0"/>
        <v>17.641933105436017</v>
      </c>
      <c r="G25" s="7">
        <f>AVERAGEA(F18:F25)</f>
        <v>17.93446285497561</v>
      </c>
    </row>
    <row r="26" spans="1:7" x14ac:dyDescent="0.35">
      <c r="A26" s="2"/>
      <c r="B26" s="2" t="s">
        <v>23</v>
      </c>
      <c r="C26" s="2">
        <v>0.11700000000000001</v>
      </c>
      <c r="D26" s="5">
        <f t="shared" si="1"/>
        <v>63.000000000000007</v>
      </c>
      <c r="E26" s="2">
        <v>6.1987500000000004</v>
      </c>
      <c r="F26" s="5">
        <f t="shared" si="0"/>
        <v>10.163339382940109</v>
      </c>
      <c r="G26" s="2"/>
    </row>
    <row r="27" spans="1:7" x14ac:dyDescent="0.35">
      <c r="A27" s="2"/>
      <c r="B27" s="2" t="s">
        <v>24</v>
      </c>
      <c r="C27" s="2">
        <v>0.11799999999999999</v>
      </c>
      <c r="D27" s="5">
        <f t="shared" si="1"/>
        <v>64.666666666666657</v>
      </c>
      <c r="E27" s="2">
        <v>6.3162500000000001</v>
      </c>
      <c r="F27" s="5">
        <f t="shared" si="0"/>
        <v>10.238142357675306</v>
      </c>
      <c r="G27" s="2"/>
    </row>
    <row r="28" spans="1:7" x14ac:dyDescent="0.35">
      <c r="A28" s="2"/>
      <c r="B28" s="2" t="s">
        <v>25</v>
      </c>
      <c r="C28" s="2">
        <v>0.115</v>
      </c>
      <c r="D28" s="5">
        <f t="shared" si="1"/>
        <v>59.666666666666671</v>
      </c>
      <c r="E28" s="2">
        <v>5.90625</v>
      </c>
      <c r="F28" s="5">
        <f t="shared" si="0"/>
        <v>10.102292768959437</v>
      </c>
      <c r="G28" s="2"/>
    </row>
    <row r="29" spans="1:7" x14ac:dyDescent="0.35">
      <c r="A29" s="2"/>
      <c r="B29" s="2" t="s">
        <v>26</v>
      </c>
      <c r="C29" s="2">
        <v>0.11700000000000001</v>
      </c>
      <c r="D29" s="5">
        <f t="shared" si="1"/>
        <v>63.000000000000007</v>
      </c>
      <c r="E29" s="2">
        <v>6.2412500000000009</v>
      </c>
      <c r="F29" s="5">
        <f t="shared" si="0"/>
        <v>10.094131784498297</v>
      </c>
      <c r="G29" s="2"/>
    </row>
    <row r="30" spans="1:7" x14ac:dyDescent="0.35">
      <c r="A30" s="2"/>
      <c r="B30" s="2" t="s">
        <v>27</v>
      </c>
      <c r="C30" s="2">
        <v>0.122</v>
      </c>
      <c r="D30" s="5">
        <f t="shared" si="1"/>
        <v>71.333333333333329</v>
      </c>
      <c r="E30" s="2">
        <v>6.9537500000000003</v>
      </c>
      <c r="F30" s="5">
        <f t="shared" si="0"/>
        <v>10.258253939720772</v>
      </c>
      <c r="G30" s="2"/>
    </row>
    <row r="31" spans="1:7" x14ac:dyDescent="0.35">
      <c r="A31" s="2"/>
      <c r="B31" s="2" t="s">
        <v>28</v>
      </c>
      <c r="C31" s="2">
        <v>0.126</v>
      </c>
      <c r="D31" s="5">
        <f t="shared" si="1"/>
        <v>78</v>
      </c>
      <c r="E31" s="2">
        <v>7.7287499999999998</v>
      </c>
      <c r="F31" s="5">
        <f t="shared" si="0"/>
        <v>10.092188258127123</v>
      </c>
      <c r="G31" s="2"/>
    </row>
    <row r="32" spans="1:7" x14ac:dyDescent="0.35">
      <c r="A32" s="2"/>
      <c r="B32" s="2" t="s">
        <v>29</v>
      </c>
      <c r="C32" s="2">
        <v>0.128</v>
      </c>
      <c r="D32" s="5">
        <f t="shared" si="1"/>
        <v>81.333333333333329</v>
      </c>
      <c r="E32" s="2">
        <v>7.9537500000000003</v>
      </c>
      <c r="F32" s="5">
        <f t="shared" si="0"/>
        <v>10.225784483210225</v>
      </c>
      <c r="G32" s="2"/>
    </row>
    <row r="33" spans="1:7" x14ac:dyDescent="0.35">
      <c r="A33" s="2"/>
      <c r="B33" s="2" t="s">
        <v>30</v>
      </c>
      <c r="C33" s="2">
        <v>0.12</v>
      </c>
      <c r="D33" s="5">
        <f t="shared" si="1"/>
        <v>67.999999999999986</v>
      </c>
      <c r="E33" s="2">
        <v>6.7762500000000001</v>
      </c>
      <c r="F33" s="5">
        <f t="shared" si="0"/>
        <v>10.035048883969745</v>
      </c>
      <c r="G33" s="2">
        <f>AVERAGEA(F26:F33)</f>
        <v>10.151147732387628</v>
      </c>
    </row>
    <row r="34" spans="1:7" x14ac:dyDescent="0.35">
      <c r="A34" s="3"/>
      <c r="B34" s="3" t="s">
        <v>31</v>
      </c>
      <c r="C34" s="1">
        <v>0.109</v>
      </c>
      <c r="D34" s="5">
        <f t="shared" si="1"/>
        <v>49.666666666666657</v>
      </c>
      <c r="E34" s="3">
        <v>5.99125</v>
      </c>
      <c r="F34" s="5">
        <f t="shared" si="0"/>
        <v>8.2898671673968973</v>
      </c>
      <c r="G34" s="3"/>
    </row>
    <row r="35" spans="1:7" x14ac:dyDescent="0.35">
      <c r="A35" s="3"/>
      <c r="B35" s="3" t="s">
        <v>32</v>
      </c>
      <c r="C35" s="1">
        <v>0.112</v>
      </c>
      <c r="D35" s="5">
        <f t="shared" si="1"/>
        <v>54.666666666666664</v>
      </c>
      <c r="E35" s="3">
        <v>7.1787499999999991</v>
      </c>
      <c r="F35" s="5">
        <f t="shared" si="0"/>
        <v>7.6150676185501194</v>
      </c>
      <c r="G35" s="3"/>
    </row>
    <row r="36" spans="1:7" x14ac:dyDescent="0.35">
      <c r="A36" s="3"/>
      <c r="B36" s="3" t="s">
        <v>33</v>
      </c>
      <c r="C36" s="1">
        <v>0.124</v>
      </c>
      <c r="D36" s="5">
        <f t="shared" si="1"/>
        <v>74.666666666666657</v>
      </c>
      <c r="E36" s="3">
        <v>8.8162499999999984</v>
      </c>
      <c r="F36" s="5">
        <f t="shared" si="0"/>
        <v>8.4692093199111493</v>
      </c>
      <c r="G36" s="3"/>
    </row>
    <row r="37" spans="1:7" x14ac:dyDescent="0.35">
      <c r="A37" s="3"/>
      <c r="B37" s="3" t="s">
        <v>34</v>
      </c>
      <c r="C37" s="1">
        <v>0.11600000000000001</v>
      </c>
      <c r="D37" s="5">
        <f t="shared" si="1"/>
        <v>61.333333333333336</v>
      </c>
      <c r="E37" s="3">
        <v>7.5537499999999991</v>
      </c>
      <c r="F37" s="5">
        <f t="shared" si="0"/>
        <v>8.1195874014010716</v>
      </c>
      <c r="G37" s="3"/>
    </row>
    <row r="38" spans="1:7" x14ac:dyDescent="0.35">
      <c r="A38" s="3"/>
      <c r="B38" s="3" t="s">
        <v>35</v>
      </c>
      <c r="C38" s="1">
        <v>0.12</v>
      </c>
      <c r="D38" s="5">
        <f t="shared" si="1"/>
        <v>67.999999999999986</v>
      </c>
      <c r="E38" s="3">
        <v>7.5662500000000001</v>
      </c>
      <c r="F38" s="5">
        <f t="shared" si="0"/>
        <v>8.9872790351891609</v>
      </c>
      <c r="G38" s="3"/>
    </row>
    <row r="39" spans="1:7" x14ac:dyDescent="0.35">
      <c r="A39" s="3"/>
      <c r="B39" s="3" t="s">
        <v>36</v>
      </c>
      <c r="C39" s="1">
        <v>0.106</v>
      </c>
      <c r="D39" s="5">
        <f t="shared" si="1"/>
        <v>44.666666666666657</v>
      </c>
      <c r="E39" s="3">
        <v>6.2412500000000009</v>
      </c>
      <c r="F39" s="5">
        <f t="shared" si="0"/>
        <v>7.1566860271046107</v>
      </c>
      <c r="G39" s="3"/>
    </row>
    <row r="40" spans="1:7" x14ac:dyDescent="0.35">
      <c r="A40" s="3"/>
      <c r="B40" s="3" t="s">
        <v>37</v>
      </c>
      <c r="C40" s="1">
        <v>0.109</v>
      </c>
      <c r="D40" s="5">
        <f t="shared" si="1"/>
        <v>49.666666666666657</v>
      </c>
      <c r="E40" s="3">
        <v>6.9537499999999985</v>
      </c>
      <c r="F40" s="5">
        <f t="shared" si="0"/>
        <v>7.1424291449457726</v>
      </c>
      <c r="G40" s="3"/>
    </row>
    <row r="41" spans="1:7" x14ac:dyDescent="0.35">
      <c r="A41" s="3"/>
      <c r="B41" s="3" t="s">
        <v>38</v>
      </c>
      <c r="C41" s="1">
        <v>0.114</v>
      </c>
      <c r="D41" s="5">
        <f t="shared" si="1"/>
        <v>58</v>
      </c>
      <c r="E41" s="3">
        <v>7.6287499999999984</v>
      </c>
      <c r="F41" s="5">
        <f t="shared" si="0"/>
        <v>7.6028182860888105</v>
      </c>
      <c r="G41" s="3">
        <f>AVERAGEA(F34:F41)</f>
        <v>7.922868000073449</v>
      </c>
    </row>
    <row r="42" spans="1:7" x14ac:dyDescent="0.35">
      <c r="A42" s="8"/>
      <c r="B42" s="8" t="s">
        <v>45</v>
      </c>
      <c r="C42" s="8">
        <v>0.107</v>
      </c>
      <c r="D42" s="5">
        <f t="shared" si="1"/>
        <v>46.333333333333321</v>
      </c>
      <c r="E42" s="8">
        <v>7.7137500000000001</v>
      </c>
      <c r="F42" s="5">
        <f t="shared" si="0"/>
        <v>6.0065899638092137</v>
      </c>
      <c r="G42" s="8"/>
    </row>
    <row r="43" spans="1:7" x14ac:dyDescent="0.35">
      <c r="A43" s="8"/>
      <c r="B43" s="8" t="s">
        <v>46</v>
      </c>
      <c r="C43" s="8">
        <v>0.104</v>
      </c>
      <c r="D43" s="5">
        <f t="shared" si="1"/>
        <v>41.333333333333321</v>
      </c>
      <c r="E43" s="8">
        <v>6.7662500000000003</v>
      </c>
      <c r="F43" s="5">
        <f t="shared" si="0"/>
        <v>6.1087505388262802</v>
      </c>
      <c r="G43" s="8"/>
    </row>
    <row r="44" spans="1:7" x14ac:dyDescent="0.35">
      <c r="A44" s="8"/>
      <c r="B44" s="8" t="s">
        <v>47</v>
      </c>
      <c r="C44" s="8">
        <v>0.1</v>
      </c>
      <c r="D44" s="5">
        <f t="shared" si="1"/>
        <v>34.666666666666671</v>
      </c>
      <c r="E44" s="8">
        <v>5.6312499999999996</v>
      </c>
      <c r="F44" s="5">
        <f t="shared" si="0"/>
        <v>6.1561228264890877</v>
      </c>
      <c r="G44" s="8"/>
    </row>
    <row r="45" spans="1:7" x14ac:dyDescent="0.35">
      <c r="A45" s="8"/>
      <c r="B45" s="8" t="s">
        <v>48</v>
      </c>
      <c r="C45" s="8">
        <v>0.106</v>
      </c>
      <c r="D45" s="5">
        <f t="shared" si="1"/>
        <v>44.666666666666657</v>
      </c>
      <c r="E45" s="8">
        <v>7.1787499999999991</v>
      </c>
      <c r="F45" s="5">
        <f t="shared" si="0"/>
        <v>6.2220674444250967</v>
      </c>
      <c r="G45" s="8"/>
    </row>
    <row r="46" spans="1:7" x14ac:dyDescent="0.35">
      <c r="A46" s="8"/>
      <c r="B46" s="8" t="s">
        <v>49</v>
      </c>
      <c r="C46" s="8">
        <v>0.108</v>
      </c>
      <c r="D46" s="5">
        <f t="shared" si="1"/>
        <v>47.999999999999993</v>
      </c>
      <c r="E46" s="8">
        <v>7.7562499999999996</v>
      </c>
      <c r="F46" s="5">
        <f t="shared" si="0"/>
        <v>6.1885576148267516</v>
      </c>
      <c r="G46" s="8"/>
    </row>
    <row r="47" spans="1:7" x14ac:dyDescent="0.35">
      <c r="A47" s="8"/>
      <c r="B47" s="8" t="s">
        <v>50</v>
      </c>
      <c r="C47" s="8">
        <v>0.106</v>
      </c>
      <c r="D47" s="5">
        <f t="shared" si="1"/>
        <v>44.666666666666657</v>
      </c>
      <c r="E47" s="8">
        <v>7.4137500000000003</v>
      </c>
      <c r="F47" s="5">
        <f t="shared" si="0"/>
        <v>6.0248412296970706</v>
      </c>
      <c r="G47" s="8"/>
    </row>
    <row r="48" spans="1:7" x14ac:dyDescent="0.35">
      <c r="A48" s="8"/>
      <c r="B48" s="8" t="s">
        <v>54</v>
      </c>
      <c r="C48" s="8">
        <v>0.105</v>
      </c>
      <c r="D48" s="5">
        <f t="shared" si="1"/>
        <v>42.999999999999986</v>
      </c>
      <c r="E48" s="8">
        <v>7.1412500000000003</v>
      </c>
      <c r="F48" s="5">
        <f t="shared" si="0"/>
        <v>6.021354804831085</v>
      </c>
      <c r="G48" s="8"/>
    </row>
    <row r="49" spans="1:7" x14ac:dyDescent="0.35">
      <c r="A49" s="8"/>
      <c r="B49" s="8" t="s">
        <v>55</v>
      </c>
      <c r="C49" s="8">
        <v>0.104</v>
      </c>
      <c r="D49" s="5">
        <f t="shared" si="1"/>
        <v>41.333333333333321</v>
      </c>
      <c r="E49" s="8">
        <v>6.74125</v>
      </c>
      <c r="F49" s="5">
        <f t="shared" si="0"/>
        <v>6.1314049075962647</v>
      </c>
      <c r="G49" s="8">
        <f>AVERAGEA(F42:F49)</f>
        <v>6.1074611663126062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L19" sqref="L19"/>
    </sheetView>
  </sheetViews>
  <sheetFormatPr defaultRowHeight="14.5" x14ac:dyDescent="0.35"/>
  <cols>
    <col min="17" max="17" width="8.90625" customWidth="1"/>
    <col min="18" max="18" width="37.1796875" customWidth="1"/>
  </cols>
  <sheetData>
    <row r="1" spans="1:18" ht="15" thickBot="1" x14ac:dyDescent="0.4">
      <c r="A1" t="s">
        <v>56</v>
      </c>
      <c r="B1" t="s">
        <v>57</v>
      </c>
      <c r="D1" t="s">
        <v>58</v>
      </c>
      <c r="R1" s="6"/>
    </row>
    <row r="2" spans="1:18" ht="15" thickTop="1" x14ac:dyDescent="0.35">
      <c r="A2" s="9" t="s">
        <v>60</v>
      </c>
      <c r="B2" s="76">
        <v>5.8232342247499993</v>
      </c>
      <c r="C2" s="77">
        <v>0.27230067117933787</v>
      </c>
      <c r="D2" s="77">
        <v>9.6272825556279043E-2</v>
      </c>
    </row>
    <row r="3" spans="1:18" x14ac:dyDescent="0.35">
      <c r="A3" s="9" t="s">
        <v>61</v>
      </c>
      <c r="B3" s="78">
        <v>10.37467955</v>
      </c>
      <c r="C3" s="79">
        <v>7.6456946645337462E-2</v>
      </c>
      <c r="D3" s="79">
        <v>2.7031612720868087E-2</v>
      </c>
    </row>
    <row r="4" spans="1:18" x14ac:dyDescent="0.35">
      <c r="A4" s="9" t="s">
        <v>90</v>
      </c>
      <c r="B4" s="78">
        <v>17.934462855</v>
      </c>
      <c r="C4" s="79">
        <v>0.17277701839958007</v>
      </c>
      <c r="D4" s="79">
        <v>6.1085900671767973E-2</v>
      </c>
    </row>
    <row r="5" spans="1:18" x14ac:dyDescent="0.35">
      <c r="A5" s="9" t="s">
        <v>91</v>
      </c>
      <c r="B5" s="78">
        <v>10.32614773125</v>
      </c>
      <c r="C5" s="79">
        <v>0.30227650040855292</v>
      </c>
      <c r="D5" s="79">
        <v>0.10687088161611298</v>
      </c>
      <c r="F5" s="10"/>
      <c r="G5" s="11"/>
    </row>
    <row r="6" spans="1:18" x14ac:dyDescent="0.35">
      <c r="A6" s="12" t="s">
        <v>92</v>
      </c>
      <c r="B6" s="78">
        <v>9.7978680000000011</v>
      </c>
      <c r="C6" s="80">
        <v>1.9500044192915753</v>
      </c>
      <c r="D6" s="79">
        <v>0.68943067411240422</v>
      </c>
      <c r="F6" s="13"/>
      <c r="G6" s="11"/>
    </row>
    <row r="7" spans="1:18" ht="23" x14ac:dyDescent="0.35">
      <c r="A7" s="12" t="s">
        <v>93</v>
      </c>
      <c r="B7" s="78">
        <v>6.1074611663750007</v>
      </c>
      <c r="C7" s="79">
        <v>8.2001318837221532E-2</v>
      </c>
      <c r="D7" s="79">
        <v>2.8991844308019758E-2</v>
      </c>
      <c r="F7" s="13"/>
      <c r="G7" s="11"/>
    </row>
    <row r="8" spans="1:18" ht="15" thickBot="1" x14ac:dyDescent="0.4">
      <c r="F8" s="13"/>
      <c r="G8" s="11"/>
    </row>
    <row r="9" spans="1:18" ht="15" thickTop="1" x14ac:dyDescent="0.35">
      <c r="A9" s="76"/>
      <c r="B9" s="77"/>
      <c r="C9" s="77"/>
      <c r="F9" s="13"/>
      <c r="G9" s="11"/>
      <c r="Q9" t="s">
        <v>51</v>
      </c>
    </row>
    <row r="10" spans="1:18" x14ac:dyDescent="0.35">
      <c r="A10" s="78"/>
      <c r="B10" s="79"/>
      <c r="C10" s="79"/>
      <c r="F10" s="13"/>
      <c r="G10" s="11"/>
      <c r="R10" s="14"/>
    </row>
    <row r="11" spans="1:18" x14ac:dyDescent="0.35">
      <c r="A11" s="78"/>
      <c r="B11" s="79"/>
      <c r="C11" s="79"/>
      <c r="F11" s="13"/>
      <c r="G11" s="11"/>
    </row>
    <row r="12" spans="1:18" x14ac:dyDescent="0.35">
      <c r="A12" s="78"/>
      <c r="B12" s="79"/>
      <c r="C12" s="79"/>
      <c r="D12" s="15"/>
    </row>
    <row r="13" spans="1:18" x14ac:dyDescent="0.35">
      <c r="A13" s="78"/>
      <c r="B13" s="80"/>
      <c r="C13" s="79"/>
      <c r="D13" s="15"/>
    </row>
    <row r="14" spans="1:18" x14ac:dyDescent="0.35">
      <c r="A14" s="78"/>
      <c r="B14" s="79"/>
      <c r="C14" s="79"/>
      <c r="D14" s="15"/>
    </row>
    <row r="15" spans="1:18" x14ac:dyDescent="0.35">
      <c r="D15" s="15"/>
    </row>
    <row r="16" spans="1:18" x14ac:dyDescent="0.35">
      <c r="D16" s="15"/>
      <c r="R16" s="17"/>
    </row>
    <row r="17" spans="4:18" x14ac:dyDescent="0.35">
      <c r="D17" s="15"/>
    </row>
    <row r="18" spans="4:18" x14ac:dyDescent="0.35">
      <c r="R18" s="18"/>
    </row>
    <row r="19" spans="4:18" ht="29" x14ac:dyDescent="0.35">
      <c r="M19" s="59" t="s">
        <v>104</v>
      </c>
      <c r="N19" s="59"/>
      <c r="R19" s="18"/>
    </row>
    <row r="20" spans="4:18" x14ac:dyDescent="0.35">
      <c r="M20" t="s">
        <v>105</v>
      </c>
      <c r="N20" s="5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TAC</vt:lpstr>
      <vt:lpstr>TAC graf</vt:lpstr>
      <vt:lpstr>TOS.</vt:lpstr>
      <vt:lpstr>graf TOS</vt:lpstr>
      <vt:lpstr>OSI.</vt:lpstr>
      <vt:lpstr>graf OSI</vt:lpstr>
      <vt:lpstr>MDA</vt:lpstr>
      <vt:lpstr>graf MDA</vt:lpstr>
      <vt:lpstr>TNF.Pro</vt:lpstr>
      <vt:lpstr>graf  TNF.Pro</vt:lpstr>
      <vt:lpstr>NF-kB</vt:lpstr>
      <vt:lpstr>graf NF-kB</vt:lpstr>
      <vt:lpstr>IGF-1</vt:lpstr>
      <vt:lpstr>graf IGF-1</vt:lpstr>
      <vt:lpstr>miR133</vt:lpstr>
      <vt:lpstr>graf miR133</vt:lpstr>
      <vt:lpstr>BCL2</vt:lpstr>
      <vt:lpstr>graf BCL2</vt:lpstr>
      <vt:lpstr>BAX</vt:lpstr>
      <vt:lpstr>BAX graf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2021-08-16T20:20:16Z</dcterms:modified>
</cp:coreProperties>
</file>