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3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4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theme/themeOverride1.xml" ContentType="application/vnd.openxmlformats-officedocument.themeOverrid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29"/>
  <workbookPr filterPrivacy="1" codeName="ThisWorkbook" defaultThemeVersion="124226"/>
  <xr:revisionPtr revIDLastSave="0" documentId="13_ncr:1_{0A7C0CAB-D322-4D8B-B21F-60EB224FF629}" xr6:coauthVersionLast="45" xr6:coauthVersionMax="45" xr10:uidLastSave="{00000000-0000-0000-0000-000000000000}"/>
  <bookViews>
    <workbookView xWindow="-28920" yWindow="-120" windowWidth="29040" windowHeight="15840" activeTab="4" xr2:uid="{93AD78AB-BA11-45C6-8F31-6E2235DF8E68}"/>
  </bookViews>
  <sheets>
    <sheet name="1-2节段" sheetId="5" r:id="rId1"/>
    <sheet name="1-4w" sheetId="7" r:id="rId2"/>
    <sheet name="5-8w" sheetId="8" r:id="rId3"/>
    <sheet name="9-12w" sheetId="9" r:id="rId4"/>
    <sheet name="Sheet2" sheetId="10" r:id="rId5"/>
  </sheets>
  <externalReferences>
    <externalReference r:id="rId6"/>
  </externalReferences>
  <definedNames>
    <definedName name="_xlnm._FilterDatabase" localSheetId="0" hidden="1">'1-2节段'!$A$1:$S$98</definedName>
    <definedName name="_xlnm._FilterDatabase" localSheetId="1" hidden="1">'1-4w'!$AF$1:$AG$40</definedName>
    <definedName name="_xlnm._FilterDatabase" localSheetId="2" hidden="1">'5-8w'!$AF$1:$AG$23</definedName>
    <definedName name="_xlnm._FilterDatabase" localSheetId="3" hidden="1">'9-12w'!$AF$1:$AG$37</definedName>
  </definedNames>
  <calcPr calcId="191029"/>
</workbook>
</file>

<file path=xl/calcChain.xml><?xml version="1.0" encoding="utf-8"?>
<calcChain xmlns="http://schemas.openxmlformats.org/spreadsheetml/2006/main">
  <c r="Q38" i="9" l="1"/>
  <c r="U38" i="9"/>
  <c r="W38" i="9"/>
  <c r="Z38" i="9"/>
  <c r="AB38" i="9"/>
  <c r="Q39" i="9"/>
  <c r="U39" i="9"/>
  <c r="W39" i="9"/>
  <c r="Z39" i="9"/>
  <c r="AB39" i="9"/>
  <c r="K39" i="9"/>
  <c r="K38" i="9"/>
  <c r="Q24" i="8"/>
  <c r="U24" i="8"/>
  <c r="W24" i="8"/>
  <c r="Z24" i="8"/>
  <c r="AB24" i="8"/>
  <c r="Q25" i="8"/>
  <c r="U25" i="8"/>
  <c r="W25" i="8"/>
  <c r="Z25" i="8"/>
  <c r="AB25" i="8"/>
  <c r="K25" i="8"/>
  <c r="K24" i="8"/>
  <c r="Q42" i="7"/>
  <c r="U42" i="7"/>
  <c r="W42" i="7"/>
  <c r="Z42" i="7"/>
  <c r="AB42" i="7"/>
  <c r="K42" i="7"/>
  <c r="Q41" i="7"/>
  <c r="U41" i="7"/>
  <c r="W41" i="7"/>
  <c r="Z41" i="7"/>
  <c r="AB41" i="7"/>
  <c r="K41" i="7"/>
  <c r="AL27" i="9" l="1"/>
  <c r="AK27" i="9"/>
  <c r="AL26" i="9"/>
  <c r="AK26" i="9"/>
  <c r="AL27" i="8"/>
  <c r="AK27" i="8"/>
  <c r="AL26" i="8"/>
  <c r="AK26" i="8"/>
  <c r="AL27" i="7"/>
  <c r="AL26" i="7"/>
  <c r="AK27" i="7"/>
  <c r="AK26" i="7"/>
  <c r="AK22" i="8" l="1"/>
  <c r="AJ21" i="8"/>
  <c r="AK22" i="9"/>
  <c r="AJ21" i="9"/>
  <c r="AK22" i="7"/>
  <c r="AJ21" i="7"/>
  <c r="AJ18" i="7"/>
  <c r="AK10" i="8"/>
  <c r="K19" i="10"/>
  <c r="L19" i="10"/>
  <c r="K20" i="10"/>
  <c r="L20" i="10"/>
  <c r="I19" i="10"/>
  <c r="J19" i="10"/>
  <c r="I20" i="10"/>
  <c r="J20" i="10"/>
  <c r="G19" i="10"/>
  <c r="H19" i="10"/>
  <c r="G20" i="10"/>
  <c r="H20" i="10"/>
  <c r="AI11" i="7" l="1"/>
  <c r="AJ10" i="9"/>
  <c r="AK10" i="9"/>
  <c r="AI11" i="9"/>
  <c r="AI12" i="9"/>
  <c r="AI12" i="8"/>
  <c r="AI11" i="8"/>
  <c r="AJ10" i="8"/>
  <c r="AJ10" i="7"/>
  <c r="AK10" i="7"/>
  <c r="AI12" i="7"/>
  <c r="AF3" i="9" l="1"/>
  <c r="AG3" i="9"/>
  <c r="AF4" i="9"/>
  <c r="AG4" i="9"/>
  <c r="AF5" i="9"/>
  <c r="AG5" i="9"/>
  <c r="AF6" i="9"/>
  <c r="AG6" i="9"/>
  <c r="AF7" i="9"/>
  <c r="AG7" i="9"/>
  <c r="AF8" i="9"/>
  <c r="AG8" i="9"/>
  <c r="AF9" i="9"/>
  <c r="AG9" i="9"/>
  <c r="AF10" i="9"/>
  <c r="AG10" i="9"/>
  <c r="AF11" i="9"/>
  <c r="AG11" i="9"/>
  <c r="AF12" i="9"/>
  <c r="AG12" i="9"/>
  <c r="AF13" i="9"/>
  <c r="AG13" i="9"/>
  <c r="AF14" i="9"/>
  <c r="AG14" i="9"/>
  <c r="AF15" i="9"/>
  <c r="AG15" i="9"/>
  <c r="AF16" i="9"/>
  <c r="AG16" i="9"/>
  <c r="AF17" i="9"/>
  <c r="AG17" i="9"/>
  <c r="AF18" i="9"/>
  <c r="AG18" i="9"/>
  <c r="AF19" i="9"/>
  <c r="AG19" i="9"/>
  <c r="AF20" i="9"/>
  <c r="AG20" i="9"/>
  <c r="AF21" i="9"/>
  <c r="AG21" i="9"/>
  <c r="AF22" i="9"/>
  <c r="AG22" i="9"/>
  <c r="AF23" i="9"/>
  <c r="AG23" i="9"/>
  <c r="AF24" i="9"/>
  <c r="AG24" i="9"/>
  <c r="AF25" i="9"/>
  <c r="AG25" i="9"/>
  <c r="AF26" i="9"/>
  <c r="AG26" i="9"/>
  <c r="AF27" i="9"/>
  <c r="AG27" i="9"/>
  <c r="AF28" i="9"/>
  <c r="AG28" i="9"/>
  <c r="AF29" i="9"/>
  <c r="AG29" i="9"/>
  <c r="AF30" i="9"/>
  <c r="AG30" i="9"/>
  <c r="AF31" i="9"/>
  <c r="AG31" i="9"/>
  <c r="AF32" i="9"/>
  <c r="AG32" i="9"/>
  <c r="AF33" i="9"/>
  <c r="AG33" i="9"/>
  <c r="AF34" i="9"/>
  <c r="AG34" i="9"/>
  <c r="AF35" i="9"/>
  <c r="AG35" i="9"/>
  <c r="AF36" i="9"/>
  <c r="AG36" i="9"/>
  <c r="AF37" i="9"/>
  <c r="AG37" i="9"/>
  <c r="AG2" i="9"/>
  <c r="AF2" i="9"/>
  <c r="AF3" i="8"/>
  <c r="AG3" i="8"/>
  <c r="AF4" i="8"/>
  <c r="AG4" i="8"/>
  <c r="AF5" i="8"/>
  <c r="AG5" i="8"/>
  <c r="AF6" i="8"/>
  <c r="AG6" i="8"/>
  <c r="AF7" i="8"/>
  <c r="AG7" i="8"/>
  <c r="AF8" i="8"/>
  <c r="AG8" i="8"/>
  <c r="AF9" i="8"/>
  <c r="AG9" i="8"/>
  <c r="AF10" i="8"/>
  <c r="AG10" i="8"/>
  <c r="AF11" i="8"/>
  <c r="AG11" i="8"/>
  <c r="AF12" i="8"/>
  <c r="AG12" i="8"/>
  <c r="AF13" i="8"/>
  <c r="AG13" i="8"/>
  <c r="AF14" i="8"/>
  <c r="AG14" i="8"/>
  <c r="AF15" i="8"/>
  <c r="AG15" i="8"/>
  <c r="AF16" i="8"/>
  <c r="AG16" i="8"/>
  <c r="AF17" i="8"/>
  <c r="AG17" i="8"/>
  <c r="AF18" i="8"/>
  <c r="AG18" i="8"/>
  <c r="AF19" i="8"/>
  <c r="AG19" i="8"/>
  <c r="AF20" i="8"/>
  <c r="AG20" i="8"/>
  <c r="AF21" i="8"/>
  <c r="AG21" i="8"/>
  <c r="AF22" i="8"/>
  <c r="AG22" i="8"/>
  <c r="AF23" i="8"/>
  <c r="AG23" i="8"/>
  <c r="AG2" i="8"/>
  <c r="AF2" i="8"/>
  <c r="AG3" i="7"/>
  <c r="AG4" i="7"/>
  <c r="AG5" i="7"/>
  <c r="AG6" i="7"/>
  <c r="AG7" i="7"/>
  <c r="AG8" i="7"/>
  <c r="AG9" i="7"/>
  <c r="AG10" i="7"/>
  <c r="AG11" i="7"/>
  <c r="AG12" i="7"/>
  <c r="AG13" i="7"/>
  <c r="AG14" i="7"/>
  <c r="AG15" i="7"/>
  <c r="AG16" i="7"/>
  <c r="AG17" i="7"/>
  <c r="AG18" i="7"/>
  <c r="AG19" i="7"/>
  <c r="AG20" i="7"/>
  <c r="AG21" i="7"/>
  <c r="AG22" i="7"/>
  <c r="AG23" i="7"/>
  <c r="AG24" i="7"/>
  <c r="AG25" i="7"/>
  <c r="AG26" i="7"/>
  <c r="AG27" i="7"/>
  <c r="AG28" i="7"/>
  <c r="AG29" i="7"/>
  <c r="AG30" i="7"/>
  <c r="AG31" i="7"/>
  <c r="AG32" i="7"/>
  <c r="AG33" i="7"/>
  <c r="AG34" i="7"/>
  <c r="AG35" i="7"/>
  <c r="AG36" i="7"/>
  <c r="AG37" i="7"/>
  <c r="AG38" i="7"/>
  <c r="AG39" i="7"/>
  <c r="AG40" i="7"/>
  <c r="AF3" i="7"/>
  <c r="AF4" i="7"/>
  <c r="AF5" i="7"/>
  <c r="AF6" i="7"/>
  <c r="AF7" i="7"/>
  <c r="AF8" i="7"/>
  <c r="AF9" i="7"/>
  <c r="AF10" i="7"/>
  <c r="AF11" i="7"/>
  <c r="AF12" i="7"/>
  <c r="AF13" i="7"/>
  <c r="AF14" i="7"/>
  <c r="AF15" i="7"/>
  <c r="AF16" i="7"/>
  <c r="AF17" i="7"/>
  <c r="AF18" i="7"/>
  <c r="AF19" i="7"/>
  <c r="AF20" i="7"/>
  <c r="AF21" i="7"/>
  <c r="AF22" i="7"/>
  <c r="AF23" i="7"/>
  <c r="AF24" i="7"/>
  <c r="AF25" i="7"/>
  <c r="AF26" i="7"/>
  <c r="AF27" i="7"/>
  <c r="AF28" i="7"/>
  <c r="AF29" i="7"/>
  <c r="AF30" i="7"/>
  <c r="AF31" i="7"/>
  <c r="AF32" i="7"/>
  <c r="AF33" i="7"/>
  <c r="AF34" i="7"/>
  <c r="AF35" i="7"/>
  <c r="AF36" i="7"/>
  <c r="AF37" i="7"/>
  <c r="AF38" i="7"/>
  <c r="AF39" i="7"/>
  <c r="AF40" i="7"/>
  <c r="AG2" i="7"/>
  <c r="AF2" i="7"/>
  <c r="R2" i="8"/>
  <c r="S2" i="7"/>
  <c r="Y3" i="7"/>
  <c r="Y4" i="7"/>
  <c r="Y5" i="7"/>
  <c r="Y6" i="7"/>
  <c r="Y7" i="7"/>
  <c r="Y8" i="7"/>
  <c r="Y9" i="7"/>
  <c r="Y10" i="7"/>
  <c r="Y11" i="7"/>
  <c r="Y12" i="7"/>
  <c r="Y13" i="7"/>
  <c r="Y14" i="7"/>
  <c r="Y15" i="7"/>
  <c r="Y16" i="7"/>
  <c r="Y17" i="7"/>
  <c r="Y18" i="7"/>
  <c r="Y19" i="7"/>
  <c r="Y20" i="7"/>
  <c r="Y21" i="7"/>
  <c r="Y22" i="7"/>
  <c r="Y23" i="7"/>
  <c r="Y24" i="7"/>
  <c r="Y25" i="7"/>
  <c r="Y26" i="7"/>
  <c r="Y27" i="7"/>
  <c r="Y28" i="7"/>
  <c r="Y29" i="7"/>
  <c r="Y30" i="7"/>
  <c r="Y31" i="7"/>
  <c r="Y32" i="7"/>
  <c r="Y33" i="7"/>
  <c r="Y34" i="7"/>
  <c r="Y35" i="7"/>
  <c r="Y36" i="7"/>
  <c r="Y37" i="7"/>
  <c r="Y38" i="7"/>
  <c r="Y39" i="7"/>
  <c r="Y40" i="7"/>
  <c r="Y2" i="7"/>
  <c r="X3" i="9"/>
  <c r="Y3" i="9" s="1"/>
  <c r="X4" i="9"/>
  <c r="Y4" i="9" s="1"/>
  <c r="X5" i="9"/>
  <c r="Y5" i="9" s="1"/>
  <c r="X6" i="9"/>
  <c r="Y6" i="9" s="1"/>
  <c r="X7" i="9"/>
  <c r="Y7" i="9" s="1"/>
  <c r="X8" i="9"/>
  <c r="Y8" i="9" s="1"/>
  <c r="X9" i="9"/>
  <c r="Y9" i="9" s="1"/>
  <c r="X10" i="9"/>
  <c r="Y10" i="9" s="1"/>
  <c r="X11" i="9"/>
  <c r="Y11" i="9" s="1"/>
  <c r="X12" i="9"/>
  <c r="Y12" i="9" s="1"/>
  <c r="X13" i="9"/>
  <c r="Y13" i="9" s="1"/>
  <c r="X14" i="9"/>
  <c r="Y14" i="9" s="1"/>
  <c r="X15" i="9"/>
  <c r="Y15" i="9" s="1"/>
  <c r="X16" i="9"/>
  <c r="Y16" i="9" s="1"/>
  <c r="X17" i="9"/>
  <c r="Y17" i="9" s="1"/>
  <c r="X18" i="9"/>
  <c r="Y18" i="9" s="1"/>
  <c r="X19" i="9"/>
  <c r="Y19" i="9" s="1"/>
  <c r="X20" i="9"/>
  <c r="Y20" i="9" s="1"/>
  <c r="X21" i="9"/>
  <c r="Y21" i="9" s="1"/>
  <c r="X22" i="9"/>
  <c r="Y22" i="9" s="1"/>
  <c r="X23" i="9"/>
  <c r="Y23" i="9" s="1"/>
  <c r="X24" i="9"/>
  <c r="Y24" i="9" s="1"/>
  <c r="X25" i="9"/>
  <c r="Y25" i="9" s="1"/>
  <c r="X26" i="9"/>
  <c r="Y26" i="9" s="1"/>
  <c r="X27" i="9"/>
  <c r="Y27" i="9" s="1"/>
  <c r="X28" i="9"/>
  <c r="Y28" i="9" s="1"/>
  <c r="X29" i="9"/>
  <c r="Y29" i="9" s="1"/>
  <c r="X30" i="9"/>
  <c r="Y30" i="9" s="1"/>
  <c r="X31" i="9"/>
  <c r="Y31" i="9" s="1"/>
  <c r="X32" i="9"/>
  <c r="Y32" i="9" s="1"/>
  <c r="X33" i="9"/>
  <c r="Y33" i="9" s="1"/>
  <c r="X34" i="9"/>
  <c r="Y34" i="9" s="1"/>
  <c r="X35" i="9"/>
  <c r="Y35" i="9" s="1"/>
  <c r="X36" i="9"/>
  <c r="Y36" i="9" s="1"/>
  <c r="X37" i="9"/>
  <c r="Y37" i="9" s="1"/>
  <c r="X2" i="9"/>
  <c r="Y2" i="9" s="1"/>
  <c r="X3" i="8"/>
  <c r="Y3" i="8" s="1"/>
  <c r="X4" i="8"/>
  <c r="Y4" i="8" s="1"/>
  <c r="X5" i="8"/>
  <c r="Y5" i="8" s="1"/>
  <c r="X6" i="8"/>
  <c r="Y6" i="8" s="1"/>
  <c r="X7" i="8"/>
  <c r="Y7" i="8" s="1"/>
  <c r="X8" i="8"/>
  <c r="Y8" i="8" s="1"/>
  <c r="X9" i="8"/>
  <c r="Y9" i="8" s="1"/>
  <c r="X10" i="8"/>
  <c r="Y10" i="8" s="1"/>
  <c r="X11" i="8"/>
  <c r="Y11" i="8" s="1"/>
  <c r="X12" i="8"/>
  <c r="Y12" i="8" s="1"/>
  <c r="X13" i="8"/>
  <c r="Y13" i="8" s="1"/>
  <c r="X14" i="8"/>
  <c r="Y14" i="8" s="1"/>
  <c r="X15" i="8"/>
  <c r="Y15" i="8" s="1"/>
  <c r="X16" i="8"/>
  <c r="Y16" i="8" s="1"/>
  <c r="X17" i="8"/>
  <c r="Y17" i="8" s="1"/>
  <c r="X18" i="8"/>
  <c r="Y18" i="8" s="1"/>
  <c r="X19" i="8"/>
  <c r="Y19" i="8" s="1"/>
  <c r="X20" i="8"/>
  <c r="Y20" i="8" s="1"/>
  <c r="X21" i="8"/>
  <c r="Y21" i="8" s="1"/>
  <c r="X22" i="8"/>
  <c r="Y22" i="8" s="1"/>
  <c r="X23" i="8"/>
  <c r="Y23" i="8" s="1"/>
  <c r="X2" i="8"/>
  <c r="Y2" i="8" s="1"/>
  <c r="AK4" i="7" l="1"/>
  <c r="AJ4" i="7"/>
  <c r="AK5" i="7"/>
  <c r="AK12" i="7" s="1"/>
  <c r="AJ5" i="7"/>
  <c r="AJ12" i="7" s="1"/>
  <c r="AK4" i="8"/>
  <c r="AJ4" i="8"/>
  <c r="AJ5" i="8"/>
  <c r="AJ12" i="8" s="1"/>
  <c r="AK5" i="8"/>
  <c r="AK12" i="8" s="1"/>
  <c r="AK4" i="9"/>
  <c r="AJ4" i="9"/>
  <c r="AK5" i="9"/>
  <c r="AK12" i="9" s="1"/>
  <c r="AJ5" i="9"/>
  <c r="AJ12" i="9" s="1"/>
  <c r="AC2" i="7"/>
  <c r="AD2" i="7" s="1"/>
  <c r="AC3" i="9"/>
  <c r="AD3" i="9" s="1"/>
  <c r="AC4" i="9"/>
  <c r="AD4" i="9" s="1"/>
  <c r="AC5" i="9"/>
  <c r="AD5" i="9" s="1"/>
  <c r="AC6" i="9"/>
  <c r="AD6" i="9" s="1"/>
  <c r="AC7" i="9"/>
  <c r="AD7" i="9" s="1"/>
  <c r="AC8" i="9"/>
  <c r="AD8" i="9" s="1"/>
  <c r="AC9" i="9"/>
  <c r="AD9" i="9" s="1"/>
  <c r="AC10" i="9"/>
  <c r="AD10" i="9" s="1"/>
  <c r="AC11" i="9"/>
  <c r="AD11" i="9" s="1"/>
  <c r="AC12" i="9"/>
  <c r="AD12" i="9" s="1"/>
  <c r="AC13" i="9"/>
  <c r="AD13" i="9" s="1"/>
  <c r="AC14" i="9"/>
  <c r="AD14" i="9" s="1"/>
  <c r="AC15" i="9"/>
  <c r="AD15" i="9" s="1"/>
  <c r="AC16" i="9"/>
  <c r="AD16" i="9" s="1"/>
  <c r="AC17" i="9"/>
  <c r="AD17" i="9" s="1"/>
  <c r="AC18" i="9"/>
  <c r="AD18" i="9" s="1"/>
  <c r="AC19" i="9"/>
  <c r="AD19" i="9" s="1"/>
  <c r="AC20" i="9"/>
  <c r="AD20" i="9" s="1"/>
  <c r="AC21" i="9"/>
  <c r="AD21" i="9" s="1"/>
  <c r="AC22" i="9"/>
  <c r="AD22" i="9" s="1"/>
  <c r="AC23" i="9"/>
  <c r="AD23" i="9" s="1"/>
  <c r="AC24" i="9"/>
  <c r="AD24" i="9" s="1"/>
  <c r="AC25" i="9"/>
  <c r="AD25" i="9" s="1"/>
  <c r="AC26" i="9"/>
  <c r="AD26" i="9" s="1"/>
  <c r="AC27" i="9"/>
  <c r="AD27" i="9" s="1"/>
  <c r="AC28" i="9"/>
  <c r="AD28" i="9" s="1"/>
  <c r="AC29" i="9"/>
  <c r="AD29" i="9" s="1"/>
  <c r="AC30" i="9"/>
  <c r="AD30" i="9" s="1"/>
  <c r="AC31" i="9"/>
  <c r="AD31" i="9" s="1"/>
  <c r="AC32" i="9"/>
  <c r="AD32" i="9" s="1"/>
  <c r="AC33" i="9"/>
  <c r="AD33" i="9" s="1"/>
  <c r="AC34" i="9"/>
  <c r="AD34" i="9" s="1"/>
  <c r="AC35" i="9"/>
  <c r="AD35" i="9" s="1"/>
  <c r="AC36" i="9"/>
  <c r="AD36" i="9" s="1"/>
  <c r="AC37" i="9"/>
  <c r="AD37" i="9" s="1"/>
  <c r="AC2" i="9"/>
  <c r="AD2" i="9" s="1"/>
  <c r="R3" i="9"/>
  <c r="S3" i="9" s="1"/>
  <c r="R4" i="9"/>
  <c r="S4" i="9" s="1"/>
  <c r="R5" i="9"/>
  <c r="S5" i="9" s="1"/>
  <c r="R6" i="9"/>
  <c r="S6" i="9" s="1"/>
  <c r="R7" i="9"/>
  <c r="S7" i="9" s="1"/>
  <c r="R8" i="9"/>
  <c r="S8" i="9" s="1"/>
  <c r="R9" i="9"/>
  <c r="S9" i="9" s="1"/>
  <c r="R10" i="9"/>
  <c r="S10" i="9" s="1"/>
  <c r="R11" i="9"/>
  <c r="S11" i="9" s="1"/>
  <c r="R12" i="9"/>
  <c r="S12" i="9" s="1"/>
  <c r="R13" i="9"/>
  <c r="S13" i="9" s="1"/>
  <c r="R14" i="9"/>
  <c r="S14" i="9" s="1"/>
  <c r="R15" i="9"/>
  <c r="S15" i="9" s="1"/>
  <c r="R16" i="9"/>
  <c r="S16" i="9" s="1"/>
  <c r="R17" i="9"/>
  <c r="S17" i="9" s="1"/>
  <c r="R18" i="9"/>
  <c r="S18" i="9" s="1"/>
  <c r="R19" i="9"/>
  <c r="S19" i="9" s="1"/>
  <c r="R20" i="9"/>
  <c r="S20" i="9" s="1"/>
  <c r="R21" i="9"/>
  <c r="S21" i="9" s="1"/>
  <c r="R22" i="9"/>
  <c r="S22" i="9" s="1"/>
  <c r="R23" i="9"/>
  <c r="S23" i="9" s="1"/>
  <c r="R24" i="9"/>
  <c r="S24" i="9" s="1"/>
  <c r="R25" i="9"/>
  <c r="S25" i="9" s="1"/>
  <c r="R26" i="9"/>
  <c r="S26" i="9" s="1"/>
  <c r="R27" i="9"/>
  <c r="S27" i="9" s="1"/>
  <c r="R28" i="9"/>
  <c r="S28" i="9" s="1"/>
  <c r="R29" i="9"/>
  <c r="S29" i="9" s="1"/>
  <c r="R30" i="9"/>
  <c r="S30" i="9" s="1"/>
  <c r="R31" i="9"/>
  <c r="S31" i="9" s="1"/>
  <c r="R32" i="9"/>
  <c r="S32" i="9" s="1"/>
  <c r="R33" i="9"/>
  <c r="S33" i="9" s="1"/>
  <c r="R34" i="9"/>
  <c r="S34" i="9" s="1"/>
  <c r="R35" i="9"/>
  <c r="S35" i="9" s="1"/>
  <c r="R36" i="9"/>
  <c r="S36" i="9" s="1"/>
  <c r="R37" i="9"/>
  <c r="S37" i="9" s="1"/>
  <c r="R2" i="9"/>
  <c r="S2" i="9" s="1"/>
  <c r="AD16" i="8"/>
  <c r="AC3" i="8"/>
  <c r="AD3" i="8" s="1"/>
  <c r="AC4" i="8"/>
  <c r="AD4" i="8" s="1"/>
  <c r="AC5" i="8"/>
  <c r="AD5" i="8" s="1"/>
  <c r="AC6" i="8"/>
  <c r="AD6" i="8" s="1"/>
  <c r="AC7" i="8"/>
  <c r="AD7" i="8" s="1"/>
  <c r="AC8" i="8"/>
  <c r="AD8" i="8" s="1"/>
  <c r="AC9" i="8"/>
  <c r="AD9" i="8" s="1"/>
  <c r="AC10" i="8"/>
  <c r="AD10" i="8" s="1"/>
  <c r="AC11" i="8"/>
  <c r="AD11" i="8" s="1"/>
  <c r="AC12" i="8"/>
  <c r="AD12" i="8" s="1"/>
  <c r="AC13" i="8"/>
  <c r="AD13" i="8" s="1"/>
  <c r="AC14" i="8"/>
  <c r="AD14" i="8" s="1"/>
  <c r="AC15" i="8"/>
  <c r="AD15" i="8" s="1"/>
  <c r="AC16" i="8"/>
  <c r="AC17" i="8"/>
  <c r="AD17" i="8" s="1"/>
  <c r="AC18" i="8"/>
  <c r="AD18" i="8" s="1"/>
  <c r="AC19" i="8"/>
  <c r="AD19" i="8" s="1"/>
  <c r="AC20" i="8"/>
  <c r="AD20" i="8" s="1"/>
  <c r="AC21" i="8"/>
  <c r="AD21" i="8" s="1"/>
  <c r="AC22" i="8"/>
  <c r="AD22" i="8" s="1"/>
  <c r="AC23" i="8"/>
  <c r="AD23" i="8" s="1"/>
  <c r="AC2" i="8"/>
  <c r="AD2" i="8" s="1"/>
  <c r="R3" i="8"/>
  <c r="S3" i="8" s="1"/>
  <c r="R4" i="8"/>
  <c r="S4" i="8" s="1"/>
  <c r="R5" i="8"/>
  <c r="S5" i="8" s="1"/>
  <c r="R6" i="8"/>
  <c r="S6" i="8" s="1"/>
  <c r="R7" i="8"/>
  <c r="S7" i="8" s="1"/>
  <c r="R8" i="8"/>
  <c r="S8" i="8" s="1"/>
  <c r="R9" i="8"/>
  <c r="S9" i="8" s="1"/>
  <c r="R10" i="8"/>
  <c r="S10" i="8" s="1"/>
  <c r="R11" i="8"/>
  <c r="S11" i="8" s="1"/>
  <c r="R12" i="8"/>
  <c r="S12" i="8" s="1"/>
  <c r="R13" i="8"/>
  <c r="S13" i="8" s="1"/>
  <c r="R14" i="8"/>
  <c r="S14" i="8" s="1"/>
  <c r="R15" i="8"/>
  <c r="S15" i="8" s="1"/>
  <c r="R16" i="8"/>
  <c r="S16" i="8" s="1"/>
  <c r="R17" i="8"/>
  <c r="S17" i="8" s="1"/>
  <c r="R18" i="8"/>
  <c r="S18" i="8" s="1"/>
  <c r="R19" i="8"/>
  <c r="S19" i="8" s="1"/>
  <c r="R20" i="8"/>
  <c r="S20" i="8" s="1"/>
  <c r="R21" i="8"/>
  <c r="S21" i="8" s="1"/>
  <c r="R22" i="8"/>
  <c r="S22" i="8" s="1"/>
  <c r="R23" i="8"/>
  <c r="S23" i="8" s="1"/>
  <c r="S2" i="8"/>
  <c r="S3" i="7"/>
  <c r="S4" i="7"/>
  <c r="S5" i="7"/>
  <c r="S6" i="7"/>
  <c r="S7" i="7"/>
  <c r="S8" i="7"/>
  <c r="S9" i="7"/>
  <c r="S10" i="7"/>
  <c r="S11" i="7"/>
  <c r="S12" i="7"/>
  <c r="S13" i="7"/>
  <c r="S14" i="7"/>
  <c r="S15" i="7"/>
  <c r="S16" i="7"/>
  <c r="S17" i="7"/>
  <c r="S18" i="7"/>
  <c r="S19" i="7"/>
  <c r="S20" i="7"/>
  <c r="S21" i="7"/>
  <c r="S22" i="7"/>
  <c r="S23" i="7"/>
  <c r="S24" i="7"/>
  <c r="S25" i="7"/>
  <c r="S26" i="7"/>
  <c r="S27" i="7"/>
  <c r="S28" i="7"/>
  <c r="S29" i="7"/>
  <c r="S30" i="7"/>
  <c r="S31" i="7"/>
  <c r="S32" i="7"/>
  <c r="S33" i="7"/>
  <c r="S34" i="7"/>
  <c r="S35" i="7"/>
  <c r="S36" i="7"/>
  <c r="S37" i="7"/>
  <c r="S38" i="7"/>
  <c r="S39" i="7"/>
  <c r="S40" i="7"/>
  <c r="AD33" i="7"/>
  <c r="AC3" i="7"/>
  <c r="AD3" i="7" s="1"/>
  <c r="AC4" i="7"/>
  <c r="AD4" i="7" s="1"/>
  <c r="AC5" i="7"/>
  <c r="AD5" i="7" s="1"/>
  <c r="AC6" i="7"/>
  <c r="AD6" i="7" s="1"/>
  <c r="AC7" i="7"/>
  <c r="AD7" i="7" s="1"/>
  <c r="AC8" i="7"/>
  <c r="AD8" i="7" s="1"/>
  <c r="AC9" i="7"/>
  <c r="AD9" i="7" s="1"/>
  <c r="AC10" i="7"/>
  <c r="AD10" i="7" s="1"/>
  <c r="AC11" i="7"/>
  <c r="AD11" i="7" s="1"/>
  <c r="AC12" i="7"/>
  <c r="AD12" i="7" s="1"/>
  <c r="AC13" i="7"/>
  <c r="AD13" i="7" s="1"/>
  <c r="AC14" i="7"/>
  <c r="AD14" i="7" s="1"/>
  <c r="AC15" i="7"/>
  <c r="AD15" i="7" s="1"/>
  <c r="AC16" i="7"/>
  <c r="AD16" i="7" s="1"/>
  <c r="AC17" i="7"/>
  <c r="AD17" i="7" s="1"/>
  <c r="AC18" i="7"/>
  <c r="AD18" i="7" s="1"/>
  <c r="AC19" i="7"/>
  <c r="AD19" i="7" s="1"/>
  <c r="AC20" i="7"/>
  <c r="AD20" i="7" s="1"/>
  <c r="AC21" i="7"/>
  <c r="AD21" i="7" s="1"/>
  <c r="AC22" i="7"/>
  <c r="AD22" i="7" s="1"/>
  <c r="AC23" i="7"/>
  <c r="AD23" i="7" s="1"/>
  <c r="AC24" i="7"/>
  <c r="AD24" i="7" s="1"/>
  <c r="AC25" i="7"/>
  <c r="AD25" i="7" s="1"/>
  <c r="AC26" i="7"/>
  <c r="AD26" i="7" s="1"/>
  <c r="AC27" i="7"/>
  <c r="AD27" i="7" s="1"/>
  <c r="AC28" i="7"/>
  <c r="AD28" i="7" s="1"/>
  <c r="AC29" i="7"/>
  <c r="AD29" i="7" s="1"/>
  <c r="AC30" i="7"/>
  <c r="AD30" i="7" s="1"/>
  <c r="AC31" i="7"/>
  <c r="AD31" i="7" s="1"/>
  <c r="AC32" i="7"/>
  <c r="AD32" i="7" s="1"/>
  <c r="AC33" i="7"/>
  <c r="AC34" i="7"/>
  <c r="AD34" i="7" s="1"/>
  <c r="AC35" i="7"/>
  <c r="AD35" i="7" s="1"/>
  <c r="AC36" i="7"/>
  <c r="AD36" i="7" s="1"/>
  <c r="AC37" i="7"/>
  <c r="AD37" i="7" s="1"/>
  <c r="AC38" i="7"/>
  <c r="AD38" i="7" s="1"/>
  <c r="AC39" i="7"/>
  <c r="AD39" i="7" s="1"/>
  <c r="AC40" i="7"/>
  <c r="AD40" i="7" s="1"/>
  <c r="X3" i="7"/>
  <c r="X4" i="7"/>
  <c r="X5" i="7"/>
  <c r="X6" i="7"/>
  <c r="X7" i="7"/>
  <c r="X8" i="7"/>
  <c r="X9" i="7"/>
  <c r="X10" i="7"/>
  <c r="X11" i="7"/>
  <c r="X12" i="7"/>
  <c r="X13" i="7"/>
  <c r="X14" i="7"/>
  <c r="X15" i="7"/>
  <c r="X16" i="7"/>
  <c r="X17" i="7"/>
  <c r="X18" i="7"/>
  <c r="X19" i="7"/>
  <c r="X20" i="7"/>
  <c r="X21" i="7"/>
  <c r="X22" i="7"/>
  <c r="X23" i="7"/>
  <c r="X24" i="7"/>
  <c r="X25" i="7"/>
  <c r="X26" i="7"/>
  <c r="X27" i="7"/>
  <c r="X28" i="7"/>
  <c r="X29" i="7"/>
  <c r="X30" i="7"/>
  <c r="X31" i="7"/>
  <c r="X32" i="7"/>
  <c r="X33" i="7"/>
  <c r="X34" i="7"/>
  <c r="X35" i="7"/>
  <c r="X36" i="7"/>
  <c r="X37" i="7"/>
  <c r="X38" i="7"/>
  <c r="X39" i="7"/>
  <c r="X40" i="7"/>
  <c r="X2" i="7"/>
  <c r="R3" i="7"/>
  <c r="R4" i="7"/>
  <c r="R5" i="7"/>
  <c r="R6" i="7"/>
  <c r="R7" i="7"/>
  <c r="R8" i="7"/>
  <c r="R9" i="7"/>
  <c r="R10" i="7"/>
  <c r="R11" i="7"/>
  <c r="R12" i="7"/>
  <c r="R13" i="7"/>
  <c r="R14" i="7"/>
  <c r="R15" i="7"/>
  <c r="R16" i="7"/>
  <c r="R17" i="7"/>
  <c r="R18" i="7"/>
  <c r="R19" i="7"/>
  <c r="R20" i="7"/>
  <c r="R21" i="7"/>
  <c r="R22" i="7"/>
  <c r="R23" i="7"/>
  <c r="R24" i="7"/>
  <c r="R25" i="7"/>
  <c r="R26" i="7"/>
  <c r="R27" i="7"/>
  <c r="R28" i="7"/>
  <c r="R29" i="7"/>
  <c r="R30" i="7"/>
  <c r="R31" i="7"/>
  <c r="R32" i="7"/>
  <c r="R33" i="7"/>
  <c r="R34" i="7"/>
  <c r="R35" i="7"/>
  <c r="R36" i="7"/>
  <c r="R37" i="7"/>
  <c r="R38" i="7"/>
  <c r="R39" i="7"/>
  <c r="R40" i="7"/>
  <c r="R2" i="7"/>
  <c r="B20" i="10" l="1"/>
  <c r="AJ11" i="7"/>
  <c r="C20" i="10"/>
  <c r="AK11" i="7"/>
  <c r="AJ11" i="8"/>
  <c r="B21" i="10"/>
  <c r="AK11" i="8"/>
  <c r="C21" i="10"/>
  <c r="AJ11" i="9"/>
  <c r="AJ15" i="9" s="1"/>
  <c r="AJ18" i="9" s="1"/>
  <c r="B22" i="10"/>
  <c r="AK11" i="9"/>
  <c r="AK15" i="9" s="1"/>
  <c r="AK18" i="9" s="1"/>
  <c r="C22" i="10"/>
  <c r="B37" i="9"/>
  <c r="C37" i="9"/>
  <c r="D37" i="9"/>
  <c r="F37" i="9"/>
  <c r="G37" i="9"/>
  <c r="H37" i="9"/>
  <c r="I37" i="9"/>
  <c r="M37" i="9"/>
  <c r="N37" i="9"/>
  <c r="AK14" i="7" l="1"/>
  <c r="AK16" i="7"/>
  <c r="AK19" i="7" s="1"/>
  <c r="AJ16" i="7"/>
  <c r="AJ19" i="7" s="1"/>
  <c r="AJ14" i="7"/>
  <c r="AJ13" i="7"/>
  <c r="AK15" i="7"/>
  <c r="AK18" i="7" s="1"/>
  <c r="AK13" i="7"/>
  <c r="AJ15" i="7"/>
  <c r="AK14" i="8"/>
  <c r="AK16" i="8"/>
  <c r="AK19" i="8" s="1"/>
  <c r="AJ14" i="8"/>
  <c r="AJ16" i="8"/>
  <c r="AJ19" i="8" s="1"/>
  <c r="AJ13" i="8"/>
  <c r="AJ15" i="8"/>
  <c r="AJ18" i="8" s="1"/>
  <c r="AK13" i="8"/>
  <c r="AK15" i="8"/>
  <c r="AK18" i="8" s="1"/>
  <c r="AJ13" i="9"/>
  <c r="AK13" i="9"/>
  <c r="AK14" i="9"/>
  <c r="AK16" i="9"/>
  <c r="AK19" i="9" s="1"/>
  <c r="AJ14" i="9"/>
  <c r="AJ16" i="9"/>
  <c r="AJ19" i="9" s="1"/>
</calcChain>
</file>

<file path=xl/sharedStrings.xml><?xml version="1.0" encoding="utf-8"?>
<sst xmlns="http://schemas.openxmlformats.org/spreadsheetml/2006/main" count="2002" uniqueCount="376">
  <si>
    <t>任宝田</t>
    <phoneticPr fontId="2" type="noConversion"/>
  </si>
  <si>
    <t>颈5.6椎间盘切除加融合术</t>
  </si>
  <si>
    <t>1周</t>
    <rPh sb="0" eb="1">
      <t>zhou</t>
    </rPh>
    <phoneticPr fontId="1" type="noConversion"/>
  </si>
  <si>
    <t>两周</t>
    <rPh sb="0" eb="1">
      <t>zhou</t>
    </rPh>
    <phoneticPr fontId="1" type="noConversion"/>
  </si>
  <si>
    <t>有</t>
    <rPh sb="0" eb="1">
      <t>you</t>
    </rPh>
    <phoneticPr fontId="1" type="noConversion"/>
  </si>
  <si>
    <t>姓名</t>
    <phoneticPr fontId="2" type="noConversion"/>
  </si>
  <si>
    <t>手术日期</t>
    <phoneticPr fontId="2" type="noConversion"/>
  </si>
  <si>
    <t>电话</t>
    <phoneticPr fontId="2" type="noConversion"/>
  </si>
  <si>
    <t>颈托要求佩戴多久</t>
    <phoneticPr fontId="1" type="noConversion"/>
  </si>
  <si>
    <t>实际佩戴了多久</t>
    <phoneticPr fontId="1" type="noConversion"/>
  </si>
  <si>
    <t>术前有肩颈肌肉僵硬、疼痛吗</t>
    <phoneticPr fontId="1" type="noConversion"/>
  </si>
  <si>
    <t>疼痛影响睡眠吗</t>
    <phoneticPr fontId="1" type="noConversion"/>
  </si>
  <si>
    <t>出院后佩戴颈托期间有肩颈肌肉僵硬、疼痛吗</t>
    <phoneticPr fontId="1" type="noConversion"/>
  </si>
  <si>
    <t>影响</t>
    <rPh sb="0" eb="1">
      <t>you</t>
    </rPh>
    <phoneticPr fontId="1" type="noConversion"/>
  </si>
  <si>
    <t>不影响</t>
    <rPh sb="0" eb="1">
      <t>you</t>
    </rPh>
    <phoneticPr fontId="1" type="noConversion"/>
  </si>
  <si>
    <t>孙秀华</t>
    <phoneticPr fontId="2" type="noConversion"/>
  </si>
  <si>
    <t>颈5-6椎间盘摘除+融合术</t>
  </si>
  <si>
    <t>1月</t>
    <rPh sb="0" eb="1">
      <t>yue</t>
    </rPh>
    <phoneticPr fontId="1" type="noConversion"/>
  </si>
  <si>
    <t>有长时间僵硬</t>
    <rPh sb="0" eb="1">
      <t>you</t>
    </rPh>
    <phoneticPr fontId="1" type="noConversion"/>
  </si>
  <si>
    <t>不影响</t>
    <rPh sb="0" eb="3">
      <t>bu ying x</t>
    </rPh>
    <phoneticPr fontId="1" type="noConversion"/>
  </si>
  <si>
    <t>韩建全</t>
    <phoneticPr fontId="2" type="noConversion"/>
  </si>
  <si>
    <t>颈5前路椎间盘切除加融合固定术</t>
  </si>
  <si>
    <t>3月</t>
    <rPh sb="0" eb="1">
      <t>wu</t>
    </rPh>
    <phoneticPr fontId="1" type="noConversion"/>
  </si>
  <si>
    <t>2月</t>
    <rPh sb="0" eb="1">
      <t>yue</t>
    </rPh>
    <phoneticPr fontId="1" type="noConversion"/>
  </si>
  <si>
    <t>吴建国</t>
    <phoneticPr fontId="2" type="noConversion"/>
  </si>
  <si>
    <t>颈5-6椎间盘摘除+椎体融合</t>
  </si>
  <si>
    <t>两周</t>
    <rPh sb="0" eb="2">
      <t>liang zhou</t>
    </rPh>
    <phoneticPr fontId="1" type="noConversion"/>
  </si>
  <si>
    <t>6周</t>
    <rPh sb="0" eb="2">
      <t>wang ji</t>
    </rPh>
    <phoneticPr fontId="1" type="noConversion"/>
  </si>
  <si>
    <t>3月</t>
    <rPh sb="0" eb="1">
      <t>yue</t>
    </rPh>
    <phoneticPr fontId="1" type="noConversion"/>
  </si>
  <si>
    <t>有僵硬,疼痛</t>
    <rPh sb="0" eb="1">
      <t>you</t>
    </rPh>
    <phoneticPr fontId="1" type="noConversion"/>
  </si>
  <si>
    <t>李瑞祥</t>
    <phoneticPr fontId="2" type="noConversion"/>
  </si>
  <si>
    <t>颈5-6椎间盘切除术+融合内固定</t>
  </si>
  <si>
    <t>6周</t>
    <rPh sb="0" eb="2">
      <t>wng ji</t>
    </rPh>
    <phoneticPr fontId="1" type="noConversion"/>
  </si>
  <si>
    <t>疼痛</t>
    <rPh sb="0" eb="2">
      <t>chang hsi jian</t>
    </rPh>
    <phoneticPr fontId="1" type="noConversion"/>
  </si>
  <si>
    <t>影响</t>
    <phoneticPr fontId="1" type="noConversion"/>
  </si>
  <si>
    <t>刘伟</t>
    <phoneticPr fontId="2" type="noConversion"/>
  </si>
  <si>
    <t>颈6-7椎间盘切除+融合内固定</t>
  </si>
  <si>
    <t>麻木</t>
    <rPh sb="0" eb="1">
      <t>yue</t>
    </rPh>
    <phoneticPr fontId="1" type="noConversion"/>
  </si>
  <si>
    <t>高永红</t>
    <phoneticPr fontId="2" type="noConversion"/>
  </si>
  <si>
    <t>颈4-5椎体融合术</t>
  </si>
  <si>
    <t>有</t>
    <rPh sb="0" eb="1">
      <t>yue</t>
    </rPh>
    <phoneticPr fontId="1" type="noConversion"/>
  </si>
  <si>
    <t>长时间僵硬</t>
    <rPh sb="0" eb="3">
      <t>chang shi jain</t>
    </rPh>
    <phoneticPr fontId="1" type="noConversion"/>
  </si>
  <si>
    <t>不影响</t>
    <rPh sb="0" eb="3">
      <t>b ying x</t>
    </rPh>
    <phoneticPr fontId="1" type="noConversion"/>
  </si>
  <si>
    <t>吕桂霞</t>
    <phoneticPr fontId="2" type="noConversion"/>
  </si>
  <si>
    <t>颈4-5、5-6椎间盘摘除+椎体融合</t>
  </si>
  <si>
    <t>2周</t>
    <rPh sb="0" eb="1">
      <t>zhou</t>
    </rPh>
    <phoneticPr fontId="1" type="noConversion"/>
  </si>
  <si>
    <t>长时间僵硬</t>
  </si>
  <si>
    <t>刘汉续</t>
    <phoneticPr fontId="2" type="noConversion"/>
  </si>
  <si>
    <t>颈5-6、颈6-7椎间盘切除术</t>
  </si>
  <si>
    <t>1月</t>
    <rPh sb="0" eb="2">
      <t>yu w</t>
    </rPh>
    <phoneticPr fontId="1" type="noConversion"/>
  </si>
  <si>
    <t>胀</t>
    <rPh sb="0" eb="1">
      <t>zhang</t>
    </rPh>
    <phoneticPr fontId="1" type="noConversion"/>
  </si>
  <si>
    <t>不影响</t>
    <rPh sb="0" eb="1">
      <t>zhang</t>
    </rPh>
    <phoneticPr fontId="1" type="noConversion"/>
  </si>
  <si>
    <t>潘广英</t>
    <phoneticPr fontId="2" type="noConversion"/>
  </si>
  <si>
    <t>C5-6椎间盘摘除+植骨融合内固定术</t>
  </si>
  <si>
    <t>3月</t>
    <phoneticPr fontId="1" type="noConversion"/>
  </si>
  <si>
    <t>颈5-6椎间盘切除+融合内固定术</t>
  </si>
  <si>
    <t>有</t>
  </si>
  <si>
    <t>无</t>
  </si>
  <si>
    <t>C5-6ACDF</t>
  </si>
  <si>
    <t>颈5-6ACDF</t>
  </si>
  <si>
    <t>6周</t>
  </si>
  <si>
    <t>韩丽卿</t>
  </si>
  <si>
    <t>13233126440/18634790101</t>
  </si>
  <si>
    <t>1个月</t>
  </si>
  <si>
    <t>无</t>
    <phoneticPr fontId="2" type="noConversion"/>
  </si>
  <si>
    <t>疼</t>
    <phoneticPr fontId="2" type="noConversion"/>
  </si>
  <si>
    <t>疼、僵硬</t>
    <phoneticPr fontId="2" type="noConversion"/>
  </si>
  <si>
    <t xml:space="preserve">疼  </t>
    <phoneticPr fontId="2" type="noConversion"/>
  </si>
  <si>
    <t>左肩僵硬</t>
    <phoneticPr fontId="2" type="noConversion"/>
  </si>
  <si>
    <t>无</t>
    <rPh sb="0" eb="1">
      <t>yue</t>
    </rPh>
    <phoneticPr fontId="1" type="noConversion"/>
  </si>
  <si>
    <t>不影响</t>
  </si>
  <si>
    <t>颈椎C3/4椎间盘切除+融合术内固定术</t>
  </si>
  <si>
    <t>C5-C6，椎间盘切除加融合</t>
  </si>
  <si>
    <t>C5/6椎间盘切除术+颈椎融合术</t>
  </si>
  <si>
    <t>C4-6椎间盘切除+融合内固定术</t>
  </si>
  <si>
    <t>孙国祥</t>
  </si>
  <si>
    <t>颈5-6椎间盘摘除+融合内固定术</t>
  </si>
  <si>
    <t>颈4-5，颈5-6，椎间盘摘除加融合术</t>
  </si>
  <si>
    <t>颈3、4加4、5椎间盘切除加融合术</t>
  </si>
  <si>
    <t>c3-4椎间盘切除术</t>
  </si>
  <si>
    <t>C4/5ACDF</t>
  </si>
  <si>
    <t>颈3-4ACDF</t>
  </si>
  <si>
    <t>颈4-5、5-6椎间盘切除+固定</t>
  </si>
  <si>
    <t>颈4-5、5-6椎间盘切除+融合术</t>
  </si>
  <si>
    <t>颈3-4，4-5椎间盘摘除术+椎体融合术</t>
  </si>
  <si>
    <t>颈5-6，6-7椎间盘切除+融合</t>
  </si>
  <si>
    <t>颈4-5、5-6ACDF</t>
  </si>
  <si>
    <t>3个月</t>
  </si>
  <si>
    <t>李秀敏</t>
  </si>
  <si>
    <t xml:space="preserve">有 </t>
  </si>
  <si>
    <t>侯金生</t>
  </si>
  <si>
    <t>邢玉军</t>
  </si>
  <si>
    <t>夏淼</t>
  </si>
  <si>
    <t>影响</t>
  </si>
  <si>
    <t>2周</t>
  </si>
  <si>
    <t>金亚玲</t>
  </si>
  <si>
    <t>刘海军</t>
  </si>
  <si>
    <t xml:space="preserve">1个月 </t>
  </si>
  <si>
    <t>张玉红</t>
  </si>
  <si>
    <t>刘中建</t>
  </si>
  <si>
    <t>赵居兰</t>
  </si>
  <si>
    <t>不用戴</t>
  </si>
  <si>
    <t>1周</t>
  </si>
  <si>
    <t>赵凤勤</t>
  </si>
  <si>
    <t>付学良</t>
  </si>
  <si>
    <t>曹芳</t>
  </si>
  <si>
    <t>钱存信</t>
  </si>
  <si>
    <t>刘效云</t>
  </si>
  <si>
    <t>闻宝瑞</t>
  </si>
  <si>
    <t>刘清成</t>
  </si>
  <si>
    <t>颈4-5ACDF</t>
  </si>
  <si>
    <t>张富来</t>
  </si>
  <si>
    <t>颈5-6椎间盘切除+融合</t>
  </si>
  <si>
    <t>3周</t>
  </si>
  <si>
    <t>韩爱敏</t>
  </si>
  <si>
    <t>颈5/6,6/7ACDF</t>
  </si>
  <si>
    <t>韩丽云</t>
  </si>
  <si>
    <t>颈3-4椎间盘切除+融合术</t>
  </si>
  <si>
    <t>高路佳</t>
  </si>
  <si>
    <t>戴桂荣</t>
  </si>
  <si>
    <t>C5-6椎间盘摘除+融合术</t>
  </si>
  <si>
    <t>刘国良</t>
  </si>
  <si>
    <t>C4-5,5-6椎间盘摘除+融合内固定</t>
  </si>
  <si>
    <t>张余维</t>
  </si>
  <si>
    <t>颈4/5颈5/6椎间盘切除术加融合术</t>
  </si>
  <si>
    <t>景玉梅</t>
  </si>
  <si>
    <t>颈4/5ACDF</t>
  </si>
  <si>
    <t>孙亚萍</t>
  </si>
  <si>
    <t>颈5、6ACDF</t>
  </si>
  <si>
    <t>陈爱娟</t>
  </si>
  <si>
    <t>颈3-4，5-6ACDF</t>
  </si>
  <si>
    <t>两周</t>
  </si>
  <si>
    <t>蒋瑞民</t>
  </si>
  <si>
    <t>C5-6颈前路椎间盘切除植骨融合</t>
  </si>
  <si>
    <t>2-4周</t>
  </si>
  <si>
    <t>王涛</t>
  </si>
  <si>
    <t>闫龙俊</t>
  </si>
  <si>
    <t>C5/6ACDF</t>
  </si>
  <si>
    <t>张少亭</t>
  </si>
  <si>
    <t>颈4-5颈5-6椎间盘切除+内固定术</t>
  </si>
  <si>
    <t>吴云峰</t>
  </si>
  <si>
    <t>颈5-6颈6-7ACDF</t>
  </si>
  <si>
    <t>张晓峰</t>
  </si>
  <si>
    <t>颈4/5 ACDF</t>
  </si>
  <si>
    <t>C4-5,5-6ACDF</t>
  </si>
  <si>
    <t>许新君</t>
  </si>
  <si>
    <t>宋凤国</t>
  </si>
  <si>
    <t>赵国民</t>
  </si>
  <si>
    <t>颈56颈67椎间盘切除加椎体融合</t>
  </si>
  <si>
    <t>何兰云</t>
  </si>
  <si>
    <t>C4-5ACCF+融合</t>
  </si>
  <si>
    <t>商春富</t>
  </si>
  <si>
    <t>孔霞</t>
  </si>
  <si>
    <t>18611567767/18500933633</t>
  </si>
  <si>
    <t>王坚</t>
  </si>
  <si>
    <t>颈3-4/4-5椎间盘摘除+融合</t>
  </si>
  <si>
    <t>蔡宝珠</t>
  </si>
  <si>
    <t>任鑫智</t>
  </si>
  <si>
    <t>颈前路4-5ACDF</t>
  </si>
  <si>
    <t>景振亮</t>
  </si>
  <si>
    <t>颈前路5-6ACDF</t>
  </si>
  <si>
    <t>6-8周</t>
  </si>
  <si>
    <t>8周</t>
  </si>
  <si>
    <t>王书崑</t>
  </si>
  <si>
    <t>颈3-4ACDF+颈6-7椎间盘摘除</t>
  </si>
  <si>
    <t>冯三利</t>
  </si>
  <si>
    <t>C3-4/4-5ACDF</t>
  </si>
  <si>
    <t>郑秀芹</t>
  </si>
  <si>
    <t>13699107800/80105945</t>
  </si>
  <si>
    <t>颈椎前路c4-5和c5-6椎体融合术+椎间盘摘除术+椎管减压术</t>
  </si>
  <si>
    <t>张磊</t>
  </si>
  <si>
    <t>颈椎间盘摘除术（颈5-6.颈6-7）</t>
  </si>
  <si>
    <t>王玲</t>
  </si>
  <si>
    <t>颈4-5,5-6acdf</t>
  </si>
  <si>
    <t>马福荣</t>
  </si>
  <si>
    <t>刘卫洲</t>
  </si>
  <si>
    <t>颈椎4-5融合，前路法</t>
  </si>
  <si>
    <t>刘改生</t>
  </si>
  <si>
    <t>宋金荣</t>
  </si>
  <si>
    <t>颈5-6椎间盘切除+融合术</t>
  </si>
  <si>
    <t>余正涛</t>
  </si>
  <si>
    <t>C4-5.5-6ACDF</t>
  </si>
  <si>
    <t>刘昌福</t>
  </si>
  <si>
    <t>颈4/6-5/6ACDF</t>
  </si>
  <si>
    <t>王永英</t>
  </si>
  <si>
    <t>颈4-5，5-6颈椎融合术（前路法）</t>
  </si>
  <si>
    <t>董日家</t>
  </si>
  <si>
    <t>18710103192/13552515750</t>
  </si>
  <si>
    <t>颈5-6椎间盘切除加融合术</t>
  </si>
  <si>
    <t>田洪涛</t>
  </si>
  <si>
    <t>程忠英</t>
  </si>
  <si>
    <t>C5-6,6-7椎间盘摘除+非融合术</t>
  </si>
  <si>
    <t>翟向阳</t>
  </si>
  <si>
    <t>颈4-5，,5-6椎间盘摘除+融合术</t>
  </si>
  <si>
    <t>刁广明</t>
  </si>
  <si>
    <t>1553086011/13582526351</t>
  </si>
  <si>
    <t>颈前路C5-6椎间盘切除+融合术</t>
  </si>
  <si>
    <t>刘月琴</t>
  </si>
  <si>
    <t>颈6/7ACDF</t>
  </si>
  <si>
    <t>节段</t>
    <phoneticPr fontId="2" type="noConversion"/>
  </si>
  <si>
    <t>1月</t>
    <phoneticPr fontId="2" type="noConversion"/>
  </si>
  <si>
    <t>3月</t>
    <phoneticPr fontId="2" type="noConversion"/>
  </si>
  <si>
    <t>颈3-4椎融合术</t>
    <phoneticPr fontId="2" type="noConversion"/>
  </si>
  <si>
    <t>手术名称</t>
    <phoneticPr fontId="2" type="noConversion"/>
  </si>
  <si>
    <t>疼痛评分</t>
    <phoneticPr fontId="1" type="noConversion"/>
  </si>
  <si>
    <t>有僵硬</t>
  </si>
  <si>
    <t>术前NDI%</t>
    <phoneticPr fontId="1" type="noConversion"/>
  </si>
  <si>
    <t>术后三月JOA评分</t>
    <phoneticPr fontId="1" type="noConversion"/>
  </si>
  <si>
    <t>术前JOA评分</t>
    <phoneticPr fontId="1" type="noConversion"/>
  </si>
  <si>
    <t>有僵硬</t>
    <phoneticPr fontId="2" type="noConversion"/>
  </si>
  <si>
    <t>有僵硬</t>
    <rPh sb="0" eb="1">
      <t>you</t>
    </rPh>
    <phoneticPr fontId="1" type="noConversion"/>
  </si>
  <si>
    <t>8周</t>
    <rPh sb="0" eb="1">
      <t>yue</t>
    </rPh>
    <phoneticPr fontId="1" type="noConversion"/>
  </si>
  <si>
    <t>6周</t>
    <phoneticPr fontId="2" type="noConversion"/>
  </si>
  <si>
    <t>2月</t>
    <phoneticPr fontId="2" type="noConversion"/>
  </si>
  <si>
    <t>9周</t>
    <phoneticPr fontId="2" type="noConversion"/>
  </si>
  <si>
    <t>4月</t>
    <phoneticPr fontId="2" type="noConversion"/>
  </si>
  <si>
    <t>2周</t>
    <phoneticPr fontId="2" type="noConversion"/>
  </si>
  <si>
    <t>1周</t>
    <phoneticPr fontId="2" type="noConversion"/>
  </si>
  <si>
    <t>田小明</t>
  </si>
  <si>
    <t>1月</t>
  </si>
  <si>
    <t>李路</t>
  </si>
  <si>
    <t>C5-6椎间盘摘除+减压+融合</t>
  </si>
  <si>
    <t>3月</t>
  </si>
  <si>
    <t>朱玉敏</t>
  </si>
  <si>
    <t>C5-6椎间盘切除+椎体融合术</t>
  </si>
  <si>
    <t>张广武</t>
  </si>
  <si>
    <t>C5-6 ACDF</t>
  </si>
  <si>
    <t>崔春生</t>
  </si>
  <si>
    <t>67567610/87864146</t>
  </si>
  <si>
    <t>2月</t>
  </si>
  <si>
    <t>张国栋</t>
  </si>
  <si>
    <t>C4-5ACDF</t>
  </si>
  <si>
    <t>王京萍</t>
  </si>
  <si>
    <t>孙凤玲</t>
  </si>
  <si>
    <t>洪明杰</t>
  </si>
  <si>
    <t>连东红</t>
  </si>
  <si>
    <t>5周</t>
  </si>
  <si>
    <t>王西光</t>
  </si>
  <si>
    <t>颈椎前路减压融合术C5-7</t>
  </si>
  <si>
    <t>c4-5,5-6ACDF</t>
  </si>
  <si>
    <t>姜文涛</t>
  </si>
  <si>
    <t>C3-4 C4-5ACDF</t>
  </si>
  <si>
    <t>王其明</t>
  </si>
  <si>
    <t>C5-7ACDF</t>
  </si>
  <si>
    <t>林合宜</t>
  </si>
  <si>
    <t>韩冬梅</t>
  </si>
  <si>
    <t>C3-5ACDF</t>
  </si>
  <si>
    <t>王增茹</t>
  </si>
  <si>
    <t>C3-4，C5-6ACDF</t>
  </si>
  <si>
    <t>关建华</t>
  </si>
  <si>
    <t>岳国付</t>
  </si>
  <si>
    <t>颈4-5 5-6ACDF</t>
  </si>
  <si>
    <t>40天</t>
  </si>
  <si>
    <t>朱月侠</t>
  </si>
  <si>
    <t>C4-5 C5-6ACDF</t>
  </si>
  <si>
    <t>杨金朋</t>
  </si>
  <si>
    <t>C4-5 5-6 ACDF</t>
  </si>
  <si>
    <t>殷成光</t>
  </si>
  <si>
    <t>颈4-5，5-6ACDF</t>
  </si>
  <si>
    <t>赵成志</t>
  </si>
  <si>
    <t>颈5-6,6-7ACDF</t>
  </si>
  <si>
    <t>4月</t>
  </si>
  <si>
    <t>术后有肩颈肌肉僵硬、疼痛吗</t>
  </si>
  <si>
    <t>无</t>
    <phoneticPr fontId="2" type="noConversion"/>
  </si>
  <si>
    <t>有</t>
    <phoneticPr fontId="2" type="noConversion"/>
  </si>
  <si>
    <t>出院前JOA评分</t>
    <phoneticPr fontId="2" type="noConversion"/>
  </si>
  <si>
    <t>术后三月NDI%</t>
    <phoneticPr fontId="1" type="noConversion"/>
  </si>
  <si>
    <t>出院前NDI%</t>
    <phoneticPr fontId="2" type="noConversion"/>
  </si>
  <si>
    <t>邓艳娥</t>
    <phoneticPr fontId="2" type="noConversion"/>
  </si>
  <si>
    <t>1</t>
    <phoneticPr fontId="1" type="noConversion"/>
  </si>
  <si>
    <t>2</t>
    <phoneticPr fontId="1" type="noConversion"/>
  </si>
  <si>
    <t>3</t>
    <phoneticPr fontId="1" type="noConversion"/>
  </si>
  <si>
    <t>2</t>
  </si>
  <si>
    <t>有</t>
    <phoneticPr fontId="1" type="noConversion"/>
  </si>
  <si>
    <t>有</t>
    <phoneticPr fontId="1" type="noConversion"/>
  </si>
  <si>
    <t>无疼痛，有僵硬</t>
    <phoneticPr fontId="2" type="noConversion"/>
  </si>
  <si>
    <t>无</t>
    <phoneticPr fontId="2" type="noConversion"/>
  </si>
  <si>
    <t>有疼痛，僵硬</t>
    <phoneticPr fontId="1" type="noConversion"/>
  </si>
  <si>
    <t>12</t>
    <phoneticPr fontId="1" type="noConversion"/>
  </si>
  <si>
    <t>15</t>
    <phoneticPr fontId="1" type="noConversion"/>
  </si>
  <si>
    <t>19</t>
    <phoneticPr fontId="1" type="noConversion"/>
  </si>
  <si>
    <t>24</t>
    <phoneticPr fontId="1" type="noConversion"/>
  </si>
  <si>
    <t>21</t>
    <phoneticPr fontId="1" type="noConversion"/>
  </si>
  <si>
    <t>16</t>
    <phoneticPr fontId="1" type="noConversion"/>
  </si>
  <si>
    <t>16</t>
    <phoneticPr fontId="1" type="noConversion"/>
  </si>
  <si>
    <t>5</t>
    <phoneticPr fontId="1" type="noConversion"/>
  </si>
  <si>
    <t>4</t>
    <phoneticPr fontId="1" type="noConversion"/>
  </si>
  <si>
    <t>30</t>
    <phoneticPr fontId="1" type="noConversion"/>
  </si>
  <si>
    <t>10</t>
    <phoneticPr fontId="1" type="noConversion"/>
  </si>
  <si>
    <t>9</t>
    <phoneticPr fontId="1" type="noConversion"/>
  </si>
  <si>
    <t>20</t>
    <phoneticPr fontId="1" type="noConversion"/>
  </si>
  <si>
    <t>26</t>
    <phoneticPr fontId="1" type="noConversion"/>
  </si>
  <si>
    <t>29</t>
    <phoneticPr fontId="1" type="noConversion"/>
  </si>
  <si>
    <t>13</t>
    <phoneticPr fontId="1" type="noConversion"/>
  </si>
  <si>
    <t>14</t>
    <phoneticPr fontId="1" type="noConversion"/>
  </si>
  <si>
    <t>18</t>
    <phoneticPr fontId="1" type="noConversion"/>
  </si>
  <si>
    <t>28</t>
    <phoneticPr fontId="1" type="noConversion"/>
  </si>
  <si>
    <t>22</t>
    <phoneticPr fontId="1" type="noConversion"/>
  </si>
  <si>
    <t>23</t>
    <phoneticPr fontId="1" type="noConversion"/>
  </si>
  <si>
    <t>17</t>
    <phoneticPr fontId="1" type="noConversion"/>
  </si>
  <si>
    <t>12</t>
  </si>
  <si>
    <t>27</t>
    <phoneticPr fontId="1" type="noConversion"/>
  </si>
  <si>
    <t>25</t>
    <phoneticPr fontId="1" type="noConversion"/>
  </si>
  <si>
    <t>10</t>
    <phoneticPr fontId="1" type="noConversion"/>
  </si>
  <si>
    <t>8</t>
    <phoneticPr fontId="1" type="noConversion"/>
  </si>
  <si>
    <t>15</t>
  </si>
  <si>
    <t>8</t>
  </si>
  <si>
    <t>16</t>
  </si>
  <si>
    <t>14</t>
  </si>
  <si>
    <t>17</t>
  </si>
  <si>
    <t>13</t>
  </si>
  <si>
    <t>1</t>
  </si>
  <si>
    <t>23</t>
  </si>
  <si>
    <t>胀痛</t>
    <rPh sb="0" eb="1">
      <t>zhang</t>
    </rPh>
    <phoneticPr fontId="1" type="noConversion"/>
  </si>
  <si>
    <t>无</t>
    <phoneticPr fontId="1" type="noConversion"/>
  </si>
  <si>
    <t>手术日期</t>
    <phoneticPr fontId="2" type="noConversion"/>
  </si>
  <si>
    <t>2月</t>
    <phoneticPr fontId="2" type="noConversion"/>
  </si>
  <si>
    <t>颈椎间盘摘除术（颈5-6.颈6-7）</t>
    <phoneticPr fontId="1" type="noConversion"/>
  </si>
  <si>
    <t>有</t>
    <phoneticPr fontId="1" type="noConversion"/>
  </si>
  <si>
    <t>有僵硬</t>
    <phoneticPr fontId="1" type="noConversion"/>
  </si>
  <si>
    <t>有僵硬、疼痛</t>
    <phoneticPr fontId="1" type="noConversion"/>
  </si>
  <si>
    <t>长时间僵硬，疼痛</t>
    <rPh sb="0" eb="3">
      <t>chang shi jain</t>
    </rPh>
    <phoneticPr fontId="1" type="noConversion"/>
  </si>
  <si>
    <t>无</t>
    <phoneticPr fontId="1" type="noConversion"/>
  </si>
  <si>
    <t>有僵硬、疼痛</t>
    <phoneticPr fontId="1" type="noConversion"/>
  </si>
  <si>
    <t>无</t>
    <phoneticPr fontId="1" type="noConversion"/>
  </si>
  <si>
    <t>AS评分</t>
    <phoneticPr fontId="1" type="noConversion"/>
  </si>
  <si>
    <t>AS评分</t>
    <phoneticPr fontId="1" type="noConversion"/>
  </si>
  <si>
    <t>AS</t>
    <phoneticPr fontId="1" type="noConversion"/>
  </si>
  <si>
    <t>AS评分</t>
    <phoneticPr fontId="1" type="noConversion"/>
  </si>
  <si>
    <t>AS评分</t>
    <phoneticPr fontId="1" type="noConversion"/>
  </si>
  <si>
    <t>0</t>
    <phoneticPr fontId="1" type="noConversion"/>
  </si>
  <si>
    <t>无</t>
    <phoneticPr fontId="1" type="noConversion"/>
  </si>
  <si>
    <t>JOA改善值</t>
    <phoneticPr fontId="1" type="noConversion"/>
  </si>
  <si>
    <t>AS改善率</t>
    <phoneticPr fontId="1" type="noConversion"/>
  </si>
  <si>
    <t>AS改善绝对值</t>
    <phoneticPr fontId="1" type="noConversion"/>
  </si>
  <si>
    <t>NDI改善绝对值</t>
    <phoneticPr fontId="1" type="noConversion"/>
  </si>
  <si>
    <t>JOA改善绝对值</t>
    <phoneticPr fontId="1" type="noConversion"/>
  </si>
  <si>
    <t>NDI改善率</t>
    <phoneticPr fontId="1" type="noConversion"/>
  </si>
  <si>
    <t>as改善绝对值</t>
    <phoneticPr fontId="1" type="noConversion"/>
  </si>
  <si>
    <t>as改善率</t>
    <phoneticPr fontId="1" type="noConversion"/>
  </si>
  <si>
    <t>JOA改善率</t>
    <phoneticPr fontId="1" type="noConversion"/>
  </si>
  <si>
    <t>NDI术前</t>
    <phoneticPr fontId="1" type="noConversion"/>
  </si>
  <si>
    <t>NDI术后</t>
    <phoneticPr fontId="1" type="noConversion"/>
  </si>
  <si>
    <t>无影响</t>
    <phoneticPr fontId="1" type="noConversion"/>
  </si>
  <si>
    <t>轻度损伤</t>
    <phoneticPr fontId="1" type="noConversion"/>
  </si>
  <si>
    <t>这是Excel版本</t>
    <phoneticPr fontId="1" type="noConversion"/>
  </si>
  <si>
    <t>术前NDI</t>
    <phoneticPr fontId="1" type="noConversion"/>
  </si>
  <si>
    <t>术后NDI</t>
    <phoneticPr fontId="1" type="noConversion"/>
  </si>
  <si>
    <t>辅助行左</t>
    <phoneticPr fontId="1" type="noConversion"/>
  </si>
  <si>
    <t>辅助行右</t>
    <phoneticPr fontId="1" type="noConversion"/>
  </si>
  <si>
    <t>差值左</t>
    <phoneticPr fontId="1" type="noConversion"/>
  </si>
  <si>
    <t>差值右</t>
    <phoneticPr fontId="1" type="noConversion"/>
  </si>
  <si>
    <t>正偏差</t>
    <phoneticPr fontId="1" type="noConversion"/>
  </si>
  <si>
    <t>同比左</t>
    <phoneticPr fontId="1" type="noConversion"/>
  </si>
  <si>
    <t>同比右</t>
    <phoneticPr fontId="1" type="noConversion"/>
  </si>
  <si>
    <t>证明总体术前同质</t>
    <phoneticPr fontId="1" type="noConversion"/>
  </si>
  <si>
    <t>1-4w</t>
    <phoneticPr fontId="1" type="noConversion"/>
  </si>
  <si>
    <t>5-8w</t>
    <phoneticPr fontId="1" type="noConversion"/>
  </si>
  <si>
    <t>9-12w</t>
    <phoneticPr fontId="1" type="noConversion"/>
  </si>
  <si>
    <t>术前</t>
    <phoneticPr fontId="1" type="noConversion"/>
  </si>
  <si>
    <t>术后</t>
    <phoneticPr fontId="1" type="noConversion"/>
  </si>
  <si>
    <t>无影响</t>
    <phoneticPr fontId="1" type="noConversion"/>
  </si>
  <si>
    <t>轻度损伤</t>
    <phoneticPr fontId="1" type="noConversion"/>
  </si>
  <si>
    <t>1-4周</t>
    <phoneticPr fontId="1" type="noConversion"/>
  </si>
  <si>
    <t>5-8周</t>
    <phoneticPr fontId="1" type="noConversion"/>
  </si>
  <si>
    <t>9-12周</t>
    <phoneticPr fontId="1" type="noConversion"/>
  </si>
  <si>
    <t>轻度障碍</t>
    <phoneticPr fontId="1" type="noConversion"/>
  </si>
  <si>
    <t>无障碍</t>
    <phoneticPr fontId="1" type="noConversion"/>
  </si>
  <si>
    <t>NDI配对</t>
    <phoneticPr fontId="1" type="noConversion"/>
  </si>
  <si>
    <t>术前</t>
    <phoneticPr fontId="1" type="noConversion"/>
  </si>
  <si>
    <t>无障碍</t>
  </si>
  <si>
    <t>无障碍</t>
    <phoneticPr fontId="1" type="noConversion"/>
  </si>
  <si>
    <t>轻度障碍</t>
  </si>
  <si>
    <t>轻度障碍</t>
    <phoneticPr fontId="1" type="noConversion"/>
  </si>
  <si>
    <t>术后</t>
    <phoneticPr fontId="1" type="noConversion"/>
  </si>
  <si>
    <t>MCNAMER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</si>
</sst>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2"/>
      <color indexed="10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2"/>
      <color indexed="8"/>
      <name val="宋体"/>
      <family val="3"/>
      <charset val="134"/>
    </font>
    <font>
      <sz val="11"/>
      <name val="宋体"/>
      <family val="3"/>
      <charset val="134"/>
      <scheme val="minor"/>
    </font>
    <font>
      <sz val="11"/>
      <name val="宋体"/>
      <family val="2"/>
      <scheme val="minor"/>
    </font>
    <font>
      <sz val="11"/>
      <color theme="1"/>
      <name val="宋体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indexed="5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9" fontId="8" fillId="0" borderId="0" applyFont="0" applyFill="0" applyBorder="0" applyAlignment="0" applyProtection="0">
      <alignment vertical="center"/>
    </xf>
  </cellStyleXfs>
  <cellXfs count="86">
    <xf numFmtId="0" fontId="0" fillId="0" borderId="0" xfId="0"/>
    <xf numFmtId="0" fontId="0" fillId="0" borderId="1" xfId="0" applyBorder="1"/>
    <xf numFmtId="14" fontId="0" fillId="0" borderId="1" xfId="0" applyNumberFormat="1" applyBorder="1"/>
    <xf numFmtId="0" fontId="0" fillId="0" borderId="2" xfId="0" applyBorder="1" applyAlignment="1">
      <alignment horizontal="right"/>
    </xf>
    <xf numFmtId="0" fontId="3" fillId="0" borderId="1" xfId="0" applyFont="1" applyBorder="1" applyAlignment="1">
      <alignment horizontal="left"/>
    </xf>
    <xf numFmtId="0" fontId="3" fillId="2" borderId="1" xfId="0" applyFont="1" applyFill="1" applyBorder="1" applyAlignment="1">
      <alignment horizontal="left"/>
    </xf>
    <xf numFmtId="0" fontId="3" fillId="0" borderId="2" xfId="0" applyFont="1" applyBorder="1" applyAlignment="1">
      <alignment horizontal="right"/>
    </xf>
    <xf numFmtId="0" fontId="4" fillId="0" borderId="1" xfId="0" applyFont="1" applyBorder="1" applyAlignment="1">
      <alignment wrapText="1"/>
    </xf>
    <xf numFmtId="0" fontId="4" fillId="0" borderId="1" xfId="0" applyFont="1" applyFill="1" applyBorder="1" applyAlignment="1">
      <alignment wrapText="1"/>
    </xf>
    <xf numFmtId="0" fontId="0" fillId="0" borderId="2" xfId="0" applyFont="1" applyFill="1" applyBorder="1" applyAlignment="1">
      <alignment horizontal="right"/>
    </xf>
    <xf numFmtId="0" fontId="0" fillId="0" borderId="1" xfId="0" applyFill="1" applyBorder="1"/>
    <xf numFmtId="0" fontId="0" fillId="0" borderId="2" xfId="0" applyFill="1" applyBorder="1" applyAlignment="1">
      <alignment horizontal="right"/>
    </xf>
    <xf numFmtId="0" fontId="0" fillId="0" borderId="1" xfId="0" applyFont="1" applyBorder="1"/>
    <xf numFmtId="0" fontId="0" fillId="0" borderId="3" xfId="0" applyBorder="1"/>
    <xf numFmtId="14" fontId="0" fillId="0" borderId="3" xfId="0" applyNumberFormat="1" applyBorder="1"/>
    <xf numFmtId="0" fontId="0" fillId="0" borderId="4" xfId="0" applyBorder="1" applyAlignment="1">
      <alignment horizontal="right"/>
    </xf>
    <xf numFmtId="0" fontId="0" fillId="0" borderId="1" xfId="0" applyBorder="1" applyAlignment="1">
      <alignment horizontal="right"/>
    </xf>
    <xf numFmtId="14" fontId="5" fillId="0" borderId="1" xfId="0" applyNumberFormat="1" applyFont="1" applyBorder="1"/>
    <xf numFmtId="14" fontId="0" fillId="0" borderId="1" xfId="0" applyNumberFormat="1" applyFill="1" applyBorder="1"/>
    <xf numFmtId="58" fontId="0" fillId="0" borderId="1" xfId="0" applyNumberFormat="1" applyBorder="1"/>
    <xf numFmtId="14" fontId="0" fillId="3" borderId="1" xfId="0" applyNumberFormat="1" applyFill="1" applyBorder="1"/>
    <xf numFmtId="0" fontId="4" fillId="0" borderId="1" xfId="0" applyFont="1" applyFill="1" applyBorder="1" applyAlignment="1">
      <alignment horizontal="right" wrapText="1"/>
    </xf>
    <xf numFmtId="0" fontId="0" fillId="0" borderId="3" xfId="0" applyBorder="1" applyAlignment="1">
      <alignment horizontal="right"/>
    </xf>
    <xf numFmtId="49" fontId="0" fillId="0" borderId="1" xfId="0" applyNumberFormat="1" applyBorder="1" applyAlignment="1">
      <alignment horizontal="right"/>
    </xf>
    <xf numFmtId="49" fontId="0" fillId="0" borderId="3" xfId="0" applyNumberFormat="1" applyBorder="1" applyAlignment="1">
      <alignment horizontal="right"/>
    </xf>
    <xf numFmtId="49" fontId="6" fillId="0" borderId="1" xfId="0" applyNumberFormat="1" applyFont="1" applyBorder="1" applyAlignment="1">
      <alignment horizontal="right"/>
    </xf>
    <xf numFmtId="49" fontId="6" fillId="0" borderId="1" xfId="0" applyNumberFormat="1" applyFont="1" applyFill="1" applyBorder="1" applyAlignment="1">
      <alignment horizontal="right"/>
    </xf>
    <xf numFmtId="0" fontId="7" fillId="0" borderId="1" xfId="0" applyFont="1" applyFill="1" applyBorder="1"/>
    <xf numFmtId="0" fontId="0" fillId="0" borderId="1" xfId="0" applyBorder="1" applyAlignment="1">
      <alignment horizontal="left"/>
    </xf>
    <xf numFmtId="0" fontId="4" fillId="4" borderId="1" xfId="0" applyFont="1" applyFill="1" applyBorder="1" applyAlignment="1">
      <alignment wrapText="1"/>
    </xf>
    <xf numFmtId="0" fontId="0" fillId="4" borderId="1" xfId="0" applyFill="1" applyBorder="1"/>
    <xf numFmtId="0" fontId="0" fillId="4" borderId="3" xfId="0" applyFill="1" applyBorder="1"/>
    <xf numFmtId="0" fontId="0" fillId="4" borderId="0" xfId="0" applyFill="1"/>
    <xf numFmtId="0" fontId="0" fillId="5" borderId="0" xfId="0" applyFill="1"/>
    <xf numFmtId="0" fontId="4" fillId="5" borderId="1" xfId="0" applyFont="1" applyFill="1" applyBorder="1" applyAlignment="1">
      <alignment wrapText="1"/>
    </xf>
    <xf numFmtId="0" fontId="4" fillId="6" borderId="1" xfId="0" applyFont="1" applyFill="1" applyBorder="1" applyAlignment="1">
      <alignment horizontal="right" wrapText="1"/>
    </xf>
    <xf numFmtId="0" fontId="0" fillId="6" borderId="1" xfId="0" applyFill="1" applyBorder="1" applyAlignment="1">
      <alignment horizontal="right"/>
    </xf>
    <xf numFmtId="49" fontId="0" fillId="6" borderId="1" xfId="0" applyNumberFormat="1" applyFill="1" applyBorder="1" applyAlignment="1">
      <alignment horizontal="right"/>
    </xf>
    <xf numFmtId="0" fontId="0" fillId="6" borderId="0" xfId="0" applyFill="1"/>
    <xf numFmtId="0" fontId="4" fillId="6" borderId="1" xfId="0" applyFont="1" applyFill="1" applyBorder="1" applyAlignment="1">
      <alignment wrapText="1"/>
    </xf>
    <xf numFmtId="0" fontId="0" fillId="6" borderId="1" xfId="0" applyFill="1" applyBorder="1"/>
    <xf numFmtId="0" fontId="4" fillId="6" borderId="2" xfId="0" applyFont="1" applyFill="1" applyBorder="1" applyAlignment="1">
      <alignment wrapText="1"/>
    </xf>
    <xf numFmtId="0" fontId="0" fillId="6" borderId="2" xfId="0" applyFill="1" applyBorder="1"/>
    <xf numFmtId="9" fontId="4" fillId="4" borderId="1" xfId="1" applyFont="1" applyFill="1" applyBorder="1" applyAlignment="1">
      <alignment wrapText="1"/>
    </xf>
    <xf numFmtId="9" fontId="0" fillId="4" borderId="0" xfId="1" applyFont="1" applyFill="1" applyAlignment="1"/>
    <xf numFmtId="9" fontId="4" fillId="5" borderId="1" xfId="1" applyFont="1" applyFill="1" applyBorder="1" applyAlignment="1">
      <alignment horizontal="right" wrapText="1"/>
    </xf>
    <xf numFmtId="9" fontId="0" fillId="5" borderId="1" xfId="1" applyFont="1" applyFill="1" applyBorder="1" applyAlignment="1">
      <alignment horizontal="right"/>
    </xf>
    <xf numFmtId="9" fontId="6" fillId="5" borderId="1" xfId="1" applyFont="1" applyFill="1" applyBorder="1" applyAlignment="1">
      <alignment horizontal="right"/>
    </xf>
    <xf numFmtId="9" fontId="0" fillId="5" borderId="0" xfId="1" applyFont="1" applyFill="1" applyAlignment="1">
      <alignment horizontal="right"/>
    </xf>
    <xf numFmtId="9" fontId="0" fillId="5" borderId="1" xfId="1" applyFont="1" applyFill="1" applyBorder="1" applyAlignment="1"/>
    <xf numFmtId="10" fontId="0" fillId="6" borderId="1" xfId="1" applyNumberFormat="1" applyFont="1" applyFill="1" applyBorder="1" applyAlignment="1"/>
    <xf numFmtId="10" fontId="0" fillId="5" borderId="1" xfId="1" applyNumberFormat="1" applyFont="1" applyFill="1" applyBorder="1" applyAlignment="1"/>
    <xf numFmtId="10" fontId="0" fillId="4" borderId="1" xfId="1" applyNumberFormat="1" applyFont="1" applyFill="1" applyBorder="1" applyAlignment="1"/>
    <xf numFmtId="0" fontId="4" fillId="7" borderId="1" xfId="0" applyFont="1" applyFill="1" applyBorder="1" applyAlignment="1">
      <alignment horizontal="right" wrapText="1"/>
    </xf>
    <xf numFmtId="0" fontId="0" fillId="7" borderId="1" xfId="0" applyFill="1" applyBorder="1" applyAlignment="1">
      <alignment horizontal="right"/>
    </xf>
    <xf numFmtId="0" fontId="0" fillId="7" borderId="0" xfId="0" applyFill="1"/>
    <xf numFmtId="0" fontId="4" fillId="7" borderId="1" xfId="0" applyFont="1" applyFill="1" applyBorder="1" applyAlignment="1">
      <alignment wrapText="1"/>
    </xf>
    <xf numFmtId="0" fontId="0" fillId="7" borderId="1" xfId="0" applyFill="1" applyBorder="1"/>
    <xf numFmtId="0" fontId="4" fillId="8" borderId="1" xfId="0" applyFont="1" applyFill="1" applyBorder="1" applyAlignment="1">
      <alignment wrapText="1"/>
    </xf>
    <xf numFmtId="0" fontId="4" fillId="8" borderId="1" xfId="0" applyFont="1" applyFill="1" applyBorder="1" applyAlignment="1">
      <alignment horizontal="right" wrapText="1"/>
    </xf>
    <xf numFmtId="0" fontId="0" fillId="8" borderId="1" xfId="0" applyFill="1" applyBorder="1" applyAlignment="1">
      <alignment horizontal="right"/>
    </xf>
    <xf numFmtId="49" fontId="0" fillId="8" borderId="1" xfId="0" applyNumberFormat="1" applyFill="1" applyBorder="1" applyAlignment="1">
      <alignment horizontal="right"/>
    </xf>
    <xf numFmtId="0" fontId="0" fillId="8" borderId="0" xfId="0" applyFill="1"/>
    <xf numFmtId="0" fontId="4" fillId="8" borderId="2" xfId="0" applyFont="1" applyFill="1" applyBorder="1" applyAlignment="1">
      <alignment wrapText="1"/>
    </xf>
    <xf numFmtId="0" fontId="0" fillId="8" borderId="2" xfId="0" applyFill="1" applyBorder="1"/>
    <xf numFmtId="0" fontId="0" fillId="8" borderId="1" xfId="0" applyFill="1" applyBorder="1"/>
    <xf numFmtId="10" fontId="0" fillId="7" borderId="1" xfId="1" applyNumberFormat="1" applyFont="1" applyFill="1" applyBorder="1" applyAlignment="1">
      <alignment horizontal="right"/>
    </xf>
    <xf numFmtId="10" fontId="0" fillId="0" borderId="1" xfId="1" applyNumberFormat="1" applyFont="1" applyBorder="1" applyAlignment="1">
      <alignment horizontal="right"/>
    </xf>
    <xf numFmtId="10" fontId="0" fillId="7" borderId="1" xfId="1" applyNumberFormat="1" applyFont="1" applyFill="1" applyBorder="1" applyAlignment="1"/>
    <xf numFmtId="10" fontId="0" fillId="8" borderId="1" xfId="1" applyNumberFormat="1" applyFont="1" applyFill="1" applyBorder="1" applyAlignment="1"/>
    <xf numFmtId="0" fontId="0" fillId="4" borderId="1" xfId="0" applyFill="1" applyBorder="1" applyAlignment="1">
      <alignment horizontal="right"/>
    </xf>
    <xf numFmtId="0" fontId="0" fillId="6" borderId="2" xfId="0" applyFill="1" applyBorder="1" applyAlignment="1">
      <alignment horizontal="right"/>
    </xf>
    <xf numFmtId="10" fontId="4" fillId="6" borderId="1" xfId="1" applyNumberFormat="1" applyFont="1" applyFill="1" applyBorder="1" applyAlignment="1">
      <alignment wrapText="1"/>
    </xf>
    <xf numFmtId="0" fontId="6" fillId="7" borderId="1" xfId="0" applyNumberFormat="1" applyFont="1" applyFill="1" applyBorder="1" applyAlignment="1">
      <alignment horizontal="right"/>
    </xf>
    <xf numFmtId="0" fontId="6" fillId="0" borderId="1" xfId="0" applyNumberFormat="1" applyFont="1" applyFill="1" applyBorder="1" applyAlignment="1">
      <alignment horizontal="right"/>
    </xf>
    <xf numFmtId="0" fontId="6" fillId="0" borderId="1" xfId="0" applyNumberFormat="1" applyFont="1" applyBorder="1" applyAlignment="1">
      <alignment horizontal="right"/>
    </xf>
    <xf numFmtId="0" fontId="0" fillId="0" borderId="1" xfId="0" applyNumberFormat="1" applyBorder="1" applyAlignment="1">
      <alignment horizontal="right"/>
    </xf>
    <xf numFmtId="0" fontId="6" fillId="7" borderId="1" xfId="1" applyNumberFormat="1" applyFont="1" applyFill="1" applyBorder="1" applyAlignment="1">
      <alignment horizontal="right"/>
    </xf>
    <xf numFmtId="0" fontId="6" fillId="0" borderId="1" xfId="1" applyNumberFormat="1" applyFont="1" applyBorder="1" applyAlignment="1">
      <alignment horizontal="right"/>
    </xf>
    <xf numFmtId="0" fontId="6" fillId="0" borderId="1" xfId="1" applyNumberFormat="1" applyFont="1" applyFill="1" applyBorder="1" applyAlignment="1">
      <alignment horizontal="right"/>
    </xf>
    <xf numFmtId="0" fontId="0" fillId="8" borderId="1" xfId="0" applyNumberFormat="1" applyFill="1" applyBorder="1" applyAlignment="1">
      <alignment horizontal="right"/>
    </xf>
    <xf numFmtId="0" fontId="0" fillId="6" borderId="1" xfId="0" applyNumberFormat="1" applyFill="1" applyBorder="1" applyAlignment="1">
      <alignment horizontal="right"/>
    </xf>
    <xf numFmtId="0" fontId="0" fillId="0" borderId="0" xfId="0" applyAlignment="1">
      <alignment vertical="center"/>
    </xf>
    <xf numFmtId="9" fontId="0" fillId="0" borderId="0" xfId="1" applyFont="1" applyAlignment="1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</cellXfs>
  <cellStyles count="2">
    <cellStyle name="百分比" xfId="1" builtinId="5"/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1.xml"/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37804878048780488"/>
          <c:y val="0.12132822477650064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'1-4w'!$A$2:$A$40</c:f>
              <c:numCache>
                <c:formatCode>General</c:formatCode>
                <c:ptCount val="39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</c:numCache>
            </c:numRef>
          </c:xVal>
          <c:yVal>
            <c:numRef>
              <c:f>'1-4w'!$S$2:$S$40</c:f>
              <c:numCache>
                <c:formatCode>0.00%</c:formatCode>
                <c:ptCount val="39"/>
                <c:pt idx="0">
                  <c:v>0.66666666666666663</c:v>
                </c:pt>
                <c:pt idx="1">
                  <c:v>-0.5</c:v>
                </c:pt>
                <c:pt idx="2">
                  <c:v>0</c:v>
                </c:pt>
                <c:pt idx="3">
                  <c:v>-0.25</c:v>
                </c:pt>
                <c:pt idx="4">
                  <c:v>-0.5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0.2</c:v>
                </c:pt>
                <c:pt idx="11">
                  <c:v>0.1</c:v>
                </c:pt>
                <c:pt idx="12">
                  <c:v>0.33333333333333331</c:v>
                </c:pt>
                <c:pt idx="13">
                  <c:v>0</c:v>
                </c:pt>
                <c:pt idx="14">
                  <c:v>0.25</c:v>
                </c:pt>
                <c:pt idx="15">
                  <c:v>0</c:v>
                </c:pt>
                <c:pt idx="16">
                  <c:v>0.5</c:v>
                </c:pt>
                <c:pt idx="17">
                  <c:v>0</c:v>
                </c:pt>
                <c:pt idx="18">
                  <c:v>0.33333333333333331</c:v>
                </c:pt>
                <c:pt idx="19">
                  <c:v>0</c:v>
                </c:pt>
                <c:pt idx="20">
                  <c:v>0.25</c:v>
                </c:pt>
                <c:pt idx="21">
                  <c:v>0.66666666666666663</c:v>
                </c:pt>
                <c:pt idx="22">
                  <c:v>1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-0.16666666666666666</c:v>
                </c:pt>
                <c:pt idx="27">
                  <c:v>0</c:v>
                </c:pt>
                <c:pt idx="28">
                  <c:v>0.5</c:v>
                </c:pt>
                <c:pt idx="29">
                  <c:v>0</c:v>
                </c:pt>
                <c:pt idx="30">
                  <c:v>-0.16666666666666666</c:v>
                </c:pt>
                <c:pt idx="31">
                  <c:v>0</c:v>
                </c:pt>
                <c:pt idx="32">
                  <c:v>0.2</c:v>
                </c:pt>
                <c:pt idx="33">
                  <c:v>-9.0909090909090912E-2</c:v>
                </c:pt>
                <c:pt idx="34">
                  <c:v>0.5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-0.16666666666666666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3F18-4370-8172-C475AA31542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929616464"/>
        <c:axId val="1929574624"/>
      </c:scatterChart>
      <c:valAx>
        <c:axId val="192961646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929574624"/>
        <c:crosses val="autoZero"/>
        <c:crossBetween val="midCat"/>
      </c:valAx>
      <c:valAx>
        <c:axId val="19295746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%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92961646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1"/>
    </mc:Choice>
    <mc:Fallback>
      <c:style val="1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1-4</a:t>
            </a:r>
            <a:r>
              <a:rPr lang="zh-CN" altLang="en-US"/>
              <a:t>周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7.8442038495188104E-2"/>
          <c:y val="0.17685185185185184"/>
          <c:w val="0.89655796150481193"/>
          <c:h val="0.6065354330708661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'1-4w'!$AI$11</c:f>
              <c:strCache>
                <c:ptCount val="1"/>
                <c:pt idx="0">
                  <c:v>术前NDI</c:v>
                </c:pt>
              </c:strCache>
            </c:strRef>
          </c:tx>
          <c:spPr>
            <a:solidFill>
              <a:schemeClr val="dk1">
                <a:tint val="88500"/>
              </a:schemeClr>
            </a:solidFill>
            <a:ln>
              <a:noFill/>
            </a:ln>
            <a:effectLst/>
          </c:spPr>
          <c:invertIfNegative val="0"/>
          <c:cat>
            <c:strRef>
              <c:f>'1-4w'!$AJ$10:$AK$10</c:f>
              <c:strCache>
                <c:ptCount val="2"/>
                <c:pt idx="0">
                  <c:v>无障碍</c:v>
                </c:pt>
                <c:pt idx="1">
                  <c:v>轻度障碍</c:v>
                </c:pt>
              </c:strCache>
            </c:strRef>
          </c:cat>
          <c:val>
            <c:numRef>
              <c:f>'1-4w'!$AJ$11:$AK$11</c:f>
              <c:numCache>
                <c:formatCode>General</c:formatCode>
                <c:ptCount val="2"/>
                <c:pt idx="0">
                  <c:v>0.33333333333333331</c:v>
                </c:pt>
                <c:pt idx="1">
                  <c:v>0.66666666666666663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335-4A7E-BCD2-81EFCFE7EE25}"/>
            </c:ext>
          </c:extLst>
        </c:ser>
        <c:ser>
          <c:idx val="1"/>
          <c:order val="1"/>
          <c:tx>
            <c:strRef>
              <c:f>'1-4w'!$AI$12</c:f>
              <c:strCache>
                <c:ptCount val="1"/>
                <c:pt idx="0">
                  <c:v>术后NDI</c:v>
                </c:pt>
              </c:strCache>
            </c:strRef>
          </c:tx>
          <c:spPr>
            <a:solidFill>
              <a:schemeClr val="dk1">
                <a:tint val="55000"/>
              </a:schemeClr>
            </a:solidFill>
            <a:ln>
              <a:noFill/>
            </a:ln>
            <a:effectLst/>
          </c:spPr>
          <c:invertIfNegative val="0"/>
          <c:cat>
            <c:strRef>
              <c:f>'1-4w'!$AJ$10:$AK$10</c:f>
              <c:strCache>
                <c:ptCount val="2"/>
                <c:pt idx="0">
                  <c:v>无障碍</c:v>
                </c:pt>
                <c:pt idx="1">
                  <c:v>轻度障碍</c:v>
                </c:pt>
              </c:strCache>
            </c:strRef>
          </c:cat>
          <c:val>
            <c:numRef>
              <c:f>'1-4w'!$AJ$12:$AK$12</c:f>
              <c:numCache>
                <c:formatCode>General</c:formatCode>
                <c:ptCount val="2"/>
                <c:pt idx="0">
                  <c:v>0.58974358974358976</c:v>
                </c:pt>
                <c:pt idx="1">
                  <c:v>0.41025641025641024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335-4A7E-BCD2-81EFCFE7EE2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axId val="164248208"/>
        <c:axId val="165142112"/>
      </c:barChart>
      <c:barChart>
        <c:barDir val="col"/>
        <c:grouping val="clustered"/>
        <c:varyColors val="0"/>
        <c:ser>
          <c:idx val="2"/>
          <c:order val="2"/>
          <c:tx>
            <c:strRef>
              <c:f>'1-4w'!$AI$13</c:f>
              <c:strCache>
                <c:ptCount val="1"/>
                <c:pt idx="0">
                  <c:v>辅助行左</c:v>
                </c:pt>
              </c:strCache>
            </c:strRef>
          </c:tx>
          <c:spPr>
            <a:noFill/>
            <a:ln>
              <a:noFill/>
            </a:ln>
            <a:effectLst/>
          </c:spPr>
          <c:invertIfNegative val="0"/>
          <c:dLbls>
            <c:dLbl>
              <c:idx val="0"/>
              <c:tx>
                <c:rich>
                  <a:bodyPr/>
                  <a:lstStyle/>
                  <a:p>
                    <a:fld id="{4DF4F72F-055B-4A6D-9A2C-C3911E5B7C8E}" type="CELLRANGE">
                      <a:rPr lang="en-US" altLang="zh-CN"/>
                      <a:pPr/>
                      <a:t>[CELLRANGE]</a:t>
                    </a:fld>
                    <a:endParaRPr lang="zh-CN" altLang="en-US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5-E335-4A7E-BCD2-81EFCFE7EE25}"/>
                </c:ext>
              </c:extLst>
            </c:dLbl>
            <c:dLbl>
              <c:idx val="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3-E335-4A7E-BCD2-81EFCFE7EE2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rgbClr val="00B050"/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errBars>
            <c:errBarType val="minus"/>
            <c:errValType val="cust"/>
            <c:noEndCap val="1"/>
            <c:plus>
              <c:numLit>
                <c:formatCode>General</c:formatCode>
                <c:ptCount val="1"/>
                <c:pt idx="0">
                  <c:v>1</c:v>
                </c:pt>
              </c:numLit>
            </c:plus>
            <c:minus>
              <c:numRef>
                <c:f>'1-4w'!$AJ$15:$AK$15</c:f>
                <c:numCache>
                  <c:formatCode>General</c:formatCode>
                  <c:ptCount val="2"/>
                  <c:pt idx="0">
                    <c:v>0.25641025641025644</c:v>
                  </c:pt>
                  <c:pt idx="1">
                    <c:v>0</c:v>
                  </c:pt>
                </c:numCache>
              </c:numRef>
            </c:minus>
            <c:spPr>
              <a:noFill/>
              <a:ln w="19050" cap="flat" cmpd="sng" algn="ctr">
                <a:solidFill>
                  <a:srgbClr val="00B050"/>
                </a:solidFill>
                <a:prstDash val="dash"/>
                <a:round/>
                <a:headEnd type="triangle" w="med" len="med"/>
                <a:tailEnd type="diamond" w="med" len="med"/>
              </a:ln>
              <a:effectLst/>
            </c:spPr>
          </c:errBars>
          <c:val>
            <c:numRef>
              <c:f>'1-4w'!$AJ$13:$AK$13</c:f>
              <c:numCache>
                <c:formatCode>General</c:formatCode>
                <c:ptCount val="2"/>
                <c:pt idx="0">
                  <c:v>0.58974358974358976</c:v>
                </c:pt>
                <c:pt idx="1">
                  <c:v>0</c:v>
                </c:pt>
              </c:numCache>
            </c:numRef>
          </c:val>
          <c:extLst>
            <c:ext xmlns:c15="http://schemas.microsoft.com/office/drawing/2012/chart" uri="{02D57815-91ED-43cb-92C2-25804820EDAC}">
              <c15:datalabelsRange>
                <c15:f>'1-4w'!$AJ$21:$AK$21</c15:f>
                <c15:dlblRangeCache>
                  <c:ptCount val="2"/>
                  <c:pt idx="0">
                    <c:v>26%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11-E335-4A7E-BCD2-81EFCFE7EE25}"/>
            </c:ext>
          </c:extLst>
        </c:ser>
        <c:ser>
          <c:idx val="3"/>
          <c:order val="3"/>
          <c:tx>
            <c:strRef>
              <c:f>'1-4w'!$AI$14</c:f>
              <c:strCache>
                <c:ptCount val="1"/>
                <c:pt idx="0">
                  <c:v>辅助行右</c:v>
                </c:pt>
              </c:strCache>
            </c:strRef>
          </c:tx>
          <c:spPr>
            <a:noFill/>
            <a:ln>
              <a:noFill/>
            </a:ln>
            <a:effectLst/>
          </c:spPr>
          <c:invertIfNegative val="0"/>
          <c:dLbls>
            <c:dLbl>
              <c:idx val="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4-E335-4A7E-BCD2-81EFCFE7EE25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fld id="{AF621798-87CC-43D9-B226-3BC6F5D076C8}" type="CELLRANGE">
                      <a:rPr lang="en-US" altLang="zh-CN"/>
                      <a:pPr/>
                      <a:t>[CELLRANGE]</a:t>
                    </a:fld>
                    <a:endParaRPr lang="zh-CN" altLang="en-US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6-E335-4A7E-BCD2-81EFCFE7EE2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rgbClr val="FF0000"/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errBars>
            <c:errBarType val="minus"/>
            <c:errValType val="cust"/>
            <c:noEndCap val="1"/>
            <c:plus>
              <c:numRef>
                <c:f>'1-4w'!$AJ$16:$AK$16</c:f>
                <c:numCache>
                  <c:formatCode>General</c:formatCode>
                  <c:ptCount val="2"/>
                  <c:pt idx="0">
                    <c:v>0</c:v>
                  </c:pt>
                  <c:pt idx="1">
                    <c:v>0.25641025641025639</c:v>
                  </c:pt>
                </c:numCache>
              </c:numRef>
            </c:plus>
            <c:minus>
              <c:numRef>
                <c:f>'1-4w'!$AJ$16:$AK$16</c:f>
                <c:numCache>
                  <c:formatCode>General</c:formatCode>
                  <c:ptCount val="2"/>
                  <c:pt idx="0">
                    <c:v>0</c:v>
                  </c:pt>
                  <c:pt idx="1">
                    <c:v>0.25641025641025639</c:v>
                  </c:pt>
                </c:numCache>
              </c:numRef>
            </c:minus>
            <c:spPr>
              <a:noFill/>
              <a:ln w="19050" cap="flat" cmpd="sng" algn="ctr">
                <a:solidFill>
                  <a:srgbClr val="FF0000"/>
                </a:solidFill>
                <a:prstDash val="dash"/>
                <a:round/>
                <a:headEnd type="diamond" w="med" len="med"/>
                <a:tailEnd type="triangle" w="med" len="med"/>
              </a:ln>
              <a:effectLst/>
            </c:spPr>
          </c:errBars>
          <c:val>
            <c:numRef>
              <c:f>'1-4w'!$AJ$14:$AK$14</c:f>
              <c:numCache>
                <c:formatCode>General</c:formatCode>
                <c:ptCount val="2"/>
                <c:pt idx="0">
                  <c:v>0</c:v>
                </c:pt>
                <c:pt idx="1">
                  <c:v>0.66666666666666663</c:v>
                </c:pt>
              </c:numCache>
            </c:numRef>
          </c:val>
          <c:extLst>
            <c:ext xmlns:c15="http://schemas.microsoft.com/office/drawing/2012/chart" uri="{02D57815-91ED-43cb-92C2-25804820EDAC}">
              <c15:datalabelsRange>
                <c15:f>'1-4w'!$AJ$22:$AK$22</c15:f>
                <c15:dlblRangeCache>
                  <c:ptCount val="2"/>
                  <c:pt idx="1">
                    <c:v>26%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12-E335-4A7E-BCD2-81EFCFE7EE2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axId val="164205008"/>
        <c:axId val="165132960"/>
      </c:barChart>
      <c:catAx>
        <c:axId val="1642482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65142112"/>
        <c:crosses val="autoZero"/>
        <c:auto val="1"/>
        <c:lblAlgn val="ctr"/>
        <c:lblOffset val="100"/>
        <c:noMultiLvlLbl val="0"/>
      </c:catAx>
      <c:valAx>
        <c:axId val="165142112"/>
        <c:scaling>
          <c:orientation val="minMax"/>
          <c:max val="1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General" sourceLinked="1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64248208"/>
        <c:crosses val="autoZero"/>
        <c:crossBetween val="between"/>
      </c:valAx>
      <c:valAx>
        <c:axId val="165132960"/>
        <c:scaling>
          <c:orientation val="minMax"/>
        </c:scaling>
        <c:delete val="1"/>
        <c:axPos val="r"/>
        <c:numFmt formatCode="General" sourceLinked="1"/>
        <c:majorTickMark val="out"/>
        <c:minorTickMark val="none"/>
        <c:tickLblPos val="nextTo"/>
        <c:crossAx val="164205008"/>
        <c:crosses val="max"/>
        <c:crossBetween val="between"/>
      </c:valAx>
      <c:catAx>
        <c:axId val="164205008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165132960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legendEntry>
        <c:idx val="2"/>
        <c:delete val="1"/>
      </c:legendEntry>
      <c:legendEntry>
        <c:idx val="3"/>
        <c:delete val="1"/>
      </c:legendEntry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1"/>
    </mc:Choice>
    <mc:Fallback>
      <c:style val="1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5-8</a:t>
            </a:r>
            <a:r>
              <a:rPr lang="zh-CN" altLang="en-US"/>
              <a:t>周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'5-8w'!$AI$11</c:f>
              <c:strCache>
                <c:ptCount val="1"/>
                <c:pt idx="0">
                  <c:v>术前NDI</c:v>
                </c:pt>
              </c:strCache>
            </c:strRef>
          </c:tx>
          <c:spPr>
            <a:solidFill>
              <a:schemeClr val="dk1">
                <a:tint val="88500"/>
              </a:schemeClr>
            </a:solidFill>
            <a:ln>
              <a:noFill/>
            </a:ln>
            <a:effectLst/>
          </c:spPr>
          <c:invertIfNegative val="0"/>
          <c:cat>
            <c:strRef>
              <c:f>'5-8w'!$AJ$10:$AK$10</c:f>
              <c:strCache>
                <c:ptCount val="2"/>
                <c:pt idx="0">
                  <c:v>无障碍</c:v>
                </c:pt>
                <c:pt idx="1">
                  <c:v>轻度障碍</c:v>
                </c:pt>
              </c:strCache>
            </c:strRef>
          </c:cat>
          <c:val>
            <c:numRef>
              <c:f>'5-8w'!$AJ$11:$AK$11</c:f>
              <c:numCache>
                <c:formatCode>General</c:formatCode>
                <c:ptCount val="2"/>
                <c:pt idx="0">
                  <c:v>0.40909090909090912</c:v>
                </c:pt>
                <c:pt idx="1">
                  <c:v>0.59090909090909094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2F0-4559-BA56-15B6427D7A0C}"/>
            </c:ext>
          </c:extLst>
        </c:ser>
        <c:ser>
          <c:idx val="1"/>
          <c:order val="1"/>
          <c:tx>
            <c:strRef>
              <c:f>'5-8w'!$AI$12</c:f>
              <c:strCache>
                <c:ptCount val="1"/>
                <c:pt idx="0">
                  <c:v>术后NDI</c:v>
                </c:pt>
              </c:strCache>
            </c:strRef>
          </c:tx>
          <c:spPr>
            <a:solidFill>
              <a:schemeClr val="dk1">
                <a:tint val="55000"/>
              </a:schemeClr>
            </a:solidFill>
            <a:ln>
              <a:noFill/>
            </a:ln>
            <a:effectLst/>
          </c:spPr>
          <c:invertIfNegative val="0"/>
          <c:cat>
            <c:strRef>
              <c:f>'5-8w'!$AJ$10:$AK$10</c:f>
              <c:strCache>
                <c:ptCount val="2"/>
                <c:pt idx="0">
                  <c:v>无障碍</c:v>
                </c:pt>
                <c:pt idx="1">
                  <c:v>轻度障碍</c:v>
                </c:pt>
              </c:strCache>
            </c:strRef>
          </c:cat>
          <c:val>
            <c:numRef>
              <c:f>'5-8w'!$AJ$12:$AK$12</c:f>
              <c:numCache>
                <c:formatCode>General</c:formatCode>
                <c:ptCount val="2"/>
                <c:pt idx="0">
                  <c:v>0.86363636363636365</c:v>
                </c:pt>
                <c:pt idx="1">
                  <c:v>0.13636363636363635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2F0-4559-BA56-15B6427D7A0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axId val="1893850912"/>
        <c:axId val="157747376"/>
      </c:barChart>
      <c:barChart>
        <c:barDir val="col"/>
        <c:grouping val="clustered"/>
        <c:varyColors val="0"/>
        <c:ser>
          <c:idx val="2"/>
          <c:order val="2"/>
          <c:tx>
            <c:strRef>
              <c:f>'5-8w'!$AI$13</c:f>
              <c:strCache>
                <c:ptCount val="1"/>
                <c:pt idx="0">
                  <c:v>辅助行左</c:v>
                </c:pt>
              </c:strCache>
            </c:strRef>
          </c:tx>
          <c:spPr>
            <a:noFill/>
            <a:ln>
              <a:noFill/>
            </a:ln>
            <a:effectLst/>
          </c:spPr>
          <c:invertIfNegative val="0"/>
          <c:dLbls>
            <c:dLbl>
              <c:idx val="0"/>
              <c:tx>
                <c:rich>
                  <a:bodyPr/>
                  <a:lstStyle/>
                  <a:p>
                    <a:fld id="{13270065-8405-4065-9388-87FEADF68268}" type="CELLRANGE">
                      <a:rPr lang="en-US" altLang="zh-CN"/>
                      <a:pPr/>
                      <a:t>[CELLRANGE]</a:t>
                    </a:fld>
                    <a:endParaRPr lang="zh-CN" altLang="en-US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6-C2F0-4559-BA56-15B6427D7A0C}"/>
                </c:ext>
              </c:extLst>
            </c:dLbl>
            <c:dLbl>
              <c:idx val="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C2F0-4559-BA56-15B6427D7A0C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rgbClr val="00B050"/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errBars>
            <c:errBarType val="minus"/>
            <c:errValType val="cust"/>
            <c:noEndCap val="1"/>
            <c:plus>
              <c:numLit>
                <c:formatCode>General</c:formatCode>
                <c:ptCount val="1"/>
                <c:pt idx="0">
                  <c:v>1</c:v>
                </c:pt>
              </c:numLit>
            </c:plus>
            <c:minus>
              <c:numRef>
                <c:f>'5-8w'!$AJ$15:$AK$15</c:f>
                <c:numCache>
                  <c:formatCode>General</c:formatCode>
                  <c:ptCount val="2"/>
                  <c:pt idx="0">
                    <c:v>0.45454545454545453</c:v>
                  </c:pt>
                  <c:pt idx="1">
                    <c:v>0</c:v>
                  </c:pt>
                </c:numCache>
              </c:numRef>
            </c:minus>
            <c:spPr>
              <a:noFill/>
              <a:ln w="19050" cap="flat" cmpd="sng" algn="ctr">
                <a:solidFill>
                  <a:srgbClr val="00B050"/>
                </a:solidFill>
                <a:prstDash val="dash"/>
                <a:round/>
                <a:headEnd type="triangle" w="med" len="med"/>
                <a:tailEnd type="diamond" w="med" len="med"/>
              </a:ln>
              <a:effectLst/>
            </c:spPr>
          </c:errBars>
          <c:val>
            <c:numRef>
              <c:f>'5-8w'!$AJ$13:$AK$13</c:f>
              <c:numCache>
                <c:formatCode>General</c:formatCode>
                <c:ptCount val="2"/>
                <c:pt idx="0">
                  <c:v>0.86363636363636365</c:v>
                </c:pt>
                <c:pt idx="1">
                  <c:v>0</c:v>
                </c:pt>
              </c:numCache>
            </c:numRef>
          </c:val>
          <c:extLst>
            <c:ext xmlns:c15="http://schemas.microsoft.com/office/drawing/2012/chart" uri="{02D57815-91ED-43cb-92C2-25804820EDAC}">
              <c15:datalabelsRange>
                <c15:f>'5-8w'!$AJ$21:$AK$21</c15:f>
                <c15:dlblRangeCache>
                  <c:ptCount val="2"/>
                  <c:pt idx="0">
                    <c:v>45%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02-C2F0-4559-BA56-15B6427D7A0C}"/>
            </c:ext>
          </c:extLst>
        </c:ser>
        <c:ser>
          <c:idx val="3"/>
          <c:order val="3"/>
          <c:tx>
            <c:strRef>
              <c:f>'5-8w'!$AI$14</c:f>
              <c:strCache>
                <c:ptCount val="1"/>
                <c:pt idx="0">
                  <c:v>辅助行右</c:v>
                </c:pt>
              </c:strCache>
            </c:strRef>
          </c:tx>
          <c:spPr>
            <a:noFill/>
            <a:ln>
              <a:noFill/>
            </a:ln>
            <a:effectLst/>
          </c:spPr>
          <c:invertIfNegative val="0"/>
          <c:dLbls>
            <c:dLbl>
              <c:idx val="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C2F0-4559-BA56-15B6427D7A0C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fld id="{5546FBB1-B1C7-468C-BCDC-BFE891B9E89A}" type="CELLRANGE">
                      <a:rPr lang="en-US" altLang="zh-CN"/>
                      <a:pPr/>
                      <a:t>[CELLRANGE]</a:t>
                    </a:fld>
                    <a:endParaRPr lang="zh-CN" altLang="en-US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7-C2F0-4559-BA56-15B6427D7A0C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rgbClr val="FF0000"/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errBars>
            <c:errBarType val="minus"/>
            <c:errValType val="cust"/>
            <c:noEndCap val="1"/>
            <c:plus>
              <c:numLit>
                <c:formatCode>General</c:formatCode>
                <c:ptCount val="1"/>
                <c:pt idx="0">
                  <c:v>1</c:v>
                </c:pt>
              </c:numLit>
            </c:plus>
            <c:minus>
              <c:numRef>
                <c:f>'5-8w'!$AJ$16:$AK$16</c:f>
                <c:numCache>
                  <c:formatCode>General</c:formatCode>
                  <c:ptCount val="2"/>
                  <c:pt idx="0">
                    <c:v>0</c:v>
                  </c:pt>
                  <c:pt idx="1">
                    <c:v>0.45454545454545459</c:v>
                  </c:pt>
                </c:numCache>
              </c:numRef>
            </c:minus>
            <c:spPr>
              <a:noFill/>
              <a:ln w="19050" cap="flat" cmpd="sng" algn="ctr">
                <a:solidFill>
                  <a:srgbClr val="FF0000"/>
                </a:solidFill>
                <a:prstDash val="dash"/>
                <a:round/>
                <a:headEnd type="diamond"/>
                <a:tailEnd type="triangle"/>
              </a:ln>
              <a:effectLst/>
            </c:spPr>
          </c:errBars>
          <c:val>
            <c:numRef>
              <c:f>'5-8w'!$AJ$14:$AK$14</c:f>
              <c:numCache>
                <c:formatCode>General</c:formatCode>
                <c:ptCount val="2"/>
                <c:pt idx="0">
                  <c:v>0</c:v>
                </c:pt>
                <c:pt idx="1">
                  <c:v>0.59090909090909094</c:v>
                </c:pt>
              </c:numCache>
            </c:numRef>
          </c:val>
          <c:extLst>
            <c:ext xmlns:c15="http://schemas.microsoft.com/office/drawing/2012/chart" uri="{02D57815-91ED-43cb-92C2-25804820EDAC}">
              <c15:datalabelsRange>
                <c15:f>'5-8w'!$AJ$22:$AK$22</c15:f>
                <c15:dlblRangeCache>
                  <c:ptCount val="2"/>
                  <c:pt idx="1">
                    <c:v>45%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03-C2F0-4559-BA56-15B6427D7A0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axId val="156358032"/>
        <c:axId val="280912624"/>
      </c:barChart>
      <c:catAx>
        <c:axId val="18938509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57747376"/>
        <c:crosses val="autoZero"/>
        <c:auto val="1"/>
        <c:lblAlgn val="ctr"/>
        <c:lblOffset val="100"/>
        <c:noMultiLvlLbl val="0"/>
      </c:catAx>
      <c:valAx>
        <c:axId val="157747376"/>
        <c:scaling>
          <c:orientation val="minMax"/>
          <c:max val="1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General" sourceLinked="1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893850912"/>
        <c:crosses val="autoZero"/>
        <c:crossBetween val="between"/>
      </c:valAx>
      <c:valAx>
        <c:axId val="280912624"/>
        <c:scaling>
          <c:orientation val="minMax"/>
        </c:scaling>
        <c:delete val="1"/>
        <c:axPos val="r"/>
        <c:numFmt formatCode="General" sourceLinked="1"/>
        <c:majorTickMark val="out"/>
        <c:minorTickMark val="none"/>
        <c:tickLblPos val="nextTo"/>
        <c:crossAx val="156358032"/>
        <c:crosses val="max"/>
        <c:crossBetween val="between"/>
      </c:valAx>
      <c:catAx>
        <c:axId val="156358032"/>
        <c:scaling>
          <c:orientation val="minMax"/>
        </c:scaling>
        <c:delete val="1"/>
        <c:axPos val="b"/>
        <c:majorTickMark val="out"/>
        <c:minorTickMark val="none"/>
        <c:tickLblPos val="nextTo"/>
        <c:crossAx val="280912624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legendEntry>
        <c:idx val="2"/>
        <c:delete val="1"/>
      </c:legendEntry>
      <c:legendEntry>
        <c:idx val="3"/>
        <c:delete val="1"/>
      </c:legendEntry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1"/>
    </mc:Choice>
    <mc:Fallback>
      <c:style val="1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9-12</a:t>
            </a:r>
            <a:r>
              <a:rPr lang="zh-CN" altLang="en-US"/>
              <a:t>周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'9-12w'!$AI$11</c:f>
              <c:strCache>
                <c:ptCount val="1"/>
                <c:pt idx="0">
                  <c:v>术前NDI</c:v>
                </c:pt>
              </c:strCache>
            </c:strRef>
          </c:tx>
          <c:spPr>
            <a:solidFill>
              <a:schemeClr val="dk1">
                <a:tint val="88500"/>
              </a:schemeClr>
            </a:solidFill>
            <a:ln>
              <a:noFill/>
            </a:ln>
            <a:effectLst/>
          </c:spPr>
          <c:invertIfNegative val="0"/>
          <c:cat>
            <c:strRef>
              <c:f>'9-12w'!$AJ$10:$AK$10</c:f>
              <c:strCache>
                <c:ptCount val="2"/>
                <c:pt idx="0">
                  <c:v>无障碍</c:v>
                </c:pt>
                <c:pt idx="1">
                  <c:v>轻度障碍</c:v>
                </c:pt>
              </c:strCache>
            </c:strRef>
          </c:cat>
          <c:val>
            <c:numRef>
              <c:f>'9-12w'!$AJ$11:$AK$11</c:f>
              <c:numCache>
                <c:formatCode>General</c:formatCode>
                <c:ptCount val="2"/>
                <c:pt idx="0">
                  <c:v>0.3611111111111111</c:v>
                </c:pt>
                <c:pt idx="1">
                  <c:v>0.63888888888888884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73C-4E28-B629-863098387EF2}"/>
            </c:ext>
          </c:extLst>
        </c:ser>
        <c:ser>
          <c:idx val="1"/>
          <c:order val="1"/>
          <c:tx>
            <c:strRef>
              <c:f>'9-12w'!$AI$12</c:f>
              <c:strCache>
                <c:ptCount val="1"/>
                <c:pt idx="0">
                  <c:v>术后NDI</c:v>
                </c:pt>
              </c:strCache>
            </c:strRef>
          </c:tx>
          <c:spPr>
            <a:solidFill>
              <a:schemeClr val="dk1">
                <a:tint val="55000"/>
              </a:schemeClr>
            </a:solidFill>
            <a:ln>
              <a:noFill/>
            </a:ln>
            <a:effectLst/>
          </c:spPr>
          <c:invertIfNegative val="0"/>
          <c:cat>
            <c:strRef>
              <c:f>'9-12w'!$AJ$10:$AK$10</c:f>
              <c:strCache>
                <c:ptCount val="2"/>
                <c:pt idx="0">
                  <c:v>无障碍</c:v>
                </c:pt>
                <c:pt idx="1">
                  <c:v>轻度障碍</c:v>
                </c:pt>
              </c:strCache>
            </c:strRef>
          </c:cat>
          <c:val>
            <c:numRef>
              <c:f>'9-12w'!$AJ$12:$AK$12</c:f>
              <c:numCache>
                <c:formatCode>General</c:formatCode>
                <c:ptCount val="2"/>
                <c:pt idx="0">
                  <c:v>0.66666666666666663</c:v>
                </c:pt>
                <c:pt idx="1">
                  <c:v>0.33333333333333331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73C-4E28-B629-863098387E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axId val="164201408"/>
        <c:axId val="150091456"/>
      </c:barChart>
      <c:barChart>
        <c:barDir val="col"/>
        <c:grouping val="clustered"/>
        <c:varyColors val="0"/>
        <c:ser>
          <c:idx val="2"/>
          <c:order val="2"/>
          <c:tx>
            <c:strRef>
              <c:f>'9-12w'!$AI$13</c:f>
              <c:strCache>
                <c:ptCount val="1"/>
                <c:pt idx="0">
                  <c:v>辅助行左</c:v>
                </c:pt>
              </c:strCache>
            </c:strRef>
          </c:tx>
          <c:spPr>
            <a:noFill/>
            <a:ln>
              <a:noFill/>
            </a:ln>
            <a:effectLst/>
          </c:spPr>
          <c:invertIfNegative val="0"/>
          <c:dLbls>
            <c:dLbl>
              <c:idx val="0"/>
              <c:tx>
                <c:rich>
                  <a:bodyPr/>
                  <a:lstStyle/>
                  <a:p>
                    <a:fld id="{5AE41DC8-A9AF-4D19-87A7-33330C2ACEFC}" type="CELLRANGE">
                      <a:rPr lang="en-US" altLang="zh-CN"/>
                      <a:pPr/>
                      <a:t>[CELLRANGE]</a:t>
                    </a:fld>
                    <a:endParaRPr lang="zh-CN" altLang="en-US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6-573C-4E28-B629-863098387EF2}"/>
                </c:ext>
              </c:extLst>
            </c:dLbl>
            <c:dLbl>
              <c:idx val="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573C-4E28-B629-863098387EF2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rgbClr val="00B050"/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errBars>
            <c:errBarType val="minus"/>
            <c:errValType val="cust"/>
            <c:noEndCap val="1"/>
            <c:plus>
              <c:numLit>
                <c:formatCode>General</c:formatCode>
                <c:ptCount val="1"/>
                <c:pt idx="0">
                  <c:v>1</c:v>
                </c:pt>
              </c:numLit>
            </c:plus>
            <c:minus>
              <c:numRef>
                <c:f>'9-12w'!$AJ$15:$AK$15</c:f>
                <c:numCache>
                  <c:formatCode>General</c:formatCode>
                  <c:ptCount val="2"/>
                  <c:pt idx="0">
                    <c:v>0.30555555555555552</c:v>
                  </c:pt>
                  <c:pt idx="1">
                    <c:v>0</c:v>
                  </c:pt>
                </c:numCache>
              </c:numRef>
            </c:minus>
            <c:spPr>
              <a:noFill/>
              <a:ln w="19050" cap="flat" cmpd="sng" algn="ctr">
                <a:solidFill>
                  <a:srgbClr val="00B050"/>
                </a:solidFill>
                <a:prstDash val="dash"/>
                <a:round/>
                <a:headEnd type="triangle"/>
                <a:tailEnd type="diamond"/>
              </a:ln>
              <a:effectLst/>
            </c:spPr>
          </c:errBars>
          <c:val>
            <c:numRef>
              <c:f>'9-12w'!$AJ$13:$AK$13</c:f>
              <c:numCache>
                <c:formatCode>General</c:formatCode>
                <c:ptCount val="2"/>
                <c:pt idx="0">
                  <c:v>0.66666666666666663</c:v>
                </c:pt>
                <c:pt idx="1">
                  <c:v>0</c:v>
                </c:pt>
              </c:numCache>
            </c:numRef>
          </c:val>
          <c:extLst>
            <c:ext xmlns:c15="http://schemas.microsoft.com/office/drawing/2012/chart" uri="{02D57815-91ED-43cb-92C2-25804820EDAC}">
              <c15:datalabelsRange>
                <c15:f>'9-12w'!$AJ$21:$AK$21</c15:f>
                <c15:dlblRangeCache>
                  <c:ptCount val="2"/>
                  <c:pt idx="0">
                    <c:v>28%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02-573C-4E28-B629-863098387EF2}"/>
            </c:ext>
          </c:extLst>
        </c:ser>
        <c:ser>
          <c:idx val="3"/>
          <c:order val="3"/>
          <c:tx>
            <c:strRef>
              <c:f>'9-12w'!$AI$14</c:f>
              <c:strCache>
                <c:ptCount val="1"/>
                <c:pt idx="0">
                  <c:v>辅助行右</c:v>
                </c:pt>
              </c:strCache>
            </c:strRef>
          </c:tx>
          <c:spPr>
            <a:noFill/>
            <a:ln>
              <a:noFill/>
            </a:ln>
            <a:effectLst/>
          </c:spPr>
          <c:invertIfNegative val="0"/>
          <c:dLbls>
            <c:dLbl>
              <c:idx val="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573C-4E28-B629-863098387EF2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fld id="{49D5DAFA-C691-4798-ABF6-870920EA521B}" type="CELLRANGE">
                      <a:rPr lang="en-US" altLang="zh-CN"/>
                      <a:pPr/>
                      <a:t>[CELLRANGE]</a:t>
                    </a:fld>
                    <a:endParaRPr lang="zh-CN" altLang="en-US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7-573C-4E28-B629-863098387EF2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rgbClr val="FF0000"/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errBars>
            <c:errBarType val="minus"/>
            <c:errValType val="cust"/>
            <c:noEndCap val="1"/>
            <c:plus>
              <c:numLit>
                <c:formatCode>General</c:formatCode>
                <c:ptCount val="1"/>
                <c:pt idx="0">
                  <c:v>1</c:v>
                </c:pt>
              </c:numLit>
            </c:plus>
            <c:minus>
              <c:numRef>
                <c:f>'9-12w'!$AJ$16:$AK$16</c:f>
                <c:numCache>
                  <c:formatCode>General</c:formatCode>
                  <c:ptCount val="2"/>
                  <c:pt idx="0">
                    <c:v>0</c:v>
                  </c:pt>
                  <c:pt idx="1">
                    <c:v>0.30555555555555552</c:v>
                  </c:pt>
                </c:numCache>
              </c:numRef>
            </c:minus>
            <c:spPr>
              <a:noFill/>
              <a:ln w="19050" cap="flat" cmpd="sng" algn="ctr">
                <a:solidFill>
                  <a:srgbClr val="FF0000"/>
                </a:solidFill>
                <a:prstDash val="dash"/>
                <a:round/>
                <a:headEnd type="diamond"/>
                <a:tailEnd type="triangle"/>
              </a:ln>
              <a:effectLst/>
            </c:spPr>
          </c:errBars>
          <c:val>
            <c:numRef>
              <c:f>'9-12w'!$AJ$14:$AK$14</c:f>
              <c:numCache>
                <c:formatCode>General</c:formatCode>
                <c:ptCount val="2"/>
                <c:pt idx="0">
                  <c:v>0</c:v>
                </c:pt>
                <c:pt idx="1">
                  <c:v>0.63888888888888884</c:v>
                </c:pt>
              </c:numCache>
            </c:numRef>
          </c:val>
          <c:extLst>
            <c:ext xmlns:c15="http://schemas.microsoft.com/office/drawing/2012/chart" uri="{02D57815-91ED-43cb-92C2-25804820EDAC}">
              <c15:datalabelsRange>
                <c15:f>'9-12w'!$AJ$22:$AK$22</c15:f>
                <c15:dlblRangeCache>
                  <c:ptCount val="2"/>
                  <c:pt idx="1">
                    <c:v>28%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03-573C-4E28-B629-863098387E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axId val="221694416"/>
        <c:axId val="165127968"/>
      </c:barChart>
      <c:catAx>
        <c:axId val="1642014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50091456"/>
        <c:crosses val="autoZero"/>
        <c:auto val="1"/>
        <c:lblAlgn val="ctr"/>
        <c:lblOffset val="100"/>
        <c:noMultiLvlLbl val="0"/>
      </c:catAx>
      <c:valAx>
        <c:axId val="150091456"/>
        <c:scaling>
          <c:orientation val="minMax"/>
          <c:max val="1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General" sourceLinked="1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64201408"/>
        <c:crosses val="autoZero"/>
        <c:crossBetween val="between"/>
      </c:valAx>
      <c:valAx>
        <c:axId val="165127968"/>
        <c:scaling>
          <c:orientation val="minMax"/>
        </c:scaling>
        <c:delete val="1"/>
        <c:axPos val="r"/>
        <c:numFmt formatCode="General" sourceLinked="1"/>
        <c:majorTickMark val="out"/>
        <c:minorTickMark val="none"/>
        <c:tickLblPos val="nextTo"/>
        <c:crossAx val="221694416"/>
        <c:crosses val="max"/>
        <c:crossBetween val="between"/>
      </c:valAx>
      <c:catAx>
        <c:axId val="221694416"/>
        <c:scaling>
          <c:orientation val="minMax"/>
        </c:scaling>
        <c:delete val="1"/>
        <c:axPos val="b"/>
        <c:majorTickMark val="out"/>
        <c:minorTickMark val="none"/>
        <c:tickLblPos val="nextTo"/>
        <c:crossAx val="165127968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legendEntry>
        <c:idx val="2"/>
        <c:delete val="1"/>
      </c:legendEntry>
      <c:legendEntry>
        <c:idx val="3"/>
        <c:delete val="1"/>
      </c:legendEntry>
      <c:layout>
        <c:manualLayout>
          <c:xMode val="edge"/>
          <c:yMode val="edge"/>
          <c:x val="0.27962839020122487"/>
          <c:y val="0.89409667541557303"/>
          <c:w val="0.43006813267512545"/>
          <c:h val="7.812554680664918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1"/>
    </mc:Choice>
    <mc:Fallback>
      <c:style val="1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lang="en-US" altLang="zh-CN" sz="1400" b="0" i="0" u="none" strike="noStrike" kern="1200" spc="0" baseline="0">
                <a:solidFill>
                  <a:sysClr val="windowText" lastClr="000000"/>
                </a:solidFill>
                <a:latin typeface="黑体" panose="02010609060101010101" pitchFamily="49" charset="-122"/>
                <a:ea typeface="黑体" panose="02010609060101010101" pitchFamily="49" charset="-122"/>
                <a:cs typeface="+mn-cs"/>
              </a:defRPr>
            </a:pPr>
            <a:r>
              <a:rPr lang="en-US" altLang="zh-CN" sz="1400" b="1" i="0" u="none" strike="noStrike" kern="1200" spc="0" baseline="0">
                <a:solidFill>
                  <a:sysClr val="windowText" lastClr="000000"/>
                </a:solidFill>
                <a:latin typeface="黑体" panose="02010609060101010101" pitchFamily="49" charset="-122"/>
                <a:ea typeface="黑体" panose="02010609060101010101" pitchFamily="49" charset="-122"/>
                <a:cs typeface="+mn-cs"/>
              </a:rPr>
              <a:t>1-4周</a:t>
            </a:r>
            <a:r>
              <a:rPr lang="en-US" altLang="zh-CN" sz="1400" b="1" i="0" u="none" strike="noStrike" baseline="0">
                <a:solidFill>
                  <a:sysClr val="windowText" lastClr="000000"/>
                </a:solidFill>
                <a:effectLst/>
              </a:rPr>
              <a:t>NDI</a:t>
            </a:r>
            <a:r>
              <a:rPr lang="zh-CN" altLang="en-US" sz="1400" b="1" i="0" u="none" strike="noStrike" baseline="0">
                <a:solidFill>
                  <a:sysClr val="windowText" lastClr="000000"/>
                </a:solidFill>
                <a:effectLst/>
              </a:rPr>
              <a:t>评分</a:t>
            </a:r>
            <a:endParaRPr lang="en-US" altLang="zh-CN" sz="1400" b="1" i="0" u="none" strike="noStrike" kern="1200" spc="0" baseline="0">
              <a:solidFill>
                <a:sysClr val="windowText" lastClr="000000"/>
              </a:solidFill>
              <a:latin typeface="黑体" panose="02010609060101010101" pitchFamily="49" charset="-122"/>
              <a:ea typeface="黑体" panose="02010609060101010101" pitchFamily="49" charset="-122"/>
              <a:cs typeface="+mn-cs"/>
            </a:endParaRPr>
          </a:p>
        </c:rich>
      </c:tx>
      <c:layout>
        <c:manualLayout>
          <c:xMode val="edge"/>
          <c:yMode val="edge"/>
          <c:x val="0.31950293672574315"/>
          <c:y val="2.7777787903830529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ctr" rtl="0">
            <a:defRPr lang="en-US" altLang="zh-CN" sz="1400" b="0" i="0" u="none" strike="noStrike" kern="1200" spc="0" baseline="0">
              <a:solidFill>
                <a:sysClr val="windowText" lastClr="000000"/>
              </a:solidFill>
              <a:latin typeface="黑体" panose="02010609060101010101" pitchFamily="49" charset="-122"/>
              <a:ea typeface="黑体" panose="02010609060101010101" pitchFamily="49" charset="-122"/>
              <a:cs typeface="+mn-cs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7.8442038495188104E-2"/>
          <c:y val="0.17685185185185184"/>
          <c:w val="0.89655796150481193"/>
          <c:h val="0.7116160696453118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'1-4w'!$AI$11</c:f>
              <c:strCache>
                <c:ptCount val="1"/>
                <c:pt idx="0">
                  <c:v>术前NDI</c:v>
                </c:pt>
              </c:strCache>
            </c:strRef>
          </c:tx>
          <c:spPr>
            <a:solidFill>
              <a:schemeClr val="dk1">
                <a:tint val="88500"/>
              </a:schemeClr>
            </a:solidFill>
            <a:ln>
              <a:noFill/>
            </a:ln>
            <a:effectLst/>
          </c:spPr>
          <c:invertIfNegative val="0"/>
          <c:cat>
            <c:strRef>
              <c:f>'1-4w'!$AJ$10:$AK$10</c:f>
              <c:strCache>
                <c:ptCount val="2"/>
                <c:pt idx="0">
                  <c:v>无障碍</c:v>
                </c:pt>
                <c:pt idx="1">
                  <c:v>轻度障碍</c:v>
                </c:pt>
              </c:strCache>
            </c:strRef>
          </c:cat>
          <c:val>
            <c:numRef>
              <c:f>'1-4w'!$AJ$11:$AK$11</c:f>
              <c:numCache>
                <c:formatCode>General</c:formatCode>
                <c:ptCount val="2"/>
                <c:pt idx="0">
                  <c:v>0.33333333333333331</c:v>
                </c:pt>
                <c:pt idx="1">
                  <c:v>0.66666666666666663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40D-4BF4-AEA5-D8F7F6BFA7B1}"/>
            </c:ext>
          </c:extLst>
        </c:ser>
        <c:ser>
          <c:idx val="1"/>
          <c:order val="1"/>
          <c:tx>
            <c:strRef>
              <c:f>'1-4w'!$AI$12</c:f>
              <c:strCache>
                <c:ptCount val="1"/>
                <c:pt idx="0">
                  <c:v>术后NDI</c:v>
                </c:pt>
              </c:strCache>
            </c:strRef>
          </c:tx>
          <c:spPr>
            <a:solidFill>
              <a:schemeClr val="dk1">
                <a:tint val="55000"/>
              </a:schemeClr>
            </a:solidFill>
            <a:ln>
              <a:noFill/>
            </a:ln>
            <a:effectLst/>
          </c:spPr>
          <c:invertIfNegative val="0"/>
          <c:cat>
            <c:strRef>
              <c:f>'1-4w'!$AJ$10:$AK$10</c:f>
              <c:strCache>
                <c:ptCount val="2"/>
                <c:pt idx="0">
                  <c:v>无障碍</c:v>
                </c:pt>
                <c:pt idx="1">
                  <c:v>轻度障碍</c:v>
                </c:pt>
              </c:strCache>
            </c:strRef>
          </c:cat>
          <c:val>
            <c:numRef>
              <c:f>'1-4w'!$AJ$12:$AK$12</c:f>
              <c:numCache>
                <c:formatCode>General</c:formatCode>
                <c:ptCount val="2"/>
                <c:pt idx="0">
                  <c:v>0.58974358974358976</c:v>
                </c:pt>
                <c:pt idx="1">
                  <c:v>0.41025641025641024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40D-4BF4-AEA5-D8F7F6BFA7B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axId val="164248208"/>
        <c:axId val="165142112"/>
      </c:barChart>
      <c:barChart>
        <c:barDir val="col"/>
        <c:grouping val="clustered"/>
        <c:varyColors val="0"/>
        <c:ser>
          <c:idx val="2"/>
          <c:order val="2"/>
          <c:tx>
            <c:strRef>
              <c:f>'1-4w'!$AI$13</c:f>
              <c:strCache>
                <c:ptCount val="1"/>
                <c:pt idx="0">
                  <c:v>辅助行左</c:v>
                </c:pt>
              </c:strCache>
            </c:strRef>
          </c:tx>
          <c:spPr>
            <a:noFill/>
            <a:ln>
              <a:noFill/>
            </a:ln>
            <a:effectLst/>
          </c:spPr>
          <c:invertIfNegative val="0"/>
          <c:dLbls>
            <c:dLbl>
              <c:idx val="0"/>
              <c:tx>
                <c:rich>
                  <a:bodyPr/>
                  <a:lstStyle/>
                  <a:p>
                    <a:fld id="{B65C9EA1-1131-436E-8849-57038E0DA57E}" type="CELLRANGE">
                      <a:rPr lang="en-US" altLang="zh-CN"/>
                      <a:pPr/>
                      <a:t>[CELLRANGE]</a:t>
                    </a:fld>
                    <a:endParaRPr lang="zh-CN" altLang="en-US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2-D40D-4BF4-AEA5-D8F7F6BFA7B1}"/>
                </c:ext>
              </c:extLst>
            </c:dLbl>
            <c:dLbl>
              <c:idx val="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D40D-4BF4-AEA5-D8F7F6BFA7B1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rgbClr val="00B050"/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errBars>
            <c:errBarType val="minus"/>
            <c:errValType val="cust"/>
            <c:noEndCap val="1"/>
            <c:plus>
              <c:numLit>
                <c:formatCode>General</c:formatCode>
                <c:ptCount val="1"/>
                <c:pt idx="0">
                  <c:v>1</c:v>
                </c:pt>
              </c:numLit>
            </c:plus>
            <c:minus>
              <c:numRef>
                <c:f>'1-4w'!$AJ$15:$AK$15</c:f>
                <c:numCache>
                  <c:formatCode>General</c:formatCode>
                  <c:ptCount val="2"/>
                  <c:pt idx="0">
                    <c:v>0.25641025641025644</c:v>
                  </c:pt>
                  <c:pt idx="1">
                    <c:v>0</c:v>
                  </c:pt>
                </c:numCache>
              </c:numRef>
            </c:minus>
            <c:spPr>
              <a:noFill/>
              <a:ln w="19050" cap="flat" cmpd="sng" algn="ctr">
                <a:solidFill>
                  <a:srgbClr val="00B050"/>
                </a:solidFill>
                <a:prstDash val="dash"/>
                <a:round/>
                <a:headEnd type="triangle" w="med" len="med"/>
                <a:tailEnd type="diamond" w="med" len="med"/>
              </a:ln>
              <a:effectLst/>
            </c:spPr>
          </c:errBars>
          <c:val>
            <c:numRef>
              <c:f>'1-4w'!$AJ$13:$AK$13</c:f>
              <c:numCache>
                <c:formatCode>General</c:formatCode>
                <c:ptCount val="2"/>
                <c:pt idx="0">
                  <c:v>0.58974358974358976</c:v>
                </c:pt>
                <c:pt idx="1">
                  <c:v>0</c:v>
                </c:pt>
              </c:numCache>
            </c:numRef>
          </c:val>
          <c:extLst>
            <c:ext xmlns:c15="http://schemas.microsoft.com/office/drawing/2012/chart" uri="{02D57815-91ED-43cb-92C2-25804820EDAC}">
              <c15:datalabelsRange>
                <c15:f>'1-4w'!$AJ$21:$AK$21</c15:f>
                <c15:dlblRangeCache>
                  <c:ptCount val="2"/>
                  <c:pt idx="0">
                    <c:v>26%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04-D40D-4BF4-AEA5-D8F7F6BFA7B1}"/>
            </c:ext>
          </c:extLst>
        </c:ser>
        <c:ser>
          <c:idx val="3"/>
          <c:order val="3"/>
          <c:tx>
            <c:strRef>
              <c:f>'1-4w'!$AI$14</c:f>
              <c:strCache>
                <c:ptCount val="1"/>
                <c:pt idx="0">
                  <c:v>辅助行右</c:v>
                </c:pt>
              </c:strCache>
            </c:strRef>
          </c:tx>
          <c:spPr>
            <a:noFill/>
            <a:ln>
              <a:noFill/>
            </a:ln>
            <a:effectLst/>
          </c:spPr>
          <c:invertIfNegative val="0"/>
          <c:dLbls>
            <c:dLbl>
              <c:idx val="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D40D-4BF4-AEA5-D8F7F6BFA7B1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fld id="{8FD3FC56-E030-4445-BC24-F310AB672AD5}" type="CELLRANGE">
                      <a:rPr lang="en-US" altLang="zh-CN"/>
                      <a:pPr/>
                      <a:t>[CELLRANGE]</a:t>
                    </a:fld>
                    <a:endParaRPr lang="zh-CN" altLang="en-US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6-D40D-4BF4-AEA5-D8F7F6BFA7B1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rgbClr val="FF0000"/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errBars>
            <c:errBarType val="minus"/>
            <c:errValType val="cust"/>
            <c:noEndCap val="1"/>
            <c:plus>
              <c:numRef>
                <c:f>'1-4w'!$AJ$16:$AK$16</c:f>
                <c:numCache>
                  <c:formatCode>General</c:formatCode>
                  <c:ptCount val="2"/>
                  <c:pt idx="0">
                    <c:v>0</c:v>
                  </c:pt>
                  <c:pt idx="1">
                    <c:v>0.25641025641025639</c:v>
                  </c:pt>
                </c:numCache>
              </c:numRef>
            </c:plus>
            <c:minus>
              <c:numRef>
                <c:f>'1-4w'!$AJ$16:$AK$16</c:f>
                <c:numCache>
                  <c:formatCode>General</c:formatCode>
                  <c:ptCount val="2"/>
                  <c:pt idx="0">
                    <c:v>0</c:v>
                  </c:pt>
                  <c:pt idx="1">
                    <c:v>0.25641025641025639</c:v>
                  </c:pt>
                </c:numCache>
              </c:numRef>
            </c:minus>
            <c:spPr>
              <a:noFill/>
              <a:ln w="19050" cap="flat" cmpd="sng" algn="ctr">
                <a:solidFill>
                  <a:srgbClr val="FF0000"/>
                </a:solidFill>
                <a:prstDash val="dash"/>
                <a:round/>
                <a:headEnd type="diamond" w="med" len="med"/>
                <a:tailEnd type="triangle" w="med" len="med"/>
              </a:ln>
              <a:effectLst/>
            </c:spPr>
          </c:errBars>
          <c:val>
            <c:numRef>
              <c:f>'1-4w'!$AJ$14:$AK$14</c:f>
              <c:numCache>
                <c:formatCode>General</c:formatCode>
                <c:ptCount val="2"/>
                <c:pt idx="0">
                  <c:v>0</c:v>
                </c:pt>
                <c:pt idx="1">
                  <c:v>0.66666666666666663</c:v>
                </c:pt>
              </c:numCache>
            </c:numRef>
          </c:val>
          <c:extLst>
            <c:ext xmlns:c15="http://schemas.microsoft.com/office/drawing/2012/chart" uri="{02D57815-91ED-43cb-92C2-25804820EDAC}">
              <c15:datalabelsRange>
                <c15:f>'1-4w'!$AJ$22:$AK$22</c15:f>
                <c15:dlblRangeCache>
                  <c:ptCount val="2"/>
                  <c:pt idx="1">
                    <c:v>26%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07-D40D-4BF4-AEA5-D8F7F6BFA7B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axId val="164205008"/>
        <c:axId val="165132960"/>
      </c:barChart>
      <c:catAx>
        <c:axId val="1642482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65142112"/>
        <c:crosses val="autoZero"/>
        <c:auto val="1"/>
        <c:lblAlgn val="ctr"/>
        <c:lblOffset val="100"/>
        <c:noMultiLvlLbl val="0"/>
      </c:catAx>
      <c:valAx>
        <c:axId val="165142112"/>
        <c:scaling>
          <c:orientation val="minMax"/>
          <c:max val="1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0%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64248208"/>
        <c:crosses val="autoZero"/>
        <c:crossBetween val="between"/>
        <c:majorUnit val="0.2"/>
      </c:valAx>
      <c:valAx>
        <c:axId val="165132960"/>
        <c:scaling>
          <c:orientation val="minMax"/>
        </c:scaling>
        <c:delete val="1"/>
        <c:axPos val="r"/>
        <c:numFmt formatCode="General" sourceLinked="1"/>
        <c:majorTickMark val="out"/>
        <c:minorTickMark val="none"/>
        <c:tickLblPos val="nextTo"/>
        <c:crossAx val="164205008"/>
        <c:crosses val="max"/>
        <c:crossBetween val="between"/>
      </c:valAx>
      <c:catAx>
        <c:axId val="164205008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165132960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1"/>
    </mc:Choice>
    <mc:Fallback>
      <c:style val="1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lang="en-US" altLang="zh-CN" sz="1400" b="1" i="0" u="none" strike="noStrike" kern="1200" spc="0" baseline="0">
                <a:solidFill>
                  <a:sysClr val="windowText" lastClr="000000"/>
                </a:solidFill>
                <a:latin typeface="黑体" panose="02010609060101010101" pitchFamily="49" charset="-122"/>
                <a:ea typeface="黑体" panose="02010609060101010101" pitchFamily="49" charset="-122"/>
                <a:cs typeface="+mn-cs"/>
              </a:defRPr>
            </a:pPr>
            <a:r>
              <a:rPr lang="en-US" altLang="zh-CN" sz="1400" b="1" i="0" u="none" strike="noStrike" kern="1200" spc="0" baseline="0">
                <a:solidFill>
                  <a:sysClr val="windowText" lastClr="000000"/>
                </a:solidFill>
                <a:latin typeface="黑体" panose="02010609060101010101" pitchFamily="49" charset="-122"/>
                <a:ea typeface="黑体" panose="02010609060101010101" pitchFamily="49" charset="-122"/>
                <a:cs typeface="+mn-cs"/>
              </a:rPr>
              <a:t>5-8周</a:t>
            </a:r>
            <a:r>
              <a:rPr lang="en-US" altLang="zh-CN" sz="1400" b="1" i="0" u="none" strike="noStrike" baseline="0">
                <a:solidFill>
                  <a:sysClr val="windowText" lastClr="000000"/>
                </a:solidFill>
                <a:effectLst/>
              </a:rPr>
              <a:t>NDI</a:t>
            </a:r>
            <a:r>
              <a:rPr lang="zh-CN" altLang="zh-CN" sz="1400" b="1" i="0" u="none" strike="noStrike" baseline="0">
                <a:solidFill>
                  <a:sysClr val="windowText" lastClr="000000"/>
                </a:solidFill>
                <a:effectLst/>
              </a:rPr>
              <a:t>评分</a:t>
            </a:r>
            <a:endParaRPr lang="en-US" altLang="zh-CN" sz="1400" b="1" i="0" u="none" strike="noStrike" kern="1200" spc="0" baseline="0">
              <a:solidFill>
                <a:sysClr val="windowText" lastClr="000000"/>
              </a:solidFill>
              <a:latin typeface="黑体" panose="02010609060101010101" pitchFamily="49" charset="-122"/>
              <a:ea typeface="黑体" panose="02010609060101010101" pitchFamily="49" charset="-122"/>
              <a:cs typeface="+mn-cs"/>
            </a:endParaRPr>
          </a:p>
        </c:rich>
      </c:tx>
      <c:layout>
        <c:manualLayout>
          <c:xMode val="edge"/>
          <c:yMode val="edge"/>
          <c:x val="0.35750510827840332"/>
          <c:y val="2.777777777777777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ctr" rtl="0">
            <a:defRPr lang="en-US" altLang="zh-CN" sz="1400" b="1" i="0" u="none" strike="noStrike" kern="1200" spc="0" baseline="0">
              <a:solidFill>
                <a:sysClr val="windowText" lastClr="000000"/>
              </a:solidFill>
              <a:latin typeface="黑体" panose="02010609060101010101" pitchFamily="49" charset="-122"/>
              <a:ea typeface="黑体" panose="02010609060101010101" pitchFamily="49" charset="-122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'5-8w'!$AI$11</c:f>
              <c:strCache>
                <c:ptCount val="1"/>
                <c:pt idx="0">
                  <c:v>术前NDI</c:v>
                </c:pt>
              </c:strCache>
            </c:strRef>
          </c:tx>
          <c:spPr>
            <a:solidFill>
              <a:schemeClr val="dk1">
                <a:tint val="88500"/>
              </a:schemeClr>
            </a:solidFill>
            <a:ln>
              <a:noFill/>
            </a:ln>
            <a:effectLst/>
          </c:spPr>
          <c:invertIfNegative val="0"/>
          <c:cat>
            <c:strRef>
              <c:f>'5-8w'!$AJ$10:$AK$10</c:f>
              <c:strCache>
                <c:ptCount val="2"/>
                <c:pt idx="0">
                  <c:v>无障碍</c:v>
                </c:pt>
                <c:pt idx="1">
                  <c:v>轻度障碍</c:v>
                </c:pt>
              </c:strCache>
            </c:strRef>
          </c:cat>
          <c:val>
            <c:numRef>
              <c:f>'5-8w'!$AJ$11:$AK$11</c:f>
              <c:numCache>
                <c:formatCode>General</c:formatCode>
                <c:ptCount val="2"/>
                <c:pt idx="0">
                  <c:v>0.40909090909090912</c:v>
                </c:pt>
                <c:pt idx="1">
                  <c:v>0.59090909090909094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734-469A-841F-FA74693E3533}"/>
            </c:ext>
          </c:extLst>
        </c:ser>
        <c:ser>
          <c:idx val="1"/>
          <c:order val="1"/>
          <c:tx>
            <c:strRef>
              <c:f>'5-8w'!$AI$12</c:f>
              <c:strCache>
                <c:ptCount val="1"/>
                <c:pt idx="0">
                  <c:v>术后NDI</c:v>
                </c:pt>
              </c:strCache>
            </c:strRef>
          </c:tx>
          <c:spPr>
            <a:solidFill>
              <a:schemeClr val="dk1">
                <a:tint val="55000"/>
              </a:schemeClr>
            </a:solidFill>
            <a:ln>
              <a:noFill/>
            </a:ln>
            <a:effectLst/>
          </c:spPr>
          <c:invertIfNegative val="0"/>
          <c:cat>
            <c:strRef>
              <c:f>'5-8w'!$AJ$10:$AK$10</c:f>
              <c:strCache>
                <c:ptCount val="2"/>
                <c:pt idx="0">
                  <c:v>无障碍</c:v>
                </c:pt>
                <c:pt idx="1">
                  <c:v>轻度障碍</c:v>
                </c:pt>
              </c:strCache>
            </c:strRef>
          </c:cat>
          <c:val>
            <c:numRef>
              <c:f>'5-8w'!$AJ$12:$AK$12</c:f>
              <c:numCache>
                <c:formatCode>General</c:formatCode>
                <c:ptCount val="2"/>
                <c:pt idx="0">
                  <c:v>0.86363636363636365</c:v>
                </c:pt>
                <c:pt idx="1">
                  <c:v>0.13636363636363635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734-469A-841F-FA74693E353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axId val="1893850912"/>
        <c:axId val="157747376"/>
      </c:barChart>
      <c:barChart>
        <c:barDir val="col"/>
        <c:grouping val="clustered"/>
        <c:varyColors val="0"/>
        <c:ser>
          <c:idx val="2"/>
          <c:order val="2"/>
          <c:tx>
            <c:strRef>
              <c:f>'5-8w'!$AI$13</c:f>
              <c:strCache>
                <c:ptCount val="1"/>
                <c:pt idx="0">
                  <c:v>辅助行左</c:v>
                </c:pt>
              </c:strCache>
            </c:strRef>
          </c:tx>
          <c:spPr>
            <a:noFill/>
            <a:ln>
              <a:noFill/>
            </a:ln>
            <a:effectLst/>
          </c:spPr>
          <c:invertIfNegative val="0"/>
          <c:dLbls>
            <c:dLbl>
              <c:idx val="0"/>
              <c:tx>
                <c:rich>
                  <a:bodyPr/>
                  <a:lstStyle/>
                  <a:p>
                    <a:fld id="{440FCC9F-A5FF-4E92-BF51-C06AB2B58A0A}" type="CELLRANGE">
                      <a:rPr lang="en-US" altLang="zh-CN"/>
                      <a:pPr/>
                      <a:t>[CELLRANGE]</a:t>
                    </a:fld>
                    <a:endParaRPr lang="zh-CN" altLang="en-US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2-2734-469A-841F-FA74693E3533}"/>
                </c:ext>
              </c:extLst>
            </c:dLbl>
            <c:dLbl>
              <c:idx val="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2734-469A-841F-FA74693E3533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rgbClr val="00B050"/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errBars>
            <c:errBarType val="minus"/>
            <c:errValType val="cust"/>
            <c:noEndCap val="1"/>
            <c:plus>
              <c:numLit>
                <c:formatCode>General</c:formatCode>
                <c:ptCount val="1"/>
                <c:pt idx="0">
                  <c:v>1</c:v>
                </c:pt>
              </c:numLit>
            </c:plus>
            <c:minus>
              <c:numRef>
                <c:f>'5-8w'!$AJ$15:$AK$15</c:f>
                <c:numCache>
                  <c:formatCode>General</c:formatCode>
                  <c:ptCount val="2"/>
                  <c:pt idx="0">
                    <c:v>0.45454545454545453</c:v>
                  </c:pt>
                  <c:pt idx="1">
                    <c:v>0</c:v>
                  </c:pt>
                </c:numCache>
              </c:numRef>
            </c:minus>
            <c:spPr>
              <a:noFill/>
              <a:ln w="19050" cap="flat" cmpd="sng" algn="ctr">
                <a:solidFill>
                  <a:srgbClr val="00B050"/>
                </a:solidFill>
                <a:prstDash val="dash"/>
                <a:round/>
                <a:headEnd type="triangle" w="med" len="med"/>
                <a:tailEnd type="diamond" w="med" len="med"/>
              </a:ln>
              <a:effectLst/>
            </c:spPr>
          </c:errBars>
          <c:val>
            <c:numRef>
              <c:f>'5-8w'!$AJ$13:$AK$13</c:f>
              <c:numCache>
                <c:formatCode>General</c:formatCode>
                <c:ptCount val="2"/>
                <c:pt idx="0">
                  <c:v>0.86363636363636365</c:v>
                </c:pt>
                <c:pt idx="1">
                  <c:v>0</c:v>
                </c:pt>
              </c:numCache>
            </c:numRef>
          </c:val>
          <c:extLst>
            <c:ext xmlns:c15="http://schemas.microsoft.com/office/drawing/2012/chart" uri="{02D57815-91ED-43cb-92C2-25804820EDAC}">
              <c15:datalabelsRange>
                <c15:f>'5-8w'!$AJ$21:$AK$21</c15:f>
                <c15:dlblRangeCache>
                  <c:ptCount val="2"/>
                  <c:pt idx="0">
                    <c:v>45%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04-2734-469A-841F-FA74693E3533}"/>
            </c:ext>
          </c:extLst>
        </c:ser>
        <c:ser>
          <c:idx val="3"/>
          <c:order val="3"/>
          <c:tx>
            <c:strRef>
              <c:f>'5-8w'!$AI$14</c:f>
              <c:strCache>
                <c:ptCount val="1"/>
                <c:pt idx="0">
                  <c:v>辅助行右</c:v>
                </c:pt>
              </c:strCache>
            </c:strRef>
          </c:tx>
          <c:spPr>
            <a:noFill/>
            <a:ln>
              <a:noFill/>
            </a:ln>
            <a:effectLst/>
          </c:spPr>
          <c:invertIfNegative val="0"/>
          <c:dLbls>
            <c:dLbl>
              <c:idx val="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2734-469A-841F-FA74693E3533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fld id="{FF70167A-0197-4BE2-A82A-9497F5EB4BC3}" type="CELLRANGE">
                      <a:rPr lang="en-US" altLang="zh-CN"/>
                      <a:pPr/>
                      <a:t>[CELLRANGE]</a:t>
                    </a:fld>
                    <a:endParaRPr lang="zh-CN" altLang="en-US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6-2734-469A-841F-FA74693E3533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rgbClr val="FF0000"/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errBars>
            <c:errBarType val="minus"/>
            <c:errValType val="cust"/>
            <c:noEndCap val="1"/>
            <c:plus>
              <c:numLit>
                <c:formatCode>General</c:formatCode>
                <c:ptCount val="1"/>
                <c:pt idx="0">
                  <c:v>1</c:v>
                </c:pt>
              </c:numLit>
            </c:plus>
            <c:minus>
              <c:numRef>
                <c:f>'5-8w'!$AJ$16:$AK$16</c:f>
                <c:numCache>
                  <c:formatCode>General</c:formatCode>
                  <c:ptCount val="2"/>
                  <c:pt idx="0">
                    <c:v>0</c:v>
                  </c:pt>
                  <c:pt idx="1">
                    <c:v>0.45454545454545459</c:v>
                  </c:pt>
                </c:numCache>
              </c:numRef>
            </c:minus>
            <c:spPr>
              <a:noFill/>
              <a:ln w="19050" cap="flat" cmpd="sng" algn="ctr">
                <a:solidFill>
                  <a:srgbClr val="FF0000"/>
                </a:solidFill>
                <a:prstDash val="dash"/>
                <a:round/>
                <a:headEnd type="diamond"/>
                <a:tailEnd type="triangle"/>
              </a:ln>
              <a:effectLst/>
            </c:spPr>
          </c:errBars>
          <c:val>
            <c:numRef>
              <c:f>'5-8w'!$AJ$14:$AK$14</c:f>
              <c:numCache>
                <c:formatCode>General</c:formatCode>
                <c:ptCount val="2"/>
                <c:pt idx="0">
                  <c:v>0</c:v>
                </c:pt>
                <c:pt idx="1">
                  <c:v>0.59090909090909094</c:v>
                </c:pt>
              </c:numCache>
            </c:numRef>
          </c:val>
          <c:extLst>
            <c:ext xmlns:c15="http://schemas.microsoft.com/office/drawing/2012/chart" uri="{02D57815-91ED-43cb-92C2-25804820EDAC}">
              <c15:datalabelsRange>
                <c15:f>'5-8w'!$AJ$22:$AK$22</c15:f>
                <c15:dlblRangeCache>
                  <c:ptCount val="2"/>
                  <c:pt idx="1">
                    <c:v>45%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07-2734-469A-841F-FA74693E353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axId val="156358032"/>
        <c:axId val="280912624"/>
      </c:barChart>
      <c:catAx>
        <c:axId val="18938509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57747376"/>
        <c:crosses val="autoZero"/>
        <c:auto val="1"/>
        <c:lblAlgn val="ctr"/>
        <c:lblOffset val="100"/>
        <c:noMultiLvlLbl val="0"/>
      </c:catAx>
      <c:valAx>
        <c:axId val="157747376"/>
        <c:scaling>
          <c:orientation val="minMax"/>
          <c:max val="1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0%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893850912"/>
        <c:crosses val="autoZero"/>
        <c:crossBetween val="between"/>
        <c:majorUnit val="0.2"/>
      </c:valAx>
      <c:valAx>
        <c:axId val="280912624"/>
        <c:scaling>
          <c:orientation val="minMax"/>
        </c:scaling>
        <c:delete val="1"/>
        <c:axPos val="r"/>
        <c:numFmt formatCode="General" sourceLinked="1"/>
        <c:majorTickMark val="out"/>
        <c:minorTickMark val="none"/>
        <c:tickLblPos val="nextTo"/>
        <c:crossAx val="156358032"/>
        <c:crosses val="max"/>
        <c:crossBetween val="between"/>
      </c:valAx>
      <c:catAx>
        <c:axId val="156358032"/>
        <c:scaling>
          <c:orientation val="minMax"/>
        </c:scaling>
        <c:delete val="1"/>
        <c:axPos val="b"/>
        <c:majorTickMark val="out"/>
        <c:minorTickMark val="none"/>
        <c:tickLblPos val="nextTo"/>
        <c:crossAx val="280912624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1"/>
    </mc:Choice>
    <mc:Fallback>
      <c:style val="1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lang="en-US" altLang="zh-CN" sz="1400" b="1" i="0" u="none" strike="noStrike" kern="1200" spc="0" baseline="0">
                <a:solidFill>
                  <a:sysClr val="windowText" lastClr="000000"/>
                </a:solidFill>
                <a:latin typeface="黑体" panose="02010609060101010101" pitchFamily="49" charset="-122"/>
                <a:ea typeface="黑体" panose="02010609060101010101" pitchFamily="49" charset="-122"/>
                <a:cs typeface="+mn-cs"/>
              </a:defRPr>
            </a:pPr>
            <a:r>
              <a:rPr lang="en-US" altLang="zh-CN" sz="1400" b="1" i="0" u="none" strike="noStrike" kern="1200" spc="0" baseline="0">
                <a:solidFill>
                  <a:sysClr val="windowText" lastClr="000000"/>
                </a:solidFill>
                <a:latin typeface="黑体" panose="02010609060101010101" pitchFamily="49" charset="-122"/>
                <a:ea typeface="黑体" panose="02010609060101010101" pitchFamily="49" charset="-122"/>
                <a:cs typeface="+mn-cs"/>
              </a:rPr>
              <a:t>9-12周</a:t>
            </a:r>
            <a:r>
              <a:rPr lang="en-US" altLang="zh-CN" sz="1400" b="1" i="0" u="none" strike="noStrike" baseline="0">
                <a:solidFill>
                  <a:sysClr val="windowText" lastClr="000000"/>
                </a:solidFill>
                <a:effectLst/>
              </a:rPr>
              <a:t>NDI</a:t>
            </a:r>
            <a:r>
              <a:rPr lang="zh-CN" altLang="zh-CN" sz="1400" b="1" i="0" u="none" strike="noStrike" baseline="0">
                <a:solidFill>
                  <a:sysClr val="windowText" lastClr="000000"/>
                </a:solidFill>
                <a:effectLst/>
              </a:rPr>
              <a:t>评分</a:t>
            </a:r>
            <a:endParaRPr lang="en-US" altLang="zh-CN" sz="1400" b="1" i="0" u="none" strike="noStrike" kern="1200" spc="0" baseline="0">
              <a:solidFill>
                <a:sysClr val="windowText" lastClr="000000"/>
              </a:solidFill>
              <a:latin typeface="黑体" panose="02010609060101010101" pitchFamily="49" charset="-122"/>
              <a:ea typeface="黑体" panose="02010609060101010101" pitchFamily="49" charset="-122"/>
              <a:cs typeface="+mn-cs"/>
            </a:endParaRPr>
          </a:p>
        </c:rich>
      </c:tx>
      <c:layout>
        <c:manualLayout>
          <c:xMode val="edge"/>
          <c:yMode val="edge"/>
          <c:x val="0.32881143464277318"/>
          <c:y val="2.777777777777777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ctr" rtl="0">
            <a:defRPr lang="en-US" altLang="zh-CN" sz="1400" b="1" i="0" u="none" strike="noStrike" kern="1200" spc="0" baseline="0">
              <a:solidFill>
                <a:sysClr val="windowText" lastClr="000000"/>
              </a:solidFill>
              <a:latin typeface="黑体" panose="02010609060101010101" pitchFamily="49" charset="-122"/>
              <a:ea typeface="黑体" panose="02010609060101010101" pitchFamily="49" charset="-122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'9-12w'!$AI$11</c:f>
              <c:strCache>
                <c:ptCount val="1"/>
                <c:pt idx="0">
                  <c:v>术前NDI</c:v>
                </c:pt>
              </c:strCache>
            </c:strRef>
          </c:tx>
          <c:spPr>
            <a:solidFill>
              <a:schemeClr val="dk1">
                <a:tint val="88500"/>
              </a:schemeClr>
            </a:solidFill>
            <a:ln>
              <a:noFill/>
            </a:ln>
            <a:effectLst/>
          </c:spPr>
          <c:invertIfNegative val="0"/>
          <c:cat>
            <c:strRef>
              <c:f>'9-12w'!$AJ$10:$AK$10</c:f>
              <c:strCache>
                <c:ptCount val="2"/>
                <c:pt idx="0">
                  <c:v>无障碍</c:v>
                </c:pt>
                <c:pt idx="1">
                  <c:v>轻度障碍</c:v>
                </c:pt>
              </c:strCache>
            </c:strRef>
          </c:cat>
          <c:val>
            <c:numRef>
              <c:f>'9-12w'!$AJ$11:$AK$11</c:f>
              <c:numCache>
                <c:formatCode>General</c:formatCode>
                <c:ptCount val="2"/>
                <c:pt idx="0">
                  <c:v>0.3611111111111111</c:v>
                </c:pt>
                <c:pt idx="1">
                  <c:v>0.63888888888888884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AC7-4B96-9DF1-26575C6ABF9B}"/>
            </c:ext>
          </c:extLst>
        </c:ser>
        <c:ser>
          <c:idx val="1"/>
          <c:order val="1"/>
          <c:tx>
            <c:strRef>
              <c:f>'9-12w'!$AI$12</c:f>
              <c:strCache>
                <c:ptCount val="1"/>
                <c:pt idx="0">
                  <c:v>术后NDI</c:v>
                </c:pt>
              </c:strCache>
            </c:strRef>
          </c:tx>
          <c:spPr>
            <a:solidFill>
              <a:schemeClr val="dk1">
                <a:tint val="55000"/>
              </a:schemeClr>
            </a:solidFill>
            <a:ln>
              <a:noFill/>
            </a:ln>
            <a:effectLst/>
          </c:spPr>
          <c:invertIfNegative val="0"/>
          <c:cat>
            <c:strRef>
              <c:f>'9-12w'!$AJ$10:$AK$10</c:f>
              <c:strCache>
                <c:ptCount val="2"/>
                <c:pt idx="0">
                  <c:v>无障碍</c:v>
                </c:pt>
                <c:pt idx="1">
                  <c:v>轻度障碍</c:v>
                </c:pt>
              </c:strCache>
            </c:strRef>
          </c:cat>
          <c:val>
            <c:numRef>
              <c:f>'9-12w'!$AJ$12:$AK$12</c:f>
              <c:numCache>
                <c:formatCode>General</c:formatCode>
                <c:ptCount val="2"/>
                <c:pt idx="0">
                  <c:v>0.66666666666666663</c:v>
                </c:pt>
                <c:pt idx="1">
                  <c:v>0.33333333333333331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AC7-4B96-9DF1-26575C6ABF9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axId val="164201408"/>
        <c:axId val="150091456"/>
      </c:barChart>
      <c:barChart>
        <c:barDir val="col"/>
        <c:grouping val="clustered"/>
        <c:varyColors val="0"/>
        <c:ser>
          <c:idx val="2"/>
          <c:order val="2"/>
          <c:tx>
            <c:strRef>
              <c:f>'9-12w'!$AI$13</c:f>
              <c:strCache>
                <c:ptCount val="1"/>
                <c:pt idx="0">
                  <c:v>辅助行左</c:v>
                </c:pt>
              </c:strCache>
            </c:strRef>
          </c:tx>
          <c:spPr>
            <a:noFill/>
            <a:ln>
              <a:noFill/>
            </a:ln>
            <a:effectLst/>
          </c:spPr>
          <c:invertIfNegative val="0"/>
          <c:dLbls>
            <c:dLbl>
              <c:idx val="0"/>
              <c:tx>
                <c:rich>
                  <a:bodyPr/>
                  <a:lstStyle/>
                  <a:p>
                    <a:fld id="{3A3985F4-F88A-4E84-BFE8-33DC3180DE5B}" type="CELLRANGE">
                      <a:rPr lang="en-US" altLang="zh-CN"/>
                      <a:pPr/>
                      <a:t>[CELLRANGE]</a:t>
                    </a:fld>
                    <a:endParaRPr lang="zh-CN" altLang="en-US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2-3AC7-4B96-9DF1-26575C6ABF9B}"/>
                </c:ext>
              </c:extLst>
            </c:dLbl>
            <c:dLbl>
              <c:idx val="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3AC7-4B96-9DF1-26575C6ABF9B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rgbClr val="00B050"/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errBars>
            <c:errBarType val="minus"/>
            <c:errValType val="cust"/>
            <c:noEndCap val="1"/>
            <c:plus>
              <c:numLit>
                <c:formatCode>General</c:formatCode>
                <c:ptCount val="1"/>
                <c:pt idx="0">
                  <c:v>1</c:v>
                </c:pt>
              </c:numLit>
            </c:plus>
            <c:minus>
              <c:numRef>
                <c:f>'9-12w'!$AJ$15:$AK$15</c:f>
                <c:numCache>
                  <c:formatCode>General</c:formatCode>
                  <c:ptCount val="2"/>
                  <c:pt idx="0">
                    <c:v>0.30555555555555552</c:v>
                  </c:pt>
                  <c:pt idx="1">
                    <c:v>0</c:v>
                  </c:pt>
                </c:numCache>
              </c:numRef>
            </c:minus>
            <c:spPr>
              <a:noFill/>
              <a:ln w="19050" cap="flat" cmpd="sng" algn="ctr">
                <a:solidFill>
                  <a:srgbClr val="00B050"/>
                </a:solidFill>
                <a:prstDash val="dash"/>
                <a:round/>
                <a:headEnd type="triangle"/>
                <a:tailEnd type="diamond"/>
              </a:ln>
              <a:effectLst/>
            </c:spPr>
          </c:errBars>
          <c:val>
            <c:numRef>
              <c:f>'9-12w'!$AJ$13:$AK$13</c:f>
              <c:numCache>
                <c:formatCode>General</c:formatCode>
                <c:ptCount val="2"/>
                <c:pt idx="0">
                  <c:v>0.66666666666666663</c:v>
                </c:pt>
                <c:pt idx="1">
                  <c:v>0</c:v>
                </c:pt>
              </c:numCache>
            </c:numRef>
          </c:val>
          <c:extLst>
            <c:ext xmlns:c15="http://schemas.microsoft.com/office/drawing/2012/chart" uri="{02D57815-91ED-43cb-92C2-25804820EDAC}">
              <c15:datalabelsRange>
                <c15:f>'9-12w'!$AJ$21:$AK$21</c15:f>
                <c15:dlblRangeCache>
                  <c:ptCount val="2"/>
                  <c:pt idx="0">
                    <c:v>28%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04-3AC7-4B96-9DF1-26575C6ABF9B}"/>
            </c:ext>
          </c:extLst>
        </c:ser>
        <c:ser>
          <c:idx val="3"/>
          <c:order val="3"/>
          <c:tx>
            <c:strRef>
              <c:f>'9-12w'!$AI$14</c:f>
              <c:strCache>
                <c:ptCount val="1"/>
                <c:pt idx="0">
                  <c:v>辅助行右</c:v>
                </c:pt>
              </c:strCache>
            </c:strRef>
          </c:tx>
          <c:spPr>
            <a:noFill/>
            <a:ln>
              <a:noFill/>
            </a:ln>
            <a:effectLst/>
          </c:spPr>
          <c:invertIfNegative val="0"/>
          <c:dLbls>
            <c:dLbl>
              <c:idx val="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3AC7-4B96-9DF1-26575C6ABF9B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fld id="{71A2CFC4-6245-4E80-89FF-36B487C85960}" type="CELLRANGE">
                      <a:rPr lang="en-US" altLang="zh-CN"/>
                      <a:pPr/>
                      <a:t>[CELLRANGE]</a:t>
                    </a:fld>
                    <a:endParaRPr lang="zh-CN" altLang="en-US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6-3AC7-4B96-9DF1-26575C6ABF9B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rgbClr val="FF0000"/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errBars>
            <c:errBarType val="minus"/>
            <c:errValType val="cust"/>
            <c:noEndCap val="1"/>
            <c:plus>
              <c:numLit>
                <c:formatCode>General</c:formatCode>
                <c:ptCount val="1"/>
                <c:pt idx="0">
                  <c:v>1</c:v>
                </c:pt>
              </c:numLit>
            </c:plus>
            <c:minus>
              <c:numRef>
                <c:f>'9-12w'!$AJ$16:$AK$16</c:f>
                <c:numCache>
                  <c:formatCode>General</c:formatCode>
                  <c:ptCount val="2"/>
                  <c:pt idx="0">
                    <c:v>0</c:v>
                  </c:pt>
                  <c:pt idx="1">
                    <c:v>0.30555555555555552</c:v>
                  </c:pt>
                </c:numCache>
              </c:numRef>
            </c:minus>
            <c:spPr>
              <a:noFill/>
              <a:ln w="19050" cap="flat" cmpd="sng" algn="ctr">
                <a:solidFill>
                  <a:srgbClr val="FF0000"/>
                </a:solidFill>
                <a:prstDash val="dash"/>
                <a:round/>
                <a:headEnd type="diamond"/>
                <a:tailEnd type="triangle"/>
              </a:ln>
              <a:effectLst/>
            </c:spPr>
          </c:errBars>
          <c:val>
            <c:numRef>
              <c:f>'9-12w'!$AJ$14:$AK$14</c:f>
              <c:numCache>
                <c:formatCode>General</c:formatCode>
                <c:ptCount val="2"/>
                <c:pt idx="0">
                  <c:v>0</c:v>
                </c:pt>
                <c:pt idx="1">
                  <c:v>0.63888888888888884</c:v>
                </c:pt>
              </c:numCache>
            </c:numRef>
          </c:val>
          <c:extLst>
            <c:ext xmlns:c15="http://schemas.microsoft.com/office/drawing/2012/chart" uri="{02D57815-91ED-43cb-92C2-25804820EDAC}">
              <c15:datalabelsRange>
                <c15:f>'9-12w'!$AJ$22:$AK$22</c15:f>
                <c15:dlblRangeCache>
                  <c:ptCount val="2"/>
                  <c:pt idx="1">
                    <c:v>28%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07-3AC7-4B96-9DF1-26575C6ABF9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axId val="221694416"/>
        <c:axId val="165127968"/>
      </c:barChart>
      <c:catAx>
        <c:axId val="1642014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50091456"/>
        <c:crosses val="autoZero"/>
        <c:auto val="1"/>
        <c:lblAlgn val="ctr"/>
        <c:lblOffset val="100"/>
        <c:noMultiLvlLbl val="0"/>
      </c:catAx>
      <c:valAx>
        <c:axId val="150091456"/>
        <c:scaling>
          <c:orientation val="minMax"/>
          <c:max val="1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0%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64201408"/>
        <c:crosses val="autoZero"/>
        <c:crossBetween val="between"/>
        <c:majorUnit val="0.2"/>
      </c:valAx>
      <c:valAx>
        <c:axId val="165127968"/>
        <c:scaling>
          <c:orientation val="minMax"/>
        </c:scaling>
        <c:delete val="1"/>
        <c:axPos val="r"/>
        <c:numFmt formatCode="General" sourceLinked="1"/>
        <c:majorTickMark val="out"/>
        <c:minorTickMark val="none"/>
        <c:tickLblPos val="nextTo"/>
        <c:crossAx val="221694416"/>
        <c:crosses val="max"/>
        <c:crossBetween val="between"/>
      </c:valAx>
      <c:catAx>
        <c:axId val="221694416"/>
        <c:scaling>
          <c:orientation val="minMax"/>
        </c:scaling>
        <c:delete val="1"/>
        <c:axPos val="b"/>
        <c:majorTickMark val="out"/>
        <c:minorTickMark val="none"/>
        <c:tickLblPos val="nextTo"/>
        <c:crossAx val="165127968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r"/>
      <c:legendEntry>
        <c:idx val="2"/>
        <c:delete val="1"/>
      </c:legendEntry>
      <c:legendEntry>
        <c:idx val="3"/>
        <c:delete val="1"/>
      </c:legendEntry>
      <c:layout>
        <c:manualLayout>
          <c:xMode val="edge"/>
          <c:yMode val="edge"/>
          <c:x val="0.76999978733528451"/>
          <c:y val="0.2446777346540992"/>
          <c:w val="0.19942921993280624"/>
          <c:h val="0.15697784288591835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20">
  <a:schemeClr val="dk1"/>
  <cs:variation>
    <a:tint val="88500"/>
  </cs:variation>
  <cs:variation>
    <a:tint val="55000"/>
  </cs:variation>
  <cs:variation>
    <a:tint val="75000"/>
  </cs:variation>
  <cs:variation>
    <a:tint val="98500"/>
  </cs:variation>
  <cs:variation>
    <a:tint val="30000"/>
  </cs:variation>
  <cs:variation>
    <a:tint val="60000"/>
  </cs:variation>
  <cs:variation>
    <a:tint val="8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20">
  <a:schemeClr val="dk1"/>
  <cs:variation>
    <a:tint val="88500"/>
  </cs:variation>
  <cs:variation>
    <a:tint val="55000"/>
  </cs:variation>
  <cs:variation>
    <a:tint val="75000"/>
  </cs:variation>
  <cs:variation>
    <a:tint val="98500"/>
  </cs:variation>
  <cs:variation>
    <a:tint val="30000"/>
  </cs:variation>
  <cs:variation>
    <a:tint val="60000"/>
  </cs:variation>
  <cs:variation>
    <a:tint val="8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20">
  <a:schemeClr val="dk1"/>
  <cs:variation>
    <a:tint val="88500"/>
  </cs:variation>
  <cs:variation>
    <a:tint val="55000"/>
  </cs:variation>
  <cs:variation>
    <a:tint val="75000"/>
  </cs:variation>
  <cs:variation>
    <a:tint val="98500"/>
  </cs:variation>
  <cs:variation>
    <a:tint val="30000"/>
  </cs:variation>
  <cs:variation>
    <a:tint val="60000"/>
  </cs:variation>
  <cs:variation>
    <a:tint val="8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20">
  <a:schemeClr val="dk1"/>
  <cs:variation>
    <a:tint val="88500"/>
  </cs:variation>
  <cs:variation>
    <a:tint val="55000"/>
  </cs:variation>
  <cs:variation>
    <a:tint val="75000"/>
  </cs:variation>
  <cs:variation>
    <a:tint val="98500"/>
  </cs:variation>
  <cs:variation>
    <a:tint val="30000"/>
  </cs:variation>
  <cs:variation>
    <a:tint val="60000"/>
  </cs:variation>
  <cs:variation>
    <a:tint val="8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20">
  <a:schemeClr val="dk1"/>
  <cs:variation>
    <a:tint val="88500"/>
  </cs:variation>
  <cs:variation>
    <a:tint val="55000"/>
  </cs:variation>
  <cs:variation>
    <a:tint val="75000"/>
  </cs:variation>
  <cs:variation>
    <a:tint val="98500"/>
  </cs:variation>
  <cs:variation>
    <a:tint val="30000"/>
  </cs:variation>
  <cs:variation>
    <a:tint val="60000"/>
  </cs:variation>
  <cs:variation>
    <a:tint val="8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20">
  <a:schemeClr val="dk1"/>
  <cs:variation>
    <a:tint val="88500"/>
  </cs:variation>
  <cs:variation>
    <a:tint val="55000"/>
  </cs:variation>
  <cs:variation>
    <a:tint val="75000"/>
  </cs:variation>
  <cs:variation>
    <a:tint val="98500"/>
  </cs:variation>
  <cs:variation>
    <a:tint val="30000"/>
  </cs:variation>
  <cs:variation>
    <a:tint val="60000"/>
  </cs:variation>
  <cs:variation>
    <a:tint val="8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7.xml"/><Relationship Id="rId2" Type="http://schemas.openxmlformats.org/officeDocument/2006/relationships/chart" Target="../charts/chart6.xml"/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213360</xdr:colOff>
      <xdr:row>2</xdr:row>
      <xdr:rowOff>99060</xdr:rowOff>
    </xdr:from>
    <xdr:to>
      <xdr:col>16</xdr:col>
      <xdr:colOff>0</xdr:colOff>
      <xdr:row>13</xdr:row>
      <xdr:rowOff>76200</xdr:rowOff>
    </xdr:to>
    <xdr:graphicFrame macro="">
      <xdr:nvGraphicFramePr>
        <xdr:cNvPr id="2" name="图表 1">
          <a:extLst>
            <a:ext uri="{FF2B5EF4-FFF2-40B4-BE49-F238E27FC236}">
              <a16:creationId xmlns:a16="http://schemas.microsoft.com/office/drawing/2014/main" id="{9F311B6D-F0C5-450C-B4B6-73EDD7E7C4F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38</xdr:col>
      <xdr:colOff>251460</xdr:colOff>
      <xdr:row>4</xdr:row>
      <xdr:rowOff>152400</xdr:rowOff>
    </xdr:from>
    <xdr:to>
      <xdr:col>42</xdr:col>
      <xdr:colOff>152400</xdr:colOff>
      <xdr:row>19</xdr:row>
      <xdr:rowOff>137160</xdr:rowOff>
    </xdr:to>
    <xdr:graphicFrame macro="">
      <xdr:nvGraphicFramePr>
        <xdr:cNvPr id="6" name="图表 5">
          <a:extLst>
            <a:ext uri="{FF2B5EF4-FFF2-40B4-BE49-F238E27FC236}">
              <a16:creationId xmlns:a16="http://schemas.microsoft.com/office/drawing/2014/main" id="{1AB75154-45D1-43F5-BEEB-9CA5CD324E0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37</xdr:col>
      <xdr:colOff>472440</xdr:colOff>
      <xdr:row>3</xdr:row>
      <xdr:rowOff>83820</xdr:rowOff>
    </xdr:from>
    <xdr:to>
      <xdr:col>42</xdr:col>
      <xdr:colOff>350520</xdr:colOff>
      <xdr:row>18</xdr:row>
      <xdr:rowOff>83820</xdr:rowOff>
    </xdr:to>
    <xdr:graphicFrame macro="">
      <xdr:nvGraphicFramePr>
        <xdr:cNvPr id="3" name="图表 2">
          <a:extLst>
            <a:ext uri="{FF2B5EF4-FFF2-40B4-BE49-F238E27FC236}">
              <a16:creationId xmlns:a16="http://schemas.microsoft.com/office/drawing/2014/main" id="{D34DB1D7-C20D-4CFB-9289-57473A88B83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39</xdr:col>
      <xdr:colOff>38100</xdr:colOff>
      <xdr:row>5</xdr:row>
      <xdr:rowOff>38100</xdr:rowOff>
    </xdr:from>
    <xdr:to>
      <xdr:col>43</xdr:col>
      <xdr:colOff>541020</xdr:colOff>
      <xdr:row>20</xdr:row>
      <xdr:rowOff>38100</xdr:rowOff>
    </xdr:to>
    <xdr:graphicFrame macro="">
      <xdr:nvGraphicFramePr>
        <xdr:cNvPr id="3" name="图表 2">
          <a:extLst>
            <a:ext uri="{FF2B5EF4-FFF2-40B4-BE49-F238E27FC236}">
              <a16:creationId xmlns:a16="http://schemas.microsoft.com/office/drawing/2014/main" id="{DB9DB623-F56D-40AD-9746-498CABFAA3A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1</xdr:rowOff>
    </xdr:from>
    <xdr:to>
      <xdr:col>3</xdr:col>
      <xdr:colOff>510540</xdr:colOff>
      <xdr:row>15</xdr:row>
      <xdr:rowOff>0</xdr:rowOff>
    </xdr:to>
    <xdr:graphicFrame macro="">
      <xdr:nvGraphicFramePr>
        <xdr:cNvPr id="26" name="图表 25">
          <a:extLst>
            <a:ext uri="{FF2B5EF4-FFF2-40B4-BE49-F238E27FC236}">
              <a16:creationId xmlns:a16="http://schemas.microsoft.com/office/drawing/2014/main" id="{9FD15E2F-1B72-4EE2-B09F-1EB4678115A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</xdr:col>
      <xdr:colOff>510540</xdr:colOff>
      <xdr:row>0</xdr:row>
      <xdr:rowOff>0</xdr:rowOff>
    </xdr:from>
    <xdr:to>
      <xdr:col>7</xdr:col>
      <xdr:colOff>411480</xdr:colOff>
      <xdr:row>15</xdr:row>
      <xdr:rowOff>0</xdr:rowOff>
    </xdr:to>
    <xdr:graphicFrame macro="">
      <xdr:nvGraphicFramePr>
        <xdr:cNvPr id="27" name="图表 26">
          <a:extLst>
            <a:ext uri="{FF2B5EF4-FFF2-40B4-BE49-F238E27FC236}">
              <a16:creationId xmlns:a16="http://schemas.microsoft.com/office/drawing/2014/main" id="{2EEEAF71-4C7E-45EC-830C-6F416A797C7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396241</xdr:colOff>
      <xdr:row>0</xdr:row>
      <xdr:rowOff>0</xdr:rowOff>
    </xdr:from>
    <xdr:to>
      <xdr:col>12</xdr:col>
      <xdr:colOff>373224</xdr:colOff>
      <xdr:row>15</xdr:row>
      <xdr:rowOff>0</xdr:rowOff>
    </xdr:to>
    <xdr:graphicFrame macro="">
      <xdr:nvGraphicFramePr>
        <xdr:cNvPr id="28" name="图表 27">
          <a:extLst>
            <a:ext uri="{FF2B5EF4-FFF2-40B4-BE49-F238E27FC236}">
              <a16:creationId xmlns:a16="http://schemas.microsoft.com/office/drawing/2014/main" id="{09269381-AE35-4D2F-8948-2DBED4892B1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125860</xdr:colOff>
      <xdr:row>4</xdr:row>
      <xdr:rowOff>132851</xdr:rowOff>
    </xdr:from>
    <xdr:to>
      <xdr:col>1</xdr:col>
      <xdr:colOff>378622</xdr:colOff>
      <xdr:row>5</xdr:row>
      <xdr:rowOff>153860</xdr:rowOff>
    </xdr:to>
    <xdr:grpSp>
      <xdr:nvGrpSpPr>
        <xdr:cNvPr id="29" name="组合 28">
          <a:extLst>
            <a:ext uri="{FF2B5EF4-FFF2-40B4-BE49-F238E27FC236}">
              <a16:creationId xmlns:a16="http://schemas.microsoft.com/office/drawing/2014/main" id="{5074D82D-3010-424A-A395-CDDC2455E16D}"/>
            </a:ext>
          </a:extLst>
        </xdr:cNvPr>
        <xdr:cNvGrpSpPr/>
      </xdr:nvGrpSpPr>
      <xdr:grpSpPr>
        <a:xfrm>
          <a:off x="813777" y="810184"/>
          <a:ext cx="252762" cy="190343"/>
          <a:chOff x="3245003" y="3014540"/>
          <a:chExt cx="252762" cy="203144"/>
        </a:xfrm>
      </xdr:grpSpPr>
      <xdr:sp macro="" textlink="">
        <xdr:nvSpPr>
          <xdr:cNvPr id="24" name="左中括号 23">
            <a:extLst>
              <a:ext uri="{FF2B5EF4-FFF2-40B4-BE49-F238E27FC236}">
                <a16:creationId xmlns:a16="http://schemas.microsoft.com/office/drawing/2014/main" id="{AE1083D8-4829-4C39-88CF-E06E3AE38AD7}"/>
              </a:ext>
            </a:extLst>
          </xdr:cNvPr>
          <xdr:cNvSpPr/>
        </xdr:nvSpPr>
        <xdr:spPr>
          <a:xfrm rot="5400000">
            <a:off x="3345366" y="3081454"/>
            <a:ext cx="45719" cy="226741"/>
          </a:xfrm>
          <a:prstGeom prst="leftBracket">
            <a:avLst/>
          </a:prstGeom>
          <a:ln w="19050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  <xdr:txBody>
          <a:bodyPr vertOverflow="clip" horzOverflow="clip" rtlCol="0" anchor="t"/>
          <a:lstStyle/>
          <a:p>
            <a:pPr algn="l"/>
            <a:endParaRPr lang="zh-CN" altLang="en-US" sz="1100"/>
          </a:p>
        </xdr:txBody>
      </xdr:sp>
      <xdr:sp macro="" textlink="">
        <xdr:nvSpPr>
          <xdr:cNvPr id="25" name="文本框 24">
            <a:extLst>
              <a:ext uri="{FF2B5EF4-FFF2-40B4-BE49-F238E27FC236}">
                <a16:creationId xmlns:a16="http://schemas.microsoft.com/office/drawing/2014/main" id="{FA6829DF-E35F-4529-B695-175B84D9022E}"/>
              </a:ext>
            </a:extLst>
          </xdr:cNvPr>
          <xdr:cNvSpPr txBox="1"/>
        </xdr:nvSpPr>
        <xdr:spPr>
          <a:xfrm>
            <a:off x="3245003" y="3014540"/>
            <a:ext cx="252762" cy="167268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zh-CN" altLang="en-US" sz="1100"/>
              <a:t>*</a:t>
            </a:r>
          </a:p>
        </xdr:txBody>
      </xdr:sp>
    </xdr:grpSp>
    <xdr:clientData/>
  </xdr:twoCellAnchor>
  <xdr:twoCellAnchor>
    <xdr:from>
      <xdr:col>6</xdr:col>
      <xdr:colOff>296587</xdr:colOff>
      <xdr:row>4</xdr:row>
      <xdr:rowOff>137742</xdr:rowOff>
    </xdr:from>
    <xdr:to>
      <xdr:col>6</xdr:col>
      <xdr:colOff>549349</xdr:colOff>
      <xdr:row>5</xdr:row>
      <xdr:rowOff>160196</xdr:rowOff>
    </xdr:to>
    <xdr:grpSp>
      <xdr:nvGrpSpPr>
        <xdr:cNvPr id="33" name="组合 32">
          <a:extLst>
            <a:ext uri="{FF2B5EF4-FFF2-40B4-BE49-F238E27FC236}">
              <a16:creationId xmlns:a16="http://schemas.microsoft.com/office/drawing/2014/main" id="{FB307B46-7875-4CE7-9B72-7472A970AF66}"/>
            </a:ext>
          </a:extLst>
        </xdr:cNvPr>
        <xdr:cNvGrpSpPr/>
      </xdr:nvGrpSpPr>
      <xdr:grpSpPr>
        <a:xfrm>
          <a:off x="4424087" y="815075"/>
          <a:ext cx="252762" cy="191788"/>
          <a:chOff x="3245003" y="3014547"/>
          <a:chExt cx="252762" cy="203137"/>
        </a:xfrm>
      </xdr:grpSpPr>
      <xdr:sp macro="" textlink="">
        <xdr:nvSpPr>
          <xdr:cNvPr id="34" name="左中括号 33">
            <a:extLst>
              <a:ext uri="{FF2B5EF4-FFF2-40B4-BE49-F238E27FC236}">
                <a16:creationId xmlns:a16="http://schemas.microsoft.com/office/drawing/2014/main" id="{D3D1D294-C4AB-4189-9754-62AE312EE598}"/>
              </a:ext>
            </a:extLst>
          </xdr:cNvPr>
          <xdr:cNvSpPr/>
        </xdr:nvSpPr>
        <xdr:spPr>
          <a:xfrm rot="5400000">
            <a:off x="3345366" y="3081454"/>
            <a:ext cx="45719" cy="226741"/>
          </a:xfrm>
          <a:prstGeom prst="leftBracket">
            <a:avLst/>
          </a:prstGeom>
          <a:ln w="19050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  <xdr:txBody>
          <a:bodyPr vertOverflow="clip" horzOverflow="clip" rtlCol="0" anchor="t"/>
          <a:lstStyle/>
          <a:p>
            <a:pPr algn="l"/>
            <a:endParaRPr lang="zh-CN" altLang="en-US" sz="1100"/>
          </a:p>
        </xdr:txBody>
      </xdr:sp>
      <xdr:sp macro="" textlink="">
        <xdr:nvSpPr>
          <xdr:cNvPr id="35" name="文本框 34">
            <a:extLst>
              <a:ext uri="{FF2B5EF4-FFF2-40B4-BE49-F238E27FC236}">
                <a16:creationId xmlns:a16="http://schemas.microsoft.com/office/drawing/2014/main" id="{3B8640C0-8266-4F34-91BA-FC46E259BA92}"/>
              </a:ext>
            </a:extLst>
          </xdr:cNvPr>
          <xdr:cNvSpPr txBox="1"/>
        </xdr:nvSpPr>
        <xdr:spPr>
          <a:xfrm>
            <a:off x="3245003" y="3014547"/>
            <a:ext cx="252762" cy="167268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zh-CN" altLang="en-US" sz="1100"/>
              <a:t>*</a:t>
            </a:r>
          </a:p>
        </xdr:txBody>
      </xdr:sp>
    </xdr:grpSp>
    <xdr:clientData/>
  </xdr:twoCellAnchor>
  <xdr:twoCellAnchor>
    <xdr:from>
      <xdr:col>8</xdr:col>
      <xdr:colOff>507339</xdr:colOff>
      <xdr:row>3</xdr:row>
      <xdr:rowOff>149165</xdr:rowOff>
    </xdr:from>
    <xdr:to>
      <xdr:col>9</xdr:col>
      <xdr:colOff>251941</xdr:colOff>
      <xdr:row>4</xdr:row>
      <xdr:rowOff>170165</xdr:rowOff>
    </xdr:to>
    <xdr:grpSp>
      <xdr:nvGrpSpPr>
        <xdr:cNvPr id="36" name="组合 35">
          <a:extLst>
            <a:ext uri="{FF2B5EF4-FFF2-40B4-BE49-F238E27FC236}">
              <a16:creationId xmlns:a16="http://schemas.microsoft.com/office/drawing/2014/main" id="{1A8E6015-6585-4786-87C3-0E9271ABB42E}"/>
            </a:ext>
          </a:extLst>
        </xdr:cNvPr>
        <xdr:cNvGrpSpPr/>
      </xdr:nvGrpSpPr>
      <xdr:grpSpPr>
        <a:xfrm>
          <a:off x="6010672" y="657165"/>
          <a:ext cx="432519" cy="190333"/>
          <a:chOff x="3202274" y="3014547"/>
          <a:chExt cx="357050" cy="203137"/>
        </a:xfrm>
      </xdr:grpSpPr>
      <xdr:sp macro="" textlink="">
        <xdr:nvSpPr>
          <xdr:cNvPr id="37" name="左中括号 36">
            <a:extLst>
              <a:ext uri="{FF2B5EF4-FFF2-40B4-BE49-F238E27FC236}">
                <a16:creationId xmlns:a16="http://schemas.microsoft.com/office/drawing/2014/main" id="{F2B8E32A-D2F1-4926-9CDF-5DCFE5EBA1BC}"/>
              </a:ext>
            </a:extLst>
          </xdr:cNvPr>
          <xdr:cNvSpPr/>
        </xdr:nvSpPr>
        <xdr:spPr>
          <a:xfrm rot="5400000">
            <a:off x="3345366" y="3081454"/>
            <a:ext cx="45719" cy="226741"/>
          </a:xfrm>
          <a:prstGeom prst="leftBracket">
            <a:avLst/>
          </a:prstGeom>
          <a:ln w="19050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  <xdr:txBody>
          <a:bodyPr vertOverflow="clip" horzOverflow="clip" rtlCol="0" anchor="t"/>
          <a:lstStyle/>
          <a:p>
            <a:pPr algn="l"/>
            <a:endParaRPr lang="zh-CN" altLang="en-US" sz="1100"/>
          </a:p>
        </xdr:txBody>
      </xdr:sp>
      <xdr:sp macro="" textlink="">
        <xdr:nvSpPr>
          <xdr:cNvPr id="38" name="文本框 37">
            <a:extLst>
              <a:ext uri="{FF2B5EF4-FFF2-40B4-BE49-F238E27FC236}">
                <a16:creationId xmlns:a16="http://schemas.microsoft.com/office/drawing/2014/main" id="{2838F80C-B3D7-4CFC-9287-FA38A783A860}"/>
              </a:ext>
            </a:extLst>
          </xdr:cNvPr>
          <xdr:cNvSpPr txBox="1"/>
        </xdr:nvSpPr>
        <xdr:spPr>
          <a:xfrm>
            <a:off x="3202274" y="3014547"/>
            <a:ext cx="357050" cy="13127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zh-CN" altLang="en-US" sz="1100"/>
              <a:t>**</a:t>
            </a:r>
          </a:p>
        </xdr:txBody>
      </xdr:sp>
    </xdr:grpSp>
    <xdr:clientData/>
  </xdr:twoCellAnchor>
  <xdr:twoCellAnchor>
    <xdr:from>
      <xdr:col>5</xdr:col>
      <xdr:colOff>15697</xdr:colOff>
      <xdr:row>1</xdr:row>
      <xdr:rowOff>134072</xdr:rowOff>
    </xdr:from>
    <xdr:to>
      <xdr:col>5</xdr:col>
      <xdr:colOff>262500</xdr:colOff>
      <xdr:row>2</xdr:row>
      <xdr:rowOff>155072</xdr:rowOff>
    </xdr:to>
    <xdr:grpSp>
      <xdr:nvGrpSpPr>
        <xdr:cNvPr id="39" name="组合 38">
          <a:extLst>
            <a:ext uri="{FF2B5EF4-FFF2-40B4-BE49-F238E27FC236}">
              <a16:creationId xmlns:a16="http://schemas.microsoft.com/office/drawing/2014/main" id="{874687CD-6B86-4A27-B472-D56925C32C7A}"/>
            </a:ext>
          </a:extLst>
        </xdr:cNvPr>
        <xdr:cNvGrpSpPr/>
      </xdr:nvGrpSpPr>
      <xdr:grpSpPr>
        <a:xfrm>
          <a:off x="3455280" y="303405"/>
          <a:ext cx="246803" cy="190334"/>
          <a:chOff x="3245003" y="3014547"/>
          <a:chExt cx="252762" cy="203137"/>
        </a:xfrm>
      </xdr:grpSpPr>
      <xdr:sp macro="" textlink="">
        <xdr:nvSpPr>
          <xdr:cNvPr id="40" name="左中括号 39">
            <a:extLst>
              <a:ext uri="{FF2B5EF4-FFF2-40B4-BE49-F238E27FC236}">
                <a16:creationId xmlns:a16="http://schemas.microsoft.com/office/drawing/2014/main" id="{57110091-0F11-4239-BE31-BAE70D5C8381}"/>
              </a:ext>
            </a:extLst>
          </xdr:cNvPr>
          <xdr:cNvSpPr/>
        </xdr:nvSpPr>
        <xdr:spPr>
          <a:xfrm rot="5400000">
            <a:off x="3345366" y="3081454"/>
            <a:ext cx="45719" cy="226741"/>
          </a:xfrm>
          <a:prstGeom prst="leftBracket">
            <a:avLst/>
          </a:prstGeom>
          <a:ln w="19050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  <xdr:txBody>
          <a:bodyPr vertOverflow="clip" horzOverflow="clip" rtlCol="0" anchor="t"/>
          <a:lstStyle/>
          <a:p>
            <a:pPr algn="l"/>
            <a:endParaRPr lang="zh-CN" altLang="en-US" sz="1100"/>
          </a:p>
        </xdr:txBody>
      </xdr:sp>
      <xdr:sp macro="" textlink="">
        <xdr:nvSpPr>
          <xdr:cNvPr id="41" name="文本框 40">
            <a:extLst>
              <a:ext uri="{FF2B5EF4-FFF2-40B4-BE49-F238E27FC236}">
                <a16:creationId xmlns:a16="http://schemas.microsoft.com/office/drawing/2014/main" id="{D7617C7E-086B-4515-BF68-9510E0BF36DA}"/>
              </a:ext>
            </a:extLst>
          </xdr:cNvPr>
          <xdr:cNvSpPr txBox="1"/>
        </xdr:nvSpPr>
        <xdr:spPr>
          <a:xfrm>
            <a:off x="3245003" y="3014547"/>
            <a:ext cx="252762" cy="167268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zh-CN" altLang="en-US" sz="1100"/>
              <a:t>*</a:t>
            </a:r>
          </a:p>
        </xdr:txBody>
      </xdr:sp>
    </xdr:grpSp>
    <xdr:clientData/>
  </xdr:twoCellAnchor>
  <xdr:twoCellAnchor>
    <xdr:from>
      <xdr:col>2</xdr:col>
      <xdr:colOff>484261</xdr:colOff>
      <xdr:row>3</xdr:row>
      <xdr:rowOff>99700</xdr:rowOff>
    </xdr:from>
    <xdr:to>
      <xdr:col>3</xdr:col>
      <xdr:colOff>124574</xdr:colOff>
      <xdr:row>4</xdr:row>
      <xdr:rowOff>120700</xdr:rowOff>
    </xdr:to>
    <xdr:grpSp>
      <xdr:nvGrpSpPr>
        <xdr:cNvPr id="42" name="组合 41">
          <a:extLst>
            <a:ext uri="{FF2B5EF4-FFF2-40B4-BE49-F238E27FC236}">
              <a16:creationId xmlns:a16="http://schemas.microsoft.com/office/drawing/2014/main" id="{519C8B9B-58F1-4250-B10D-8C2863935887}"/>
            </a:ext>
          </a:extLst>
        </xdr:cNvPr>
        <xdr:cNvGrpSpPr/>
      </xdr:nvGrpSpPr>
      <xdr:grpSpPr>
        <a:xfrm>
          <a:off x="1860094" y="607700"/>
          <a:ext cx="328230" cy="190333"/>
          <a:chOff x="3245003" y="3014547"/>
          <a:chExt cx="252762" cy="203137"/>
        </a:xfrm>
      </xdr:grpSpPr>
      <xdr:sp macro="" textlink="">
        <xdr:nvSpPr>
          <xdr:cNvPr id="43" name="左中括号 42">
            <a:extLst>
              <a:ext uri="{FF2B5EF4-FFF2-40B4-BE49-F238E27FC236}">
                <a16:creationId xmlns:a16="http://schemas.microsoft.com/office/drawing/2014/main" id="{A96C21F4-4BB2-4643-87DD-999C1757F991}"/>
              </a:ext>
            </a:extLst>
          </xdr:cNvPr>
          <xdr:cNvSpPr/>
        </xdr:nvSpPr>
        <xdr:spPr>
          <a:xfrm rot="5400000">
            <a:off x="3345366" y="3081454"/>
            <a:ext cx="45719" cy="226741"/>
          </a:xfrm>
          <a:prstGeom prst="leftBracket">
            <a:avLst/>
          </a:prstGeom>
          <a:ln w="19050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  <xdr:txBody>
          <a:bodyPr vertOverflow="clip" horzOverflow="clip" rtlCol="0" anchor="t"/>
          <a:lstStyle/>
          <a:p>
            <a:pPr algn="l"/>
            <a:endParaRPr lang="zh-CN" altLang="en-US" sz="1100"/>
          </a:p>
        </xdr:txBody>
      </xdr:sp>
      <xdr:sp macro="" textlink="">
        <xdr:nvSpPr>
          <xdr:cNvPr id="44" name="文本框 43">
            <a:extLst>
              <a:ext uri="{FF2B5EF4-FFF2-40B4-BE49-F238E27FC236}">
                <a16:creationId xmlns:a16="http://schemas.microsoft.com/office/drawing/2014/main" id="{6A45D077-91C4-462F-BEBD-3E2979E7F193}"/>
              </a:ext>
            </a:extLst>
          </xdr:cNvPr>
          <xdr:cNvSpPr txBox="1"/>
        </xdr:nvSpPr>
        <xdr:spPr>
          <a:xfrm>
            <a:off x="3245003" y="3014547"/>
            <a:ext cx="252762" cy="167268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zh-CN" altLang="en-US" sz="1100"/>
              <a:t>*</a:t>
            </a:r>
          </a:p>
        </xdr:txBody>
      </xdr:sp>
    </xdr:grpSp>
    <xdr:clientData/>
  </xdr:twoCellAnchor>
  <xdr:twoCellAnchor>
    <xdr:from>
      <xdr:col>10</xdr:col>
      <xdr:colOff>190956</xdr:colOff>
      <xdr:row>4</xdr:row>
      <xdr:rowOff>37924</xdr:rowOff>
    </xdr:from>
    <xdr:to>
      <xdr:col>10</xdr:col>
      <xdr:colOff>548006</xdr:colOff>
      <xdr:row>5</xdr:row>
      <xdr:rowOff>58924</xdr:rowOff>
    </xdr:to>
    <xdr:grpSp>
      <xdr:nvGrpSpPr>
        <xdr:cNvPr id="51" name="组合 50">
          <a:extLst>
            <a:ext uri="{FF2B5EF4-FFF2-40B4-BE49-F238E27FC236}">
              <a16:creationId xmlns:a16="http://schemas.microsoft.com/office/drawing/2014/main" id="{A974784E-2F22-4149-AF64-7C5994D0BB09}"/>
            </a:ext>
          </a:extLst>
        </xdr:cNvPr>
        <xdr:cNvGrpSpPr/>
      </xdr:nvGrpSpPr>
      <xdr:grpSpPr>
        <a:xfrm>
          <a:off x="7070123" y="715257"/>
          <a:ext cx="357050" cy="190334"/>
          <a:chOff x="3202274" y="3014547"/>
          <a:chExt cx="357050" cy="203137"/>
        </a:xfrm>
      </xdr:grpSpPr>
      <xdr:sp macro="" textlink="">
        <xdr:nvSpPr>
          <xdr:cNvPr id="52" name="左中括号 51">
            <a:extLst>
              <a:ext uri="{FF2B5EF4-FFF2-40B4-BE49-F238E27FC236}">
                <a16:creationId xmlns:a16="http://schemas.microsoft.com/office/drawing/2014/main" id="{09F1517F-57B1-433D-8AD6-CDB175266CA1}"/>
              </a:ext>
            </a:extLst>
          </xdr:cNvPr>
          <xdr:cNvSpPr/>
        </xdr:nvSpPr>
        <xdr:spPr>
          <a:xfrm rot="5400000">
            <a:off x="3345366" y="3081454"/>
            <a:ext cx="45719" cy="226741"/>
          </a:xfrm>
          <a:prstGeom prst="leftBracket">
            <a:avLst/>
          </a:prstGeom>
          <a:ln w="19050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  <xdr:txBody>
          <a:bodyPr vertOverflow="clip" horzOverflow="clip" rtlCol="0" anchor="t"/>
          <a:lstStyle/>
          <a:p>
            <a:pPr algn="l"/>
            <a:endParaRPr lang="zh-CN" altLang="en-US" sz="1100"/>
          </a:p>
        </xdr:txBody>
      </xdr:sp>
      <xdr:sp macro="" textlink="">
        <xdr:nvSpPr>
          <xdr:cNvPr id="53" name="文本框 52">
            <a:extLst>
              <a:ext uri="{FF2B5EF4-FFF2-40B4-BE49-F238E27FC236}">
                <a16:creationId xmlns:a16="http://schemas.microsoft.com/office/drawing/2014/main" id="{EDF48FC0-18D4-4D54-9836-246526D1F82C}"/>
              </a:ext>
            </a:extLst>
          </xdr:cNvPr>
          <xdr:cNvSpPr txBox="1"/>
        </xdr:nvSpPr>
        <xdr:spPr>
          <a:xfrm>
            <a:off x="3202274" y="3014547"/>
            <a:ext cx="357050" cy="13127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zh-CN" altLang="en-US" sz="1100"/>
              <a:t>**</a:t>
            </a:r>
          </a:p>
        </xdr:txBody>
      </xdr:sp>
    </xdr:grpSp>
    <xdr:clientData/>
  </xdr:twoCellAnchor>
  <xdr:twoCellAnchor>
    <xdr:from>
      <xdr:col>0</xdr:col>
      <xdr:colOff>0</xdr:colOff>
      <xdr:row>0</xdr:row>
      <xdr:rowOff>121065</xdr:rowOff>
    </xdr:from>
    <xdr:to>
      <xdr:col>1</xdr:col>
      <xdr:colOff>56972</xdr:colOff>
      <xdr:row>1</xdr:row>
      <xdr:rowOff>170915</xdr:rowOff>
    </xdr:to>
    <xdr:sp macro="" textlink="">
      <xdr:nvSpPr>
        <xdr:cNvPr id="54" name="文本框 53">
          <a:extLst>
            <a:ext uri="{FF2B5EF4-FFF2-40B4-BE49-F238E27FC236}">
              <a16:creationId xmlns:a16="http://schemas.microsoft.com/office/drawing/2014/main" id="{3F35D09F-023D-4D97-B748-14B98F08C194}"/>
            </a:ext>
          </a:extLst>
        </xdr:cNvPr>
        <xdr:cNvSpPr txBox="1"/>
      </xdr:nvSpPr>
      <xdr:spPr>
        <a:xfrm>
          <a:off x="0" y="121065"/>
          <a:ext cx="669421" cy="23500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zh-CN" altLang="en-US" sz="800"/>
            <a:t>患者比例</a:t>
          </a:r>
          <a:r>
            <a:rPr lang="en-US" altLang="zh-CN" sz="800"/>
            <a:t>%</a:t>
          </a:r>
          <a:endParaRPr lang="zh-CN" altLang="en-US" sz="800"/>
        </a:p>
      </xdr:txBody>
    </xdr:sp>
    <xdr:clientData/>
  </xdr:twoCellAnchor>
  <xdr:twoCellAnchor>
    <xdr:from>
      <xdr:col>3</xdr:col>
      <xdr:colOff>508474</xdr:colOff>
      <xdr:row>0</xdr:row>
      <xdr:rowOff>110980</xdr:rowOff>
    </xdr:from>
    <xdr:to>
      <xdr:col>4</xdr:col>
      <xdr:colOff>565447</xdr:colOff>
      <xdr:row>1</xdr:row>
      <xdr:rowOff>160830</xdr:rowOff>
    </xdr:to>
    <xdr:sp macro="" textlink="">
      <xdr:nvSpPr>
        <xdr:cNvPr id="55" name="文本框 54">
          <a:extLst>
            <a:ext uri="{FF2B5EF4-FFF2-40B4-BE49-F238E27FC236}">
              <a16:creationId xmlns:a16="http://schemas.microsoft.com/office/drawing/2014/main" id="{CE68464A-D326-4D02-ACCC-B561485B83EA}"/>
            </a:ext>
          </a:extLst>
        </xdr:cNvPr>
        <xdr:cNvSpPr txBox="1"/>
      </xdr:nvSpPr>
      <xdr:spPr>
        <a:xfrm>
          <a:off x="2327943" y="110980"/>
          <a:ext cx="663463" cy="23646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zh-CN" altLang="en-US" sz="800"/>
            <a:t>患者比例</a:t>
          </a:r>
          <a:r>
            <a:rPr lang="en-US" altLang="zh-CN" sz="800"/>
            <a:t>%</a:t>
          </a:r>
          <a:endParaRPr lang="zh-CN" altLang="en-US" sz="800"/>
        </a:p>
      </xdr:txBody>
    </xdr:sp>
    <xdr:clientData/>
  </xdr:twoCellAnchor>
  <xdr:twoCellAnchor>
    <xdr:from>
      <xdr:col>7</xdr:col>
      <xdr:colOff>435602</xdr:colOff>
      <xdr:row>0</xdr:row>
      <xdr:rowOff>107360</xdr:rowOff>
    </xdr:from>
    <xdr:to>
      <xdr:col>8</xdr:col>
      <xdr:colOff>492574</xdr:colOff>
      <xdr:row>1</xdr:row>
      <xdr:rowOff>157210</xdr:rowOff>
    </xdr:to>
    <xdr:sp macro="" textlink="">
      <xdr:nvSpPr>
        <xdr:cNvPr id="56" name="文本框 55">
          <a:extLst>
            <a:ext uri="{FF2B5EF4-FFF2-40B4-BE49-F238E27FC236}">
              <a16:creationId xmlns:a16="http://schemas.microsoft.com/office/drawing/2014/main" id="{8B434074-8520-4FB0-B07E-9E725AF9B510}"/>
            </a:ext>
          </a:extLst>
        </xdr:cNvPr>
        <xdr:cNvSpPr txBox="1"/>
      </xdr:nvSpPr>
      <xdr:spPr>
        <a:xfrm>
          <a:off x="4681031" y="107360"/>
          <a:ext cx="663461" cy="23646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zh-CN" altLang="en-US" sz="800"/>
            <a:t>患者比例</a:t>
          </a:r>
          <a:r>
            <a:rPr lang="en-US" altLang="zh-CN" sz="800"/>
            <a:t>%</a:t>
          </a:r>
          <a:endParaRPr lang="zh-CN" altLang="en-US" sz="800"/>
        </a:p>
      </xdr:txBody>
    </xdr:sp>
    <xdr:clientData/>
  </xdr:twoCellAnchor>
  <xdr:twoCellAnchor>
    <xdr:from>
      <xdr:col>11</xdr:col>
      <xdr:colOff>359999</xdr:colOff>
      <xdr:row>6</xdr:row>
      <xdr:rowOff>112637</xdr:rowOff>
    </xdr:from>
    <xdr:to>
      <xdr:col>11</xdr:col>
      <xdr:colOff>359999</xdr:colOff>
      <xdr:row>7</xdr:row>
      <xdr:rowOff>147734</xdr:rowOff>
    </xdr:to>
    <xdr:cxnSp macro="">
      <xdr:nvCxnSpPr>
        <xdr:cNvPr id="60" name="直接箭头连接符 59">
          <a:extLst>
            <a:ext uri="{FF2B5EF4-FFF2-40B4-BE49-F238E27FC236}">
              <a16:creationId xmlns:a16="http://schemas.microsoft.com/office/drawing/2014/main" id="{E72F0845-E69B-4CEF-91FA-6DE9436C4326}"/>
            </a:ext>
          </a:extLst>
        </xdr:cNvPr>
        <xdr:cNvCxnSpPr/>
      </xdr:nvCxnSpPr>
      <xdr:spPr>
        <a:xfrm flipV="1">
          <a:off x="7031387" y="1232310"/>
          <a:ext cx="0" cy="221710"/>
        </a:xfrm>
        <a:prstGeom prst="straightConnector1">
          <a:avLst/>
        </a:prstGeom>
        <a:ln w="19050">
          <a:solidFill>
            <a:srgbClr val="00B050"/>
          </a:solidFill>
          <a:prstDash val="sysDot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361322</xdr:colOff>
      <xdr:row>8</xdr:row>
      <xdr:rowOff>23327</xdr:rowOff>
    </xdr:from>
    <xdr:to>
      <xdr:col>11</xdr:col>
      <xdr:colOff>361322</xdr:colOff>
      <xdr:row>9</xdr:row>
      <xdr:rowOff>46813</xdr:rowOff>
    </xdr:to>
    <xdr:cxnSp macro="">
      <xdr:nvCxnSpPr>
        <xdr:cNvPr id="61" name="直接箭头连接符 60">
          <a:extLst>
            <a:ext uri="{FF2B5EF4-FFF2-40B4-BE49-F238E27FC236}">
              <a16:creationId xmlns:a16="http://schemas.microsoft.com/office/drawing/2014/main" id="{2313AC99-D115-4CD8-B01B-752559249918}"/>
            </a:ext>
          </a:extLst>
        </xdr:cNvPr>
        <xdr:cNvCxnSpPr/>
      </xdr:nvCxnSpPr>
      <xdr:spPr>
        <a:xfrm>
          <a:off x="7032710" y="1516225"/>
          <a:ext cx="0" cy="210098"/>
        </a:xfrm>
        <a:prstGeom prst="straightConnector1">
          <a:avLst/>
        </a:prstGeom>
        <a:ln w="19050">
          <a:solidFill>
            <a:srgbClr val="FF0000"/>
          </a:solidFill>
          <a:prstDash val="sysDot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11</xdr:col>
      <xdr:colOff>326571</xdr:colOff>
      <xdr:row>6</xdr:row>
      <xdr:rowOff>147736</xdr:rowOff>
    </xdr:from>
    <xdr:ext cx="530915" cy="242374"/>
    <xdr:sp macro="" textlink="">
      <xdr:nvSpPr>
        <xdr:cNvPr id="64" name="文本框 63">
          <a:extLst>
            <a:ext uri="{FF2B5EF4-FFF2-40B4-BE49-F238E27FC236}">
              <a16:creationId xmlns:a16="http://schemas.microsoft.com/office/drawing/2014/main" id="{F8F79D51-9A9C-4A3A-B7DE-B9042AB5C64F}"/>
            </a:ext>
          </a:extLst>
        </xdr:cNvPr>
        <xdr:cNvSpPr txBox="1"/>
      </xdr:nvSpPr>
      <xdr:spPr>
        <a:xfrm>
          <a:off x="7032171" y="1239936"/>
          <a:ext cx="530915" cy="24237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zh-CN" altLang="en-US" sz="900"/>
            <a:t>增长比</a:t>
          </a:r>
        </a:p>
      </xdr:txBody>
    </xdr:sp>
    <xdr:clientData/>
  </xdr:oneCellAnchor>
  <xdr:oneCellAnchor>
    <xdr:from>
      <xdr:col>11</xdr:col>
      <xdr:colOff>331237</xdr:colOff>
      <xdr:row>7</xdr:row>
      <xdr:rowOff>175727</xdr:rowOff>
    </xdr:from>
    <xdr:ext cx="530915" cy="242374"/>
    <xdr:sp macro="" textlink="">
      <xdr:nvSpPr>
        <xdr:cNvPr id="65" name="文本框 64">
          <a:extLst>
            <a:ext uri="{FF2B5EF4-FFF2-40B4-BE49-F238E27FC236}">
              <a16:creationId xmlns:a16="http://schemas.microsoft.com/office/drawing/2014/main" id="{BD174305-C5CE-4E89-89E2-F4CFBE67DC94}"/>
            </a:ext>
          </a:extLst>
        </xdr:cNvPr>
        <xdr:cNvSpPr txBox="1"/>
      </xdr:nvSpPr>
      <xdr:spPr>
        <a:xfrm>
          <a:off x="7036837" y="1449960"/>
          <a:ext cx="530915" cy="24237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zh-CN" altLang="en-US" sz="900"/>
            <a:t>下降比</a:t>
          </a:r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016-2017ACDF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>
        <row r="179">
          <cell r="A179" t="str">
            <v>商春富</v>
          </cell>
          <cell r="B179">
            <v>42874</v>
          </cell>
          <cell r="C179">
            <v>15165948123</v>
          </cell>
          <cell r="D179" t="str">
            <v>C4-5,5-6ACDF</v>
          </cell>
          <cell r="E179" t="str">
            <v>3个月</v>
          </cell>
          <cell r="F179" t="str">
            <v>3个月</v>
          </cell>
          <cell r="G179" t="str">
            <v>无</v>
          </cell>
          <cell r="J179" t="str">
            <v>有</v>
          </cell>
          <cell r="K179">
            <v>2</v>
          </cell>
        </row>
      </sheetData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Override1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S98"/>
  <sheetViews>
    <sheetView workbookViewId="0">
      <selection activeCell="B1" sqref="B1:B1048576"/>
    </sheetView>
  </sheetViews>
  <sheetFormatPr defaultRowHeight="13.5" x14ac:dyDescent="0.15"/>
  <cols>
    <col min="1" max="1" width="11.75" customWidth="1"/>
    <col min="3" max="3" width="31.625" customWidth="1"/>
    <col min="4" max="4" width="7.25" customWidth="1"/>
    <col min="9" max="9" width="13.5" customWidth="1"/>
    <col min="11" max="11" width="12.375" customWidth="1"/>
  </cols>
  <sheetData>
    <row r="1" spans="1:19" ht="57" x14ac:dyDescent="0.15">
      <c r="A1" s="5" t="s">
        <v>315</v>
      </c>
      <c r="B1" s="6" t="s">
        <v>199</v>
      </c>
      <c r="C1" s="1" t="s">
        <v>203</v>
      </c>
      <c r="D1" s="7" t="s">
        <v>8</v>
      </c>
      <c r="E1" s="7" t="s">
        <v>9</v>
      </c>
      <c r="F1" s="7" t="s">
        <v>10</v>
      </c>
      <c r="G1" s="8" t="s">
        <v>204</v>
      </c>
      <c r="H1" s="8" t="s">
        <v>11</v>
      </c>
      <c r="I1" s="8" t="s">
        <v>262</v>
      </c>
      <c r="J1" s="21" t="s">
        <v>204</v>
      </c>
      <c r="K1" s="8" t="s">
        <v>12</v>
      </c>
      <c r="L1" s="8" t="s">
        <v>204</v>
      </c>
      <c r="M1" s="8" t="s">
        <v>11</v>
      </c>
      <c r="N1" s="21" t="s">
        <v>206</v>
      </c>
      <c r="O1" s="21" t="s">
        <v>267</v>
      </c>
      <c r="P1" s="8" t="s">
        <v>266</v>
      </c>
      <c r="Q1" s="21" t="s">
        <v>208</v>
      </c>
      <c r="R1" s="8" t="s">
        <v>265</v>
      </c>
      <c r="S1" s="8" t="s">
        <v>207</v>
      </c>
    </row>
    <row r="2" spans="1:19" x14ac:dyDescent="0.15">
      <c r="A2" s="2">
        <v>42380</v>
      </c>
      <c r="B2" s="3">
        <v>1</v>
      </c>
      <c r="C2" s="1" t="s">
        <v>1</v>
      </c>
      <c r="D2" s="1" t="s">
        <v>2</v>
      </c>
      <c r="E2" s="1" t="s">
        <v>3</v>
      </c>
      <c r="F2" s="1" t="s">
        <v>4</v>
      </c>
      <c r="G2" s="1">
        <v>10</v>
      </c>
      <c r="H2" s="1" t="s">
        <v>13</v>
      </c>
      <c r="I2" s="1" t="s">
        <v>263</v>
      </c>
      <c r="J2" s="16">
        <v>0</v>
      </c>
      <c r="K2" s="1" t="s">
        <v>4</v>
      </c>
      <c r="L2" s="1">
        <v>3</v>
      </c>
      <c r="M2" s="1" t="s">
        <v>14</v>
      </c>
      <c r="N2" s="16">
        <v>13</v>
      </c>
      <c r="O2" s="16">
        <v>20</v>
      </c>
      <c r="P2" s="1">
        <v>6</v>
      </c>
      <c r="Q2" s="16">
        <v>16</v>
      </c>
      <c r="R2" s="1">
        <v>15</v>
      </c>
      <c r="S2" s="1">
        <v>17</v>
      </c>
    </row>
    <row r="3" spans="1:19" x14ac:dyDescent="0.15">
      <c r="A3" s="2">
        <v>42388</v>
      </c>
      <c r="B3" s="3">
        <v>1</v>
      </c>
      <c r="C3" s="1" t="s">
        <v>16</v>
      </c>
      <c r="D3" s="1" t="s">
        <v>17</v>
      </c>
      <c r="E3" s="1" t="s">
        <v>17</v>
      </c>
      <c r="F3" s="1" t="s">
        <v>69</v>
      </c>
      <c r="G3" s="1">
        <v>0</v>
      </c>
      <c r="H3" s="1" t="s">
        <v>14</v>
      </c>
      <c r="I3" s="1" t="s">
        <v>264</v>
      </c>
      <c r="J3" s="16">
        <v>2</v>
      </c>
      <c r="K3" s="1" t="s">
        <v>18</v>
      </c>
      <c r="L3" s="1">
        <v>0</v>
      </c>
      <c r="M3" s="1" t="s">
        <v>19</v>
      </c>
      <c r="N3" s="16">
        <v>9</v>
      </c>
      <c r="O3" s="16">
        <v>15</v>
      </c>
      <c r="P3" s="1">
        <v>26</v>
      </c>
      <c r="Q3" s="16">
        <v>15</v>
      </c>
      <c r="R3" s="1">
        <v>14</v>
      </c>
      <c r="S3" s="1">
        <v>14</v>
      </c>
    </row>
    <row r="4" spans="1:19" x14ac:dyDescent="0.15">
      <c r="A4" s="2">
        <v>42424</v>
      </c>
      <c r="B4" s="9">
        <v>1</v>
      </c>
      <c r="C4" s="1" t="s">
        <v>21</v>
      </c>
      <c r="D4" s="1" t="s">
        <v>22</v>
      </c>
      <c r="E4" s="1" t="s">
        <v>23</v>
      </c>
      <c r="F4" s="1" t="s">
        <v>69</v>
      </c>
      <c r="G4" s="1">
        <v>0</v>
      </c>
      <c r="H4" s="1" t="s">
        <v>19</v>
      </c>
      <c r="I4" s="1" t="s">
        <v>263</v>
      </c>
      <c r="J4" s="16">
        <v>0</v>
      </c>
      <c r="K4" s="1" t="s">
        <v>57</v>
      </c>
      <c r="L4" s="1">
        <v>0</v>
      </c>
      <c r="M4" s="1" t="s">
        <v>19</v>
      </c>
      <c r="N4" s="16">
        <v>7</v>
      </c>
      <c r="O4" s="16">
        <v>9</v>
      </c>
      <c r="P4" s="1">
        <v>0</v>
      </c>
      <c r="Q4" s="16">
        <v>17</v>
      </c>
      <c r="R4" s="1">
        <v>14</v>
      </c>
      <c r="S4" s="1">
        <v>17</v>
      </c>
    </row>
    <row r="5" spans="1:19" x14ac:dyDescent="0.15">
      <c r="A5" s="2">
        <v>42430</v>
      </c>
      <c r="B5" s="3">
        <v>1</v>
      </c>
      <c r="C5" s="1" t="s">
        <v>25</v>
      </c>
      <c r="D5" s="1" t="s">
        <v>27</v>
      </c>
      <c r="E5" s="1" t="s">
        <v>26</v>
      </c>
      <c r="F5" s="1" t="s">
        <v>69</v>
      </c>
      <c r="G5" s="1">
        <v>0</v>
      </c>
      <c r="H5" s="1" t="s">
        <v>14</v>
      </c>
      <c r="I5" s="1" t="s">
        <v>263</v>
      </c>
      <c r="J5" s="16">
        <v>0</v>
      </c>
      <c r="K5" s="1" t="s">
        <v>57</v>
      </c>
      <c r="L5" s="1">
        <v>0</v>
      </c>
      <c r="M5" s="1" t="s">
        <v>19</v>
      </c>
      <c r="N5" s="16">
        <v>3</v>
      </c>
      <c r="O5" s="16">
        <v>12</v>
      </c>
      <c r="P5" s="10">
        <v>32</v>
      </c>
      <c r="Q5" s="16">
        <v>15</v>
      </c>
      <c r="R5" s="1">
        <v>13</v>
      </c>
      <c r="S5" s="10">
        <v>15</v>
      </c>
    </row>
    <row r="6" spans="1:19" x14ac:dyDescent="0.15">
      <c r="A6" s="2">
        <v>42452</v>
      </c>
      <c r="B6" s="11">
        <v>1</v>
      </c>
      <c r="C6" s="1" t="s">
        <v>31</v>
      </c>
      <c r="D6" s="1" t="s">
        <v>32</v>
      </c>
      <c r="E6" s="1" t="s">
        <v>17</v>
      </c>
      <c r="F6" s="1" t="s">
        <v>69</v>
      </c>
      <c r="G6" s="1">
        <v>0</v>
      </c>
      <c r="H6" s="1" t="s">
        <v>13</v>
      </c>
      <c r="I6" s="1" t="s">
        <v>263</v>
      </c>
      <c r="J6" s="16">
        <v>0</v>
      </c>
      <c r="K6" s="1" t="s">
        <v>33</v>
      </c>
      <c r="L6" s="1">
        <v>6</v>
      </c>
      <c r="M6" s="1" t="s">
        <v>34</v>
      </c>
      <c r="N6" s="16">
        <v>12</v>
      </c>
      <c r="O6" s="16">
        <v>20</v>
      </c>
      <c r="P6" s="10">
        <v>28</v>
      </c>
      <c r="Q6" s="16">
        <v>15</v>
      </c>
      <c r="R6" s="1">
        <v>13</v>
      </c>
      <c r="S6" s="10">
        <v>15</v>
      </c>
    </row>
    <row r="7" spans="1:19" x14ac:dyDescent="0.15">
      <c r="A7" s="2">
        <v>42465</v>
      </c>
      <c r="B7" s="3">
        <v>1</v>
      </c>
      <c r="C7" s="1" t="s">
        <v>36</v>
      </c>
      <c r="D7" s="1" t="s">
        <v>28</v>
      </c>
      <c r="E7" s="1" t="s">
        <v>211</v>
      </c>
      <c r="F7" s="1" t="s">
        <v>37</v>
      </c>
      <c r="G7" s="1">
        <v>0</v>
      </c>
      <c r="H7" s="1" t="s">
        <v>14</v>
      </c>
      <c r="I7" s="1" t="s">
        <v>263</v>
      </c>
      <c r="J7" s="16">
        <v>0</v>
      </c>
      <c r="K7" s="1" t="s">
        <v>57</v>
      </c>
      <c r="L7" s="1">
        <v>0</v>
      </c>
      <c r="M7" s="1" t="s">
        <v>19</v>
      </c>
      <c r="N7" s="16">
        <v>14</v>
      </c>
      <c r="O7" s="16">
        <v>21</v>
      </c>
      <c r="P7" s="10">
        <v>16</v>
      </c>
      <c r="Q7" s="16">
        <v>14</v>
      </c>
      <c r="R7" s="1">
        <v>13</v>
      </c>
      <c r="S7" s="10">
        <v>16</v>
      </c>
    </row>
    <row r="8" spans="1:19" x14ac:dyDescent="0.15">
      <c r="A8" s="2">
        <v>42472</v>
      </c>
      <c r="B8" s="3">
        <v>1</v>
      </c>
      <c r="C8" s="1" t="s">
        <v>39</v>
      </c>
      <c r="D8" s="1" t="s">
        <v>17</v>
      </c>
      <c r="E8" s="1" t="s">
        <v>28</v>
      </c>
      <c r="F8" s="1" t="s">
        <v>40</v>
      </c>
      <c r="G8" s="1">
        <v>6</v>
      </c>
      <c r="H8" s="1" t="s">
        <v>14</v>
      </c>
      <c r="I8" s="1" t="s">
        <v>263</v>
      </c>
      <c r="J8" s="16">
        <v>0</v>
      </c>
      <c r="K8" s="1" t="s">
        <v>41</v>
      </c>
      <c r="L8" s="1">
        <v>0</v>
      </c>
      <c r="M8" s="1" t="s">
        <v>42</v>
      </c>
      <c r="N8" s="16">
        <v>12</v>
      </c>
      <c r="O8" s="16">
        <v>18</v>
      </c>
      <c r="P8" s="10">
        <v>10</v>
      </c>
      <c r="Q8" s="16">
        <v>16</v>
      </c>
      <c r="R8" s="1">
        <v>15</v>
      </c>
      <c r="S8" s="10">
        <v>17</v>
      </c>
    </row>
    <row r="9" spans="1:19" x14ac:dyDescent="0.15">
      <c r="A9" s="2">
        <v>42499</v>
      </c>
      <c r="B9" s="3">
        <v>2</v>
      </c>
      <c r="C9" s="1" t="s">
        <v>44</v>
      </c>
      <c r="D9" s="1" t="s">
        <v>45</v>
      </c>
      <c r="E9" s="1" t="s">
        <v>45</v>
      </c>
      <c r="F9" s="1" t="s">
        <v>69</v>
      </c>
      <c r="G9" s="1">
        <v>0</v>
      </c>
      <c r="H9" s="1" t="s">
        <v>14</v>
      </c>
      <c r="I9" s="1" t="s">
        <v>275</v>
      </c>
      <c r="J9" s="16">
        <v>0</v>
      </c>
      <c r="K9" s="1" t="s">
        <v>46</v>
      </c>
      <c r="L9" s="1">
        <v>0</v>
      </c>
      <c r="M9" s="1" t="s">
        <v>19</v>
      </c>
      <c r="N9" s="16">
        <v>2</v>
      </c>
      <c r="O9" s="16">
        <v>14</v>
      </c>
      <c r="P9" s="10">
        <v>8</v>
      </c>
      <c r="Q9" s="16">
        <v>17</v>
      </c>
      <c r="R9" s="1">
        <v>16</v>
      </c>
      <c r="S9" s="10">
        <v>17</v>
      </c>
    </row>
    <row r="10" spans="1:19" x14ac:dyDescent="0.15">
      <c r="A10" s="2">
        <v>42508</v>
      </c>
      <c r="B10" s="3">
        <v>2</v>
      </c>
      <c r="C10" s="1" t="s">
        <v>48</v>
      </c>
      <c r="D10" s="1" t="s">
        <v>49</v>
      </c>
      <c r="E10" s="1" t="s">
        <v>28</v>
      </c>
      <c r="F10" s="1" t="s">
        <v>69</v>
      </c>
      <c r="G10" s="1">
        <v>0</v>
      </c>
      <c r="H10" s="1" t="s">
        <v>14</v>
      </c>
      <c r="I10" s="1" t="s">
        <v>263</v>
      </c>
      <c r="J10" s="16">
        <v>0</v>
      </c>
      <c r="K10" s="1" t="s">
        <v>50</v>
      </c>
      <c r="L10" s="1">
        <v>0</v>
      </c>
      <c r="M10" s="1" t="s">
        <v>51</v>
      </c>
      <c r="N10" s="16">
        <v>4</v>
      </c>
      <c r="O10" s="16">
        <v>14</v>
      </c>
      <c r="P10" s="10">
        <v>0</v>
      </c>
      <c r="Q10" s="16">
        <v>16</v>
      </c>
      <c r="R10" s="1">
        <v>15</v>
      </c>
      <c r="S10" s="10">
        <v>17</v>
      </c>
    </row>
    <row r="11" spans="1:19" x14ac:dyDescent="0.15">
      <c r="A11" s="14">
        <v>42592</v>
      </c>
      <c r="B11" s="15">
        <v>1</v>
      </c>
      <c r="C11" s="13" t="s">
        <v>53</v>
      </c>
      <c r="D11" s="13" t="s">
        <v>54</v>
      </c>
      <c r="E11" s="13" t="s">
        <v>54</v>
      </c>
      <c r="F11" s="1" t="s">
        <v>69</v>
      </c>
      <c r="G11" s="13">
        <v>0</v>
      </c>
      <c r="H11" s="13" t="s">
        <v>14</v>
      </c>
      <c r="I11" s="1" t="s">
        <v>263</v>
      </c>
      <c r="J11" s="22">
        <v>0</v>
      </c>
      <c r="K11" s="1" t="s">
        <v>57</v>
      </c>
      <c r="L11" s="13">
        <v>0</v>
      </c>
      <c r="M11" s="13" t="s">
        <v>51</v>
      </c>
      <c r="N11" s="16">
        <v>29</v>
      </c>
      <c r="O11" s="16">
        <v>29</v>
      </c>
      <c r="P11" s="10">
        <v>12</v>
      </c>
      <c r="Q11" s="16">
        <v>9</v>
      </c>
      <c r="R11" s="1">
        <v>11</v>
      </c>
      <c r="S11" s="10">
        <v>16</v>
      </c>
    </row>
    <row r="12" spans="1:19" x14ac:dyDescent="0.15">
      <c r="A12" s="2">
        <v>42597</v>
      </c>
      <c r="B12" s="16">
        <v>1</v>
      </c>
      <c r="C12" s="1" t="s">
        <v>55</v>
      </c>
      <c r="D12" s="1" t="s">
        <v>63</v>
      </c>
      <c r="E12" s="1" t="s">
        <v>212</v>
      </c>
      <c r="F12" s="1" t="s">
        <v>69</v>
      </c>
      <c r="G12" s="1">
        <v>0</v>
      </c>
      <c r="H12" s="13" t="s">
        <v>14</v>
      </c>
      <c r="I12" s="1" t="s">
        <v>263</v>
      </c>
      <c r="J12" s="22">
        <v>0</v>
      </c>
      <c r="K12" s="1" t="s">
        <v>57</v>
      </c>
      <c r="L12" s="1">
        <v>0</v>
      </c>
      <c r="M12" s="13" t="s">
        <v>51</v>
      </c>
      <c r="N12" s="16">
        <v>11</v>
      </c>
      <c r="O12" s="16">
        <v>20</v>
      </c>
      <c r="P12" s="1">
        <v>8</v>
      </c>
      <c r="Q12" s="16">
        <v>17</v>
      </c>
      <c r="R12" s="1">
        <v>16</v>
      </c>
      <c r="S12" s="1">
        <v>17</v>
      </c>
    </row>
    <row r="13" spans="1:19" x14ac:dyDescent="0.15">
      <c r="A13" s="2">
        <v>42982</v>
      </c>
      <c r="B13" s="1">
        <v>2</v>
      </c>
      <c r="C13" s="1" t="s">
        <v>238</v>
      </c>
      <c r="D13" s="1" t="s">
        <v>222</v>
      </c>
      <c r="E13" s="1" t="s">
        <v>222</v>
      </c>
      <c r="F13" s="1" t="s">
        <v>57</v>
      </c>
      <c r="G13" s="1">
        <v>0</v>
      </c>
      <c r="H13" s="13" t="s">
        <v>14</v>
      </c>
      <c r="I13" s="1" t="s">
        <v>263</v>
      </c>
      <c r="J13" s="22">
        <v>0</v>
      </c>
      <c r="K13" s="1" t="s">
        <v>57</v>
      </c>
      <c r="L13" s="1">
        <v>0</v>
      </c>
      <c r="M13" s="13" t="s">
        <v>51</v>
      </c>
      <c r="N13" s="16">
        <v>6</v>
      </c>
      <c r="O13" s="16">
        <v>14</v>
      </c>
      <c r="P13" s="1">
        <v>12</v>
      </c>
      <c r="Q13" s="16">
        <v>16</v>
      </c>
      <c r="R13" s="1">
        <v>15</v>
      </c>
      <c r="S13" s="1">
        <v>15</v>
      </c>
    </row>
    <row r="14" spans="1:19" x14ac:dyDescent="0.15">
      <c r="A14" s="2">
        <v>43000</v>
      </c>
      <c r="B14" s="1">
        <v>2</v>
      </c>
      <c r="C14" s="1" t="s">
        <v>239</v>
      </c>
      <c r="D14" s="1" t="s">
        <v>222</v>
      </c>
      <c r="E14" s="1" t="s">
        <v>222</v>
      </c>
      <c r="F14" s="1" t="s">
        <v>65</v>
      </c>
      <c r="G14" s="1">
        <v>3</v>
      </c>
      <c r="H14" s="1" t="s">
        <v>13</v>
      </c>
      <c r="I14" s="13" t="s">
        <v>264</v>
      </c>
      <c r="J14" s="16">
        <v>4</v>
      </c>
      <c r="K14" s="1" t="s">
        <v>56</v>
      </c>
      <c r="L14" s="1">
        <v>1</v>
      </c>
      <c r="M14" s="13" t="s">
        <v>51</v>
      </c>
      <c r="N14" s="16">
        <v>6</v>
      </c>
      <c r="O14" s="16">
        <v>15</v>
      </c>
      <c r="P14" s="1">
        <v>0</v>
      </c>
      <c r="Q14" s="16">
        <v>16</v>
      </c>
      <c r="R14" s="1">
        <v>15</v>
      </c>
      <c r="S14" s="1">
        <v>17</v>
      </c>
    </row>
    <row r="15" spans="1:19" x14ac:dyDescent="0.15">
      <c r="A15" s="2">
        <v>43004</v>
      </c>
      <c r="B15" s="1">
        <v>1</v>
      </c>
      <c r="C15" s="1" t="s">
        <v>58</v>
      </c>
      <c r="D15" s="1" t="s">
        <v>219</v>
      </c>
      <c r="E15" s="1" t="s">
        <v>219</v>
      </c>
      <c r="F15" s="1" t="s">
        <v>65</v>
      </c>
      <c r="G15" s="1">
        <v>4</v>
      </c>
      <c r="H15" s="1" t="s">
        <v>13</v>
      </c>
      <c r="I15" s="13" t="s">
        <v>264</v>
      </c>
      <c r="J15" s="16">
        <v>1</v>
      </c>
      <c r="K15" s="1" t="s">
        <v>29</v>
      </c>
      <c r="L15" s="1">
        <v>1</v>
      </c>
      <c r="M15" s="13" t="s">
        <v>51</v>
      </c>
      <c r="N15" s="16">
        <v>23</v>
      </c>
      <c r="O15" s="16">
        <v>25</v>
      </c>
      <c r="P15" s="1">
        <v>0</v>
      </c>
      <c r="Q15" s="16">
        <v>16</v>
      </c>
      <c r="R15" s="1">
        <v>14</v>
      </c>
      <c r="S15" s="1">
        <v>17</v>
      </c>
    </row>
    <row r="16" spans="1:19" x14ac:dyDescent="0.15">
      <c r="A16" s="2">
        <v>43005</v>
      </c>
      <c r="B16" s="1">
        <v>2</v>
      </c>
      <c r="C16" s="1" t="s">
        <v>241</v>
      </c>
      <c r="D16" s="1" t="s">
        <v>219</v>
      </c>
      <c r="E16" s="1" t="s">
        <v>219</v>
      </c>
      <c r="F16" s="1" t="s">
        <v>57</v>
      </c>
      <c r="G16" s="1">
        <v>0</v>
      </c>
      <c r="H16" s="13" t="s">
        <v>14</v>
      </c>
      <c r="I16" s="1" t="s">
        <v>263</v>
      </c>
      <c r="J16" s="22">
        <v>0</v>
      </c>
      <c r="K16" s="1" t="s">
        <v>57</v>
      </c>
      <c r="L16" s="1">
        <v>0</v>
      </c>
      <c r="M16" s="13" t="s">
        <v>51</v>
      </c>
      <c r="N16" s="16">
        <v>3</v>
      </c>
      <c r="O16" s="16">
        <v>16</v>
      </c>
      <c r="P16" s="1">
        <v>0</v>
      </c>
      <c r="Q16" s="16">
        <v>16</v>
      </c>
      <c r="R16" s="1">
        <v>15</v>
      </c>
      <c r="S16" s="1">
        <v>17</v>
      </c>
    </row>
    <row r="17" spans="1:19" x14ac:dyDescent="0.15">
      <c r="A17" s="2">
        <v>43006</v>
      </c>
      <c r="B17" s="1">
        <v>2</v>
      </c>
      <c r="C17" s="1" t="s">
        <v>243</v>
      </c>
      <c r="D17" s="1" t="s">
        <v>229</v>
      </c>
      <c r="E17" s="1" t="s">
        <v>222</v>
      </c>
      <c r="F17" s="1" t="s">
        <v>65</v>
      </c>
      <c r="G17" s="1">
        <v>2</v>
      </c>
      <c r="H17" s="1" t="s">
        <v>13</v>
      </c>
      <c r="I17" s="13" t="s">
        <v>264</v>
      </c>
      <c r="J17" s="16">
        <v>3</v>
      </c>
      <c r="K17" s="1" t="s">
        <v>57</v>
      </c>
      <c r="L17" s="1">
        <v>0</v>
      </c>
      <c r="M17" s="13" t="s">
        <v>51</v>
      </c>
      <c r="N17" s="16">
        <v>9</v>
      </c>
      <c r="O17" s="16">
        <v>12</v>
      </c>
      <c r="P17" s="1">
        <v>2</v>
      </c>
      <c r="Q17" s="16">
        <v>16</v>
      </c>
      <c r="R17" s="1">
        <v>16</v>
      </c>
      <c r="S17" s="1">
        <v>16</v>
      </c>
    </row>
    <row r="18" spans="1:19" x14ac:dyDescent="0.15">
      <c r="A18" s="2">
        <v>43018</v>
      </c>
      <c r="B18" s="1">
        <v>2</v>
      </c>
      <c r="C18" s="1" t="s">
        <v>243</v>
      </c>
      <c r="D18" s="1" t="s">
        <v>219</v>
      </c>
      <c r="E18" s="1" t="s">
        <v>219</v>
      </c>
      <c r="F18" s="1" t="s">
        <v>314</v>
      </c>
      <c r="G18" s="1">
        <v>0</v>
      </c>
      <c r="H18" s="13" t="s">
        <v>14</v>
      </c>
      <c r="I18" s="13" t="s">
        <v>264</v>
      </c>
      <c r="J18" s="22">
        <v>1</v>
      </c>
      <c r="K18" s="1" t="s">
        <v>57</v>
      </c>
      <c r="L18" s="1">
        <v>0</v>
      </c>
      <c r="M18" s="13" t="s">
        <v>51</v>
      </c>
      <c r="N18" s="16">
        <v>12</v>
      </c>
      <c r="O18" s="16">
        <v>15</v>
      </c>
      <c r="P18" s="1">
        <v>2</v>
      </c>
      <c r="Q18" s="16">
        <v>17</v>
      </c>
      <c r="R18" s="1">
        <v>14</v>
      </c>
      <c r="S18" s="1">
        <v>16</v>
      </c>
    </row>
    <row r="19" spans="1:19" x14ac:dyDescent="0.15">
      <c r="A19" s="2">
        <v>43017</v>
      </c>
      <c r="B19" s="1">
        <v>1</v>
      </c>
      <c r="C19" s="1" t="s">
        <v>221</v>
      </c>
      <c r="D19" s="1" t="s">
        <v>222</v>
      </c>
      <c r="E19" s="1" t="s">
        <v>222</v>
      </c>
      <c r="F19" s="1" t="s">
        <v>57</v>
      </c>
      <c r="G19" s="1">
        <v>0</v>
      </c>
      <c r="H19" s="13" t="s">
        <v>14</v>
      </c>
      <c r="I19" s="1" t="s">
        <v>263</v>
      </c>
      <c r="J19" s="22">
        <v>0</v>
      </c>
      <c r="K19" s="1" t="s">
        <v>57</v>
      </c>
      <c r="L19" s="1">
        <v>0</v>
      </c>
      <c r="M19" s="13" t="s">
        <v>51</v>
      </c>
      <c r="N19" s="16">
        <v>27</v>
      </c>
      <c r="O19" s="16">
        <v>28</v>
      </c>
      <c r="P19" s="1">
        <v>0</v>
      </c>
      <c r="Q19" s="16">
        <v>13</v>
      </c>
      <c r="R19" s="1">
        <v>12</v>
      </c>
      <c r="S19" s="1">
        <v>17</v>
      </c>
    </row>
    <row r="20" spans="1:19" x14ac:dyDescent="0.15">
      <c r="A20" s="2">
        <v>43021</v>
      </c>
      <c r="B20" s="1">
        <v>2</v>
      </c>
      <c r="C20" s="1" t="s">
        <v>246</v>
      </c>
      <c r="D20" s="1" t="s">
        <v>222</v>
      </c>
      <c r="E20" s="1" t="s">
        <v>222</v>
      </c>
      <c r="F20" s="1" t="s">
        <v>66</v>
      </c>
      <c r="G20" s="1">
        <v>4</v>
      </c>
      <c r="H20" s="1" t="s">
        <v>13</v>
      </c>
      <c r="I20" s="1" t="s">
        <v>263</v>
      </c>
      <c r="J20" s="16">
        <v>0</v>
      </c>
      <c r="K20" s="1" t="s">
        <v>57</v>
      </c>
      <c r="L20" s="1">
        <v>0</v>
      </c>
      <c r="M20" s="13" t="s">
        <v>51</v>
      </c>
      <c r="N20" s="16">
        <v>6</v>
      </c>
      <c r="O20" s="16">
        <v>10</v>
      </c>
      <c r="P20" s="1">
        <v>0</v>
      </c>
      <c r="Q20" s="16">
        <v>16</v>
      </c>
      <c r="R20" s="1">
        <v>14</v>
      </c>
      <c r="S20" s="1">
        <v>17</v>
      </c>
    </row>
    <row r="21" spans="1:19" x14ac:dyDescent="0.15">
      <c r="A21" s="2">
        <v>43034</v>
      </c>
      <c r="B21" s="1">
        <v>1</v>
      </c>
      <c r="C21" s="1" t="s">
        <v>224</v>
      </c>
      <c r="D21" s="1" t="s">
        <v>222</v>
      </c>
      <c r="E21" s="1" t="s">
        <v>222</v>
      </c>
      <c r="F21" s="1" t="s">
        <v>65</v>
      </c>
      <c r="G21" s="1">
        <v>2</v>
      </c>
      <c r="H21" s="1" t="s">
        <v>13</v>
      </c>
      <c r="I21" s="13" t="s">
        <v>264</v>
      </c>
      <c r="J21" s="23" t="s">
        <v>270</v>
      </c>
      <c r="K21" s="1" t="s">
        <v>29</v>
      </c>
      <c r="L21" s="1">
        <v>1</v>
      </c>
      <c r="M21" s="13" t="s">
        <v>51</v>
      </c>
      <c r="N21" s="25">
        <v>22</v>
      </c>
      <c r="O21" s="26">
        <v>27</v>
      </c>
      <c r="P21" s="1">
        <v>0</v>
      </c>
      <c r="Q21" s="23">
        <v>16</v>
      </c>
      <c r="R21" s="23">
        <v>14</v>
      </c>
      <c r="S21" s="1">
        <v>17</v>
      </c>
    </row>
    <row r="22" spans="1:19" x14ac:dyDescent="0.15">
      <c r="A22" s="2">
        <v>43038</v>
      </c>
      <c r="B22" s="1">
        <v>1</v>
      </c>
      <c r="C22" s="1" t="s">
        <v>226</v>
      </c>
      <c r="D22" s="1" t="s">
        <v>222</v>
      </c>
      <c r="E22" s="1" t="s">
        <v>222</v>
      </c>
      <c r="F22" s="1" t="s">
        <v>65</v>
      </c>
      <c r="G22" s="1">
        <v>1</v>
      </c>
      <c r="H22" s="13" t="s">
        <v>14</v>
      </c>
      <c r="I22" s="13" t="s">
        <v>264</v>
      </c>
      <c r="J22" s="24">
        <v>1</v>
      </c>
      <c r="K22" s="1" t="s">
        <v>57</v>
      </c>
      <c r="L22" s="1">
        <v>0</v>
      </c>
      <c r="M22" s="13" t="s">
        <v>51</v>
      </c>
      <c r="N22" s="25">
        <v>19</v>
      </c>
      <c r="O22" s="26">
        <v>26</v>
      </c>
      <c r="P22" s="1">
        <v>0</v>
      </c>
      <c r="Q22" s="23">
        <v>14</v>
      </c>
      <c r="R22" s="23">
        <v>15</v>
      </c>
      <c r="S22" s="1">
        <v>17</v>
      </c>
    </row>
    <row r="23" spans="1:19" x14ac:dyDescent="0.15">
      <c r="A23" s="2">
        <v>43039</v>
      </c>
      <c r="B23" s="1">
        <v>2</v>
      </c>
      <c r="C23" s="1" t="s">
        <v>248</v>
      </c>
      <c r="D23" s="1" t="s">
        <v>219</v>
      </c>
      <c r="E23" s="1" t="s">
        <v>219</v>
      </c>
      <c r="F23" s="1" t="s">
        <v>57</v>
      </c>
      <c r="G23" s="1">
        <v>0</v>
      </c>
      <c r="H23" s="13" t="s">
        <v>14</v>
      </c>
      <c r="I23" s="1" t="s">
        <v>263</v>
      </c>
      <c r="J23" s="24">
        <v>0</v>
      </c>
      <c r="K23" s="1" t="s">
        <v>57</v>
      </c>
      <c r="L23" s="1">
        <v>0</v>
      </c>
      <c r="M23" s="13" t="s">
        <v>51</v>
      </c>
      <c r="N23" s="25">
        <v>28</v>
      </c>
      <c r="O23" s="26">
        <v>27</v>
      </c>
      <c r="P23" s="1">
        <v>0</v>
      </c>
      <c r="Q23" s="23">
        <v>16</v>
      </c>
      <c r="R23" s="23">
        <v>15</v>
      </c>
      <c r="S23" s="1">
        <v>17</v>
      </c>
    </row>
    <row r="24" spans="1:19" x14ac:dyDescent="0.15">
      <c r="A24" s="2">
        <v>43046</v>
      </c>
      <c r="B24" s="1">
        <v>2</v>
      </c>
      <c r="C24" s="1" t="s">
        <v>246</v>
      </c>
      <c r="D24" s="1" t="s">
        <v>229</v>
      </c>
      <c r="E24" s="1" t="s">
        <v>222</v>
      </c>
      <c r="F24" s="1" t="s">
        <v>65</v>
      </c>
      <c r="G24" s="1">
        <v>1</v>
      </c>
      <c r="H24" s="1" t="s">
        <v>13</v>
      </c>
      <c r="I24" s="1" t="s">
        <v>263</v>
      </c>
      <c r="J24" s="23">
        <v>0</v>
      </c>
      <c r="K24" s="1" t="s">
        <v>56</v>
      </c>
      <c r="L24" s="1">
        <v>1</v>
      </c>
      <c r="M24" s="13" t="s">
        <v>51</v>
      </c>
      <c r="N24" s="25">
        <v>12</v>
      </c>
      <c r="O24" s="26">
        <v>14</v>
      </c>
      <c r="P24" s="1">
        <v>6</v>
      </c>
      <c r="Q24" s="23">
        <v>14</v>
      </c>
      <c r="R24" s="23">
        <v>13</v>
      </c>
      <c r="S24" s="1">
        <v>14</v>
      </c>
    </row>
    <row r="25" spans="1:19" x14ac:dyDescent="0.15">
      <c r="A25" s="2">
        <v>43045</v>
      </c>
      <c r="B25" s="1">
        <v>1</v>
      </c>
      <c r="C25" s="1" t="s">
        <v>59</v>
      </c>
      <c r="D25" s="1" t="s">
        <v>229</v>
      </c>
      <c r="E25" s="1" t="s">
        <v>219</v>
      </c>
      <c r="F25" s="1" t="s">
        <v>57</v>
      </c>
      <c r="G25" s="1">
        <v>0</v>
      </c>
      <c r="H25" s="13" t="s">
        <v>14</v>
      </c>
      <c r="I25" s="13" t="s">
        <v>264</v>
      </c>
      <c r="J25" s="24">
        <v>4</v>
      </c>
      <c r="K25" s="1" t="s">
        <v>57</v>
      </c>
      <c r="L25" s="1">
        <v>0</v>
      </c>
      <c r="M25" s="13" t="s">
        <v>51</v>
      </c>
      <c r="N25" s="25" t="s">
        <v>295</v>
      </c>
      <c r="O25" s="25" t="s">
        <v>279</v>
      </c>
      <c r="P25" s="1">
        <v>10</v>
      </c>
      <c r="Q25" s="23">
        <v>0</v>
      </c>
      <c r="R25" s="23" t="s">
        <v>284</v>
      </c>
      <c r="S25" s="1">
        <v>15</v>
      </c>
    </row>
    <row r="26" spans="1:19" x14ac:dyDescent="0.15">
      <c r="A26" s="2">
        <v>43045</v>
      </c>
      <c r="B26" s="1">
        <v>2</v>
      </c>
      <c r="C26" s="1" t="s">
        <v>251</v>
      </c>
      <c r="D26" s="1" t="s">
        <v>252</v>
      </c>
      <c r="E26" s="1" t="s">
        <v>212</v>
      </c>
      <c r="F26" s="1" t="s">
        <v>66</v>
      </c>
      <c r="G26" s="1">
        <v>1</v>
      </c>
      <c r="H26" s="13" t="s">
        <v>14</v>
      </c>
      <c r="I26" s="1" t="s">
        <v>263</v>
      </c>
      <c r="J26" s="24">
        <v>0</v>
      </c>
      <c r="K26" s="1" t="s">
        <v>57</v>
      </c>
      <c r="L26" s="1">
        <v>0</v>
      </c>
      <c r="M26" s="13" t="s">
        <v>51</v>
      </c>
      <c r="N26" s="25">
        <v>14</v>
      </c>
      <c r="O26" s="25">
        <v>17</v>
      </c>
      <c r="P26" s="1">
        <v>4</v>
      </c>
      <c r="Q26" s="23">
        <v>16</v>
      </c>
      <c r="R26" s="23">
        <v>15</v>
      </c>
      <c r="S26" s="1">
        <v>13</v>
      </c>
    </row>
    <row r="27" spans="1:19" x14ac:dyDescent="0.15">
      <c r="A27" s="2">
        <v>43046</v>
      </c>
      <c r="B27" s="1">
        <v>2</v>
      </c>
      <c r="C27" s="1" t="s">
        <v>254</v>
      </c>
      <c r="D27" s="1" t="s">
        <v>219</v>
      </c>
      <c r="E27" s="1" t="s">
        <v>222</v>
      </c>
      <c r="F27" s="1" t="s">
        <v>67</v>
      </c>
      <c r="G27" s="1">
        <v>2</v>
      </c>
      <c r="H27" s="1" t="s">
        <v>13</v>
      </c>
      <c r="I27" s="13" t="s">
        <v>264</v>
      </c>
      <c r="J27" s="23">
        <v>1</v>
      </c>
      <c r="K27" s="1" t="s">
        <v>57</v>
      </c>
      <c r="L27" s="1">
        <v>0</v>
      </c>
      <c r="M27" s="13" t="s">
        <v>51</v>
      </c>
      <c r="N27" s="25">
        <v>12</v>
      </c>
      <c r="O27" s="26">
        <v>15</v>
      </c>
      <c r="P27" s="1">
        <v>16</v>
      </c>
      <c r="Q27" s="23">
        <v>16</v>
      </c>
      <c r="R27" s="23">
        <v>15</v>
      </c>
      <c r="S27" s="1">
        <v>14</v>
      </c>
    </row>
    <row r="28" spans="1:19" x14ac:dyDescent="0.15">
      <c r="A28" s="2">
        <v>43049</v>
      </c>
      <c r="B28" s="1">
        <v>2</v>
      </c>
      <c r="C28" s="1" t="s">
        <v>256</v>
      </c>
      <c r="D28" s="1" t="s">
        <v>222</v>
      </c>
      <c r="E28" s="1" t="s">
        <v>222</v>
      </c>
      <c r="F28" s="1" t="s">
        <v>57</v>
      </c>
      <c r="G28" s="1">
        <v>0</v>
      </c>
      <c r="H28" s="13" t="s">
        <v>14</v>
      </c>
      <c r="I28" s="13" t="s">
        <v>264</v>
      </c>
      <c r="J28" s="24">
        <v>1</v>
      </c>
      <c r="K28" s="1" t="s">
        <v>57</v>
      </c>
      <c r="L28" s="1">
        <v>0</v>
      </c>
      <c r="M28" s="13" t="s">
        <v>51</v>
      </c>
      <c r="N28" s="25">
        <v>18</v>
      </c>
      <c r="O28" s="26">
        <v>19</v>
      </c>
      <c r="P28" s="1">
        <v>2</v>
      </c>
      <c r="Q28" s="23">
        <v>16</v>
      </c>
      <c r="R28" s="23">
        <v>16</v>
      </c>
      <c r="S28" s="1">
        <v>15</v>
      </c>
    </row>
    <row r="29" spans="1:19" x14ac:dyDescent="0.15">
      <c r="A29" s="2">
        <v>43052</v>
      </c>
      <c r="B29" s="1">
        <v>1</v>
      </c>
      <c r="C29" s="1" t="s">
        <v>231</v>
      </c>
      <c r="D29" s="1" t="s">
        <v>222</v>
      </c>
      <c r="E29" s="1" t="s">
        <v>222</v>
      </c>
      <c r="F29" s="1" t="s">
        <v>57</v>
      </c>
      <c r="G29" s="1">
        <v>0</v>
      </c>
      <c r="H29" s="13" t="s">
        <v>14</v>
      </c>
      <c r="I29" s="1" t="s">
        <v>263</v>
      </c>
      <c r="J29" s="24">
        <v>0</v>
      </c>
      <c r="K29" s="1" t="s">
        <v>57</v>
      </c>
      <c r="L29" s="1">
        <v>0</v>
      </c>
      <c r="M29" s="13" t="s">
        <v>51</v>
      </c>
      <c r="N29" s="25">
        <v>22</v>
      </c>
      <c r="O29" s="26">
        <v>23</v>
      </c>
      <c r="P29" s="1">
        <v>2</v>
      </c>
      <c r="Q29" s="23">
        <v>14</v>
      </c>
      <c r="R29" s="23">
        <v>15</v>
      </c>
      <c r="S29" s="1">
        <v>15</v>
      </c>
    </row>
    <row r="30" spans="1:19" x14ac:dyDescent="0.15">
      <c r="A30" s="2">
        <v>43054</v>
      </c>
      <c r="B30" s="1">
        <v>2</v>
      </c>
      <c r="C30" s="1" t="s">
        <v>258</v>
      </c>
      <c r="D30" s="1" t="s">
        <v>219</v>
      </c>
      <c r="E30" s="1" t="s">
        <v>219</v>
      </c>
      <c r="F30" s="1" t="s">
        <v>65</v>
      </c>
      <c r="G30" s="1">
        <v>3</v>
      </c>
      <c r="H30" s="1" t="s">
        <v>13</v>
      </c>
      <c r="I30" s="1" t="s">
        <v>263</v>
      </c>
      <c r="J30" s="23">
        <v>0</v>
      </c>
      <c r="K30" s="1" t="s">
        <v>57</v>
      </c>
      <c r="L30" s="1">
        <v>0</v>
      </c>
      <c r="M30" s="13" t="s">
        <v>51</v>
      </c>
      <c r="N30" s="25">
        <v>24</v>
      </c>
      <c r="O30" s="26">
        <v>26</v>
      </c>
      <c r="P30" s="1">
        <v>16</v>
      </c>
      <c r="Q30" s="23">
        <v>14</v>
      </c>
      <c r="R30" s="23">
        <v>13</v>
      </c>
      <c r="S30" s="1">
        <v>16</v>
      </c>
    </row>
    <row r="31" spans="1:19" x14ac:dyDescent="0.15">
      <c r="A31" s="2">
        <v>43054</v>
      </c>
      <c r="B31" s="1">
        <v>1</v>
      </c>
      <c r="C31" s="1" t="s">
        <v>231</v>
      </c>
      <c r="D31" s="1" t="s">
        <v>219</v>
      </c>
      <c r="E31" s="1" t="s">
        <v>219</v>
      </c>
      <c r="F31" s="1" t="s">
        <v>68</v>
      </c>
      <c r="G31" s="1">
        <v>2</v>
      </c>
      <c r="H31" s="1" t="s">
        <v>13</v>
      </c>
      <c r="I31" s="1" t="s">
        <v>263</v>
      </c>
      <c r="J31" s="23">
        <v>0</v>
      </c>
      <c r="K31" s="1" t="s">
        <v>56</v>
      </c>
      <c r="L31" s="1">
        <v>1</v>
      </c>
      <c r="M31" s="13" t="s">
        <v>51</v>
      </c>
      <c r="N31" s="25">
        <v>14</v>
      </c>
      <c r="O31" s="25">
        <v>15</v>
      </c>
      <c r="P31" s="1">
        <v>6</v>
      </c>
      <c r="Q31" s="23">
        <v>13</v>
      </c>
      <c r="R31" s="23">
        <v>14</v>
      </c>
      <c r="S31" s="1">
        <v>15</v>
      </c>
    </row>
    <row r="32" spans="1:19" x14ac:dyDescent="0.15">
      <c r="A32" s="2">
        <v>43060</v>
      </c>
      <c r="B32" s="1">
        <v>2</v>
      </c>
      <c r="C32" s="1" t="s">
        <v>260</v>
      </c>
      <c r="D32" s="1" t="s">
        <v>201</v>
      </c>
      <c r="E32" s="1" t="s">
        <v>261</v>
      </c>
      <c r="F32" s="1" t="s">
        <v>57</v>
      </c>
      <c r="G32" s="1">
        <v>0</v>
      </c>
      <c r="H32" s="13" t="s">
        <v>14</v>
      </c>
      <c r="I32" s="1" t="s">
        <v>263</v>
      </c>
      <c r="J32" s="24">
        <v>0</v>
      </c>
      <c r="K32" s="1" t="s">
        <v>57</v>
      </c>
      <c r="L32" s="1">
        <v>0</v>
      </c>
      <c r="M32" s="13" t="s">
        <v>51</v>
      </c>
      <c r="N32" s="25">
        <v>15</v>
      </c>
      <c r="O32" s="25">
        <v>17</v>
      </c>
      <c r="P32" s="1">
        <v>14</v>
      </c>
      <c r="Q32" s="23">
        <v>14</v>
      </c>
      <c r="R32" s="23">
        <v>15</v>
      </c>
      <c r="S32" s="1">
        <v>15</v>
      </c>
    </row>
    <row r="33" spans="1:19" x14ac:dyDescent="0.15">
      <c r="A33" s="2">
        <v>43066</v>
      </c>
      <c r="B33" s="1">
        <v>1</v>
      </c>
      <c r="C33" s="1" t="s">
        <v>59</v>
      </c>
      <c r="D33" s="1" t="s">
        <v>222</v>
      </c>
      <c r="E33" s="1" t="s">
        <v>229</v>
      </c>
      <c r="F33" s="1" t="s">
        <v>56</v>
      </c>
      <c r="G33" s="1">
        <v>2</v>
      </c>
      <c r="H33" s="1" t="s">
        <v>13</v>
      </c>
      <c r="I33" s="1" t="s">
        <v>263</v>
      </c>
      <c r="J33" s="23">
        <v>0</v>
      </c>
      <c r="K33" s="1" t="s">
        <v>57</v>
      </c>
      <c r="L33" s="1">
        <v>0</v>
      </c>
      <c r="M33" s="13" t="s">
        <v>51</v>
      </c>
      <c r="N33" s="25">
        <v>23</v>
      </c>
      <c r="O33" s="25">
        <v>24</v>
      </c>
      <c r="P33" s="1">
        <v>12</v>
      </c>
      <c r="Q33" s="23">
        <v>11</v>
      </c>
      <c r="R33" s="23">
        <v>11</v>
      </c>
      <c r="S33" s="1">
        <v>16</v>
      </c>
    </row>
    <row r="34" spans="1:19" x14ac:dyDescent="0.15">
      <c r="A34" s="2">
        <v>43074</v>
      </c>
      <c r="B34" s="1">
        <v>1</v>
      </c>
      <c r="C34" s="1" t="s">
        <v>58</v>
      </c>
      <c r="D34" s="1" t="s">
        <v>219</v>
      </c>
      <c r="E34" s="1" t="s">
        <v>219</v>
      </c>
      <c r="F34" s="1" t="s">
        <v>56</v>
      </c>
      <c r="G34" s="1">
        <v>4</v>
      </c>
      <c r="H34" s="1" t="s">
        <v>13</v>
      </c>
      <c r="I34" s="1" t="s">
        <v>263</v>
      </c>
      <c r="J34" s="23">
        <v>0</v>
      </c>
      <c r="K34" s="1" t="s">
        <v>57</v>
      </c>
      <c r="L34" s="1">
        <v>0</v>
      </c>
      <c r="M34" s="13" t="s">
        <v>51</v>
      </c>
      <c r="N34" s="25">
        <v>7</v>
      </c>
      <c r="O34" s="25">
        <v>8</v>
      </c>
      <c r="P34" s="1">
        <v>8</v>
      </c>
      <c r="Q34" s="23">
        <v>17</v>
      </c>
      <c r="R34" s="23">
        <v>15</v>
      </c>
      <c r="S34" s="1">
        <v>17</v>
      </c>
    </row>
    <row r="35" spans="1:19" x14ac:dyDescent="0.15">
      <c r="A35" s="14">
        <v>43076</v>
      </c>
      <c r="B35" s="13">
        <v>1</v>
      </c>
      <c r="C35" s="13" t="s">
        <v>59</v>
      </c>
      <c r="D35" s="13" t="s">
        <v>60</v>
      </c>
      <c r="E35" s="13" t="s">
        <v>236</v>
      </c>
      <c r="F35" s="13" t="s">
        <v>56</v>
      </c>
      <c r="G35" s="13">
        <v>2</v>
      </c>
      <c r="H35" s="13" t="s">
        <v>14</v>
      </c>
      <c r="I35" s="1" t="s">
        <v>263</v>
      </c>
      <c r="J35" s="24">
        <v>0</v>
      </c>
      <c r="K35" s="13" t="s">
        <v>57</v>
      </c>
      <c r="L35" s="13">
        <v>0</v>
      </c>
      <c r="M35" s="13" t="s">
        <v>51</v>
      </c>
      <c r="N35" s="25">
        <v>21</v>
      </c>
      <c r="O35" s="25">
        <v>23</v>
      </c>
      <c r="P35" s="1">
        <v>12</v>
      </c>
      <c r="Q35" s="23">
        <v>11</v>
      </c>
      <c r="R35" s="23">
        <v>12</v>
      </c>
      <c r="S35" s="1">
        <v>16</v>
      </c>
    </row>
    <row r="36" spans="1:19" x14ac:dyDescent="0.15">
      <c r="A36" s="2">
        <v>42599</v>
      </c>
      <c r="B36" s="1">
        <v>1</v>
      </c>
      <c r="C36" s="1" t="s">
        <v>55</v>
      </c>
      <c r="D36" s="1" t="s">
        <v>63</v>
      </c>
      <c r="E36" s="1" t="s">
        <v>212</v>
      </c>
      <c r="F36" s="1" t="s">
        <v>57</v>
      </c>
      <c r="G36" s="1">
        <v>0</v>
      </c>
      <c r="H36" s="13" t="s">
        <v>14</v>
      </c>
      <c r="I36" s="1" t="s">
        <v>263</v>
      </c>
      <c r="J36" s="24">
        <v>0</v>
      </c>
      <c r="K36" s="1" t="s">
        <v>57</v>
      </c>
      <c r="L36" s="1">
        <v>0</v>
      </c>
      <c r="M36" s="1" t="s">
        <v>70</v>
      </c>
      <c r="N36" s="25">
        <v>11</v>
      </c>
      <c r="O36" s="25">
        <v>14</v>
      </c>
      <c r="P36" s="1">
        <v>2</v>
      </c>
      <c r="Q36" s="23">
        <v>14</v>
      </c>
      <c r="R36" s="23">
        <v>14</v>
      </c>
      <c r="S36" s="1">
        <v>13</v>
      </c>
    </row>
    <row r="37" spans="1:19" x14ac:dyDescent="0.15">
      <c r="A37" s="2">
        <v>42606</v>
      </c>
      <c r="B37" s="1">
        <v>1</v>
      </c>
      <c r="C37" s="1" t="s">
        <v>71</v>
      </c>
      <c r="D37" s="1" t="s">
        <v>87</v>
      </c>
      <c r="E37" s="1" t="s">
        <v>201</v>
      </c>
      <c r="F37" s="1" t="s">
        <v>56</v>
      </c>
      <c r="G37" s="1">
        <v>1</v>
      </c>
      <c r="H37" s="13" t="s">
        <v>14</v>
      </c>
      <c r="I37" s="13" t="s">
        <v>264</v>
      </c>
      <c r="J37" s="24">
        <v>4</v>
      </c>
      <c r="K37" s="1" t="s">
        <v>89</v>
      </c>
      <c r="L37" s="1">
        <v>2</v>
      </c>
      <c r="M37" s="1" t="s">
        <v>70</v>
      </c>
      <c r="N37" s="25">
        <v>19</v>
      </c>
      <c r="O37" s="25">
        <v>20</v>
      </c>
      <c r="P37" s="1">
        <v>10</v>
      </c>
      <c r="Q37" s="23">
        <v>16</v>
      </c>
      <c r="R37" s="23">
        <v>15</v>
      </c>
      <c r="S37" s="1">
        <v>16</v>
      </c>
    </row>
    <row r="38" spans="1:19" x14ac:dyDescent="0.15">
      <c r="A38" s="2">
        <v>42618</v>
      </c>
      <c r="B38" s="1">
        <v>1</v>
      </c>
      <c r="C38" s="1" t="s">
        <v>72</v>
      </c>
      <c r="D38" s="1" t="s">
        <v>87</v>
      </c>
      <c r="E38" s="1" t="s">
        <v>201</v>
      </c>
      <c r="F38" s="1" t="s">
        <v>57</v>
      </c>
      <c r="G38" s="1">
        <v>0</v>
      </c>
      <c r="H38" s="13" t="s">
        <v>14</v>
      </c>
      <c r="I38" s="1" t="s">
        <v>263</v>
      </c>
      <c r="J38" s="24">
        <v>0</v>
      </c>
      <c r="K38" s="1" t="s">
        <v>57</v>
      </c>
      <c r="L38" s="1">
        <v>0</v>
      </c>
      <c r="M38" s="1" t="s">
        <v>70</v>
      </c>
      <c r="N38" s="25">
        <v>11</v>
      </c>
      <c r="O38" s="25">
        <v>15</v>
      </c>
      <c r="P38" s="1">
        <v>2</v>
      </c>
      <c r="Q38" s="23">
        <v>15</v>
      </c>
      <c r="R38" s="23">
        <v>16</v>
      </c>
      <c r="S38" s="1">
        <v>16</v>
      </c>
    </row>
    <row r="39" spans="1:19" x14ac:dyDescent="0.15">
      <c r="A39" s="2">
        <v>42625</v>
      </c>
      <c r="B39" s="1">
        <v>1</v>
      </c>
      <c r="C39" s="1" t="s">
        <v>73</v>
      </c>
      <c r="D39" s="1" t="s">
        <v>87</v>
      </c>
      <c r="E39" s="1" t="s">
        <v>213</v>
      </c>
      <c r="F39" s="1" t="s">
        <v>57</v>
      </c>
      <c r="G39" s="1">
        <v>0</v>
      </c>
      <c r="H39" s="13" t="s">
        <v>14</v>
      </c>
      <c r="I39" s="13" t="s">
        <v>264</v>
      </c>
      <c r="J39" s="24">
        <v>1</v>
      </c>
      <c r="K39" s="1" t="s">
        <v>57</v>
      </c>
      <c r="L39" s="1">
        <v>0</v>
      </c>
      <c r="M39" s="1" t="s">
        <v>70</v>
      </c>
      <c r="N39" s="25">
        <v>21</v>
      </c>
      <c r="O39" s="26">
        <v>20</v>
      </c>
      <c r="P39" s="1">
        <v>4</v>
      </c>
      <c r="Q39" s="23">
        <v>13</v>
      </c>
      <c r="R39" s="23">
        <v>14</v>
      </c>
      <c r="S39" s="1">
        <v>17</v>
      </c>
    </row>
    <row r="40" spans="1:19" x14ac:dyDescent="0.15">
      <c r="A40" s="2">
        <v>42625</v>
      </c>
      <c r="B40" s="1">
        <v>2</v>
      </c>
      <c r="C40" s="1" t="s">
        <v>74</v>
      </c>
      <c r="D40" s="1" t="s">
        <v>63</v>
      </c>
      <c r="E40" s="1" t="s">
        <v>200</v>
      </c>
      <c r="F40" s="1" t="s">
        <v>57</v>
      </c>
      <c r="G40" s="1">
        <v>0</v>
      </c>
      <c r="H40" s="13" t="s">
        <v>14</v>
      </c>
      <c r="I40" s="1" t="s">
        <v>263</v>
      </c>
      <c r="J40" s="24">
        <v>0</v>
      </c>
      <c r="K40" s="1" t="s">
        <v>57</v>
      </c>
      <c r="L40" s="1">
        <v>0</v>
      </c>
      <c r="M40" s="1" t="s">
        <v>70</v>
      </c>
      <c r="N40" s="25">
        <v>22</v>
      </c>
      <c r="O40" s="25" t="s">
        <v>301</v>
      </c>
      <c r="P40" s="1">
        <v>12</v>
      </c>
      <c r="Q40" s="23">
        <v>13</v>
      </c>
      <c r="R40" s="23" t="s">
        <v>310</v>
      </c>
      <c r="S40" s="1">
        <v>17</v>
      </c>
    </row>
    <row r="41" spans="1:19" x14ac:dyDescent="0.15">
      <c r="A41" s="2">
        <v>42641</v>
      </c>
      <c r="B41" s="1">
        <v>1</v>
      </c>
      <c r="C41" s="1" t="s">
        <v>76</v>
      </c>
      <c r="D41" s="1" t="s">
        <v>200</v>
      </c>
      <c r="E41" s="1" t="s">
        <v>216</v>
      </c>
      <c r="F41" s="1" t="s">
        <v>56</v>
      </c>
      <c r="G41" s="1">
        <v>5</v>
      </c>
      <c r="H41" s="1" t="s">
        <v>93</v>
      </c>
      <c r="I41" s="1" t="s">
        <v>263</v>
      </c>
      <c r="J41" s="23">
        <v>0</v>
      </c>
      <c r="K41" s="1" t="s">
        <v>89</v>
      </c>
      <c r="L41" s="1">
        <v>2</v>
      </c>
      <c r="M41" s="1" t="s">
        <v>70</v>
      </c>
      <c r="N41" s="25">
        <v>18</v>
      </c>
      <c r="O41" s="25">
        <v>21</v>
      </c>
      <c r="P41" s="1">
        <v>0</v>
      </c>
      <c r="Q41" s="23">
        <v>13</v>
      </c>
      <c r="R41" s="23">
        <v>14</v>
      </c>
      <c r="S41" s="1">
        <v>16</v>
      </c>
    </row>
    <row r="42" spans="1:19" x14ac:dyDescent="0.15">
      <c r="A42" s="2">
        <v>42655</v>
      </c>
      <c r="B42" s="1">
        <v>2</v>
      </c>
      <c r="C42" s="1" t="s">
        <v>77</v>
      </c>
      <c r="D42" s="1" t="s">
        <v>201</v>
      </c>
      <c r="E42" s="1" t="s">
        <v>212</v>
      </c>
      <c r="F42" s="1" t="s">
        <v>57</v>
      </c>
      <c r="G42" s="1">
        <v>0</v>
      </c>
      <c r="H42" s="13" t="s">
        <v>14</v>
      </c>
      <c r="I42" s="1" t="s">
        <v>263</v>
      </c>
      <c r="J42" s="24">
        <v>2</v>
      </c>
      <c r="K42" s="1" t="s">
        <v>57</v>
      </c>
      <c r="L42" s="1">
        <v>0</v>
      </c>
      <c r="M42" s="1" t="s">
        <v>70</v>
      </c>
      <c r="N42" s="25">
        <v>9</v>
      </c>
      <c r="O42" s="25">
        <v>12</v>
      </c>
      <c r="P42" s="1">
        <v>2</v>
      </c>
      <c r="Q42" s="23">
        <v>15</v>
      </c>
      <c r="R42" s="23">
        <v>15</v>
      </c>
      <c r="S42" s="1">
        <v>17</v>
      </c>
    </row>
    <row r="43" spans="1:19" x14ac:dyDescent="0.15">
      <c r="A43" s="2">
        <v>42660</v>
      </c>
      <c r="B43" s="1">
        <v>2</v>
      </c>
      <c r="C43" s="1" t="s">
        <v>78</v>
      </c>
      <c r="D43" s="1" t="s">
        <v>97</v>
      </c>
      <c r="E43" s="1" t="s">
        <v>200</v>
      </c>
      <c r="F43" s="1" t="s">
        <v>57</v>
      </c>
      <c r="G43" s="1">
        <v>0</v>
      </c>
      <c r="H43" s="13" t="s">
        <v>14</v>
      </c>
      <c r="I43" s="13" t="s">
        <v>264</v>
      </c>
      <c r="J43" s="24">
        <v>3</v>
      </c>
      <c r="K43" s="1" t="s">
        <v>57</v>
      </c>
      <c r="L43" s="1">
        <v>0</v>
      </c>
      <c r="M43" s="1" t="s">
        <v>70</v>
      </c>
      <c r="N43" s="25">
        <v>18</v>
      </c>
      <c r="O43" s="25">
        <v>20</v>
      </c>
      <c r="P43" s="1">
        <v>0</v>
      </c>
      <c r="Q43" s="23">
        <v>16</v>
      </c>
      <c r="R43" s="23">
        <v>15</v>
      </c>
      <c r="S43" s="1">
        <v>17</v>
      </c>
    </row>
    <row r="44" spans="1:19" x14ac:dyDescent="0.15">
      <c r="A44" s="2">
        <v>42676</v>
      </c>
      <c r="B44" s="1">
        <v>1</v>
      </c>
      <c r="C44" s="1" t="s">
        <v>79</v>
      </c>
      <c r="D44" s="1" t="s">
        <v>87</v>
      </c>
      <c r="E44" s="1" t="s">
        <v>201</v>
      </c>
      <c r="F44" s="1" t="s">
        <v>57</v>
      </c>
      <c r="G44" s="1">
        <v>0</v>
      </c>
      <c r="H44" s="13" t="s">
        <v>14</v>
      </c>
      <c r="I44" s="13" t="s">
        <v>264</v>
      </c>
      <c r="J44" s="24">
        <v>1</v>
      </c>
      <c r="K44" s="1" t="s">
        <v>57</v>
      </c>
      <c r="L44" s="1">
        <v>0</v>
      </c>
      <c r="M44" s="1" t="s">
        <v>70</v>
      </c>
      <c r="N44" s="25">
        <v>13</v>
      </c>
      <c r="O44" s="25">
        <v>17</v>
      </c>
      <c r="P44" s="1">
        <v>12</v>
      </c>
      <c r="Q44" s="23">
        <v>15</v>
      </c>
      <c r="R44" s="23">
        <v>14</v>
      </c>
      <c r="S44" s="1">
        <v>16</v>
      </c>
    </row>
    <row r="45" spans="1:19" x14ac:dyDescent="0.15">
      <c r="A45" s="2">
        <v>42699</v>
      </c>
      <c r="B45" s="1">
        <v>1</v>
      </c>
      <c r="C45" s="1" t="s">
        <v>80</v>
      </c>
      <c r="D45" s="1" t="s">
        <v>87</v>
      </c>
      <c r="E45" s="1" t="s">
        <v>212</v>
      </c>
      <c r="F45" s="1" t="s">
        <v>56</v>
      </c>
      <c r="G45" s="1">
        <v>6</v>
      </c>
      <c r="H45" s="1" t="s">
        <v>93</v>
      </c>
      <c r="I45" s="1" t="s">
        <v>276</v>
      </c>
      <c r="J45" s="23">
        <v>0</v>
      </c>
      <c r="K45" s="1" t="s">
        <v>89</v>
      </c>
      <c r="L45" s="1">
        <v>1</v>
      </c>
      <c r="M45" s="1" t="s">
        <v>70</v>
      </c>
      <c r="N45" s="25">
        <v>27</v>
      </c>
      <c r="O45" s="25">
        <v>28</v>
      </c>
      <c r="P45" s="1">
        <v>2</v>
      </c>
      <c r="Q45" s="23">
        <v>13</v>
      </c>
      <c r="R45" s="23">
        <v>12</v>
      </c>
      <c r="S45" s="1">
        <v>17</v>
      </c>
    </row>
    <row r="46" spans="1:19" ht="14.25" x14ac:dyDescent="0.15">
      <c r="A46" s="17">
        <v>42703</v>
      </c>
      <c r="B46" s="1">
        <v>1</v>
      </c>
      <c r="C46" s="1" t="s">
        <v>58</v>
      </c>
      <c r="D46" s="1" t="s">
        <v>101</v>
      </c>
      <c r="E46" s="1" t="s">
        <v>102</v>
      </c>
      <c r="F46" s="1" t="s">
        <v>56</v>
      </c>
      <c r="G46" s="1">
        <v>5</v>
      </c>
      <c r="H46" s="1" t="s">
        <v>93</v>
      </c>
      <c r="I46" s="13" t="s">
        <v>264</v>
      </c>
      <c r="J46" s="23">
        <v>1</v>
      </c>
      <c r="K46" s="1" t="s">
        <v>57</v>
      </c>
      <c r="L46" s="1">
        <v>0</v>
      </c>
      <c r="M46" s="1" t="s">
        <v>70</v>
      </c>
      <c r="N46" s="25">
        <v>12</v>
      </c>
      <c r="O46" s="25">
        <v>15</v>
      </c>
      <c r="P46" s="1">
        <v>6</v>
      </c>
      <c r="Q46" s="23">
        <v>17</v>
      </c>
      <c r="R46" s="23">
        <v>14</v>
      </c>
      <c r="S46" s="1">
        <v>16</v>
      </c>
    </row>
    <row r="47" spans="1:19" x14ac:dyDescent="0.15">
      <c r="A47" s="2">
        <v>42710</v>
      </c>
      <c r="B47" s="1">
        <v>1</v>
      </c>
      <c r="C47" s="1" t="s">
        <v>81</v>
      </c>
      <c r="D47" s="1" t="s">
        <v>63</v>
      </c>
      <c r="E47" s="1" t="s">
        <v>200</v>
      </c>
      <c r="F47" s="1" t="s">
        <v>57</v>
      </c>
      <c r="G47" s="1">
        <v>0</v>
      </c>
      <c r="H47" s="1" t="s">
        <v>70</v>
      </c>
      <c r="I47" s="1" t="s">
        <v>263</v>
      </c>
      <c r="J47" s="23">
        <v>0</v>
      </c>
      <c r="K47" s="1" t="s">
        <v>57</v>
      </c>
      <c r="L47" s="1">
        <v>0</v>
      </c>
      <c r="M47" s="1" t="s">
        <v>70</v>
      </c>
      <c r="N47" s="25">
        <v>13</v>
      </c>
      <c r="O47" s="25">
        <v>14</v>
      </c>
      <c r="P47" s="1">
        <v>4</v>
      </c>
      <c r="Q47" s="23">
        <v>15</v>
      </c>
      <c r="R47" s="23">
        <v>16</v>
      </c>
      <c r="S47" s="1">
        <v>17</v>
      </c>
    </row>
    <row r="48" spans="1:19" x14ac:dyDescent="0.15">
      <c r="A48" s="2">
        <v>42710</v>
      </c>
      <c r="B48" s="1">
        <v>2</v>
      </c>
      <c r="C48" s="1" t="s">
        <v>39</v>
      </c>
      <c r="D48" s="1" t="s">
        <v>63</v>
      </c>
      <c r="E48" s="1" t="s">
        <v>212</v>
      </c>
      <c r="F48" s="1" t="s">
        <v>56</v>
      </c>
      <c r="G48" s="1">
        <v>7</v>
      </c>
      <c r="H48" s="1" t="s">
        <v>93</v>
      </c>
      <c r="I48" s="13" t="s">
        <v>264</v>
      </c>
      <c r="J48" s="23">
        <v>3</v>
      </c>
      <c r="K48" s="1" t="s">
        <v>89</v>
      </c>
      <c r="L48" s="1">
        <v>2</v>
      </c>
      <c r="M48" s="1" t="s">
        <v>93</v>
      </c>
      <c r="N48" s="25">
        <v>9</v>
      </c>
      <c r="O48" s="25">
        <v>12</v>
      </c>
      <c r="P48" s="1">
        <v>18</v>
      </c>
      <c r="Q48" s="23">
        <v>16</v>
      </c>
      <c r="R48" s="23">
        <v>16</v>
      </c>
      <c r="S48" s="1">
        <v>15</v>
      </c>
    </row>
    <row r="49" spans="1:19" x14ac:dyDescent="0.15">
      <c r="A49" s="2">
        <v>42713</v>
      </c>
      <c r="B49" s="1">
        <v>2</v>
      </c>
      <c r="C49" s="1" t="s">
        <v>82</v>
      </c>
      <c r="D49" s="1" t="s">
        <v>63</v>
      </c>
      <c r="E49" s="1" t="s">
        <v>200</v>
      </c>
      <c r="F49" s="1" t="s">
        <v>56</v>
      </c>
      <c r="G49" s="1">
        <v>3</v>
      </c>
      <c r="H49" s="1" t="s">
        <v>70</v>
      </c>
      <c r="I49" s="13" t="s">
        <v>264</v>
      </c>
      <c r="J49" s="23">
        <v>1</v>
      </c>
      <c r="K49" s="1" t="s">
        <v>57</v>
      </c>
      <c r="L49" s="1">
        <v>0</v>
      </c>
      <c r="M49" s="1" t="s">
        <v>70</v>
      </c>
      <c r="N49" s="25">
        <v>23</v>
      </c>
      <c r="O49" s="25">
        <v>25</v>
      </c>
      <c r="P49" s="1">
        <v>0</v>
      </c>
      <c r="Q49" s="23">
        <v>16</v>
      </c>
      <c r="R49" s="23">
        <v>14</v>
      </c>
      <c r="S49" s="1">
        <v>17</v>
      </c>
    </row>
    <row r="50" spans="1:19" x14ac:dyDescent="0.15">
      <c r="A50" s="2">
        <v>42717</v>
      </c>
      <c r="B50" s="1">
        <v>2</v>
      </c>
      <c r="C50" s="1" t="s">
        <v>83</v>
      </c>
      <c r="D50" s="1" t="s">
        <v>63</v>
      </c>
      <c r="E50" s="1" t="s">
        <v>200</v>
      </c>
      <c r="F50" s="1" t="s">
        <v>64</v>
      </c>
      <c r="G50" s="1">
        <v>0</v>
      </c>
      <c r="H50" s="13" t="s">
        <v>14</v>
      </c>
      <c r="I50" s="1" t="s">
        <v>263</v>
      </c>
      <c r="J50" s="24">
        <v>0</v>
      </c>
      <c r="K50" s="1" t="s">
        <v>57</v>
      </c>
      <c r="L50" s="1">
        <v>0</v>
      </c>
      <c r="M50" s="1" t="s">
        <v>70</v>
      </c>
      <c r="N50" s="25">
        <v>3</v>
      </c>
      <c r="O50" s="25">
        <v>16</v>
      </c>
      <c r="P50" s="1">
        <v>2</v>
      </c>
      <c r="Q50" s="23">
        <v>16</v>
      </c>
      <c r="R50" s="23">
        <v>15</v>
      </c>
      <c r="S50" s="1">
        <v>17</v>
      </c>
    </row>
    <row r="51" spans="1:19" x14ac:dyDescent="0.15">
      <c r="A51" s="2">
        <v>42718</v>
      </c>
      <c r="B51" s="1">
        <v>2</v>
      </c>
      <c r="C51" s="1" t="s">
        <v>84</v>
      </c>
      <c r="D51" s="1" t="s">
        <v>63</v>
      </c>
      <c r="E51" s="1" t="s">
        <v>200</v>
      </c>
      <c r="F51" s="1" t="s">
        <v>56</v>
      </c>
      <c r="G51" s="1">
        <v>6</v>
      </c>
      <c r="H51" s="1" t="s">
        <v>93</v>
      </c>
      <c r="I51" s="13" t="s">
        <v>264</v>
      </c>
      <c r="J51" s="23">
        <v>4</v>
      </c>
      <c r="K51" s="1" t="s">
        <v>89</v>
      </c>
      <c r="L51" s="1">
        <v>3</v>
      </c>
      <c r="M51" s="1" t="s">
        <v>93</v>
      </c>
      <c r="N51" s="25">
        <v>6</v>
      </c>
      <c r="O51" s="25">
        <v>15</v>
      </c>
      <c r="P51" s="1">
        <v>4</v>
      </c>
      <c r="Q51" s="23">
        <v>16</v>
      </c>
      <c r="R51" s="23">
        <v>15</v>
      </c>
      <c r="S51" s="1">
        <v>17</v>
      </c>
    </row>
    <row r="52" spans="1:19" x14ac:dyDescent="0.15">
      <c r="A52" s="2">
        <v>42719</v>
      </c>
      <c r="B52" s="1">
        <v>2</v>
      </c>
      <c r="C52" s="1" t="s">
        <v>85</v>
      </c>
      <c r="D52" s="1" t="s">
        <v>87</v>
      </c>
      <c r="E52" s="1" t="s">
        <v>200</v>
      </c>
      <c r="F52" s="1" t="s">
        <v>56</v>
      </c>
      <c r="G52" s="1">
        <v>7</v>
      </c>
      <c r="H52" s="1" t="s">
        <v>93</v>
      </c>
      <c r="I52" s="1" t="s">
        <v>263</v>
      </c>
      <c r="J52" s="23">
        <v>0</v>
      </c>
      <c r="K52" s="1" t="s">
        <v>89</v>
      </c>
      <c r="L52" s="1">
        <v>3</v>
      </c>
      <c r="M52" s="1" t="s">
        <v>93</v>
      </c>
      <c r="N52" s="25">
        <v>19</v>
      </c>
      <c r="O52" s="25">
        <v>21</v>
      </c>
      <c r="P52" s="1">
        <v>2</v>
      </c>
      <c r="Q52" s="23">
        <v>14</v>
      </c>
      <c r="R52" s="23">
        <v>13</v>
      </c>
      <c r="S52" s="1">
        <v>17</v>
      </c>
    </row>
    <row r="53" spans="1:19" x14ac:dyDescent="0.15">
      <c r="A53" s="2">
        <v>42724</v>
      </c>
      <c r="B53" s="1">
        <v>2</v>
      </c>
      <c r="C53" s="1" t="s">
        <v>86</v>
      </c>
      <c r="D53" s="1" t="s">
        <v>87</v>
      </c>
      <c r="E53" s="1" t="s">
        <v>201</v>
      </c>
      <c r="F53" s="1" t="s">
        <v>57</v>
      </c>
      <c r="G53" s="1">
        <v>0</v>
      </c>
      <c r="H53" s="1" t="s">
        <v>70</v>
      </c>
      <c r="I53" s="1" t="s">
        <v>263</v>
      </c>
      <c r="J53" s="23">
        <v>0</v>
      </c>
      <c r="K53" s="1" t="s">
        <v>57</v>
      </c>
      <c r="L53" s="1">
        <v>0</v>
      </c>
      <c r="M53" s="1" t="s">
        <v>70</v>
      </c>
      <c r="N53" s="25">
        <v>1</v>
      </c>
      <c r="O53" s="25">
        <v>13</v>
      </c>
      <c r="P53" s="1">
        <v>0</v>
      </c>
      <c r="Q53" s="23">
        <v>17</v>
      </c>
      <c r="R53" s="23">
        <v>16</v>
      </c>
      <c r="S53" s="1">
        <v>17</v>
      </c>
    </row>
    <row r="54" spans="1:19" x14ac:dyDescent="0.15">
      <c r="A54" s="2">
        <v>42387</v>
      </c>
      <c r="B54" s="1">
        <v>1</v>
      </c>
      <c r="C54" s="1" t="s">
        <v>112</v>
      </c>
      <c r="D54" s="1" t="s">
        <v>63</v>
      </c>
      <c r="E54" s="1" t="s">
        <v>113</v>
      </c>
      <c r="F54" s="1" t="s">
        <v>56</v>
      </c>
      <c r="G54" s="1">
        <v>7</v>
      </c>
      <c r="H54" s="1" t="s">
        <v>93</v>
      </c>
      <c r="I54" s="13" t="s">
        <v>264</v>
      </c>
      <c r="J54" s="23">
        <v>1</v>
      </c>
      <c r="K54" s="1" t="s">
        <v>57</v>
      </c>
      <c r="L54" s="1">
        <v>0</v>
      </c>
      <c r="M54" s="1" t="s">
        <v>70</v>
      </c>
      <c r="N54" s="25">
        <v>25</v>
      </c>
      <c r="O54" s="25">
        <v>26</v>
      </c>
      <c r="P54" s="1">
        <v>0</v>
      </c>
      <c r="Q54" s="23">
        <v>14</v>
      </c>
      <c r="R54" s="23">
        <v>14</v>
      </c>
      <c r="S54" s="1">
        <v>17</v>
      </c>
    </row>
    <row r="55" spans="1:19" x14ac:dyDescent="0.15">
      <c r="A55" s="2">
        <v>42770</v>
      </c>
      <c r="B55" s="1">
        <v>2</v>
      </c>
      <c r="C55" s="1" t="s">
        <v>115</v>
      </c>
      <c r="D55" s="1" t="s">
        <v>87</v>
      </c>
      <c r="E55" s="1" t="s">
        <v>200</v>
      </c>
      <c r="F55" s="1" t="s">
        <v>57</v>
      </c>
      <c r="G55" s="1">
        <v>0</v>
      </c>
      <c r="H55" s="1" t="s">
        <v>70</v>
      </c>
      <c r="I55" s="1" t="s">
        <v>263</v>
      </c>
      <c r="J55" s="23">
        <v>0</v>
      </c>
      <c r="K55" s="1" t="s">
        <v>57</v>
      </c>
      <c r="L55" s="1">
        <v>0</v>
      </c>
      <c r="M55" s="1" t="s">
        <v>70</v>
      </c>
      <c r="N55" s="25">
        <v>9</v>
      </c>
      <c r="O55" s="25">
        <v>15</v>
      </c>
      <c r="P55" s="1">
        <v>0</v>
      </c>
      <c r="Q55" s="23">
        <v>15</v>
      </c>
      <c r="R55" s="23">
        <v>14</v>
      </c>
      <c r="S55" s="1">
        <v>15</v>
      </c>
    </row>
    <row r="56" spans="1:19" x14ac:dyDescent="0.15">
      <c r="A56" s="2">
        <v>42770</v>
      </c>
      <c r="B56" s="1">
        <v>1</v>
      </c>
      <c r="C56" s="1" t="s">
        <v>117</v>
      </c>
      <c r="D56" s="1" t="s">
        <v>87</v>
      </c>
      <c r="E56" s="1" t="s">
        <v>200</v>
      </c>
      <c r="F56" s="1" t="s">
        <v>57</v>
      </c>
      <c r="G56" s="1">
        <v>0</v>
      </c>
      <c r="H56" s="1" t="s">
        <v>70</v>
      </c>
      <c r="I56" s="1" t="s">
        <v>263</v>
      </c>
      <c r="J56" s="23">
        <v>0</v>
      </c>
      <c r="K56" s="1" t="s">
        <v>57</v>
      </c>
      <c r="L56" s="1">
        <v>0</v>
      </c>
      <c r="M56" s="1" t="s">
        <v>70</v>
      </c>
      <c r="N56" s="25">
        <v>6</v>
      </c>
      <c r="O56" s="25">
        <v>14</v>
      </c>
      <c r="P56" s="1">
        <v>4</v>
      </c>
      <c r="Q56" s="23">
        <v>16</v>
      </c>
      <c r="R56" s="23">
        <v>15</v>
      </c>
      <c r="S56" s="1">
        <v>16</v>
      </c>
    </row>
    <row r="57" spans="1:19" x14ac:dyDescent="0.15">
      <c r="A57" s="2">
        <v>42773</v>
      </c>
      <c r="B57" s="1">
        <v>1</v>
      </c>
      <c r="C57" s="1" t="s">
        <v>110</v>
      </c>
      <c r="D57" s="1" t="s">
        <v>87</v>
      </c>
      <c r="E57" s="1" t="s">
        <v>201</v>
      </c>
      <c r="F57" s="1" t="s">
        <v>57</v>
      </c>
      <c r="G57" s="1">
        <v>0</v>
      </c>
      <c r="H57" s="1" t="s">
        <v>70</v>
      </c>
      <c r="I57" s="13" t="s">
        <v>264</v>
      </c>
      <c r="J57" s="23">
        <v>2</v>
      </c>
      <c r="K57" s="1" t="s">
        <v>57</v>
      </c>
      <c r="L57" s="1">
        <v>0</v>
      </c>
      <c r="M57" s="1" t="s">
        <v>70</v>
      </c>
      <c r="N57" s="25">
        <v>18</v>
      </c>
      <c r="O57" s="25">
        <v>19</v>
      </c>
      <c r="P57" s="1">
        <v>6</v>
      </c>
      <c r="Q57" s="23">
        <v>12</v>
      </c>
      <c r="R57" s="23">
        <v>12</v>
      </c>
      <c r="S57" s="1">
        <v>14</v>
      </c>
    </row>
    <row r="58" spans="1:19" x14ac:dyDescent="0.15">
      <c r="A58" s="2">
        <v>42788</v>
      </c>
      <c r="B58" s="1">
        <v>1</v>
      </c>
      <c r="C58" s="1" t="s">
        <v>120</v>
      </c>
      <c r="D58" s="1" t="s">
        <v>87</v>
      </c>
      <c r="E58" s="1" t="s">
        <v>201</v>
      </c>
      <c r="F58" s="1" t="s">
        <v>57</v>
      </c>
      <c r="G58" s="1">
        <v>0</v>
      </c>
      <c r="H58" s="1" t="s">
        <v>70</v>
      </c>
      <c r="I58" s="1" t="s">
        <v>263</v>
      </c>
      <c r="J58" s="23">
        <v>0</v>
      </c>
      <c r="K58" s="1" t="s">
        <v>57</v>
      </c>
      <c r="L58" s="1">
        <v>0</v>
      </c>
      <c r="M58" s="1" t="s">
        <v>70</v>
      </c>
      <c r="N58" s="25">
        <v>6</v>
      </c>
      <c r="O58" s="25">
        <v>13</v>
      </c>
      <c r="P58" s="1">
        <v>6</v>
      </c>
      <c r="Q58" s="23">
        <v>16</v>
      </c>
      <c r="R58" s="23">
        <v>15</v>
      </c>
      <c r="S58" s="1">
        <v>16</v>
      </c>
    </row>
    <row r="59" spans="1:19" x14ac:dyDescent="0.15">
      <c r="A59" s="18">
        <v>42793</v>
      </c>
      <c r="B59" s="1">
        <v>2</v>
      </c>
      <c r="C59" s="1" t="s">
        <v>122</v>
      </c>
      <c r="D59" s="1" t="s">
        <v>87</v>
      </c>
      <c r="E59" s="1" t="s">
        <v>213</v>
      </c>
      <c r="F59" s="1" t="s">
        <v>56</v>
      </c>
      <c r="G59" s="1">
        <v>8</v>
      </c>
      <c r="H59" s="1" t="s">
        <v>93</v>
      </c>
      <c r="I59" s="13" t="s">
        <v>264</v>
      </c>
      <c r="J59" s="23">
        <v>1</v>
      </c>
      <c r="K59" s="1" t="s">
        <v>210</v>
      </c>
      <c r="L59" s="1">
        <v>2</v>
      </c>
      <c r="M59" s="1" t="s">
        <v>70</v>
      </c>
      <c r="N59" s="25">
        <v>6</v>
      </c>
      <c r="O59" s="25">
        <v>10</v>
      </c>
      <c r="P59" s="1">
        <v>12</v>
      </c>
      <c r="Q59" s="23">
        <v>16</v>
      </c>
      <c r="R59" s="23">
        <v>15</v>
      </c>
      <c r="S59" s="1">
        <v>12</v>
      </c>
    </row>
    <row r="60" spans="1:19" x14ac:dyDescent="0.15">
      <c r="A60" s="18">
        <v>42795</v>
      </c>
      <c r="B60" s="1">
        <v>2</v>
      </c>
      <c r="C60" s="1" t="s">
        <v>124</v>
      </c>
      <c r="D60" s="1" t="s">
        <v>87</v>
      </c>
      <c r="E60" s="1" t="s">
        <v>217</v>
      </c>
      <c r="F60" s="1" t="s">
        <v>57</v>
      </c>
      <c r="G60" s="1">
        <v>0</v>
      </c>
      <c r="H60" s="13" t="s">
        <v>14</v>
      </c>
      <c r="I60" s="13" t="s">
        <v>264</v>
      </c>
      <c r="J60" s="24">
        <v>1</v>
      </c>
      <c r="K60" s="1" t="s">
        <v>57</v>
      </c>
      <c r="L60" s="1">
        <v>0</v>
      </c>
      <c r="M60" s="1" t="s">
        <v>70</v>
      </c>
      <c r="N60" s="25">
        <v>12</v>
      </c>
      <c r="O60" s="25">
        <v>15</v>
      </c>
      <c r="P60" s="1">
        <v>8</v>
      </c>
      <c r="Q60" s="23">
        <v>16</v>
      </c>
      <c r="R60" s="23">
        <v>16</v>
      </c>
      <c r="S60" s="1">
        <v>13</v>
      </c>
    </row>
    <row r="61" spans="1:19" x14ac:dyDescent="0.15">
      <c r="A61" s="18">
        <v>42803</v>
      </c>
      <c r="B61" s="1">
        <v>1</v>
      </c>
      <c r="C61" s="1" t="s">
        <v>126</v>
      </c>
      <c r="D61" s="1" t="s">
        <v>87</v>
      </c>
      <c r="E61" s="1" t="s">
        <v>201</v>
      </c>
      <c r="F61" s="1" t="s">
        <v>57</v>
      </c>
      <c r="G61" s="1">
        <v>0</v>
      </c>
      <c r="H61" s="13" t="s">
        <v>14</v>
      </c>
      <c r="I61" s="13" t="s">
        <v>274</v>
      </c>
      <c r="J61" s="24">
        <v>2</v>
      </c>
      <c r="K61" s="1" t="s">
        <v>210</v>
      </c>
      <c r="L61" s="1">
        <v>0</v>
      </c>
      <c r="M61" s="1" t="s">
        <v>70</v>
      </c>
      <c r="N61" s="25">
        <v>8</v>
      </c>
      <c r="O61" s="25">
        <v>11</v>
      </c>
      <c r="P61" s="1">
        <v>10</v>
      </c>
      <c r="Q61" s="23">
        <v>15</v>
      </c>
      <c r="R61" s="23">
        <v>14</v>
      </c>
      <c r="S61" s="1">
        <v>15</v>
      </c>
    </row>
    <row r="62" spans="1:19" x14ac:dyDescent="0.15">
      <c r="A62" s="18">
        <v>42808</v>
      </c>
      <c r="B62" s="1">
        <v>1</v>
      </c>
      <c r="C62" s="1" t="s">
        <v>128</v>
      </c>
      <c r="D62" s="1" t="s">
        <v>63</v>
      </c>
      <c r="E62" s="1" t="s">
        <v>200</v>
      </c>
      <c r="F62" s="1" t="s">
        <v>57</v>
      </c>
      <c r="G62" s="1">
        <v>0</v>
      </c>
      <c r="H62" s="13" t="s">
        <v>14</v>
      </c>
      <c r="I62" s="13" t="s">
        <v>264</v>
      </c>
      <c r="J62" s="24">
        <v>0</v>
      </c>
      <c r="K62" s="1" t="s">
        <v>57</v>
      </c>
      <c r="L62" s="1">
        <v>0</v>
      </c>
      <c r="M62" s="1" t="s">
        <v>70</v>
      </c>
      <c r="N62" s="25">
        <v>15</v>
      </c>
      <c r="O62" s="25">
        <v>19</v>
      </c>
      <c r="P62" s="1">
        <v>6</v>
      </c>
      <c r="Q62" s="23">
        <v>14</v>
      </c>
      <c r="R62" s="23">
        <v>13</v>
      </c>
      <c r="S62" s="1">
        <v>16</v>
      </c>
    </row>
    <row r="63" spans="1:19" x14ac:dyDescent="0.15">
      <c r="A63" s="18">
        <v>42815</v>
      </c>
      <c r="B63" s="1">
        <v>2</v>
      </c>
      <c r="C63" s="1" t="s">
        <v>130</v>
      </c>
      <c r="D63" s="1" t="s">
        <v>131</v>
      </c>
      <c r="E63" s="1" t="s">
        <v>216</v>
      </c>
      <c r="F63" s="1" t="s">
        <v>57</v>
      </c>
      <c r="G63" s="1">
        <v>0</v>
      </c>
      <c r="H63" s="13" t="s">
        <v>14</v>
      </c>
      <c r="I63" s="13" t="s">
        <v>264</v>
      </c>
      <c r="J63" s="24">
        <v>3</v>
      </c>
      <c r="K63" s="1" t="s">
        <v>57</v>
      </c>
      <c r="L63" s="1">
        <v>0</v>
      </c>
      <c r="M63" s="1" t="s">
        <v>70</v>
      </c>
      <c r="N63" s="25">
        <v>2</v>
      </c>
      <c r="O63" s="26">
        <v>10</v>
      </c>
      <c r="P63" s="1">
        <v>10</v>
      </c>
      <c r="Q63" s="23">
        <v>16</v>
      </c>
      <c r="R63" s="23">
        <v>15</v>
      </c>
      <c r="S63" s="1">
        <v>16</v>
      </c>
    </row>
    <row r="64" spans="1:19" x14ac:dyDescent="0.15">
      <c r="A64" s="18">
        <v>42818</v>
      </c>
      <c r="B64" s="1">
        <v>1</v>
      </c>
      <c r="C64" s="1" t="s">
        <v>133</v>
      </c>
      <c r="D64" s="1" t="s">
        <v>87</v>
      </c>
      <c r="E64" s="1" t="s">
        <v>134</v>
      </c>
      <c r="F64" s="1" t="s">
        <v>56</v>
      </c>
      <c r="G64" s="1">
        <v>6</v>
      </c>
      <c r="H64" s="1" t="s">
        <v>93</v>
      </c>
      <c r="I64" s="13" t="s">
        <v>264</v>
      </c>
      <c r="J64" s="23">
        <v>1</v>
      </c>
      <c r="K64" s="1" t="s">
        <v>57</v>
      </c>
      <c r="L64" s="1">
        <v>0</v>
      </c>
      <c r="M64" s="1" t="s">
        <v>70</v>
      </c>
      <c r="N64" s="25" t="s">
        <v>278</v>
      </c>
      <c r="O64" s="25" t="s">
        <v>280</v>
      </c>
      <c r="P64" s="1">
        <v>8</v>
      </c>
      <c r="Q64" s="23" t="s">
        <v>307</v>
      </c>
      <c r="R64" s="23" t="s">
        <v>307</v>
      </c>
      <c r="S64" s="1">
        <v>17</v>
      </c>
    </row>
    <row r="65" spans="1:19" x14ac:dyDescent="0.15">
      <c r="A65" s="18">
        <v>42823</v>
      </c>
      <c r="B65" s="1">
        <v>1</v>
      </c>
      <c r="C65" s="1" t="s">
        <v>58</v>
      </c>
      <c r="D65" s="1" t="s">
        <v>87</v>
      </c>
      <c r="E65" s="1" t="s">
        <v>217</v>
      </c>
      <c r="F65" s="1" t="s">
        <v>57</v>
      </c>
      <c r="G65" s="1">
        <v>0</v>
      </c>
      <c r="H65" s="13" t="s">
        <v>14</v>
      </c>
      <c r="I65" s="13" t="s">
        <v>264</v>
      </c>
      <c r="J65" s="24" t="s">
        <v>311</v>
      </c>
      <c r="K65" s="1" t="s">
        <v>64</v>
      </c>
      <c r="L65" s="1">
        <v>0</v>
      </c>
      <c r="M65" s="1" t="s">
        <v>70</v>
      </c>
      <c r="N65" s="25" t="s">
        <v>269</v>
      </c>
      <c r="O65" s="25" t="s">
        <v>288</v>
      </c>
      <c r="P65" s="1">
        <v>6</v>
      </c>
      <c r="Q65" s="23" t="s">
        <v>307</v>
      </c>
      <c r="R65" s="23" t="s">
        <v>305</v>
      </c>
      <c r="S65" s="1">
        <v>17</v>
      </c>
    </row>
    <row r="66" spans="1:19" x14ac:dyDescent="0.15">
      <c r="A66" s="19">
        <v>42830</v>
      </c>
      <c r="B66" s="1">
        <v>1</v>
      </c>
      <c r="C66" s="1" t="s">
        <v>137</v>
      </c>
      <c r="D66" s="1" t="s">
        <v>87</v>
      </c>
      <c r="E66" s="1" t="s">
        <v>212</v>
      </c>
      <c r="F66" s="1" t="s">
        <v>56</v>
      </c>
      <c r="G66" s="1">
        <v>2</v>
      </c>
      <c r="H66" s="1" t="s">
        <v>93</v>
      </c>
      <c r="I66" s="13" t="s">
        <v>264</v>
      </c>
      <c r="J66" s="23" t="s">
        <v>311</v>
      </c>
      <c r="K66" s="1" t="s">
        <v>56</v>
      </c>
      <c r="L66" s="1">
        <v>3</v>
      </c>
      <c r="M66" s="1" t="s">
        <v>93</v>
      </c>
      <c r="N66" s="25" t="s">
        <v>280</v>
      </c>
      <c r="O66" s="25" t="s">
        <v>281</v>
      </c>
      <c r="P66" s="1">
        <v>2</v>
      </c>
      <c r="Q66" s="23" t="s">
        <v>308</v>
      </c>
      <c r="R66" s="23" t="s">
        <v>310</v>
      </c>
      <c r="S66" s="1">
        <v>17</v>
      </c>
    </row>
    <row r="67" spans="1:19" x14ac:dyDescent="0.15">
      <c r="A67" s="18">
        <v>42836</v>
      </c>
      <c r="B67" s="1">
        <v>1</v>
      </c>
      <c r="C67" s="1" t="s">
        <v>139</v>
      </c>
      <c r="D67" s="1" t="s">
        <v>63</v>
      </c>
      <c r="E67" s="1" t="s">
        <v>212</v>
      </c>
      <c r="F67" s="1" t="s">
        <v>56</v>
      </c>
      <c r="G67" s="1">
        <v>2</v>
      </c>
      <c r="H67" s="13" t="s">
        <v>14</v>
      </c>
      <c r="I67" s="1" t="s">
        <v>263</v>
      </c>
      <c r="J67" s="24">
        <v>0</v>
      </c>
      <c r="K67" s="1" t="s">
        <v>56</v>
      </c>
      <c r="L67" s="1">
        <v>3</v>
      </c>
      <c r="M67" s="1" t="s">
        <v>93</v>
      </c>
      <c r="N67" s="25" t="s">
        <v>281</v>
      </c>
      <c r="O67" s="25" t="s">
        <v>302</v>
      </c>
      <c r="P67" s="1">
        <v>14</v>
      </c>
      <c r="Q67" s="23" t="s">
        <v>310</v>
      </c>
      <c r="R67" s="23" t="s">
        <v>310</v>
      </c>
      <c r="S67" s="1">
        <v>15</v>
      </c>
    </row>
    <row r="68" spans="1:19" x14ac:dyDescent="0.15">
      <c r="A68" s="18">
        <v>42836</v>
      </c>
      <c r="B68" s="1">
        <v>1</v>
      </c>
      <c r="C68" s="1" t="s">
        <v>141</v>
      </c>
      <c r="D68" s="1" t="s">
        <v>63</v>
      </c>
      <c r="E68" s="1" t="s">
        <v>200</v>
      </c>
      <c r="F68" s="1" t="s">
        <v>57</v>
      </c>
      <c r="G68" s="1">
        <v>0</v>
      </c>
      <c r="H68" s="13" t="s">
        <v>14</v>
      </c>
      <c r="I68" s="13" t="s">
        <v>264</v>
      </c>
      <c r="J68" s="24" t="s">
        <v>272</v>
      </c>
      <c r="K68" s="1" t="s">
        <v>56</v>
      </c>
      <c r="L68" s="1">
        <v>2</v>
      </c>
      <c r="M68" s="1" t="s">
        <v>93</v>
      </c>
      <c r="N68" s="25" t="s">
        <v>282</v>
      </c>
      <c r="O68" s="25" t="s">
        <v>296</v>
      </c>
      <c r="P68" s="1">
        <v>10</v>
      </c>
      <c r="Q68" s="23" t="s">
        <v>308</v>
      </c>
      <c r="R68" s="23" t="s">
        <v>308</v>
      </c>
      <c r="S68" s="1">
        <v>16</v>
      </c>
    </row>
    <row r="69" spans="1:19" x14ac:dyDescent="0.15">
      <c r="A69" s="2">
        <v>42852</v>
      </c>
      <c r="B69" s="1">
        <v>1</v>
      </c>
      <c r="C69" s="1" t="s">
        <v>143</v>
      </c>
      <c r="D69" s="1" t="s">
        <v>87</v>
      </c>
      <c r="E69" s="1" t="s">
        <v>201</v>
      </c>
      <c r="F69" s="1" t="s">
        <v>57</v>
      </c>
      <c r="G69" s="1">
        <v>0</v>
      </c>
      <c r="H69" s="13" t="s">
        <v>14</v>
      </c>
      <c r="I69" s="1" t="s">
        <v>263</v>
      </c>
      <c r="J69" s="24">
        <v>0</v>
      </c>
      <c r="K69" s="1" t="s">
        <v>57</v>
      </c>
      <c r="L69" s="1">
        <v>0</v>
      </c>
      <c r="M69" s="1" t="s">
        <v>70</v>
      </c>
      <c r="N69" s="25" t="s">
        <v>283</v>
      </c>
      <c r="O69" s="25" t="s">
        <v>290</v>
      </c>
      <c r="P69" s="1">
        <v>0</v>
      </c>
      <c r="Q69" s="23" t="s">
        <v>305</v>
      </c>
      <c r="R69" s="23" t="s">
        <v>308</v>
      </c>
      <c r="S69" s="1">
        <v>17</v>
      </c>
    </row>
    <row r="70" spans="1:19" x14ac:dyDescent="0.15">
      <c r="A70" s="2">
        <v>42859</v>
      </c>
      <c r="B70" s="1">
        <v>1</v>
      </c>
      <c r="C70" s="1" t="s">
        <v>59</v>
      </c>
      <c r="D70" s="1" t="s">
        <v>87</v>
      </c>
      <c r="E70" s="1" t="s">
        <v>213</v>
      </c>
      <c r="F70" s="1" t="s">
        <v>56</v>
      </c>
      <c r="G70" s="1">
        <v>2</v>
      </c>
      <c r="H70" s="13" t="s">
        <v>14</v>
      </c>
      <c r="I70" s="13" t="s">
        <v>264</v>
      </c>
      <c r="J70" s="24">
        <v>1</v>
      </c>
      <c r="K70" s="1" t="s">
        <v>56</v>
      </c>
      <c r="L70" s="1">
        <v>3</v>
      </c>
      <c r="M70" s="1" t="s">
        <v>93</v>
      </c>
      <c r="N70" s="25" t="s">
        <v>283</v>
      </c>
      <c r="O70" s="25" t="s">
        <v>292</v>
      </c>
      <c r="P70" s="1">
        <v>0</v>
      </c>
      <c r="Q70" s="23" t="s">
        <v>309</v>
      </c>
      <c r="R70" s="23" t="s">
        <v>307</v>
      </c>
      <c r="S70" s="1">
        <v>17</v>
      </c>
    </row>
    <row r="71" spans="1:19" x14ac:dyDescent="0.15">
      <c r="A71" s="2">
        <v>42859</v>
      </c>
      <c r="B71" s="1">
        <v>1</v>
      </c>
      <c r="C71" s="1" t="s">
        <v>59</v>
      </c>
      <c r="D71" s="1" t="s">
        <v>87</v>
      </c>
      <c r="E71" s="1" t="s">
        <v>201</v>
      </c>
      <c r="F71" s="1" t="s">
        <v>57</v>
      </c>
      <c r="G71" s="1">
        <v>0</v>
      </c>
      <c r="H71" s="13" t="s">
        <v>14</v>
      </c>
      <c r="I71" s="13" t="s">
        <v>264</v>
      </c>
      <c r="J71" s="24">
        <v>1</v>
      </c>
      <c r="K71" s="1" t="s">
        <v>57</v>
      </c>
      <c r="L71" s="1">
        <v>0</v>
      </c>
      <c r="M71" s="1" t="s">
        <v>70</v>
      </c>
      <c r="N71" s="25" t="s">
        <v>285</v>
      </c>
      <c r="O71" s="25" t="s">
        <v>279</v>
      </c>
      <c r="P71" s="1">
        <v>0</v>
      </c>
      <c r="Q71" s="23" t="s">
        <v>305</v>
      </c>
      <c r="R71" s="23" t="s">
        <v>305</v>
      </c>
      <c r="S71" s="1">
        <v>17</v>
      </c>
    </row>
    <row r="72" spans="1:19" x14ac:dyDescent="0.15">
      <c r="A72" s="20">
        <v>42864</v>
      </c>
      <c r="B72" s="1">
        <v>2</v>
      </c>
      <c r="C72" s="1" t="s">
        <v>148</v>
      </c>
      <c r="D72" s="1" t="s">
        <v>63</v>
      </c>
      <c r="E72" s="1" t="s">
        <v>200</v>
      </c>
      <c r="F72" s="1" t="s">
        <v>57</v>
      </c>
      <c r="G72" s="1">
        <v>0</v>
      </c>
      <c r="H72" s="13" t="s">
        <v>14</v>
      </c>
      <c r="I72" s="13" t="s">
        <v>264</v>
      </c>
      <c r="J72" s="24">
        <v>5</v>
      </c>
      <c r="K72" s="1" t="s">
        <v>57</v>
      </c>
      <c r="L72" s="1">
        <v>0</v>
      </c>
      <c r="M72" s="1" t="s">
        <v>70</v>
      </c>
      <c r="N72" s="25" t="s">
        <v>286</v>
      </c>
      <c r="O72" s="25" t="s">
        <v>278</v>
      </c>
      <c r="P72" s="1">
        <v>2</v>
      </c>
      <c r="Q72" s="23" t="s">
        <v>307</v>
      </c>
      <c r="R72" s="23" t="s">
        <v>305</v>
      </c>
      <c r="S72" s="1">
        <v>17</v>
      </c>
    </row>
    <row r="73" spans="1:19" x14ac:dyDescent="0.15">
      <c r="A73" s="2">
        <v>42874</v>
      </c>
      <c r="B73" s="1">
        <v>1</v>
      </c>
      <c r="C73" s="1" t="s">
        <v>150</v>
      </c>
      <c r="D73" s="1" t="s">
        <v>87</v>
      </c>
      <c r="E73" s="1" t="s">
        <v>213</v>
      </c>
      <c r="F73" s="1" t="s">
        <v>56</v>
      </c>
      <c r="G73" s="1">
        <v>2</v>
      </c>
      <c r="H73" s="13" t="s">
        <v>14</v>
      </c>
      <c r="I73" s="13" t="s">
        <v>264</v>
      </c>
      <c r="J73" s="24">
        <v>1</v>
      </c>
      <c r="K73" s="1" t="s">
        <v>56</v>
      </c>
      <c r="L73" s="1">
        <v>2</v>
      </c>
      <c r="M73" s="1" t="s">
        <v>70</v>
      </c>
      <c r="N73" s="25" t="s">
        <v>287</v>
      </c>
      <c r="O73" s="25" t="s">
        <v>296</v>
      </c>
      <c r="P73" s="1">
        <v>12</v>
      </c>
      <c r="Q73" s="23" t="s">
        <v>305</v>
      </c>
      <c r="R73" s="23" t="s">
        <v>308</v>
      </c>
      <c r="S73" s="1">
        <v>16</v>
      </c>
    </row>
    <row r="74" spans="1:19" x14ac:dyDescent="0.15">
      <c r="A74" s="2">
        <v>42878</v>
      </c>
      <c r="B74" s="1">
        <v>2</v>
      </c>
      <c r="C74" s="1" t="s">
        <v>144</v>
      </c>
      <c r="D74" s="1" t="s">
        <v>87</v>
      </c>
      <c r="E74" s="1" t="s">
        <v>201</v>
      </c>
      <c r="F74" s="1" t="s">
        <v>57</v>
      </c>
      <c r="G74" s="1">
        <v>0</v>
      </c>
      <c r="H74" s="13" t="s">
        <v>14</v>
      </c>
      <c r="I74" s="13" t="s">
        <v>264</v>
      </c>
      <c r="J74" s="24">
        <v>1</v>
      </c>
      <c r="K74" s="1" t="s">
        <v>56</v>
      </c>
      <c r="L74" s="1">
        <v>2</v>
      </c>
      <c r="M74" s="1" t="s">
        <v>70</v>
      </c>
      <c r="N74" s="25" t="s">
        <v>288</v>
      </c>
      <c r="O74" s="25" t="s">
        <v>299</v>
      </c>
      <c r="P74" s="1">
        <v>12</v>
      </c>
      <c r="Q74" s="23" t="s">
        <v>305</v>
      </c>
      <c r="R74" s="23" t="s">
        <v>308</v>
      </c>
      <c r="S74" s="1">
        <v>14</v>
      </c>
    </row>
    <row r="75" spans="1:19" x14ac:dyDescent="0.15">
      <c r="A75" s="2">
        <v>42895</v>
      </c>
      <c r="B75" s="1">
        <v>1</v>
      </c>
      <c r="C75" s="1" t="s">
        <v>202</v>
      </c>
      <c r="D75" s="1" t="s">
        <v>87</v>
      </c>
      <c r="E75" s="1" t="s">
        <v>201</v>
      </c>
      <c r="F75" s="1" t="s">
        <v>56</v>
      </c>
      <c r="G75" s="1">
        <v>3</v>
      </c>
      <c r="H75" s="13" t="s">
        <v>14</v>
      </c>
      <c r="I75" s="13" t="s">
        <v>264</v>
      </c>
      <c r="J75" s="24">
        <v>4</v>
      </c>
      <c r="K75" s="1" t="s">
        <v>56</v>
      </c>
      <c r="L75" s="1">
        <v>2</v>
      </c>
      <c r="M75" s="1" t="s">
        <v>70</v>
      </c>
      <c r="N75" s="25" t="s">
        <v>270</v>
      </c>
      <c r="O75" s="25" t="s">
        <v>288</v>
      </c>
      <c r="P75" s="1">
        <v>4</v>
      </c>
      <c r="Q75" s="23" t="s">
        <v>309</v>
      </c>
      <c r="R75" s="23" t="s">
        <v>307</v>
      </c>
      <c r="S75" s="1">
        <v>17</v>
      </c>
    </row>
    <row r="76" spans="1:19" x14ac:dyDescent="0.15">
      <c r="A76" s="2">
        <v>42899</v>
      </c>
      <c r="B76" s="1">
        <v>2</v>
      </c>
      <c r="C76" s="1" t="s">
        <v>155</v>
      </c>
      <c r="D76" s="1" t="s">
        <v>87</v>
      </c>
      <c r="E76" s="1" t="s">
        <v>213</v>
      </c>
      <c r="F76" s="1" t="s">
        <v>56</v>
      </c>
      <c r="G76" s="1">
        <v>4</v>
      </c>
      <c r="H76" s="13" t="s">
        <v>14</v>
      </c>
      <c r="I76" s="13" t="s">
        <v>264</v>
      </c>
      <c r="J76" s="24" t="s">
        <v>311</v>
      </c>
      <c r="K76" s="1" t="s">
        <v>210</v>
      </c>
      <c r="L76" s="1">
        <v>0</v>
      </c>
      <c r="M76" s="1" t="s">
        <v>70</v>
      </c>
      <c r="N76" s="25" t="s">
        <v>289</v>
      </c>
      <c r="O76" s="25" t="s">
        <v>299</v>
      </c>
      <c r="P76" s="1">
        <v>8</v>
      </c>
      <c r="Q76" s="23" t="s">
        <v>307</v>
      </c>
      <c r="R76" s="23" t="s">
        <v>305</v>
      </c>
      <c r="S76" s="1">
        <v>16</v>
      </c>
    </row>
    <row r="77" spans="1:19" x14ac:dyDescent="0.15">
      <c r="A77" s="2">
        <v>42899</v>
      </c>
      <c r="B77" s="1">
        <v>1</v>
      </c>
      <c r="C77" s="1" t="s">
        <v>110</v>
      </c>
      <c r="D77" s="1" t="s">
        <v>63</v>
      </c>
      <c r="E77" s="1" t="s">
        <v>200</v>
      </c>
      <c r="F77" s="1" t="s">
        <v>56</v>
      </c>
      <c r="G77" s="1">
        <v>4</v>
      </c>
      <c r="H77" s="13" t="s">
        <v>14</v>
      </c>
      <c r="I77" s="1" t="s">
        <v>263</v>
      </c>
      <c r="J77" s="24">
        <v>0</v>
      </c>
      <c r="K77" s="1" t="s">
        <v>57</v>
      </c>
      <c r="L77" s="1">
        <v>0</v>
      </c>
      <c r="M77" s="1" t="s">
        <v>70</v>
      </c>
      <c r="N77" s="25" t="s">
        <v>290</v>
      </c>
      <c r="O77" s="25" t="s">
        <v>303</v>
      </c>
      <c r="P77" s="1">
        <v>6</v>
      </c>
      <c r="Q77" s="23" t="s">
        <v>305</v>
      </c>
      <c r="R77" s="23" t="s">
        <v>312</v>
      </c>
      <c r="S77" s="1">
        <v>15</v>
      </c>
    </row>
    <row r="78" spans="1:19" x14ac:dyDescent="0.15">
      <c r="A78" s="2">
        <v>42901</v>
      </c>
      <c r="B78" s="1">
        <v>1</v>
      </c>
      <c r="C78" s="1" t="s">
        <v>158</v>
      </c>
      <c r="D78" s="1" t="s">
        <v>94</v>
      </c>
      <c r="E78" s="1" t="s">
        <v>200</v>
      </c>
      <c r="F78" s="1" t="s">
        <v>56</v>
      </c>
      <c r="G78" s="1">
        <v>1</v>
      </c>
      <c r="H78" s="13" t="s">
        <v>14</v>
      </c>
      <c r="I78" s="1" t="s">
        <v>263</v>
      </c>
      <c r="J78" s="24">
        <v>0</v>
      </c>
      <c r="K78" s="1" t="s">
        <v>56</v>
      </c>
      <c r="L78" s="1">
        <v>2</v>
      </c>
      <c r="M78" s="1" t="s">
        <v>93</v>
      </c>
      <c r="N78" s="25" t="s">
        <v>290</v>
      </c>
      <c r="O78" s="25" t="s">
        <v>298</v>
      </c>
      <c r="P78" s="1">
        <v>10</v>
      </c>
      <c r="Q78" s="23" t="s">
        <v>307</v>
      </c>
      <c r="R78" s="23" t="s">
        <v>305</v>
      </c>
      <c r="S78" s="1">
        <v>16</v>
      </c>
    </row>
    <row r="79" spans="1:19" x14ac:dyDescent="0.15">
      <c r="A79" s="2">
        <v>42905</v>
      </c>
      <c r="B79" s="1">
        <v>1</v>
      </c>
      <c r="C79" s="1" t="s">
        <v>160</v>
      </c>
      <c r="D79" s="1" t="s">
        <v>161</v>
      </c>
      <c r="E79" s="1" t="s">
        <v>162</v>
      </c>
      <c r="F79" s="1" t="s">
        <v>57</v>
      </c>
      <c r="G79" s="1">
        <v>0</v>
      </c>
      <c r="H79" s="13" t="s">
        <v>14</v>
      </c>
      <c r="I79" s="13" t="s">
        <v>264</v>
      </c>
      <c r="J79" s="24">
        <v>1</v>
      </c>
      <c r="K79" s="1" t="s">
        <v>56</v>
      </c>
      <c r="L79" s="1">
        <v>2</v>
      </c>
      <c r="M79" s="1" t="s">
        <v>70</v>
      </c>
      <c r="N79" s="25" t="s">
        <v>291</v>
      </c>
      <c r="O79" s="25" t="s">
        <v>296</v>
      </c>
      <c r="P79" s="1">
        <v>10</v>
      </c>
      <c r="Q79" s="23" t="s">
        <v>308</v>
      </c>
      <c r="R79" s="23" t="s">
        <v>308</v>
      </c>
      <c r="S79" s="1">
        <v>16</v>
      </c>
    </row>
    <row r="80" spans="1:19" x14ac:dyDescent="0.15">
      <c r="A80" s="2">
        <v>42907</v>
      </c>
      <c r="B80" s="1">
        <v>2</v>
      </c>
      <c r="C80" s="1" t="s">
        <v>164</v>
      </c>
      <c r="D80" s="1" t="s">
        <v>63</v>
      </c>
      <c r="E80" s="1" t="s">
        <v>200</v>
      </c>
      <c r="F80" s="1" t="s">
        <v>56</v>
      </c>
      <c r="G80" s="1">
        <v>5</v>
      </c>
      <c r="H80" s="1" t="s">
        <v>93</v>
      </c>
      <c r="I80" s="13" t="s">
        <v>264</v>
      </c>
      <c r="J80" s="23">
        <v>1</v>
      </c>
      <c r="K80" s="1" t="s">
        <v>57</v>
      </c>
      <c r="L80" s="1">
        <v>0</v>
      </c>
      <c r="M80" s="1" t="s">
        <v>70</v>
      </c>
      <c r="N80" s="25" t="s">
        <v>269</v>
      </c>
      <c r="O80" s="25" t="s">
        <v>304</v>
      </c>
      <c r="P80" s="1">
        <v>12</v>
      </c>
      <c r="Q80" s="23" t="s">
        <v>305</v>
      </c>
      <c r="R80" s="23" t="s">
        <v>308</v>
      </c>
      <c r="S80" s="1">
        <v>16</v>
      </c>
    </row>
    <row r="81" spans="1:19" x14ac:dyDescent="0.15">
      <c r="A81" s="2">
        <v>42907</v>
      </c>
      <c r="B81" s="1">
        <v>2</v>
      </c>
      <c r="C81" s="1" t="s">
        <v>166</v>
      </c>
      <c r="D81" s="1" t="s">
        <v>87</v>
      </c>
      <c r="E81" s="1" t="s">
        <v>201</v>
      </c>
      <c r="F81" s="1" t="s">
        <v>57</v>
      </c>
      <c r="G81" s="1">
        <v>0</v>
      </c>
      <c r="H81" s="13" t="s">
        <v>14</v>
      </c>
      <c r="I81" s="1" t="s">
        <v>263</v>
      </c>
      <c r="J81" s="24">
        <v>0</v>
      </c>
      <c r="K81" s="1" t="s">
        <v>56</v>
      </c>
      <c r="L81" s="1">
        <v>5</v>
      </c>
      <c r="M81" s="1" t="s">
        <v>93</v>
      </c>
      <c r="N81" s="25">
        <v>10</v>
      </c>
      <c r="O81" s="25" t="s">
        <v>283</v>
      </c>
      <c r="P81" s="1">
        <v>28</v>
      </c>
      <c r="Q81" s="23">
        <v>14</v>
      </c>
      <c r="R81" s="23" t="s">
        <v>308</v>
      </c>
      <c r="S81" s="1">
        <v>12</v>
      </c>
    </row>
    <row r="82" spans="1:19" x14ac:dyDescent="0.15">
      <c r="A82" s="2">
        <v>42909</v>
      </c>
      <c r="B82" s="1">
        <v>2</v>
      </c>
      <c r="C82" s="1" t="s">
        <v>169</v>
      </c>
      <c r="D82" s="1" t="s">
        <v>87</v>
      </c>
      <c r="E82" s="1" t="s">
        <v>201</v>
      </c>
      <c r="F82" s="1" t="s">
        <v>56</v>
      </c>
      <c r="G82" s="1">
        <v>5</v>
      </c>
      <c r="H82" s="1" t="s">
        <v>93</v>
      </c>
      <c r="I82" s="13" t="s">
        <v>264</v>
      </c>
      <c r="J82" s="23">
        <v>2</v>
      </c>
      <c r="K82" s="1" t="s">
        <v>57</v>
      </c>
      <c r="L82" s="1">
        <v>0</v>
      </c>
      <c r="M82" s="1" t="s">
        <v>70</v>
      </c>
      <c r="N82" s="25" t="s">
        <v>292</v>
      </c>
      <c r="O82" s="25" t="s">
        <v>287</v>
      </c>
      <c r="P82" s="1">
        <v>4</v>
      </c>
      <c r="Q82" s="23" t="s">
        <v>308</v>
      </c>
      <c r="R82" s="23" t="s">
        <v>308</v>
      </c>
      <c r="S82" s="1">
        <v>14</v>
      </c>
    </row>
    <row r="83" spans="1:19" x14ac:dyDescent="0.15">
      <c r="A83" s="2">
        <v>42916</v>
      </c>
      <c r="B83" s="1">
        <v>2</v>
      </c>
      <c r="C83" s="1" t="s">
        <v>317</v>
      </c>
      <c r="D83" s="1" t="s">
        <v>87</v>
      </c>
      <c r="E83" s="1" t="s">
        <v>316</v>
      </c>
      <c r="F83" s="1" t="s">
        <v>56</v>
      </c>
      <c r="G83" s="1">
        <v>2</v>
      </c>
      <c r="H83" s="13" t="s">
        <v>14</v>
      </c>
      <c r="I83" s="1" t="s">
        <v>263</v>
      </c>
      <c r="J83" s="24">
        <v>0</v>
      </c>
      <c r="K83" s="1" t="s">
        <v>56</v>
      </c>
      <c r="L83" s="1">
        <v>5</v>
      </c>
      <c r="M83" s="1" t="s">
        <v>70</v>
      </c>
      <c r="N83" s="25" t="s">
        <v>293</v>
      </c>
      <c r="O83" s="25" t="s">
        <v>290</v>
      </c>
      <c r="P83" s="1">
        <v>16</v>
      </c>
      <c r="Q83" s="23" t="s">
        <v>307</v>
      </c>
      <c r="R83" s="23" t="s">
        <v>305</v>
      </c>
      <c r="S83" s="1">
        <v>15</v>
      </c>
    </row>
    <row r="84" spans="1:19" x14ac:dyDescent="0.15">
      <c r="A84" s="2">
        <v>42922</v>
      </c>
      <c r="B84" s="1">
        <v>2</v>
      </c>
      <c r="C84" s="1" t="s">
        <v>173</v>
      </c>
      <c r="D84" s="1" t="s">
        <v>87</v>
      </c>
      <c r="E84" s="1" t="s">
        <v>215</v>
      </c>
      <c r="F84" s="1" t="s">
        <v>64</v>
      </c>
      <c r="G84" s="1">
        <v>2</v>
      </c>
      <c r="H84" s="13" t="s">
        <v>14</v>
      </c>
      <c r="I84" s="13" t="s">
        <v>264</v>
      </c>
      <c r="J84" s="24">
        <v>2</v>
      </c>
      <c r="K84" s="1" t="s">
        <v>57</v>
      </c>
      <c r="L84" s="1">
        <v>0</v>
      </c>
      <c r="M84" s="1" t="s">
        <v>70</v>
      </c>
      <c r="N84" s="25" t="s">
        <v>294</v>
      </c>
      <c r="O84" s="25" t="s">
        <v>282</v>
      </c>
      <c r="P84" s="1">
        <v>0</v>
      </c>
      <c r="Q84" s="23" t="s">
        <v>309</v>
      </c>
      <c r="R84" s="23" t="s">
        <v>309</v>
      </c>
      <c r="S84" s="1">
        <v>15</v>
      </c>
    </row>
    <row r="85" spans="1:19" x14ac:dyDescent="0.15">
      <c r="A85" s="2">
        <v>42922</v>
      </c>
      <c r="B85" s="1">
        <v>2</v>
      </c>
      <c r="C85" s="1" t="s">
        <v>59</v>
      </c>
      <c r="D85" s="1" t="s">
        <v>87</v>
      </c>
      <c r="E85" s="1" t="s">
        <v>201</v>
      </c>
      <c r="F85" s="1" t="s">
        <v>57</v>
      </c>
      <c r="G85" s="1">
        <v>0</v>
      </c>
      <c r="H85" s="13" t="s">
        <v>14</v>
      </c>
      <c r="I85" s="13" t="s">
        <v>264</v>
      </c>
      <c r="J85" s="24">
        <v>2</v>
      </c>
      <c r="K85" s="1" t="s">
        <v>57</v>
      </c>
      <c r="L85" s="1">
        <v>0</v>
      </c>
      <c r="M85" s="1" t="s">
        <v>70</v>
      </c>
      <c r="N85" s="25" t="s">
        <v>294</v>
      </c>
      <c r="O85" s="25" t="s">
        <v>280</v>
      </c>
      <c r="P85" s="1">
        <v>0</v>
      </c>
      <c r="Q85" s="23" t="s">
        <v>305</v>
      </c>
      <c r="R85" s="23" t="s">
        <v>308</v>
      </c>
      <c r="S85" s="1">
        <v>17</v>
      </c>
    </row>
    <row r="86" spans="1:19" x14ac:dyDescent="0.15">
      <c r="A86" s="2">
        <v>42922</v>
      </c>
      <c r="B86" s="1">
        <v>1</v>
      </c>
      <c r="C86" s="1" t="s">
        <v>176</v>
      </c>
      <c r="D86" s="1" t="s">
        <v>87</v>
      </c>
      <c r="E86" s="1" t="s">
        <v>201</v>
      </c>
      <c r="F86" s="1" t="s">
        <v>57</v>
      </c>
      <c r="G86" s="1">
        <v>0</v>
      </c>
      <c r="H86" s="13" t="s">
        <v>14</v>
      </c>
      <c r="I86" s="1" t="s">
        <v>263</v>
      </c>
      <c r="J86" s="24">
        <v>0</v>
      </c>
      <c r="K86" s="1" t="s">
        <v>57</v>
      </c>
      <c r="L86" s="1">
        <v>0</v>
      </c>
      <c r="M86" s="1" t="s">
        <v>70</v>
      </c>
      <c r="N86" s="25" t="s">
        <v>282</v>
      </c>
      <c r="O86" s="25" t="s">
        <v>302</v>
      </c>
      <c r="P86" s="1">
        <v>16</v>
      </c>
      <c r="Q86" s="23" t="s">
        <v>307</v>
      </c>
      <c r="R86" s="23" t="s">
        <v>307</v>
      </c>
      <c r="S86" s="1">
        <v>12</v>
      </c>
    </row>
    <row r="87" spans="1:19" x14ac:dyDescent="0.15">
      <c r="A87" s="2">
        <v>42926</v>
      </c>
      <c r="B87" s="1">
        <v>1</v>
      </c>
      <c r="C87" s="1" t="s">
        <v>59</v>
      </c>
      <c r="D87" s="1" t="s">
        <v>87</v>
      </c>
      <c r="E87" s="1" t="s">
        <v>201</v>
      </c>
      <c r="F87" s="1" t="s">
        <v>57</v>
      </c>
      <c r="G87" s="1">
        <v>0</v>
      </c>
      <c r="H87" s="13" t="s">
        <v>14</v>
      </c>
      <c r="I87" s="13" t="s">
        <v>277</v>
      </c>
      <c r="J87" s="24" t="s">
        <v>271</v>
      </c>
      <c r="K87" s="1" t="s">
        <v>205</v>
      </c>
      <c r="L87" s="1">
        <v>2</v>
      </c>
      <c r="M87" s="1" t="s">
        <v>70</v>
      </c>
      <c r="N87" s="25" t="s">
        <v>278</v>
      </c>
      <c r="O87" s="25" t="s">
        <v>297</v>
      </c>
      <c r="P87" s="1">
        <v>4</v>
      </c>
      <c r="Q87" s="23" t="s">
        <v>307</v>
      </c>
      <c r="R87" s="23" t="s">
        <v>307</v>
      </c>
      <c r="S87" s="1">
        <v>17</v>
      </c>
    </row>
    <row r="88" spans="1:19" x14ac:dyDescent="0.15">
      <c r="A88" s="2">
        <v>42933</v>
      </c>
      <c r="B88" s="1">
        <v>1</v>
      </c>
      <c r="C88" s="1" t="s">
        <v>179</v>
      </c>
      <c r="D88" s="1" t="s">
        <v>87</v>
      </c>
      <c r="E88" s="1" t="s">
        <v>213</v>
      </c>
      <c r="F88" s="1" t="s">
        <v>57</v>
      </c>
      <c r="G88" s="1">
        <v>0</v>
      </c>
      <c r="H88" s="13" t="s">
        <v>14</v>
      </c>
      <c r="I88" s="13" t="s">
        <v>56</v>
      </c>
      <c r="J88" s="24">
        <v>2</v>
      </c>
      <c r="K88" s="1" t="s">
        <v>57</v>
      </c>
      <c r="L88" s="1">
        <v>0</v>
      </c>
      <c r="M88" s="1" t="s">
        <v>70</v>
      </c>
      <c r="N88" s="25" t="s">
        <v>292</v>
      </c>
      <c r="O88" s="25" t="s">
        <v>287</v>
      </c>
      <c r="P88" s="1">
        <v>6</v>
      </c>
      <c r="Q88" s="23" t="s">
        <v>306</v>
      </c>
      <c r="R88" s="23" t="s">
        <v>306</v>
      </c>
      <c r="S88" s="1">
        <v>15</v>
      </c>
    </row>
    <row r="89" spans="1:19" x14ac:dyDescent="0.15">
      <c r="A89" s="2">
        <v>42935</v>
      </c>
      <c r="B89" s="1">
        <v>2</v>
      </c>
      <c r="C89" s="1" t="s">
        <v>181</v>
      </c>
      <c r="D89" s="1" t="s">
        <v>87</v>
      </c>
      <c r="E89" s="1" t="s">
        <v>200</v>
      </c>
      <c r="F89" s="1" t="s">
        <v>57</v>
      </c>
      <c r="G89" s="1">
        <v>0</v>
      </c>
      <c r="H89" s="13" t="s">
        <v>14</v>
      </c>
      <c r="I89" s="13" t="s">
        <v>56</v>
      </c>
      <c r="J89" s="24">
        <v>2</v>
      </c>
      <c r="K89" s="1" t="s">
        <v>57</v>
      </c>
      <c r="L89" s="1">
        <v>0</v>
      </c>
      <c r="M89" s="1" t="s">
        <v>70</v>
      </c>
      <c r="N89" s="25" t="s">
        <v>293</v>
      </c>
      <c r="O89" s="25" t="s">
        <v>299</v>
      </c>
      <c r="P89" s="1">
        <v>0</v>
      </c>
      <c r="Q89" s="23" t="s">
        <v>310</v>
      </c>
      <c r="R89" s="23" t="s">
        <v>300</v>
      </c>
      <c r="S89" s="1">
        <v>16</v>
      </c>
    </row>
    <row r="90" spans="1:19" x14ac:dyDescent="0.15">
      <c r="A90" s="2">
        <v>42935</v>
      </c>
      <c r="B90" s="1">
        <v>2</v>
      </c>
      <c r="C90" s="1" t="s">
        <v>183</v>
      </c>
      <c r="D90" s="1" t="s">
        <v>60</v>
      </c>
      <c r="E90" s="1" t="s">
        <v>60</v>
      </c>
      <c r="F90" s="1" t="s">
        <v>57</v>
      </c>
      <c r="G90" s="1">
        <v>0</v>
      </c>
      <c r="H90" s="13" t="s">
        <v>14</v>
      </c>
      <c r="I90" s="13" t="s">
        <v>56</v>
      </c>
      <c r="J90" s="24">
        <v>1</v>
      </c>
      <c r="K90" s="1" t="s">
        <v>57</v>
      </c>
      <c r="L90" s="1">
        <v>0</v>
      </c>
      <c r="M90" s="1" t="s">
        <v>70</v>
      </c>
      <c r="N90" s="25" t="s">
        <v>278</v>
      </c>
      <c r="O90" s="25" t="s">
        <v>298</v>
      </c>
      <c r="P90" s="1">
        <v>0</v>
      </c>
      <c r="Q90" s="23" t="s">
        <v>305</v>
      </c>
      <c r="R90" s="23" t="s">
        <v>308</v>
      </c>
      <c r="S90" s="1">
        <v>16</v>
      </c>
    </row>
    <row r="91" spans="1:19" x14ac:dyDescent="0.15">
      <c r="A91" s="2">
        <v>42937</v>
      </c>
      <c r="B91" s="1">
        <v>2</v>
      </c>
      <c r="C91" s="1" t="s">
        <v>185</v>
      </c>
      <c r="D91" s="1" t="s">
        <v>161</v>
      </c>
      <c r="E91" s="1" t="s">
        <v>214</v>
      </c>
      <c r="F91" s="1" t="s">
        <v>57</v>
      </c>
      <c r="G91" s="1">
        <v>0</v>
      </c>
      <c r="H91" s="13" t="s">
        <v>14</v>
      </c>
      <c r="I91" s="13" t="s">
        <v>56</v>
      </c>
      <c r="J91" s="24">
        <v>3</v>
      </c>
      <c r="K91" s="1" t="s">
        <v>57</v>
      </c>
      <c r="L91" s="1">
        <v>0</v>
      </c>
      <c r="M91" s="1" t="s">
        <v>70</v>
      </c>
      <c r="N91" s="25" t="s">
        <v>294</v>
      </c>
      <c r="O91" s="25" t="s">
        <v>290</v>
      </c>
      <c r="P91" s="1">
        <v>0</v>
      </c>
      <c r="Q91" s="23" t="s">
        <v>309</v>
      </c>
      <c r="R91" s="23" t="s">
        <v>307</v>
      </c>
      <c r="S91" s="1">
        <v>17</v>
      </c>
    </row>
    <row r="92" spans="1:19" x14ac:dyDescent="0.15">
      <c r="A92" s="2">
        <v>42936</v>
      </c>
      <c r="B92" s="1">
        <v>1</v>
      </c>
      <c r="C92" s="1" t="s">
        <v>188</v>
      </c>
      <c r="D92" s="1" t="s">
        <v>87</v>
      </c>
      <c r="E92" s="1" t="s">
        <v>201</v>
      </c>
      <c r="F92" s="1" t="s">
        <v>57</v>
      </c>
      <c r="G92" s="1">
        <v>0</v>
      </c>
      <c r="H92" s="13" t="s">
        <v>14</v>
      </c>
      <c r="I92" s="13" t="s">
        <v>56</v>
      </c>
      <c r="J92" s="24">
        <v>4</v>
      </c>
      <c r="K92" s="1" t="s">
        <v>56</v>
      </c>
      <c r="L92" s="1">
        <v>2</v>
      </c>
      <c r="M92" s="1" t="s">
        <v>70</v>
      </c>
      <c r="N92" s="25" t="s">
        <v>295</v>
      </c>
      <c r="O92" s="25" t="s">
        <v>282</v>
      </c>
      <c r="P92" s="1">
        <v>14</v>
      </c>
      <c r="Q92" s="23" t="s">
        <v>308</v>
      </c>
      <c r="R92" s="23" t="s">
        <v>308</v>
      </c>
      <c r="S92" s="1">
        <v>13</v>
      </c>
    </row>
    <row r="93" spans="1:19" x14ac:dyDescent="0.15">
      <c r="A93" s="2">
        <v>42941</v>
      </c>
      <c r="B93" s="1">
        <v>1</v>
      </c>
      <c r="C93" s="1" t="s">
        <v>59</v>
      </c>
      <c r="D93" s="1" t="s">
        <v>63</v>
      </c>
      <c r="E93" s="1" t="s">
        <v>200</v>
      </c>
      <c r="F93" s="1" t="s">
        <v>57</v>
      </c>
      <c r="G93" s="1">
        <v>0</v>
      </c>
      <c r="H93" s="13" t="s">
        <v>14</v>
      </c>
      <c r="I93" s="13" t="s">
        <v>56</v>
      </c>
      <c r="J93" s="24">
        <v>1</v>
      </c>
      <c r="K93" s="1" t="s">
        <v>57</v>
      </c>
      <c r="L93" s="1">
        <v>0</v>
      </c>
      <c r="M93" s="1" t="s">
        <v>70</v>
      </c>
      <c r="N93" s="25" t="s">
        <v>278</v>
      </c>
      <c r="O93" s="25" t="s">
        <v>282</v>
      </c>
      <c r="P93" s="1">
        <v>2</v>
      </c>
      <c r="Q93" s="23" t="s">
        <v>307</v>
      </c>
      <c r="R93" s="23" t="s">
        <v>305</v>
      </c>
      <c r="S93" s="1">
        <v>16</v>
      </c>
    </row>
    <row r="94" spans="1:19" x14ac:dyDescent="0.15">
      <c r="A94" s="2">
        <v>42948</v>
      </c>
      <c r="B94" s="1">
        <v>2</v>
      </c>
      <c r="C94" s="1" t="s">
        <v>191</v>
      </c>
      <c r="D94" s="1" t="s">
        <v>87</v>
      </c>
      <c r="E94" s="1" t="s">
        <v>213</v>
      </c>
      <c r="F94" s="1" t="s">
        <v>64</v>
      </c>
      <c r="G94" s="1">
        <v>4</v>
      </c>
      <c r="H94" s="1" t="s">
        <v>93</v>
      </c>
      <c r="I94" s="1" t="s">
        <v>56</v>
      </c>
      <c r="J94" s="23">
        <v>2</v>
      </c>
      <c r="K94" s="1" t="s">
        <v>209</v>
      </c>
      <c r="L94" s="1">
        <v>0</v>
      </c>
      <c r="M94" s="1" t="s">
        <v>70</v>
      </c>
      <c r="N94" s="25" t="s">
        <v>270</v>
      </c>
      <c r="O94" s="25" t="s">
        <v>288</v>
      </c>
      <c r="P94" s="1">
        <v>0</v>
      </c>
      <c r="Q94" s="23" t="s">
        <v>307</v>
      </c>
      <c r="R94" s="23" t="s">
        <v>305</v>
      </c>
      <c r="S94" s="1">
        <v>16</v>
      </c>
    </row>
    <row r="95" spans="1:19" x14ac:dyDescent="0.15">
      <c r="A95" s="2">
        <v>42949</v>
      </c>
      <c r="B95" s="1">
        <v>2</v>
      </c>
      <c r="C95" s="1" t="s">
        <v>193</v>
      </c>
      <c r="D95" s="1" t="s">
        <v>63</v>
      </c>
      <c r="E95" s="1" t="s">
        <v>200</v>
      </c>
      <c r="F95" s="1" t="s">
        <v>57</v>
      </c>
      <c r="G95" s="1">
        <v>0</v>
      </c>
      <c r="H95" s="13" t="s">
        <v>14</v>
      </c>
      <c r="I95" s="13" t="s">
        <v>56</v>
      </c>
      <c r="J95" s="24">
        <v>2</v>
      </c>
      <c r="K95" s="1" t="s">
        <v>56</v>
      </c>
      <c r="L95" s="1">
        <v>2</v>
      </c>
      <c r="M95" s="1" t="s">
        <v>70</v>
      </c>
      <c r="N95" s="25" t="s">
        <v>296</v>
      </c>
      <c r="O95" s="25" t="s">
        <v>292</v>
      </c>
      <c r="P95" s="1">
        <v>16</v>
      </c>
      <c r="Q95" s="23" t="s">
        <v>308</v>
      </c>
      <c r="R95" s="23" t="s">
        <v>308</v>
      </c>
      <c r="S95" s="1">
        <v>11</v>
      </c>
    </row>
    <row r="96" spans="1:19" x14ac:dyDescent="0.15">
      <c r="A96" s="2">
        <v>42962</v>
      </c>
      <c r="B96" s="1">
        <v>1</v>
      </c>
      <c r="C96" s="1" t="s">
        <v>196</v>
      </c>
      <c r="D96" s="1" t="s">
        <v>87</v>
      </c>
      <c r="E96" s="1" t="s">
        <v>201</v>
      </c>
      <c r="F96" s="1" t="s">
        <v>57</v>
      </c>
      <c r="G96" s="1">
        <v>0</v>
      </c>
      <c r="H96" s="13" t="s">
        <v>14</v>
      </c>
      <c r="I96" s="13" t="s">
        <v>273</v>
      </c>
      <c r="J96" s="24">
        <v>2</v>
      </c>
      <c r="K96" s="1" t="s">
        <v>56</v>
      </c>
      <c r="L96" s="1">
        <v>2</v>
      </c>
      <c r="M96" s="1" t="s">
        <v>70</v>
      </c>
      <c r="N96" s="25" t="s">
        <v>297</v>
      </c>
      <c r="O96" s="25" t="s">
        <v>298</v>
      </c>
      <c r="P96" s="1">
        <v>0</v>
      </c>
      <c r="Q96" s="23" t="s">
        <v>307</v>
      </c>
      <c r="R96" s="23" t="s">
        <v>307</v>
      </c>
      <c r="S96" s="1">
        <v>17</v>
      </c>
    </row>
    <row r="97" spans="1:19" x14ac:dyDescent="0.15">
      <c r="A97" s="2">
        <v>42965</v>
      </c>
      <c r="B97" s="1">
        <v>1</v>
      </c>
      <c r="C97" s="1" t="s">
        <v>198</v>
      </c>
      <c r="D97" s="1" t="s">
        <v>162</v>
      </c>
      <c r="E97" s="1" t="s">
        <v>162</v>
      </c>
      <c r="F97" s="1" t="s">
        <v>57</v>
      </c>
      <c r="G97" s="1">
        <v>0</v>
      </c>
      <c r="H97" s="13" t="s">
        <v>14</v>
      </c>
      <c r="I97" s="1" t="s">
        <v>263</v>
      </c>
      <c r="J97" s="24">
        <v>0</v>
      </c>
      <c r="K97" s="1" t="s">
        <v>56</v>
      </c>
      <c r="L97" s="1">
        <v>2</v>
      </c>
      <c r="M97" s="1" t="s">
        <v>70</v>
      </c>
      <c r="N97" s="25" t="s">
        <v>270</v>
      </c>
      <c r="O97" s="25" t="s">
        <v>288</v>
      </c>
      <c r="P97" s="1">
        <v>2</v>
      </c>
      <c r="Q97" s="23" t="s">
        <v>307</v>
      </c>
      <c r="R97" s="23" t="s">
        <v>305</v>
      </c>
      <c r="S97" s="1">
        <v>16</v>
      </c>
    </row>
    <row r="98" spans="1:19" x14ac:dyDescent="0.15">
      <c r="A98" s="2">
        <v>42968</v>
      </c>
      <c r="B98" s="1">
        <v>1</v>
      </c>
      <c r="C98" s="1" t="s">
        <v>81</v>
      </c>
      <c r="D98" s="1" t="s">
        <v>87</v>
      </c>
      <c r="E98" s="1" t="s">
        <v>201</v>
      </c>
      <c r="F98" s="1" t="s">
        <v>56</v>
      </c>
      <c r="G98" s="1">
        <v>5</v>
      </c>
      <c r="H98" s="1" t="s">
        <v>93</v>
      </c>
      <c r="I98" s="1" t="s">
        <v>263</v>
      </c>
      <c r="J98" s="23">
        <v>0</v>
      </c>
      <c r="K98" s="1" t="s">
        <v>56</v>
      </c>
      <c r="L98" s="1">
        <v>2</v>
      </c>
      <c r="M98" s="1" t="s">
        <v>70</v>
      </c>
      <c r="N98" s="25" t="s">
        <v>278</v>
      </c>
      <c r="O98" s="25" t="s">
        <v>304</v>
      </c>
      <c r="P98" s="1">
        <v>8</v>
      </c>
      <c r="Q98" s="23" t="s">
        <v>279</v>
      </c>
      <c r="R98" s="23">
        <v>0</v>
      </c>
      <c r="S98" s="1">
        <v>14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/>
  <dimension ref="A1:AO42"/>
  <sheetViews>
    <sheetView topLeftCell="E1" zoomScaleNormal="100" workbookViewId="0">
      <pane xSplit="1" ySplit="1" topLeftCell="F11" activePane="bottomRight" state="frozen"/>
      <selection activeCell="E1" sqref="E1"/>
      <selection pane="topRight" activeCell="F1" sqref="F1"/>
      <selection pane="bottomLeft" activeCell="E2" sqref="E2"/>
      <selection pane="bottomRight" activeCell="K41" sqref="K41"/>
    </sheetView>
  </sheetViews>
  <sheetFormatPr defaultRowHeight="13.5" x14ac:dyDescent="0.15"/>
  <cols>
    <col min="11" max="11" width="8.875" style="32"/>
    <col min="15" max="15" width="13.125" customWidth="1"/>
    <col min="17" max="18" width="8.875" style="32"/>
    <col min="19" max="19" width="8.875" style="44"/>
    <col min="21" max="21" width="8.875" style="48"/>
    <col min="23" max="25" width="8.875" style="33"/>
    <col min="26" max="26" width="8.875" style="38"/>
    <col min="28" max="29" width="8.875" style="38"/>
    <col min="30" max="30" width="10.875" style="40" customWidth="1"/>
    <col min="35" max="35" width="9.75" customWidth="1"/>
  </cols>
  <sheetData>
    <row r="1" spans="1:37" ht="57" x14ac:dyDescent="0.15">
      <c r="B1" s="4" t="s">
        <v>5</v>
      </c>
      <c r="C1" s="5" t="s">
        <v>6</v>
      </c>
      <c r="D1" s="6" t="s">
        <v>7</v>
      </c>
      <c r="E1" s="6" t="s">
        <v>199</v>
      </c>
      <c r="F1" s="1" t="s">
        <v>203</v>
      </c>
      <c r="G1" s="7" t="s">
        <v>8</v>
      </c>
      <c r="H1" s="7" t="s">
        <v>9</v>
      </c>
      <c r="I1" s="7" t="s">
        <v>10</v>
      </c>
      <c r="J1" s="8" t="s">
        <v>204</v>
      </c>
      <c r="K1" s="29" t="s">
        <v>328</v>
      </c>
      <c r="L1" s="8" t="s">
        <v>11</v>
      </c>
      <c r="M1" s="8" t="s">
        <v>262</v>
      </c>
      <c r="N1" s="21" t="s">
        <v>204</v>
      </c>
      <c r="O1" s="8" t="s">
        <v>12</v>
      </c>
      <c r="P1" s="8" t="s">
        <v>204</v>
      </c>
      <c r="Q1" s="29" t="s">
        <v>329</v>
      </c>
      <c r="R1" s="29" t="s">
        <v>334</v>
      </c>
      <c r="S1" s="43" t="s">
        <v>333</v>
      </c>
      <c r="T1" s="8" t="s">
        <v>11</v>
      </c>
      <c r="U1" s="45" t="s">
        <v>206</v>
      </c>
      <c r="V1" s="21" t="s">
        <v>267</v>
      </c>
      <c r="W1" s="34" t="s">
        <v>266</v>
      </c>
      <c r="X1" s="34" t="s">
        <v>335</v>
      </c>
      <c r="Y1" s="34" t="s">
        <v>337</v>
      </c>
      <c r="Z1" s="35" t="s">
        <v>208</v>
      </c>
      <c r="AA1" s="8" t="s">
        <v>265</v>
      </c>
      <c r="AB1" s="41" t="s">
        <v>207</v>
      </c>
      <c r="AC1" s="41" t="s">
        <v>336</v>
      </c>
      <c r="AD1" s="40" t="s">
        <v>332</v>
      </c>
      <c r="AF1" t="s">
        <v>341</v>
      </c>
      <c r="AG1" t="s">
        <v>342</v>
      </c>
    </row>
    <row r="2" spans="1:37" x14ac:dyDescent="0.15">
      <c r="A2">
        <v>1</v>
      </c>
      <c r="B2" s="1" t="s">
        <v>0</v>
      </c>
      <c r="C2" s="2">
        <v>42380</v>
      </c>
      <c r="D2" s="3">
        <v>15830618910</v>
      </c>
      <c r="E2" s="3">
        <v>1</v>
      </c>
      <c r="F2" s="1" t="s">
        <v>1</v>
      </c>
      <c r="G2" s="1" t="s">
        <v>2</v>
      </c>
      <c r="H2" s="1" t="s">
        <v>3</v>
      </c>
      <c r="I2" s="1" t="s">
        <v>4</v>
      </c>
      <c r="J2" s="1">
        <v>10</v>
      </c>
      <c r="K2" s="30">
        <v>6</v>
      </c>
      <c r="L2" s="1" t="s">
        <v>13</v>
      </c>
      <c r="M2" s="1" t="s">
        <v>263</v>
      </c>
      <c r="N2" s="16">
        <v>0</v>
      </c>
      <c r="O2" s="1" t="s">
        <v>4</v>
      </c>
      <c r="P2" s="1">
        <v>3</v>
      </c>
      <c r="Q2" s="30">
        <v>10</v>
      </c>
      <c r="R2" s="30">
        <f>Q2-K2</f>
        <v>4</v>
      </c>
      <c r="S2" s="52">
        <f>(Q2-K2)/K2</f>
        <v>0.66666666666666663</v>
      </c>
      <c r="T2" s="1" t="s">
        <v>14</v>
      </c>
      <c r="U2" s="46">
        <v>0.13</v>
      </c>
      <c r="V2" s="16">
        <v>0.2</v>
      </c>
      <c r="W2" s="49">
        <v>0.1</v>
      </c>
      <c r="X2" s="49">
        <f>-(W2-U2)</f>
        <v>0.03</v>
      </c>
      <c r="Y2" s="51">
        <f>-(W2-U2)/U2</f>
        <v>0.23076923076923075</v>
      </c>
      <c r="Z2" s="36">
        <v>16</v>
      </c>
      <c r="AA2" s="1">
        <v>15</v>
      </c>
      <c r="AB2" s="42">
        <v>17</v>
      </c>
      <c r="AC2" s="42">
        <f>AB2-Z2</f>
        <v>1</v>
      </c>
      <c r="AD2" s="50">
        <f>AC2/Z2</f>
        <v>6.25E-2</v>
      </c>
      <c r="AF2" s="82" t="str">
        <f>_xlfn.IFS(U2&gt;=0.7,"丧失",U2&gt;=0.5,"重",U2&gt;=0.3,"中",U2&gt;=0.1,"轻",U2&gt;=0,"无")</f>
        <v>轻</v>
      </c>
      <c r="AG2" s="82" t="str">
        <f>_xlfn.IFS(W2&gt;=0.7,"丧失",W2&gt;=0.5,"重",W2&gt;=0.3,"中",W2&gt;=0.1,"轻",W2&gt;=0,"无")</f>
        <v>轻</v>
      </c>
    </row>
    <row r="3" spans="1:37" x14ac:dyDescent="0.15">
      <c r="A3">
        <v>2</v>
      </c>
      <c r="B3" s="1" t="s">
        <v>15</v>
      </c>
      <c r="C3" s="2">
        <v>42388</v>
      </c>
      <c r="D3" s="3">
        <v>15965992064</v>
      </c>
      <c r="E3" s="3">
        <v>1</v>
      </c>
      <c r="F3" s="1" t="s">
        <v>16</v>
      </c>
      <c r="G3" s="1" t="s">
        <v>17</v>
      </c>
      <c r="H3" s="1" t="s">
        <v>17</v>
      </c>
      <c r="I3" s="1" t="s">
        <v>69</v>
      </c>
      <c r="J3" s="1">
        <v>0</v>
      </c>
      <c r="K3" s="30">
        <v>12</v>
      </c>
      <c r="L3" s="1" t="s">
        <v>14</v>
      </c>
      <c r="M3" s="1" t="s">
        <v>264</v>
      </c>
      <c r="N3" s="16">
        <v>2</v>
      </c>
      <c r="O3" s="1" t="s">
        <v>18</v>
      </c>
      <c r="P3" s="1">
        <v>0</v>
      </c>
      <c r="Q3" s="30">
        <v>6</v>
      </c>
      <c r="R3" s="30">
        <f t="shared" ref="R3:R40" si="0">Q3-K3</f>
        <v>-6</v>
      </c>
      <c r="S3" s="52">
        <f t="shared" ref="S3:S40" si="1">(Q3-K3)/K3</f>
        <v>-0.5</v>
      </c>
      <c r="T3" s="1" t="s">
        <v>19</v>
      </c>
      <c r="U3" s="46">
        <v>0.1</v>
      </c>
      <c r="V3" s="16">
        <v>0.15</v>
      </c>
      <c r="W3" s="49">
        <v>0.1</v>
      </c>
      <c r="X3" s="49">
        <f t="shared" ref="X3:X40" si="2">-(W3-U3)</f>
        <v>0</v>
      </c>
      <c r="Y3" s="51">
        <f t="shared" ref="Y3:Y40" si="3">-(W3-U3)/U3</f>
        <v>0</v>
      </c>
      <c r="Z3" s="36">
        <v>15</v>
      </c>
      <c r="AA3" s="1">
        <v>14</v>
      </c>
      <c r="AB3" s="42">
        <v>16</v>
      </c>
      <c r="AC3" s="42">
        <f t="shared" ref="AC3:AC40" si="4">AB3-Z3</f>
        <v>1</v>
      </c>
      <c r="AD3" s="50">
        <f t="shared" ref="AD3:AD40" si="5">AC3/Z3</f>
        <v>6.6666666666666666E-2</v>
      </c>
      <c r="AF3" s="82" t="str">
        <f t="shared" ref="AF3:AF40" si="6">_xlfn.IFS(U3&gt;=0.7,"丧失",U3&gt;=0.5,"重",U3&gt;=0.3,"中",U3&gt;=0.1,"轻",U3&gt;=0,"无")</f>
        <v>轻</v>
      </c>
      <c r="AG3" s="82" t="str">
        <f t="shared" ref="AG3:AG40" si="7">_xlfn.IFS(W3&gt;=0.7,"丧失",W3&gt;=0.5,"重",W3&gt;=0.3,"中",W3&gt;=0.1,"轻",W3&gt;=0,"无")</f>
        <v>轻</v>
      </c>
      <c r="AJ3" t="s">
        <v>367</v>
      </c>
      <c r="AK3" t="s">
        <v>366</v>
      </c>
    </row>
    <row r="4" spans="1:37" x14ac:dyDescent="0.15">
      <c r="A4">
        <v>3</v>
      </c>
      <c r="B4" s="1" t="s">
        <v>24</v>
      </c>
      <c r="C4" s="2">
        <v>42430</v>
      </c>
      <c r="D4" s="3">
        <v>13911893887</v>
      </c>
      <c r="E4" s="3">
        <v>1</v>
      </c>
      <c r="F4" s="1" t="s">
        <v>25</v>
      </c>
      <c r="G4" s="1" t="s">
        <v>27</v>
      </c>
      <c r="H4" s="1" t="s">
        <v>26</v>
      </c>
      <c r="I4" s="1" t="s">
        <v>69</v>
      </c>
      <c r="J4" s="1">
        <v>0</v>
      </c>
      <c r="K4" s="30">
        <v>12</v>
      </c>
      <c r="L4" s="1" t="s">
        <v>14</v>
      </c>
      <c r="M4" s="1" t="s">
        <v>263</v>
      </c>
      <c r="N4" s="16">
        <v>0</v>
      </c>
      <c r="O4" s="1" t="s">
        <v>57</v>
      </c>
      <c r="P4" s="1">
        <v>0</v>
      </c>
      <c r="Q4" s="30">
        <v>12</v>
      </c>
      <c r="R4" s="30">
        <f t="shared" si="0"/>
        <v>0</v>
      </c>
      <c r="S4" s="52">
        <f t="shared" si="1"/>
        <v>0</v>
      </c>
      <c r="T4" s="1" t="s">
        <v>19</v>
      </c>
      <c r="U4" s="46">
        <v>0.03</v>
      </c>
      <c r="V4" s="16">
        <v>0.12</v>
      </c>
      <c r="W4" s="49">
        <v>0.02</v>
      </c>
      <c r="X4" s="49">
        <f t="shared" si="2"/>
        <v>9.9999999999999985E-3</v>
      </c>
      <c r="Y4" s="51">
        <f t="shared" si="3"/>
        <v>0.33333333333333331</v>
      </c>
      <c r="Z4" s="36">
        <v>15</v>
      </c>
      <c r="AA4" s="1">
        <v>13</v>
      </c>
      <c r="AB4" s="42">
        <v>15</v>
      </c>
      <c r="AC4" s="42">
        <f t="shared" si="4"/>
        <v>0</v>
      </c>
      <c r="AD4" s="50">
        <f t="shared" si="5"/>
        <v>0</v>
      </c>
      <c r="AF4" s="82" t="str">
        <f t="shared" si="6"/>
        <v>无</v>
      </c>
      <c r="AG4" s="82" t="str">
        <f t="shared" si="7"/>
        <v>无</v>
      </c>
      <c r="AI4" t="s">
        <v>346</v>
      </c>
      <c r="AJ4">
        <f>COUNTIF(AF2:AF40,"无")</f>
        <v>13</v>
      </c>
      <c r="AK4">
        <f>COUNTIF(AF2:AF40,"轻")</f>
        <v>26</v>
      </c>
    </row>
    <row r="5" spans="1:37" x14ac:dyDescent="0.15">
      <c r="A5">
        <v>4</v>
      </c>
      <c r="B5" s="27" t="s">
        <v>30</v>
      </c>
      <c r="C5" s="2">
        <v>42452</v>
      </c>
      <c r="D5" s="11">
        <v>13681186660</v>
      </c>
      <c r="E5" s="11">
        <v>1</v>
      </c>
      <c r="F5" s="1" t="s">
        <v>31</v>
      </c>
      <c r="G5" s="1" t="s">
        <v>32</v>
      </c>
      <c r="H5" s="1" t="s">
        <v>17</v>
      </c>
      <c r="I5" s="1" t="s">
        <v>69</v>
      </c>
      <c r="J5" s="1">
        <v>0</v>
      </c>
      <c r="K5" s="30">
        <v>12</v>
      </c>
      <c r="L5" s="1" t="s">
        <v>13</v>
      </c>
      <c r="M5" s="1" t="s">
        <v>263</v>
      </c>
      <c r="N5" s="16">
        <v>0</v>
      </c>
      <c r="O5" s="1" t="s">
        <v>33</v>
      </c>
      <c r="P5" s="1">
        <v>3</v>
      </c>
      <c r="Q5" s="30">
        <v>9</v>
      </c>
      <c r="R5" s="30">
        <f t="shared" si="0"/>
        <v>-3</v>
      </c>
      <c r="S5" s="52">
        <f t="shared" si="1"/>
        <v>-0.25</v>
      </c>
      <c r="T5" s="1" t="s">
        <v>34</v>
      </c>
      <c r="U5" s="46">
        <v>0.12</v>
      </c>
      <c r="V5" s="16">
        <v>0.2</v>
      </c>
      <c r="W5" s="49">
        <v>0.18</v>
      </c>
      <c r="X5" s="49">
        <f t="shared" si="2"/>
        <v>-0.06</v>
      </c>
      <c r="Y5" s="51">
        <f t="shared" si="3"/>
        <v>-0.5</v>
      </c>
      <c r="Z5" s="36">
        <v>15</v>
      </c>
      <c r="AA5" s="1">
        <v>13</v>
      </c>
      <c r="AB5" s="42">
        <v>16</v>
      </c>
      <c r="AC5" s="42">
        <f t="shared" si="4"/>
        <v>1</v>
      </c>
      <c r="AD5" s="50">
        <f t="shared" si="5"/>
        <v>6.6666666666666666E-2</v>
      </c>
      <c r="AF5" s="82" t="str">
        <f t="shared" si="6"/>
        <v>轻</v>
      </c>
      <c r="AG5" s="82" t="str">
        <f t="shared" si="7"/>
        <v>轻</v>
      </c>
      <c r="AI5" t="s">
        <v>347</v>
      </c>
      <c r="AJ5">
        <f>COUNTIF(AG2:AG40,"无")</f>
        <v>23</v>
      </c>
      <c r="AK5">
        <f>COUNTIF(AG2:AG40,"轻")</f>
        <v>16</v>
      </c>
    </row>
    <row r="6" spans="1:37" x14ac:dyDescent="0.15">
      <c r="A6">
        <v>5</v>
      </c>
      <c r="B6" s="1" t="s">
        <v>43</v>
      </c>
      <c r="C6" s="2">
        <v>42499</v>
      </c>
      <c r="D6" s="3">
        <v>13811175802</v>
      </c>
      <c r="E6" s="3">
        <v>2</v>
      </c>
      <c r="F6" s="1" t="s">
        <v>44</v>
      </c>
      <c r="G6" s="1" t="s">
        <v>45</v>
      </c>
      <c r="H6" s="1" t="s">
        <v>45</v>
      </c>
      <c r="I6" s="1" t="s">
        <v>69</v>
      </c>
      <c r="J6" s="1">
        <v>0</v>
      </c>
      <c r="K6" s="30">
        <v>12</v>
      </c>
      <c r="L6" s="1" t="s">
        <v>14</v>
      </c>
      <c r="M6" s="1" t="s">
        <v>275</v>
      </c>
      <c r="N6" s="16">
        <v>0</v>
      </c>
      <c r="O6" s="1" t="s">
        <v>46</v>
      </c>
      <c r="P6" s="1">
        <v>0</v>
      </c>
      <c r="Q6" s="30">
        <v>6</v>
      </c>
      <c r="R6" s="30">
        <f t="shared" si="0"/>
        <v>-6</v>
      </c>
      <c r="S6" s="52">
        <f t="shared" si="1"/>
        <v>-0.5</v>
      </c>
      <c r="T6" s="1" t="s">
        <v>19</v>
      </c>
      <c r="U6" s="46">
        <v>0.02</v>
      </c>
      <c r="V6" s="16">
        <v>0.14000000000000001</v>
      </c>
      <c r="W6" s="49">
        <v>0.08</v>
      </c>
      <c r="X6" s="49">
        <f t="shared" si="2"/>
        <v>-0.06</v>
      </c>
      <c r="Y6" s="51">
        <f t="shared" si="3"/>
        <v>-3</v>
      </c>
      <c r="Z6" s="36">
        <v>17</v>
      </c>
      <c r="AA6" s="1">
        <v>16</v>
      </c>
      <c r="AB6" s="42">
        <v>17</v>
      </c>
      <c r="AC6" s="42">
        <f t="shared" si="4"/>
        <v>0</v>
      </c>
      <c r="AD6" s="50">
        <f t="shared" si="5"/>
        <v>0</v>
      </c>
      <c r="AF6" s="82" t="str">
        <f t="shared" si="6"/>
        <v>无</v>
      </c>
      <c r="AG6" s="82" t="str">
        <f t="shared" si="7"/>
        <v>无</v>
      </c>
    </row>
    <row r="7" spans="1:37" x14ac:dyDescent="0.15">
      <c r="A7">
        <v>6</v>
      </c>
      <c r="B7" s="1" t="s">
        <v>218</v>
      </c>
      <c r="C7" s="2">
        <v>43004</v>
      </c>
      <c r="D7" s="1">
        <v>13911280018</v>
      </c>
      <c r="E7" s="1">
        <v>1</v>
      </c>
      <c r="F7" s="1" t="s">
        <v>58</v>
      </c>
      <c r="G7" s="1" t="s">
        <v>219</v>
      </c>
      <c r="H7" s="1" t="s">
        <v>219</v>
      </c>
      <c r="I7" s="1" t="s">
        <v>65</v>
      </c>
      <c r="J7" s="1">
        <v>4</v>
      </c>
      <c r="K7" s="30">
        <v>8</v>
      </c>
      <c r="L7" s="1" t="s">
        <v>13</v>
      </c>
      <c r="M7" s="13" t="s">
        <v>264</v>
      </c>
      <c r="N7" s="16">
        <v>1</v>
      </c>
      <c r="O7" s="1" t="s">
        <v>29</v>
      </c>
      <c r="P7" s="1">
        <v>1</v>
      </c>
      <c r="Q7" s="31">
        <v>8</v>
      </c>
      <c r="R7" s="30">
        <f t="shared" si="0"/>
        <v>0</v>
      </c>
      <c r="S7" s="52">
        <f t="shared" si="1"/>
        <v>0</v>
      </c>
      <c r="T7" s="13" t="s">
        <v>51</v>
      </c>
      <c r="U7" s="46">
        <v>0.23</v>
      </c>
      <c r="V7" s="16">
        <v>0.25</v>
      </c>
      <c r="W7" s="49">
        <v>0.1</v>
      </c>
      <c r="X7" s="49">
        <f t="shared" si="2"/>
        <v>0.13</v>
      </c>
      <c r="Y7" s="51">
        <f t="shared" si="3"/>
        <v>0.56521739130434778</v>
      </c>
      <c r="Z7" s="36">
        <v>16</v>
      </c>
      <c r="AA7" s="1">
        <v>14</v>
      </c>
      <c r="AB7" s="42">
        <v>17</v>
      </c>
      <c r="AC7" s="42">
        <f t="shared" si="4"/>
        <v>1</v>
      </c>
      <c r="AD7" s="50">
        <f t="shared" si="5"/>
        <v>6.25E-2</v>
      </c>
      <c r="AF7" s="82" t="str">
        <f t="shared" si="6"/>
        <v>轻</v>
      </c>
      <c r="AG7" s="82" t="str">
        <f t="shared" si="7"/>
        <v>轻</v>
      </c>
    </row>
    <row r="8" spans="1:37" x14ac:dyDescent="0.15">
      <c r="A8">
        <v>7</v>
      </c>
      <c r="B8" s="1" t="s">
        <v>240</v>
      </c>
      <c r="C8" s="2">
        <v>43005</v>
      </c>
      <c r="D8" s="1">
        <v>18731275655</v>
      </c>
      <c r="E8" s="1">
        <v>2</v>
      </c>
      <c r="F8" s="1" t="s">
        <v>241</v>
      </c>
      <c r="G8" s="1" t="s">
        <v>219</v>
      </c>
      <c r="H8" s="1" t="s">
        <v>219</v>
      </c>
      <c r="I8" s="1" t="s">
        <v>57</v>
      </c>
      <c r="J8" s="1">
        <v>0</v>
      </c>
      <c r="K8" s="31">
        <v>12</v>
      </c>
      <c r="L8" s="13" t="s">
        <v>14</v>
      </c>
      <c r="M8" s="1" t="s">
        <v>263</v>
      </c>
      <c r="N8" s="22">
        <v>0</v>
      </c>
      <c r="O8" s="1" t="s">
        <v>57</v>
      </c>
      <c r="P8" s="1">
        <v>0</v>
      </c>
      <c r="Q8" s="31">
        <v>12</v>
      </c>
      <c r="R8" s="30">
        <f t="shared" si="0"/>
        <v>0</v>
      </c>
      <c r="S8" s="52">
        <f t="shared" si="1"/>
        <v>0</v>
      </c>
      <c r="T8" s="13" t="s">
        <v>51</v>
      </c>
      <c r="U8" s="46">
        <v>0.03</v>
      </c>
      <c r="V8" s="16">
        <v>0.16</v>
      </c>
      <c r="W8" s="49">
        <v>0</v>
      </c>
      <c r="X8" s="49">
        <f t="shared" si="2"/>
        <v>0.03</v>
      </c>
      <c r="Y8" s="51">
        <f t="shared" si="3"/>
        <v>1</v>
      </c>
      <c r="Z8" s="36">
        <v>16</v>
      </c>
      <c r="AA8" s="1">
        <v>15</v>
      </c>
      <c r="AB8" s="42">
        <v>17</v>
      </c>
      <c r="AC8" s="42">
        <f t="shared" si="4"/>
        <v>1</v>
      </c>
      <c r="AD8" s="50">
        <f t="shared" si="5"/>
        <v>6.25E-2</v>
      </c>
      <c r="AF8" s="82" t="str">
        <f t="shared" si="6"/>
        <v>无</v>
      </c>
      <c r="AG8" s="82" t="str">
        <f t="shared" si="7"/>
        <v>无</v>
      </c>
    </row>
    <row r="9" spans="1:37" x14ac:dyDescent="0.15">
      <c r="A9">
        <v>8</v>
      </c>
      <c r="B9" s="1" t="s">
        <v>244</v>
      </c>
      <c r="C9" s="2">
        <v>43018</v>
      </c>
      <c r="D9" s="1">
        <v>13791967987</v>
      </c>
      <c r="E9" s="1">
        <v>2</v>
      </c>
      <c r="F9" s="1" t="s">
        <v>243</v>
      </c>
      <c r="G9" s="1" t="s">
        <v>219</v>
      </c>
      <c r="H9" s="1" t="s">
        <v>219</v>
      </c>
      <c r="I9" s="1" t="s">
        <v>57</v>
      </c>
      <c r="J9" s="1">
        <v>0</v>
      </c>
      <c r="K9" s="31">
        <v>12</v>
      </c>
      <c r="L9" s="13" t="s">
        <v>14</v>
      </c>
      <c r="M9" s="13" t="s">
        <v>264</v>
      </c>
      <c r="N9" s="22">
        <v>1</v>
      </c>
      <c r="O9" s="1" t="s">
        <v>57</v>
      </c>
      <c r="P9" s="1">
        <v>0</v>
      </c>
      <c r="Q9" s="31">
        <v>12</v>
      </c>
      <c r="R9" s="30">
        <f t="shared" si="0"/>
        <v>0</v>
      </c>
      <c r="S9" s="52">
        <f t="shared" si="1"/>
        <v>0</v>
      </c>
      <c r="T9" s="13" t="s">
        <v>51</v>
      </c>
      <c r="U9" s="46">
        <v>0.12</v>
      </c>
      <c r="V9" s="16">
        <v>0.15</v>
      </c>
      <c r="W9" s="49">
        <v>0.02</v>
      </c>
      <c r="X9" s="49">
        <f t="shared" si="2"/>
        <v>9.9999999999999992E-2</v>
      </c>
      <c r="Y9" s="51">
        <f t="shared" si="3"/>
        <v>0.83333333333333326</v>
      </c>
      <c r="Z9" s="36">
        <v>17</v>
      </c>
      <c r="AA9" s="1">
        <v>14</v>
      </c>
      <c r="AB9" s="42">
        <v>16</v>
      </c>
      <c r="AC9" s="42">
        <f t="shared" si="4"/>
        <v>-1</v>
      </c>
      <c r="AD9" s="50">
        <f t="shared" si="5"/>
        <v>-5.8823529411764705E-2</v>
      </c>
      <c r="AF9" s="82" t="str">
        <f t="shared" si="6"/>
        <v>轻</v>
      </c>
      <c r="AG9" s="82" t="str">
        <f t="shared" si="7"/>
        <v>无</v>
      </c>
      <c r="AI9" t="s">
        <v>345</v>
      </c>
    </row>
    <row r="10" spans="1:37" x14ac:dyDescent="0.15">
      <c r="A10">
        <v>9</v>
      </c>
      <c r="B10" s="1" t="s">
        <v>247</v>
      </c>
      <c r="C10" s="2">
        <v>43039</v>
      </c>
      <c r="D10" s="1">
        <v>18931279135</v>
      </c>
      <c r="E10" s="1">
        <v>2</v>
      </c>
      <c r="F10" s="1" t="s">
        <v>248</v>
      </c>
      <c r="G10" s="1" t="s">
        <v>219</v>
      </c>
      <c r="H10" s="1" t="s">
        <v>219</v>
      </c>
      <c r="I10" s="1" t="s">
        <v>57</v>
      </c>
      <c r="J10" s="1">
        <v>0</v>
      </c>
      <c r="K10" s="31">
        <v>12</v>
      </c>
      <c r="L10" s="13" t="s">
        <v>14</v>
      </c>
      <c r="M10" s="1" t="s">
        <v>263</v>
      </c>
      <c r="N10" s="24">
        <v>0</v>
      </c>
      <c r="O10" s="1" t="s">
        <v>57</v>
      </c>
      <c r="P10" s="1">
        <v>0</v>
      </c>
      <c r="Q10" s="31">
        <v>12</v>
      </c>
      <c r="R10" s="30">
        <f t="shared" si="0"/>
        <v>0</v>
      </c>
      <c r="S10" s="52">
        <f t="shared" si="1"/>
        <v>0</v>
      </c>
      <c r="T10" s="13" t="s">
        <v>51</v>
      </c>
      <c r="U10" s="47">
        <v>0.28000000000000003</v>
      </c>
      <c r="V10" s="74">
        <v>0.27</v>
      </c>
      <c r="W10" s="49">
        <v>0</v>
      </c>
      <c r="X10" s="49">
        <f t="shared" si="2"/>
        <v>0.28000000000000003</v>
      </c>
      <c r="Y10" s="51">
        <f t="shared" si="3"/>
        <v>1</v>
      </c>
      <c r="Z10" s="37">
        <v>16</v>
      </c>
      <c r="AA10" s="23">
        <v>15</v>
      </c>
      <c r="AB10" s="42">
        <v>17</v>
      </c>
      <c r="AC10" s="42">
        <f t="shared" si="4"/>
        <v>1</v>
      </c>
      <c r="AD10" s="50">
        <f t="shared" si="5"/>
        <v>6.25E-2</v>
      </c>
      <c r="AF10" s="82" t="str">
        <f t="shared" si="6"/>
        <v>轻</v>
      </c>
      <c r="AG10" s="82" t="str">
        <f t="shared" si="7"/>
        <v>无</v>
      </c>
      <c r="AJ10" t="str">
        <f t="shared" ref="AI10:AK12" si="8">AJ3</f>
        <v>无障碍</v>
      </c>
      <c r="AK10" t="str">
        <f t="shared" si="8"/>
        <v>轻度障碍</v>
      </c>
    </row>
    <row r="11" spans="1:37" x14ac:dyDescent="0.15">
      <c r="A11">
        <v>10</v>
      </c>
      <c r="B11" s="1" t="s">
        <v>227</v>
      </c>
      <c r="C11" s="2">
        <v>43045</v>
      </c>
      <c r="D11" s="1" t="s">
        <v>228</v>
      </c>
      <c r="E11" s="1">
        <v>1</v>
      </c>
      <c r="F11" s="1" t="s">
        <v>59</v>
      </c>
      <c r="G11" s="1" t="s">
        <v>229</v>
      </c>
      <c r="H11" s="1" t="s">
        <v>219</v>
      </c>
      <c r="I11" s="1" t="s">
        <v>57</v>
      </c>
      <c r="J11" s="1">
        <v>0</v>
      </c>
      <c r="K11" s="31">
        <v>12</v>
      </c>
      <c r="L11" s="13" t="s">
        <v>14</v>
      </c>
      <c r="M11" s="13" t="s">
        <v>264</v>
      </c>
      <c r="N11" s="24">
        <v>4</v>
      </c>
      <c r="O11" s="1" t="s">
        <v>57</v>
      </c>
      <c r="P11" s="1">
        <v>0</v>
      </c>
      <c r="Q11" s="31">
        <v>12</v>
      </c>
      <c r="R11" s="30">
        <f t="shared" si="0"/>
        <v>0</v>
      </c>
      <c r="S11" s="52">
        <f t="shared" si="1"/>
        <v>0</v>
      </c>
      <c r="T11" s="13" t="s">
        <v>51</v>
      </c>
      <c r="U11" s="47">
        <v>0.18</v>
      </c>
      <c r="V11" s="75">
        <v>0.15</v>
      </c>
      <c r="W11" s="49">
        <v>0.1</v>
      </c>
      <c r="X11" s="49">
        <f t="shared" si="2"/>
        <v>7.9999999999999988E-2</v>
      </c>
      <c r="Y11" s="51">
        <f t="shared" si="3"/>
        <v>0.44444444444444442</v>
      </c>
      <c r="Z11" s="37">
        <v>0</v>
      </c>
      <c r="AA11" s="23" t="s">
        <v>284</v>
      </c>
      <c r="AB11" s="42">
        <v>15</v>
      </c>
      <c r="AC11" s="42">
        <f t="shared" si="4"/>
        <v>15</v>
      </c>
      <c r="AD11" s="50" t="e">
        <f t="shared" si="5"/>
        <v>#DIV/0!</v>
      </c>
      <c r="AF11" s="82" t="str">
        <f t="shared" si="6"/>
        <v>轻</v>
      </c>
      <c r="AG11" s="82" t="str">
        <f t="shared" si="7"/>
        <v>轻</v>
      </c>
      <c r="AI11" t="str">
        <f>AI4</f>
        <v>术前NDI</v>
      </c>
      <c r="AJ11">
        <f>AJ4/39</f>
        <v>0.33333333333333331</v>
      </c>
      <c r="AK11">
        <f>AK4/39</f>
        <v>0.66666666666666663</v>
      </c>
    </row>
    <row r="12" spans="1:37" x14ac:dyDescent="0.15">
      <c r="A12">
        <v>11</v>
      </c>
      <c r="B12" s="1" t="s">
        <v>257</v>
      </c>
      <c r="C12" s="2">
        <v>43054</v>
      </c>
      <c r="D12" s="1">
        <v>15313825688</v>
      </c>
      <c r="E12" s="1">
        <v>2</v>
      </c>
      <c r="F12" s="1" t="s">
        <v>258</v>
      </c>
      <c r="G12" s="1" t="s">
        <v>219</v>
      </c>
      <c r="H12" s="1" t="s">
        <v>219</v>
      </c>
      <c r="I12" s="1" t="s">
        <v>65</v>
      </c>
      <c r="J12" s="1">
        <v>3</v>
      </c>
      <c r="K12" s="30">
        <v>10</v>
      </c>
      <c r="L12" s="1" t="s">
        <v>13</v>
      </c>
      <c r="M12" s="1" t="s">
        <v>263</v>
      </c>
      <c r="N12" s="23">
        <v>0</v>
      </c>
      <c r="O12" s="1" t="s">
        <v>57</v>
      </c>
      <c r="P12" s="1">
        <v>0</v>
      </c>
      <c r="Q12" s="31">
        <v>12</v>
      </c>
      <c r="R12" s="30">
        <f t="shared" si="0"/>
        <v>2</v>
      </c>
      <c r="S12" s="52">
        <f t="shared" si="1"/>
        <v>0.2</v>
      </c>
      <c r="T12" s="13" t="s">
        <v>51</v>
      </c>
      <c r="U12" s="47">
        <v>0.24</v>
      </c>
      <c r="V12" s="74">
        <v>0.26</v>
      </c>
      <c r="W12" s="49">
        <v>0.16</v>
      </c>
      <c r="X12" s="49">
        <f t="shared" si="2"/>
        <v>7.9999999999999988E-2</v>
      </c>
      <c r="Y12" s="51">
        <f t="shared" si="3"/>
        <v>0.33333333333333331</v>
      </c>
      <c r="Z12" s="37">
        <v>14</v>
      </c>
      <c r="AA12" s="23">
        <v>13</v>
      </c>
      <c r="AB12" s="42">
        <v>16</v>
      </c>
      <c r="AC12" s="42">
        <f t="shared" si="4"/>
        <v>2</v>
      </c>
      <c r="AD12" s="50">
        <f t="shared" si="5"/>
        <v>0.14285714285714285</v>
      </c>
      <c r="AF12" s="82" t="str">
        <f t="shared" si="6"/>
        <v>轻</v>
      </c>
      <c r="AG12" s="82" t="str">
        <f t="shared" si="7"/>
        <v>轻</v>
      </c>
      <c r="AI12" t="str">
        <f t="shared" si="8"/>
        <v>术后NDI</v>
      </c>
      <c r="AJ12">
        <f>AJ5/39</f>
        <v>0.58974358974358976</v>
      </c>
      <c r="AK12">
        <f>AK5/39</f>
        <v>0.41025641025641024</v>
      </c>
    </row>
    <row r="13" spans="1:37" x14ac:dyDescent="0.15">
      <c r="A13">
        <v>12</v>
      </c>
      <c r="B13" s="1" t="s">
        <v>232</v>
      </c>
      <c r="C13" s="2">
        <v>43054</v>
      </c>
      <c r="D13" s="1">
        <v>13901188030</v>
      </c>
      <c r="E13" s="1">
        <v>1</v>
      </c>
      <c r="F13" s="1" t="s">
        <v>231</v>
      </c>
      <c r="G13" s="1" t="s">
        <v>219</v>
      </c>
      <c r="H13" s="1" t="s">
        <v>219</v>
      </c>
      <c r="I13" s="1" t="s">
        <v>68</v>
      </c>
      <c r="J13" s="1">
        <v>2</v>
      </c>
      <c r="K13" s="30">
        <v>10</v>
      </c>
      <c r="L13" s="1" t="s">
        <v>13</v>
      </c>
      <c r="M13" s="1" t="s">
        <v>263</v>
      </c>
      <c r="N13" s="23">
        <v>0</v>
      </c>
      <c r="O13" s="1" t="s">
        <v>56</v>
      </c>
      <c r="P13" s="1">
        <v>1</v>
      </c>
      <c r="Q13" s="31">
        <v>11</v>
      </c>
      <c r="R13" s="30">
        <f t="shared" si="0"/>
        <v>1</v>
      </c>
      <c r="S13" s="52">
        <f t="shared" si="1"/>
        <v>0.1</v>
      </c>
      <c r="T13" s="13" t="s">
        <v>51</v>
      </c>
      <c r="U13" s="47">
        <v>0.14000000000000001</v>
      </c>
      <c r="V13" s="75">
        <v>0.15</v>
      </c>
      <c r="W13" s="49">
        <v>0.06</v>
      </c>
      <c r="X13" s="49">
        <f t="shared" si="2"/>
        <v>8.0000000000000016E-2</v>
      </c>
      <c r="Y13" s="51">
        <f t="shared" si="3"/>
        <v>0.57142857142857151</v>
      </c>
      <c r="Z13" s="37">
        <v>13</v>
      </c>
      <c r="AA13" s="23">
        <v>14</v>
      </c>
      <c r="AB13" s="42">
        <v>15</v>
      </c>
      <c r="AC13" s="42">
        <f t="shared" si="4"/>
        <v>2</v>
      </c>
      <c r="AD13" s="50">
        <f t="shared" si="5"/>
        <v>0.15384615384615385</v>
      </c>
      <c r="AF13" s="82" t="str">
        <f t="shared" si="6"/>
        <v>轻</v>
      </c>
      <c r="AG13" s="82" t="str">
        <f t="shared" si="7"/>
        <v>无</v>
      </c>
      <c r="AI13" t="s">
        <v>348</v>
      </c>
      <c r="AJ13">
        <f>IF(AJ12&gt;AJ11,AJ12,"")</f>
        <v>0.58974358974358976</v>
      </c>
      <c r="AK13" t="str">
        <f>IF(AK12&gt;AK11,AK12,"")</f>
        <v/>
      </c>
    </row>
    <row r="14" spans="1:37" x14ac:dyDescent="0.15">
      <c r="A14">
        <v>13</v>
      </c>
      <c r="B14" s="1" t="s">
        <v>234</v>
      </c>
      <c r="C14" s="2">
        <v>43074</v>
      </c>
      <c r="D14" s="1">
        <v>13581757892</v>
      </c>
      <c r="E14" s="1">
        <v>1</v>
      </c>
      <c r="F14" s="1" t="s">
        <v>58</v>
      </c>
      <c r="G14" s="1" t="s">
        <v>219</v>
      </c>
      <c r="H14" s="1" t="s">
        <v>219</v>
      </c>
      <c r="I14" s="1" t="s">
        <v>56</v>
      </c>
      <c r="J14" s="1">
        <v>4</v>
      </c>
      <c r="K14" s="30">
        <v>9</v>
      </c>
      <c r="L14" s="1" t="s">
        <v>13</v>
      </c>
      <c r="M14" s="1" t="s">
        <v>263</v>
      </c>
      <c r="N14" s="23">
        <v>0</v>
      </c>
      <c r="O14" s="1" t="s">
        <v>57</v>
      </c>
      <c r="P14" s="1">
        <v>0</v>
      </c>
      <c r="Q14" s="31">
        <v>12</v>
      </c>
      <c r="R14" s="30">
        <f t="shared" si="0"/>
        <v>3</v>
      </c>
      <c r="S14" s="52">
        <f t="shared" si="1"/>
        <v>0.33333333333333331</v>
      </c>
      <c r="T14" s="13" t="s">
        <v>51</v>
      </c>
      <c r="U14" s="47">
        <v>7.0000000000000007E-2</v>
      </c>
      <c r="V14" s="75">
        <v>0.08</v>
      </c>
      <c r="W14" s="49">
        <v>0.08</v>
      </c>
      <c r="X14" s="49">
        <f t="shared" si="2"/>
        <v>-9.999999999999995E-3</v>
      </c>
      <c r="Y14" s="51">
        <f t="shared" si="3"/>
        <v>-0.14285714285714277</v>
      </c>
      <c r="Z14" s="37">
        <v>17</v>
      </c>
      <c r="AA14" s="23">
        <v>15</v>
      </c>
      <c r="AB14" s="42">
        <v>17</v>
      </c>
      <c r="AC14" s="42">
        <f t="shared" si="4"/>
        <v>0</v>
      </c>
      <c r="AD14" s="50">
        <f t="shared" si="5"/>
        <v>0</v>
      </c>
      <c r="AF14" s="82" t="str">
        <f t="shared" si="6"/>
        <v>无</v>
      </c>
      <c r="AG14" s="82" t="str">
        <f t="shared" si="7"/>
        <v>无</v>
      </c>
      <c r="AI14" t="s">
        <v>349</v>
      </c>
      <c r="AJ14" t="str">
        <f>IF(AJ11&gt;AJ12,AJ11,"")</f>
        <v/>
      </c>
      <c r="AK14">
        <f>IF(AK11&gt;AK12,AK11,"")</f>
        <v>0.66666666666666663</v>
      </c>
    </row>
    <row r="15" spans="1:37" x14ac:dyDescent="0.15">
      <c r="A15">
        <v>14</v>
      </c>
      <c r="B15" s="1" t="s">
        <v>92</v>
      </c>
      <c r="C15" s="2">
        <v>42625</v>
      </c>
      <c r="D15" s="1">
        <v>13520751072</v>
      </c>
      <c r="E15" s="1">
        <v>2</v>
      </c>
      <c r="F15" s="1" t="s">
        <v>74</v>
      </c>
      <c r="G15" s="1" t="s">
        <v>63</v>
      </c>
      <c r="H15" s="1" t="s">
        <v>200</v>
      </c>
      <c r="I15" s="1" t="s">
        <v>57</v>
      </c>
      <c r="J15" s="1">
        <v>0</v>
      </c>
      <c r="K15" s="31">
        <v>12</v>
      </c>
      <c r="L15" s="13" t="s">
        <v>14</v>
      </c>
      <c r="M15" s="1" t="s">
        <v>263</v>
      </c>
      <c r="N15" s="24">
        <v>0</v>
      </c>
      <c r="O15" s="1" t="s">
        <v>57</v>
      </c>
      <c r="P15" s="1">
        <v>0</v>
      </c>
      <c r="Q15" s="30">
        <v>12</v>
      </c>
      <c r="R15" s="30">
        <f t="shared" si="0"/>
        <v>0</v>
      </c>
      <c r="S15" s="52">
        <f t="shared" si="1"/>
        <v>0</v>
      </c>
      <c r="T15" s="1" t="s">
        <v>70</v>
      </c>
      <c r="U15" s="47">
        <v>0.22</v>
      </c>
      <c r="V15" s="75">
        <v>0.27</v>
      </c>
      <c r="W15" s="49">
        <v>0.12</v>
      </c>
      <c r="X15" s="49">
        <f t="shared" si="2"/>
        <v>0.1</v>
      </c>
      <c r="Y15" s="51">
        <f t="shared" si="3"/>
        <v>0.45454545454545459</v>
      </c>
      <c r="Z15" s="37">
        <v>13</v>
      </c>
      <c r="AA15" s="23" t="s">
        <v>310</v>
      </c>
      <c r="AB15" s="42">
        <v>17</v>
      </c>
      <c r="AC15" s="42">
        <f t="shared" si="4"/>
        <v>4</v>
      </c>
      <c r="AD15" s="50">
        <f t="shared" si="5"/>
        <v>0.30769230769230771</v>
      </c>
      <c r="AF15" s="82" t="str">
        <f t="shared" si="6"/>
        <v>轻</v>
      </c>
      <c r="AG15" s="82" t="str">
        <f t="shared" si="7"/>
        <v>轻</v>
      </c>
      <c r="AI15" t="s">
        <v>350</v>
      </c>
      <c r="AJ15">
        <f>IF(AJ12&gt;AJ11,AJ12-AJ11,"")</f>
        <v>0.25641025641025644</v>
      </c>
      <c r="AK15" t="str">
        <f>IF(AK12&gt;AK11,AK12-AK11,"")</f>
        <v/>
      </c>
    </row>
    <row r="16" spans="1:37" x14ac:dyDescent="0.15">
      <c r="A16">
        <v>15</v>
      </c>
      <c r="B16" s="1" t="s">
        <v>75</v>
      </c>
      <c r="C16" s="2">
        <v>42641</v>
      </c>
      <c r="D16" s="1">
        <v>18104716888</v>
      </c>
      <c r="E16" s="1">
        <v>1</v>
      </c>
      <c r="F16" s="1" t="s">
        <v>76</v>
      </c>
      <c r="G16" s="1" t="s">
        <v>200</v>
      </c>
      <c r="H16" s="1" t="s">
        <v>216</v>
      </c>
      <c r="I16" s="1" t="s">
        <v>56</v>
      </c>
      <c r="J16" s="1">
        <v>5</v>
      </c>
      <c r="K16" s="30">
        <v>8</v>
      </c>
      <c r="L16" s="1" t="s">
        <v>93</v>
      </c>
      <c r="M16" s="1" t="s">
        <v>263</v>
      </c>
      <c r="N16" s="23">
        <v>0</v>
      </c>
      <c r="O16" s="1" t="s">
        <v>89</v>
      </c>
      <c r="P16" s="1">
        <v>2</v>
      </c>
      <c r="Q16" s="30">
        <v>10</v>
      </c>
      <c r="R16" s="30">
        <f t="shared" si="0"/>
        <v>2</v>
      </c>
      <c r="S16" s="52">
        <f t="shared" si="1"/>
        <v>0.25</v>
      </c>
      <c r="T16" s="1" t="s">
        <v>70</v>
      </c>
      <c r="U16" s="47">
        <v>0.18</v>
      </c>
      <c r="V16" s="75">
        <v>0.21</v>
      </c>
      <c r="W16" s="49">
        <v>0</v>
      </c>
      <c r="X16" s="49">
        <f t="shared" si="2"/>
        <v>0.18</v>
      </c>
      <c r="Y16" s="51">
        <f t="shared" si="3"/>
        <v>1</v>
      </c>
      <c r="Z16" s="37">
        <v>13</v>
      </c>
      <c r="AA16" s="23">
        <v>14</v>
      </c>
      <c r="AB16" s="42">
        <v>16</v>
      </c>
      <c r="AC16" s="42">
        <f t="shared" si="4"/>
        <v>3</v>
      </c>
      <c r="AD16" s="50">
        <f t="shared" si="5"/>
        <v>0.23076923076923078</v>
      </c>
      <c r="AF16" s="82" t="str">
        <f t="shared" si="6"/>
        <v>轻</v>
      </c>
      <c r="AG16" s="82" t="str">
        <f t="shared" si="7"/>
        <v>无</v>
      </c>
      <c r="AI16" t="s">
        <v>351</v>
      </c>
      <c r="AJ16" t="str">
        <f>IF(AJ11&gt;AJ12,AJ11-AJ12,"")</f>
        <v/>
      </c>
      <c r="AK16">
        <f>IF(AK11&gt;AK12,AK11-AK12,"")</f>
        <v>0.25641025641025639</v>
      </c>
    </row>
    <row r="17" spans="1:39" x14ac:dyDescent="0.15">
      <c r="A17">
        <v>16</v>
      </c>
      <c r="B17" s="1" t="s">
        <v>96</v>
      </c>
      <c r="C17" s="2">
        <v>42660</v>
      </c>
      <c r="D17" s="1">
        <v>15640681115</v>
      </c>
      <c r="E17" s="1">
        <v>2</v>
      </c>
      <c r="F17" s="1" t="s">
        <v>78</v>
      </c>
      <c r="G17" s="1" t="s">
        <v>97</v>
      </c>
      <c r="H17" s="1" t="s">
        <v>200</v>
      </c>
      <c r="I17" s="1" t="s">
        <v>57</v>
      </c>
      <c r="J17" s="1">
        <v>0</v>
      </c>
      <c r="K17" s="31">
        <v>12</v>
      </c>
      <c r="L17" s="13" t="s">
        <v>14</v>
      </c>
      <c r="M17" s="13" t="s">
        <v>264</v>
      </c>
      <c r="N17" s="24">
        <v>3</v>
      </c>
      <c r="O17" s="1" t="s">
        <v>57</v>
      </c>
      <c r="P17" s="1">
        <v>0</v>
      </c>
      <c r="Q17" s="30">
        <v>12</v>
      </c>
      <c r="R17" s="30">
        <f t="shared" si="0"/>
        <v>0</v>
      </c>
      <c r="S17" s="52">
        <f t="shared" si="1"/>
        <v>0</v>
      </c>
      <c r="T17" s="1" t="s">
        <v>70</v>
      </c>
      <c r="U17" s="47">
        <v>0.18</v>
      </c>
      <c r="V17" s="75">
        <v>0.2</v>
      </c>
      <c r="W17" s="49">
        <v>0</v>
      </c>
      <c r="X17" s="49">
        <f t="shared" si="2"/>
        <v>0.18</v>
      </c>
      <c r="Y17" s="51">
        <f t="shared" si="3"/>
        <v>1</v>
      </c>
      <c r="Z17" s="37">
        <v>16</v>
      </c>
      <c r="AA17" s="23">
        <v>15</v>
      </c>
      <c r="AB17" s="42">
        <v>17</v>
      </c>
      <c r="AC17" s="42">
        <f t="shared" si="4"/>
        <v>1</v>
      </c>
      <c r="AD17" s="50">
        <f t="shared" si="5"/>
        <v>6.25E-2</v>
      </c>
      <c r="AF17" s="82" t="str">
        <f t="shared" si="6"/>
        <v>轻</v>
      </c>
      <c r="AG17" s="82" t="str">
        <f t="shared" si="7"/>
        <v>无</v>
      </c>
      <c r="AI17" t="s">
        <v>352</v>
      </c>
    </row>
    <row r="18" spans="1:39" ht="14.25" x14ac:dyDescent="0.15">
      <c r="A18">
        <v>17</v>
      </c>
      <c r="B18" s="1" t="s">
        <v>100</v>
      </c>
      <c r="C18" s="17">
        <v>42703</v>
      </c>
      <c r="D18" s="1">
        <v>13616392931</v>
      </c>
      <c r="E18" s="1">
        <v>1</v>
      </c>
      <c r="F18" s="1" t="s">
        <v>58</v>
      </c>
      <c r="G18" s="1" t="s">
        <v>101</v>
      </c>
      <c r="H18" s="1" t="s">
        <v>102</v>
      </c>
      <c r="I18" s="1" t="s">
        <v>56</v>
      </c>
      <c r="J18" s="1">
        <v>5</v>
      </c>
      <c r="K18" s="30">
        <v>8</v>
      </c>
      <c r="L18" s="1" t="s">
        <v>93</v>
      </c>
      <c r="M18" s="13" t="s">
        <v>264</v>
      </c>
      <c r="N18" s="23">
        <v>1</v>
      </c>
      <c r="O18" s="1" t="s">
        <v>57</v>
      </c>
      <c r="P18" s="1">
        <v>0</v>
      </c>
      <c r="Q18" s="30">
        <v>12</v>
      </c>
      <c r="R18" s="30">
        <f t="shared" si="0"/>
        <v>4</v>
      </c>
      <c r="S18" s="52">
        <f t="shared" si="1"/>
        <v>0.5</v>
      </c>
      <c r="T18" s="1" t="s">
        <v>70</v>
      </c>
      <c r="U18" s="47">
        <v>0.12</v>
      </c>
      <c r="V18" s="75">
        <v>0.15</v>
      </c>
      <c r="W18" s="49">
        <v>0.06</v>
      </c>
      <c r="X18" s="49">
        <f t="shared" si="2"/>
        <v>0.06</v>
      </c>
      <c r="Y18" s="51">
        <f t="shared" si="3"/>
        <v>0.5</v>
      </c>
      <c r="Z18" s="37">
        <v>17</v>
      </c>
      <c r="AA18" s="23">
        <v>14</v>
      </c>
      <c r="AB18" s="42">
        <v>16</v>
      </c>
      <c r="AC18" s="42">
        <f t="shared" si="4"/>
        <v>-1</v>
      </c>
      <c r="AD18" s="50">
        <f t="shared" si="5"/>
        <v>-5.8823529411764705E-2</v>
      </c>
      <c r="AF18" s="82" t="str">
        <f t="shared" si="6"/>
        <v>轻</v>
      </c>
      <c r="AG18" s="82" t="str">
        <f t="shared" si="7"/>
        <v>无</v>
      </c>
      <c r="AI18" t="s">
        <v>353</v>
      </c>
      <c r="AJ18" s="83">
        <f>AJ15/AJ11</f>
        <v>0.76923076923076938</v>
      </c>
      <c r="AK18" t="e">
        <f>AK15/AK11</f>
        <v>#VALUE!</v>
      </c>
    </row>
    <row r="19" spans="1:39" x14ac:dyDescent="0.15">
      <c r="A19">
        <v>18</v>
      </c>
      <c r="B19" s="1" t="s">
        <v>103</v>
      </c>
      <c r="C19" s="2">
        <v>42710</v>
      </c>
      <c r="D19" s="1">
        <v>13552011750</v>
      </c>
      <c r="E19" s="1">
        <v>1</v>
      </c>
      <c r="F19" s="1" t="s">
        <v>81</v>
      </c>
      <c r="G19" s="1" t="s">
        <v>63</v>
      </c>
      <c r="H19" s="1" t="s">
        <v>200</v>
      </c>
      <c r="I19" s="1" t="s">
        <v>57</v>
      </c>
      <c r="J19" s="1">
        <v>0</v>
      </c>
      <c r="K19" s="30">
        <v>12</v>
      </c>
      <c r="L19" s="1" t="s">
        <v>70</v>
      </c>
      <c r="M19" s="1" t="s">
        <v>263</v>
      </c>
      <c r="N19" s="23">
        <v>0</v>
      </c>
      <c r="O19" s="1" t="s">
        <v>57</v>
      </c>
      <c r="P19" s="1">
        <v>0</v>
      </c>
      <c r="Q19" s="30">
        <v>12</v>
      </c>
      <c r="R19" s="30">
        <f t="shared" si="0"/>
        <v>0</v>
      </c>
      <c r="S19" s="52">
        <f t="shared" si="1"/>
        <v>0</v>
      </c>
      <c r="T19" s="1" t="s">
        <v>70</v>
      </c>
      <c r="U19" s="47">
        <v>0.13</v>
      </c>
      <c r="V19" s="75">
        <v>0.14000000000000001</v>
      </c>
      <c r="W19" s="49">
        <v>0.04</v>
      </c>
      <c r="X19" s="49">
        <f t="shared" si="2"/>
        <v>0.09</v>
      </c>
      <c r="Y19" s="51">
        <f t="shared" si="3"/>
        <v>0.69230769230769229</v>
      </c>
      <c r="Z19" s="37">
        <v>15</v>
      </c>
      <c r="AA19" s="23">
        <v>16</v>
      </c>
      <c r="AB19" s="42">
        <v>17</v>
      </c>
      <c r="AC19" s="42">
        <f t="shared" si="4"/>
        <v>2</v>
      </c>
      <c r="AD19" s="50">
        <f t="shared" si="5"/>
        <v>0.13333333333333333</v>
      </c>
      <c r="AF19" s="82" t="str">
        <f t="shared" si="6"/>
        <v>轻</v>
      </c>
      <c r="AG19" s="82" t="str">
        <f t="shared" si="7"/>
        <v>无</v>
      </c>
      <c r="AI19" t="s">
        <v>354</v>
      </c>
      <c r="AJ19" t="e">
        <f>AJ16/AJ11</f>
        <v>#VALUE!</v>
      </c>
      <c r="AK19" s="83">
        <f>AK16/AK11</f>
        <v>0.38461538461538458</v>
      </c>
    </row>
    <row r="20" spans="1:39" x14ac:dyDescent="0.15">
      <c r="A20">
        <v>19</v>
      </c>
      <c r="B20" s="1" t="s">
        <v>105</v>
      </c>
      <c r="C20" s="2">
        <v>42713</v>
      </c>
      <c r="D20" s="1">
        <v>13554969205</v>
      </c>
      <c r="E20" s="1">
        <v>2</v>
      </c>
      <c r="F20" s="1" t="s">
        <v>82</v>
      </c>
      <c r="G20" s="1" t="s">
        <v>63</v>
      </c>
      <c r="H20" s="1" t="s">
        <v>200</v>
      </c>
      <c r="I20" s="1" t="s">
        <v>56</v>
      </c>
      <c r="J20" s="1">
        <v>3</v>
      </c>
      <c r="K20" s="30">
        <v>9</v>
      </c>
      <c r="L20" s="1" t="s">
        <v>70</v>
      </c>
      <c r="M20" s="13" t="s">
        <v>264</v>
      </c>
      <c r="N20" s="23">
        <v>1</v>
      </c>
      <c r="O20" s="1" t="s">
        <v>57</v>
      </c>
      <c r="P20" s="1">
        <v>0</v>
      </c>
      <c r="Q20" s="30">
        <v>12</v>
      </c>
      <c r="R20" s="30">
        <f t="shared" si="0"/>
        <v>3</v>
      </c>
      <c r="S20" s="52">
        <f t="shared" si="1"/>
        <v>0.33333333333333331</v>
      </c>
      <c r="T20" s="1" t="s">
        <v>70</v>
      </c>
      <c r="U20" s="47">
        <v>0.23</v>
      </c>
      <c r="V20" s="75">
        <v>0.25</v>
      </c>
      <c r="W20" s="49">
        <v>0</v>
      </c>
      <c r="X20" s="49">
        <f t="shared" si="2"/>
        <v>0.23</v>
      </c>
      <c r="Y20" s="51">
        <f t="shared" si="3"/>
        <v>1</v>
      </c>
      <c r="Z20" s="37">
        <v>16</v>
      </c>
      <c r="AA20" s="23">
        <v>14</v>
      </c>
      <c r="AB20" s="42">
        <v>17</v>
      </c>
      <c r="AC20" s="42">
        <f t="shared" si="4"/>
        <v>1</v>
      </c>
      <c r="AD20" s="50">
        <f t="shared" si="5"/>
        <v>6.25E-2</v>
      </c>
      <c r="AF20" s="82" t="str">
        <f t="shared" si="6"/>
        <v>轻</v>
      </c>
      <c r="AG20" s="82" t="str">
        <f t="shared" si="7"/>
        <v>无</v>
      </c>
    </row>
    <row r="21" spans="1:39" x14ac:dyDescent="0.15">
      <c r="A21">
        <v>20</v>
      </c>
      <c r="B21" s="1" t="s">
        <v>106</v>
      </c>
      <c r="C21" s="2">
        <v>42717</v>
      </c>
      <c r="D21" s="1">
        <v>15810784105</v>
      </c>
      <c r="E21" s="1">
        <v>2</v>
      </c>
      <c r="F21" s="1" t="s">
        <v>83</v>
      </c>
      <c r="G21" s="1" t="s">
        <v>63</v>
      </c>
      <c r="H21" s="1" t="s">
        <v>200</v>
      </c>
      <c r="I21" s="1" t="s">
        <v>64</v>
      </c>
      <c r="J21" s="1">
        <v>0</v>
      </c>
      <c r="K21" s="31">
        <v>12</v>
      </c>
      <c r="L21" s="13" t="s">
        <v>14</v>
      </c>
      <c r="M21" s="1" t="s">
        <v>263</v>
      </c>
      <c r="N21" s="24">
        <v>0</v>
      </c>
      <c r="O21" s="1" t="s">
        <v>57</v>
      </c>
      <c r="P21" s="1">
        <v>0</v>
      </c>
      <c r="Q21" s="30">
        <v>12</v>
      </c>
      <c r="R21" s="30">
        <f t="shared" si="0"/>
        <v>0</v>
      </c>
      <c r="S21" s="52">
        <f t="shared" si="1"/>
        <v>0</v>
      </c>
      <c r="T21" s="1" t="s">
        <v>70</v>
      </c>
      <c r="U21" s="47">
        <v>0.03</v>
      </c>
      <c r="V21" s="75">
        <v>0.16</v>
      </c>
      <c r="W21" s="49">
        <v>0.02</v>
      </c>
      <c r="X21" s="49">
        <f t="shared" si="2"/>
        <v>9.9999999999999985E-3</v>
      </c>
      <c r="Y21" s="51">
        <f t="shared" si="3"/>
        <v>0.33333333333333331</v>
      </c>
      <c r="Z21" s="37">
        <v>16</v>
      </c>
      <c r="AA21" s="23">
        <v>15</v>
      </c>
      <c r="AB21" s="42">
        <v>17</v>
      </c>
      <c r="AC21" s="42">
        <f t="shared" si="4"/>
        <v>1</v>
      </c>
      <c r="AD21" s="50">
        <f t="shared" si="5"/>
        <v>6.25E-2</v>
      </c>
      <c r="AF21" s="82" t="str">
        <f t="shared" si="6"/>
        <v>无</v>
      </c>
      <c r="AG21" s="82" t="str">
        <f t="shared" si="7"/>
        <v>无</v>
      </c>
      <c r="AI21" t="s">
        <v>353</v>
      </c>
      <c r="AJ21" s="83">
        <f>(AJ5-AJ4)/39</f>
        <v>0.25641025641025639</v>
      </c>
    </row>
    <row r="22" spans="1:39" x14ac:dyDescent="0.15">
      <c r="A22">
        <v>21</v>
      </c>
      <c r="B22" s="1" t="s">
        <v>107</v>
      </c>
      <c r="C22" s="2">
        <v>42718</v>
      </c>
      <c r="D22" s="1">
        <v>13856835577</v>
      </c>
      <c r="E22" s="1">
        <v>2</v>
      </c>
      <c r="F22" s="1" t="s">
        <v>84</v>
      </c>
      <c r="G22" s="1" t="s">
        <v>63</v>
      </c>
      <c r="H22" s="1" t="s">
        <v>200</v>
      </c>
      <c r="I22" s="1" t="s">
        <v>56</v>
      </c>
      <c r="J22" s="1">
        <v>6</v>
      </c>
      <c r="K22" s="30">
        <v>8</v>
      </c>
      <c r="L22" s="1" t="s">
        <v>93</v>
      </c>
      <c r="M22" s="13" t="s">
        <v>264</v>
      </c>
      <c r="N22" s="23">
        <v>4</v>
      </c>
      <c r="O22" s="1" t="s">
        <v>89</v>
      </c>
      <c r="P22" s="1">
        <v>3</v>
      </c>
      <c r="Q22" s="30">
        <v>10</v>
      </c>
      <c r="R22" s="30">
        <f t="shared" si="0"/>
        <v>2</v>
      </c>
      <c r="S22" s="52">
        <f t="shared" si="1"/>
        <v>0.25</v>
      </c>
      <c r="T22" s="1" t="s">
        <v>93</v>
      </c>
      <c r="U22" s="47">
        <v>0.06</v>
      </c>
      <c r="V22" s="75">
        <v>0.15</v>
      </c>
      <c r="W22" s="49">
        <v>0.04</v>
      </c>
      <c r="X22" s="49">
        <f t="shared" si="2"/>
        <v>1.9999999999999997E-2</v>
      </c>
      <c r="Y22" s="51">
        <f t="shared" si="3"/>
        <v>0.33333333333333331</v>
      </c>
      <c r="Z22" s="37">
        <v>16</v>
      </c>
      <c r="AA22" s="23">
        <v>15</v>
      </c>
      <c r="AB22" s="42">
        <v>17</v>
      </c>
      <c r="AC22" s="42">
        <f t="shared" si="4"/>
        <v>1</v>
      </c>
      <c r="AD22" s="50">
        <f t="shared" si="5"/>
        <v>6.25E-2</v>
      </c>
      <c r="AF22" s="82" t="str">
        <f t="shared" si="6"/>
        <v>无</v>
      </c>
      <c r="AG22" s="82" t="str">
        <f t="shared" si="7"/>
        <v>无</v>
      </c>
      <c r="AI22" t="s">
        <v>354</v>
      </c>
      <c r="AK22" s="83">
        <f>(AK4-AK5)/39</f>
        <v>0.25641025641025639</v>
      </c>
    </row>
    <row r="23" spans="1:39" x14ac:dyDescent="0.15">
      <c r="A23">
        <v>22</v>
      </c>
      <c r="B23" s="1" t="s">
        <v>108</v>
      </c>
      <c r="C23" s="2">
        <v>42719</v>
      </c>
      <c r="D23" s="1">
        <v>13810368283</v>
      </c>
      <c r="E23" s="1">
        <v>2</v>
      </c>
      <c r="F23" s="1" t="s">
        <v>85</v>
      </c>
      <c r="G23" s="1" t="s">
        <v>87</v>
      </c>
      <c r="H23" s="1" t="s">
        <v>200</v>
      </c>
      <c r="I23" s="1" t="s">
        <v>56</v>
      </c>
      <c r="J23" s="1">
        <v>7</v>
      </c>
      <c r="K23" s="30">
        <v>6</v>
      </c>
      <c r="L23" s="1" t="s">
        <v>93</v>
      </c>
      <c r="M23" s="1" t="s">
        <v>263</v>
      </c>
      <c r="N23" s="23">
        <v>0</v>
      </c>
      <c r="O23" s="1" t="s">
        <v>89</v>
      </c>
      <c r="P23" s="1">
        <v>3</v>
      </c>
      <c r="Q23" s="30">
        <v>10</v>
      </c>
      <c r="R23" s="30">
        <f t="shared" si="0"/>
        <v>4</v>
      </c>
      <c r="S23" s="52">
        <f t="shared" si="1"/>
        <v>0.66666666666666663</v>
      </c>
      <c r="T23" s="1" t="s">
        <v>93</v>
      </c>
      <c r="U23" s="47">
        <v>0.19</v>
      </c>
      <c r="V23" s="75">
        <v>0.21</v>
      </c>
      <c r="W23" s="49">
        <v>0.02</v>
      </c>
      <c r="X23" s="49">
        <f t="shared" si="2"/>
        <v>0.17</v>
      </c>
      <c r="Y23" s="51">
        <f t="shared" si="3"/>
        <v>0.89473684210526316</v>
      </c>
      <c r="Z23" s="37">
        <v>14</v>
      </c>
      <c r="AA23" s="23">
        <v>13</v>
      </c>
      <c r="AB23" s="42">
        <v>17</v>
      </c>
      <c r="AC23" s="42">
        <f t="shared" si="4"/>
        <v>3</v>
      </c>
      <c r="AD23" s="50">
        <f t="shared" si="5"/>
        <v>0.21428571428571427</v>
      </c>
      <c r="AF23" s="82" t="str">
        <f t="shared" si="6"/>
        <v>轻</v>
      </c>
      <c r="AG23" s="82" t="str">
        <f t="shared" si="7"/>
        <v>无</v>
      </c>
    </row>
    <row r="24" spans="1:39" x14ac:dyDescent="0.15">
      <c r="A24">
        <v>23</v>
      </c>
      <c r="B24" s="1" t="s">
        <v>111</v>
      </c>
      <c r="C24" s="2">
        <v>42387</v>
      </c>
      <c r="D24" s="1">
        <v>13426113582</v>
      </c>
      <c r="E24" s="1">
        <v>1</v>
      </c>
      <c r="F24" s="1" t="s">
        <v>112</v>
      </c>
      <c r="G24" s="1" t="s">
        <v>63</v>
      </c>
      <c r="H24" s="1" t="s">
        <v>113</v>
      </c>
      <c r="I24" s="1" t="s">
        <v>56</v>
      </c>
      <c r="J24" s="1">
        <v>7</v>
      </c>
      <c r="K24" s="30">
        <v>6</v>
      </c>
      <c r="L24" s="1" t="s">
        <v>93</v>
      </c>
      <c r="M24" s="13" t="s">
        <v>264</v>
      </c>
      <c r="N24" s="23">
        <v>1</v>
      </c>
      <c r="O24" s="1" t="s">
        <v>57</v>
      </c>
      <c r="P24" s="1">
        <v>0</v>
      </c>
      <c r="Q24" s="30">
        <v>12</v>
      </c>
      <c r="R24" s="30">
        <f t="shared" si="0"/>
        <v>6</v>
      </c>
      <c r="S24" s="52">
        <f t="shared" si="1"/>
        <v>1</v>
      </c>
      <c r="T24" s="1" t="s">
        <v>70</v>
      </c>
      <c r="U24" s="47">
        <v>0.25</v>
      </c>
      <c r="V24" s="75">
        <v>0.26</v>
      </c>
      <c r="W24" s="49">
        <v>0</v>
      </c>
      <c r="X24" s="49">
        <f t="shared" si="2"/>
        <v>0.25</v>
      </c>
      <c r="Y24" s="51">
        <f t="shared" si="3"/>
        <v>1</v>
      </c>
      <c r="Z24" s="37">
        <v>14</v>
      </c>
      <c r="AA24" s="23">
        <v>14</v>
      </c>
      <c r="AB24" s="42">
        <v>17</v>
      </c>
      <c r="AC24" s="42">
        <f t="shared" si="4"/>
        <v>3</v>
      </c>
      <c r="AD24" s="50">
        <f t="shared" si="5"/>
        <v>0.21428571428571427</v>
      </c>
      <c r="AF24" s="82" t="str">
        <f t="shared" si="6"/>
        <v>轻</v>
      </c>
      <c r="AG24" s="82" t="str">
        <f t="shared" si="7"/>
        <v>无</v>
      </c>
      <c r="AI24" t="s">
        <v>368</v>
      </c>
      <c r="AK24" s="85" t="s">
        <v>374</v>
      </c>
      <c r="AL24" s="85"/>
    </row>
    <row r="25" spans="1:39" x14ac:dyDescent="0.15">
      <c r="A25">
        <v>24</v>
      </c>
      <c r="B25" s="1" t="s">
        <v>114</v>
      </c>
      <c r="C25" s="2">
        <v>42770</v>
      </c>
      <c r="D25" s="1">
        <v>15910997515</v>
      </c>
      <c r="E25" s="1">
        <v>2</v>
      </c>
      <c r="F25" s="1" t="s">
        <v>115</v>
      </c>
      <c r="G25" s="1" t="s">
        <v>87</v>
      </c>
      <c r="H25" s="1" t="s">
        <v>200</v>
      </c>
      <c r="I25" s="1" t="s">
        <v>57</v>
      </c>
      <c r="J25" s="1">
        <v>0</v>
      </c>
      <c r="K25" s="30">
        <v>12</v>
      </c>
      <c r="L25" s="1" t="s">
        <v>70</v>
      </c>
      <c r="M25" s="1" t="s">
        <v>263</v>
      </c>
      <c r="N25" s="23">
        <v>0</v>
      </c>
      <c r="O25" s="1" t="s">
        <v>57</v>
      </c>
      <c r="P25" s="1">
        <v>0</v>
      </c>
      <c r="Q25" s="30">
        <v>12</v>
      </c>
      <c r="R25" s="30">
        <f t="shared" si="0"/>
        <v>0</v>
      </c>
      <c r="S25" s="52">
        <f t="shared" si="1"/>
        <v>0</v>
      </c>
      <c r="T25" s="1" t="s">
        <v>70</v>
      </c>
      <c r="U25" s="47">
        <v>0.1</v>
      </c>
      <c r="V25" s="75">
        <v>0.15</v>
      </c>
      <c r="W25" s="49">
        <v>0</v>
      </c>
      <c r="X25" s="49">
        <f t="shared" si="2"/>
        <v>0.1</v>
      </c>
      <c r="Y25" s="51">
        <f t="shared" si="3"/>
        <v>1</v>
      </c>
      <c r="Z25" s="37">
        <v>15</v>
      </c>
      <c r="AA25" s="23">
        <v>14</v>
      </c>
      <c r="AB25" s="42">
        <v>15</v>
      </c>
      <c r="AC25" s="42">
        <f t="shared" si="4"/>
        <v>0</v>
      </c>
      <c r="AD25" s="50">
        <f t="shared" si="5"/>
        <v>0</v>
      </c>
      <c r="AF25" s="82" t="str">
        <f t="shared" si="6"/>
        <v>轻</v>
      </c>
      <c r="AG25" s="82" t="str">
        <f t="shared" si="7"/>
        <v>无</v>
      </c>
      <c r="AK25" t="s">
        <v>370</v>
      </c>
      <c r="AL25" t="s">
        <v>372</v>
      </c>
    </row>
    <row r="26" spans="1:39" x14ac:dyDescent="0.15">
      <c r="A26">
        <v>25</v>
      </c>
      <c r="B26" s="1" t="s">
        <v>116</v>
      </c>
      <c r="C26" s="2">
        <v>42770</v>
      </c>
      <c r="D26" s="1">
        <v>13501348520</v>
      </c>
      <c r="E26" s="1">
        <v>1</v>
      </c>
      <c r="F26" s="1" t="s">
        <v>117</v>
      </c>
      <c r="G26" s="1" t="s">
        <v>87</v>
      </c>
      <c r="H26" s="1" t="s">
        <v>200</v>
      </c>
      <c r="I26" s="1" t="s">
        <v>57</v>
      </c>
      <c r="J26" s="1">
        <v>0</v>
      </c>
      <c r="K26" s="30">
        <v>12</v>
      </c>
      <c r="L26" s="1" t="s">
        <v>70</v>
      </c>
      <c r="M26" s="1" t="s">
        <v>263</v>
      </c>
      <c r="N26" s="23">
        <v>0</v>
      </c>
      <c r="O26" s="1" t="s">
        <v>57</v>
      </c>
      <c r="P26" s="1">
        <v>0</v>
      </c>
      <c r="Q26" s="30">
        <v>12</v>
      </c>
      <c r="R26" s="30">
        <f t="shared" si="0"/>
        <v>0</v>
      </c>
      <c r="S26" s="52">
        <f t="shared" si="1"/>
        <v>0</v>
      </c>
      <c r="T26" s="1" t="s">
        <v>70</v>
      </c>
      <c r="U26" s="47">
        <v>0.06</v>
      </c>
      <c r="V26" s="75">
        <v>0.14000000000000001</v>
      </c>
      <c r="W26" s="49">
        <v>0.04</v>
      </c>
      <c r="X26" s="49">
        <f t="shared" si="2"/>
        <v>1.9999999999999997E-2</v>
      </c>
      <c r="Y26" s="51">
        <f t="shared" si="3"/>
        <v>0.33333333333333331</v>
      </c>
      <c r="Z26" s="37">
        <v>16</v>
      </c>
      <c r="AA26" s="23">
        <v>15</v>
      </c>
      <c r="AB26" s="42">
        <v>16</v>
      </c>
      <c r="AC26" s="42">
        <f t="shared" si="4"/>
        <v>0</v>
      </c>
      <c r="AD26" s="50">
        <f t="shared" si="5"/>
        <v>0</v>
      </c>
      <c r="AF26" s="82" t="str">
        <f t="shared" si="6"/>
        <v>无</v>
      </c>
      <c r="AG26" s="82" t="str">
        <f t="shared" si="7"/>
        <v>无</v>
      </c>
      <c r="AI26" s="84" t="s">
        <v>369</v>
      </c>
      <c r="AJ26" t="s">
        <v>371</v>
      </c>
      <c r="AK26">
        <f>COUNTIFS(AF2:AF40,"无",AG2:AG40,"无")</f>
        <v>10</v>
      </c>
      <c r="AL26">
        <f>COUNTIFS(AF2:AF40,"无",AG2:AG40,"轻")</f>
        <v>3</v>
      </c>
    </row>
    <row r="27" spans="1:39" x14ac:dyDescent="0.15">
      <c r="A27">
        <v>26</v>
      </c>
      <c r="B27" s="1" t="s">
        <v>123</v>
      </c>
      <c r="C27" s="18">
        <v>42795</v>
      </c>
      <c r="D27" s="1">
        <v>15905439875</v>
      </c>
      <c r="E27" s="1">
        <v>2</v>
      </c>
      <c r="F27" s="1" t="s">
        <v>124</v>
      </c>
      <c r="G27" s="1" t="s">
        <v>87</v>
      </c>
      <c r="H27" s="1" t="s">
        <v>217</v>
      </c>
      <c r="I27" s="1" t="s">
        <v>57</v>
      </c>
      <c r="J27" s="1">
        <v>0</v>
      </c>
      <c r="K27" s="31">
        <v>12</v>
      </c>
      <c r="L27" s="13" t="s">
        <v>14</v>
      </c>
      <c r="M27" s="13" t="s">
        <v>264</v>
      </c>
      <c r="N27" s="24">
        <v>1</v>
      </c>
      <c r="O27" s="1" t="s">
        <v>57</v>
      </c>
      <c r="P27" s="1">
        <v>0</v>
      </c>
      <c r="Q27" s="30">
        <v>12</v>
      </c>
      <c r="R27" s="30">
        <f t="shared" si="0"/>
        <v>0</v>
      </c>
      <c r="S27" s="52">
        <f t="shared" si="1"/>
        <v>0</v>
      </c>
      <c r="T27" s="1" t="s">
        <v>70</v>
      </c>
      <c r="U27" s="47">
        <v>0.12</v>
      </c>
      <c r="V27" s="75">
        <v>0.15</v>
      </c>
      <c r="W27" s="49">
        <v>0.1</v>
      </c>
      <c r="X27" s="49">
        <f t="shared" si="2"/>
        <v>1.999999999999999E-2</v>
      </c>
      <c r="Y27" s="51">
        <f t="shared" si="3"/>
        <v>0.1666666666666666</v>
      </c>
      <c r="Z27" s="37">
        <v>16</v>
      </c>
      <c r="AA27" s="23">
        <v>16</v>
      </c>
      <c r="AB27" s="42">
        <v>15</v>
      </c>
      <c r="AC27" s="42">
        <f t="shared" si="4"/>
        <v>-1</v>
      </c>
      <c r="AD27" s="50">
        <f t="shared" si="5"/>
        <v>-6.25E-2</v>
      </c>
      <c r="AF27" s="82" t="str">
        <f t="shared" si="6"/>
        <v>轻</v>
      </c>
      <c r="AG27" s="82" t="str">
        <f t="shared" si="7"/>
        <v>轻</v>
      </c>
      <c r="AI27" s="84"/>
      <c r="AJ27" t="s">
        <v>373</v>
      </c>
      <c r="AK27">
        <f>COUNTIFS(AF2:AF40,"轻",AG2:AG40,"无")</f>
        <v>13</v>
      </c>
      <c r="AL27">
        <f>COUNTIFS(AF2:AF40,"轻",AG2:AG40,"轻")</f>
        <v>13</v>
      </c>
    </row>
    <row r="28" spans="1:39" x14ac:dyDescent="0.15">
      <c r="A28">
        <v>27</v>
      </c>
      <c r="B28" s="1" t="s">
        <v>127</v>
      </c>
      <c r="C28" s="18">
        <v>42808</v>
      </c>
      <c r="D28" s="1">
        <v>13847443168</v>
      </c>
      <c r="E28" s="1">
        <v>1</v>
      </c>
      <c r="F28" s="1" t="s">
        <v>128</v>
      </c>
      <c r="G28" s="1" t="s">
        <v>63</v>
      </c>
      <c r="H28" s="1" t="s">
        <v>200</v>
      </c>
      <c r="I28" s="1" t="s">
        <v>57</v>
      </c>
      <c r="J28" s="1">
        <v>0</v>
      </c>
      <c r="K28" s="31">
        <v>12</v>
      </c>
      <c r="L28" s="13" t="s">
        <v>14</v>
      </c>
      <c r="M28" s="13" t="s">
        <v>264</v>
      </c>
      <c r="N28" s="24">
        <v>0</v>
      </c>
      <c r="O28" s="1" t="s">
        <v>318</v>
      </c>
      <c r="P28" s="1">
        <v>2</v>
      </c>
      <c r="Q28" s="30">
        <v>10</v>
      </c>
      <c r="R28" s="30">
        <f t="shared" si="0"/>
        <v>-2</v>
      </c>
      <c r="S28" s="52">
        <f t="shared" si="1"/>
        <v>-0.16666666666666666</v>
      </c>
      <c r="T28" s="1" t="s">
        <v>70</v>
      </c>
      <c r="U28" s="47">
        <v>0.15</v>
      </c>
      <c r="V28" s="75">
        <v>0.19</v>
      </c>
      <c r="W28" s="49">
        <v>0.06</v>
      </c>
      <c r="X28" s="49">
        <f t="shared" si="2"/>
        <v>0.09</v>
      </c>
      <c r="Y28" s="51">
        <f t="shared" si="3"/>
        <v>0.6</v>
      </c>
      <c r="Z28" s="37">
        <v>14</v>
      </c>
      <c r="AA28" s="23">
        <v>13</v>
      </c>
      <c r="AB28" s="42">
        <v>17</v>
      </c>
      <c r="AC28" s="42">
        <f t="shared" si="4"/>
        <v>3</v>
      </c>
      <c r="AD28" s="50">
        <f t="shared" si="5"/>
        <v>0.21428571428571427</v>
      </c>
      <c r="AF28" s="82" t="str">
        <f t="shared" si="6"/>
        <v>轻</v>
      </c>
      <c r="AG28" s="82" t="str">
        <f t="shared" si="7"/>
        <v>无</v>
      </c>
    </row>
    <row r="29" spans="1:39" x14ac:dyDescent="0.15">
      <c r="A29">
        <v>28</v>
      </c>
      <c r="B29" s="1" t="s">
        <v>129</v>
      </c>
      <c r="C29" s="18">
        <v>42815</v>
      </c>
      <c r="D29" s="1">
        <v>18616911351</v>
      </c>
      <c r="E29" s="1">
        <v>2</v>
      </c>
      <c r="F29" s="1" t="s">
        <v>130</v>
      </c>
      <c r="G29" s="1" t="s">
        <v>131</v>
      </c>
      <c r="H29" s="1" t="s">
        <v>216</v>
      </c>
      <c r="I29" s="1" t="s">
        <v>57</v>
      </c>
      <c r="J29" s="1">
        <v>0</v>
      </c>
      <c r="K29" s="31">
        <v>12</v>
      </c>
      <c r="L29" s="13" t="s">
        <v>14</v>
      </c>
      <c r="M29" s="13" t="s">
        <v>264</v>
      </c>
      <c r="N29" s="24">
        <v>3</v>
      </c>
      <c r="O29" s="1" t="s">
        <v>57</v>
      </c>
      <c r="P29" s="1">
        <v>0</v>
      </c>
      <c r="Q29" s="30">
        <v>12</v>
      </c>
      <c r="R29" s="30">
        <f t="shared" si="0"/>
        <v>0</v>
      </c>
      <c r="S29" s="52">
        <f t="shared" si="1"/>
        <v>0</v>
      </c>
      <c r="T29" s="1" t="s">
        <v>70</v>
      </c>
      <c r="U29" s="47">
        <v>0.02</v>
      </c>
      <c r="V29" s="74">
        <v>0.1</v>
      </c>
      <c r="W29" s="49">
        <v>0.1</v>
      </c>
      <c r="X29" s="49">
        <f t="shared" si="2"/>
        <v>-0.08</v>
      </c>
      <c r="Y29" s="51">
        <f t="shared" si="3"/>
        <v>-4</v>
      </c>
      <c r="Z29" s="37">
        <v>16</v>
      </c>
      <c r="AA29" s="23">
        <v>15</v>
      </c>
      <c r="AB29" s="42">
        <v>16</v>
      </c>
      <c r="AC29" s="42">
        <f t="shared" si="4"/>
        <v>0</v>
      </c>
      <c r="AD29" s="50">
        <f t="shared" si="5"/>
        <v>0</v>
      </c>
      <c r="AF29" s="82" t="str">
        <f t="shared" si="6"/>
        <v>无</v>
      </c>
      <c r="AG29" s="82" t="str">
        <f t="shared" si="7"/>
        <v>轻</v>
      </c>
      <c r="AK29">
        <v>1</v>
      </c>
      <c r="AL29">
        <v>1</v>
      </c>
      <c r="AM29">
        <v>10</v>
      </c>
    </row>
    <row r="30" spans="1:39" x14ac:dyDescent="0.15">
      <c r="A30">
        <v>29</v>
      </c>
      <c r="B30" s="1" t="s">
        <v>132</v>
      </c>
      <c r="C30" s="18">
        <v>42818</v>
      </c>
      <c r="D30" s="1">
        <v>13838932061</v>
      </c>
      <c r="E30" s="1">
        <v>1</v>
      </c>
      <c r="F30" s="1" t="s">
        <v>133</v>
      </c>
      <c r="G30" s="1" t="s">
        <v>87</v>
      </c>
      <c r="H30" s="1" t="s">
        <v>134</v>
      </c>
      <c r="I30" s="1" t="s">
        <v>56</v>
      </c>
      <c r="J30" s="1">
        <v>6</v>
      </c>
      <c r="K30" s="30">
        <v>8</v>
      </c>
      <c r="L30" s="1" t="s">
        <v>93</v>
      </c>
      <c r="M30" s="13" t="s">
        <v>264</v>
      </c>
      <c r="N30" s="23">
        <v>1</v>
      </c>
      <c r="O30" s="1" t="s">
        <v>57</v>
      </c>
      <c r="P30" s="1">
        <v>0</v>
      </c>
      <c r="Q30" s="30">
        <v>12</v>
      </c>
      <c r="R30" s="30">
        <f t="shared" si="0"/>
        <v>4</v>
      </c>
      <c r="S30" s="52">
        <f t="shared" si="1"/>
        <v>0.5</v>
      </c>
      <c r="T30" s="1" t="s">
        <v>70</v>
      </c>
      <c r="U30" s="47">
        <v>0.12</v>
      </c>
      <c r="V30" s="75">
        <v>0.09</v>
      </c>
      <c r="W30" s="49">
        <v>0.1</v>
      </c>
      <c r="X30" s="49">
        <f t="shared" si="2"/>
        <v>1.999999999999999E-2</v>
      </c>
      <c r="Y30" s="51">
        <f t="shared" si="3"/>
        <v>0.1666666666666666</v>
      </c>
      <c r="Z30" s="81">
        <v>16</v>
      </c>
      <c r="AA30" s="76">
        <v>16</v>
      </c>
      <c r="AB30" s="42">
        <v>17</v>
      </c>
      <c r="AC30" s="42">
        <f t="shared" si="4"/>
        <v>1</v>
      </c>
      <c r="AD30" s="50">
        <f t="shared" si="5"/>
        <v>6.25E-2</v>
      </c>
      <c r="AF30" s="82" t="str">
        <f t="shared" si="6"/>
        <v>轻</v>
      </c>
      <c r="AG30" s="82" t="str">
        <f t="shared" si="7"/>
        <v>轻</v>
      </c>
      <c r="AK30">
        <v>1</v>
      </c>
      <c r="AL30">
        <v>2</v>
      </c>
      <c r="AM30">
        <v>3</v>
      </c>
    </row>
    <row r="31" spans="1:39" x14ac:dyDescent="0.15">
      <c r="A31">
        <v>30</v>
      </c>
      <c r="B31" s="1" t="s">
        <v>135</v>
      </c>
      <c r="C31" s="18">
        <v>42823</v>
      </c>
      <c r="D31" s="1">
        <v>13811494950</v>
      </c>
      <c r="E31" s="1">
        <v>1</v>
      </c>
      <c r="F31" s="1" t="s">
        <v>58</v>
      </c>
      <c r="G31" s="1" t="s">
        <v>87</v>
      </c>
      <c r="H31" s="1" t="s">
        <v>217</v>
      </c>
      <c r="I31" s="1" t="s">
        <v>57</v>
      </c>
      <c r="J31" s="1">
        <v>0</v>
      </c>
      <c r="K31" s="31">
        <v>12</v>
      </c>
      <c r="L31" s="13" t="s">
        <v>14</v>
      </c>
      <c r="M31" s="13" t="s">
        <v>264</v>
      </c>
      <c r="N31" s="24" t="s">
        <v>311</v>
      </c>
      <c r="O31" s="1" t="s">
        <v>64</v>
      </c>
      <c r="P31" s="1">
        <v>0</v>
      </c>
      <c r="Q31" s="30">
        <v>12</v>
      </c>
      <c r="R31" s="30">
        <f t="shared" si="0"/>
        <v>0</v>
      </c>
      <c r="S31" s="52">
        <f t="shared" si="1"/>
        <v>0</v>
      </c>
      <c r="T31" s="1" t="s">
        <v>70</v>
      </c>
      <c r="U31" s="47">
        <v>0.01</v>
      </c>
      <c r="V31" s="75">
        <v>0.01</v>
      </c>
      <c r="W31" s="49">
        <v>0.06</v>
      </c>
      <c r="X31" s="49">
        <f t="shared" si="2"/>
        <v>-4.9999999999999996E-2</v>
      </c>
      <c r="Y31" s="51">
        <f t="shared" si="3"/>
        <v>-4.9999999999999991</v>
      </c>
      <c r="Z31" s="81">
        <v>16</v>
      </c>
      <c r="AA31" s="76">
        <v>15</v>
      </c>
      <c r="AB31" s="42">
        <v>17</v>
      </c>
      <c r="AC31" s="42">
        <f t="shared" si="4"/>
        <v>1</v>
      </c>
      <c r="AD31" s="50">
        <f t="shared" si="5"/>
        <v>6.25E-2</v>
      </c>
      <c r="AF31" s="82" t="str">
        <f t="shared" si="6"/>
        <v>无</v>
      </c>
      <c r="AG31" s="82" t="str">
        <f t="shared" si="7"/>
        <v>无</v>
      </c>
      <c r="AK31">
        <v>2</v>
      </c>
      <c r="AL31">
        <v>1</v>
      </c>
      <c r="AM31">
        <v>13</v>
      </c>
    </row>
    <row r="32" spans="1:39" x14ac:dyDescent="0.15">
      <c r="A32">
        <v>31</v>
      </c>
      <c r="B32" s="1" t="s">
        <v>140</v>
      </c>
      <c r="C32" s="18">
        <v>42836</v>
      </c>
      <c r="D32" s="1">
        <v>13001051692</v>
      </c>
      <c r="E32" s="1">
        <v>1</v>
      </c>
      <c r="F32" s="1" t="s">
        <v>141</v>
      </c>
      <c r="G32" s="1" t="s">
        <v>63</v>
      </c>
      <c r="H32" s="1" t="s">
        <v>200</v>
      </c>
      <c r="I32" s="1" t="s">
        <v>57</v>
      </c>
      <c r="J32" s="1">
        <v>0</v>
      </c>
      <c r="K32" s="31">
        <v>12</v>
      </c>
      <c r="L32" s="13" t="s">
        <v>14</v>
      </c>
      <c r="M32" s="13" t="s">
        <v>264</v>
      </c>
      <c r="N32" s="24" t="s">
        <v>272</v>
      </c>
      <c r="O32" s="1" t="s">
        <v>56</v>
      </c>
      <c r="P32" s="1">
        <v>2</v>
      </c>
      <c r="Q32" s="30">
        <v>10</v>
      </c>
      <c r="R32" s="30">
        <f t="shared" si="0"/>
        <v>-2</v>
      </c>
      <c r="S32" s="52">
        <f t="shared" si="1"/>
        <v>-0.16666666666666666</v>
      </c>
      <c r="T32" s="1" t="s">
        <v>93</v>
      </c>
      <c r="U32" s="47">
        <v>0.21</v>
      </c>
      <c r="V32" s="75">
        <v>0.28000000000000003</v>
      </c>
      <c r="W32" s="49">
        <v>0.1</v>
      </c>
      <c r="X32" s="49">
        <f t="shared" si="2"/>
        <v>0.10999999999999999</v>
      </c>
      <c r="Y32" s="51">
        <f t="shared" si="3"/>
        <v>0.52380952380952372</v>
      </c>
      <c r="Z32" s="81">
        <v>14</v>
      </c>
      <c r="AA32" s="76">
        <v>14</v>
      </c>
      <c r="AB32" s="42">
        <v>16</v>
      </c>
      <c r="AC32" s="42">
        <f t="shared" si="4"/>
        <v>2</v>
      </c>
      <c r="AD32" s="50">
        <f t="shared" si="5"/>
        <v>0.14285714285714285</v>
      </c>
      <c r="AF32" s="82" t="str">
        <f t="shared" si="6"/>
        <v>轻</v>
      </c>
      <c r="AG32" s="82" t="str">
        <f t="shared" si="7"/>
        <v>轻</v>
      </c>
      <c r="AK32">
        <v>2</v>
      </c>
      <c r="AL32">
        <v>2</v>
      </c>
      <c r="AM32">
        <v>13</v>
      </c>
    </row>
    <row r="33" spans="1:41" x14ac:dyDescent="0.15">
      <c r="A33">
        <v>32</v>
      </c>
      <c r="B33" s="1" t="s">
        <v>147</v>
      </c>
      <c r="C33" s="20">
        <v>42864</v>
      </c>
      <c r="D33" s="1">
        <v>13910024827</v>
      </c>
      <c r="E33" s="1">
        <v>2</v>
      </c>
      <c r="F33" s="1" t="s">
        <v>148</v>
      </c>
      <c r="G33" s="1" t="s">
        <v>63</v>
      </c>
      <c r="H33" s="1" t="s">
        <v>200</v>
      </c>
      <c r="I33" s="1" t="s">
        <v>57</v>
      </c>
      <c r="J33" s="1">
        <v>0</v>
      </c>
      <c r="K33" s="31">
        <v>12</v>
      </c>
      <c r="L33" s="13" t="s">
        <v>14</v>
      </c>
      <c r="M33" s="13" t="s">
        <v>264</v>
      </c>
      <c r="N33" s="24">
        <v>5</v>
      </c>
      <c r="O33" s="1" t="s">
        <v>57</v>
      </c>
      <c r="P33" s="1">
        <v>0</v>
      </c>
      <c r="Q33" s="30">
        <v>12</v>
      </c>
      <c r="R33" s="30">
        <f t="shared" si="0"/>
        <v>0</v>
      </c>
      <c r="S33" s="52">
        <f t="shared" si="1"/>
        <v>0</v>
      </c>
      <c r="T33" s="1" t="s">
        <v>70</v>
      </c>
      <c r="U33" s="47">
        <v>0.04</v>
      </c>
      <c r="V33" s="75">
        <v>0.12</v>
      </c>
      <c r="W33" s="49">
        <v>0.02</v>
      </c>
      <c r="X33" s="49">
        <f t="shared" si="2"/>
        <v>0.02</v>
      </c>
      <c r="Y33" s="51">
        <f t="shared" si="3"/>
        <v>0.5</v>
      </c>
      <c r="Z33" s="81">
        <v>16</v>
      </c>
      <c r="AA33" s="76">
        <v>15</v>
      </c>
      <c r="AB33" s="42">
        <v>17</v>
      </c>
      <c r="AC33" s="42">
        <f t="shared" si="4"/>
        <v>1</v>
      </c>
      <c r="AD33" s="50">
        <f t="shared" si="5"/>
        <v>6.25E-2</v>
      </c>
      <c r="AF33" s="82" t="str">
        <f t="shared" si="6"/>
        <v>无</v>
      </c>
      <c r="AG33" s="82" t="str">
        <f t="shared" si="7"/>
        <v>无</v>
      </c>
    </row>
    <row r="34" spans="1:41" x14ac:dyDescent="0.15">
      <c r="A34">
        <v>33</v>
      </c>
      <c r="B34" s="1" t="s">
        <v>156</v>
      </c>
      <c r="C34" s="2">
        <v>42899</v>
      </c>
      <c r="D34" s="1">
        <v>13439633303</v>
      </c>
      <c r="E34" s="1">
        <v>1</v>
      </c>
      <c r="F34" s="1" t="s">
        <v>110</v>
      </c>
      <c r="G34" s="1" t="s">
        <v>63</v>
      </c>
      <c r="H34" s="1" t="s">
        <v>200</v>
      </c>
      <c r="I34" s="1" t="s">
        <v>56</v>
      </c>
      <c r="J34" s="1">
        <v>4</v>
      </c>
      <c r="K34" s="31">
        <v>10</v>
      </c>
      <c r="L34" s="13" t="s">
        <v>14</v>
      </c>
      <c r="M34" s="1" t="s">
        <v>263</v>
      </c>
      <c r="N34" s="24">
        <v>0</v>
      </c>
      <c r="O34" s="1" t="s">
        <v>57</v>
      </c>
      <c r="P34" s="1">
        <v>0</v>
      </c>
      <c r="Q34" s="30">
        <v>12</v>
      </c>
      <c r="R34" s="30">
        <f t="shared" si="0"/>
        <v>2</v>
      </c>
      <c r="S34" s="52">
        <f t="shared" si="1"/>
        <v>0.2</v>
      </c>
      <c r="T34" s="1" t="s">
        <v>70</v>
      </c>
      <c r="U34" s="47">
        <v>0.02</v>
      </c>
      <c r="V34" s="75">
        <v>0.1</v>
      </c>
      <c r="W34" s="49">
        <v>0.06</v>
      </c>
      <c r="X34" s="49">
        <f t="shared" si="2"/>
        <v>-3.9999999999999994E-2</v>
      </c>
      <c r="Y34" s="51">
        <f t="shared" si="3"/>
        <v>-1.9999999999999996</v>
      </c>
      <c r="Z34" s="81">
        <v>15</v>
      </c>
      <c r="AA34" s="76">
        <v>23</v>
      </c>
      <c r="AB34" s="42">
        <v>15</v>
      </c>
      <c r="AC34" s="42">
        <f t="shared" si="4"/>
        <v>0</v>
      </c>
      <c r="AD34" s="50">
        <f t="shared" si="5"/>
        <v>0</v>
      </c>
      <c r="AF34" s="82" t="str">
        <f t="shared" si="6"/>
        <v>无</v>
      </c>
      <c r="AG34" s="82" t="str">
        <f t="shared" si="7"/>
        <v>无</v>
      </c>
      <c r="AN34" t="s">
        <v>375</v>
      </c>
      <c r="AO34">
        <v>2.1000000000000001E-2</v>
      </c>
    </row>
    <row r="35" spans="1:41" x14ac:dyDescent="0.15">
      <c r="A35">
        <v>34</v>
      </c>
      <c r="B35" s="1" t="s">
        <v>157</v>
      </c>
      <c r="C35" s="2">
        <v>42901</v>
      </c>
      <c r="D35" s="1">
        <v>18961317688</v>
      </c>
      <c r="E35" s="1">
        <v>1</v>
      </c>
      <c r="F35" s="1" t="s">
        <v>158</v>
      </c>
      <c r="G35" s="1" t="s">
        <v>94</v>
      </c>
      <c r="H35" s="1" t="s">
        <v>200</v>
      </c>
      <c r="I35" s="1" t="s">
        <v>56</v>
      </c>
      <c r="J35" s="1">
        <v>1</v>
      </c>
      <c r="K35" s="31">
        <v>11</v>
      </c>
      <c r="L35" s="13" t="s">
        <v>14</v>
      </c>
      <c r="M35" s="1" t="s">
        <v>263</v>
      </c>
      <c r="N35" s="24">
        <v>0</v>
      </c>
      <c r="O35" s="1" t="s">
        <v>56</v>
      </c>
      <c r="P35" s="1">
        <v>2</v>
      </c>
      <c r="Q35" s="30">
        <v>10</v>
      </c>
      <c r="R35" s="30">
        <f t="shared" si="0"/>
        <v>-1</v>
      </c>
      <c r="S35" s="52">
        <f t="shared" si="1"/>
        <v>-9.0909090909090912E-2</v>
      </c>
      <c r="T35" s="1" t="s">
        <v>93</v>
      </c>
      <c r="U35" s="47">
        <v>0.02</v>
      </c>
      <c r="V35" s="75">
        <v>0.23</v>
      </c>
      <c r="W35" s="49">
        <v>0.1</v>
      </c>
      <c r="X35" s="49">
        <f t="shared" si="2"/>
        <v>-0.08</v>
      </c>
      <c r="Y35" s="51">
        <f t="shared" si="3"/>
        <v>-4</v>
      </c>
      <c r="Z35" s="81">
        <v>16</v>
      </c>
      <c r="AA35" s="76">
        <v>15</v>
      </c>
      <c r="AB35" s="42">
        <v>16</v>
      </c>
      <c r="AC35" s="42">
        <f t="shared" si="4"/>
        <v>0</v>
      </c>
      <c r="AD35" s="50">
        <f t="shared" si="5"/>
        <v>0</v>
      </c>
      <c r="AF35" s="82" t="str">
        <f t="shared" si="6"/>
        <v>无</v>
      </c>
      <c r="AG35" s="82" t="str">
        <f t="shared" si="7"/>
        <v>轻</v>
      </c>
    </row>
    <row r="36" spans="1:41" x14ac:dyDescent="0.15">
      <c r="A36">
        <v>35</v>
      </c>
      <c r="B36" s="1" t="s">
        <v>163</v>
      </c>
      <c r="C36" s="2">
        <v>42907</v>
      </c>
      <c r="D36" s="1">
        <v>13661101554</v>
      </c>
      <c r="E36" s="1">
        <v>2</v>
      </c>
      <c r="F36" s="1" t="s">
        <v>164</v>
      </c>
      <c r="G36" s="1" t="s">
        <v>63</v>
      </c>
      <c r="H36" s="1" t="s">
        <v>200</v>
      </c>
      <c r="I36" s="1" t="s">
        <v>56</v>
      </c>
      <c r="J36" s="1">
        <v>5</v>
      </c>
      <c r="K36" s="30">
        <v>8</v>
      </c>
      <c r="L36" s="1" t="s">
        <v>93</v>
      </c>
      <c r="M36" s="13" t="s">
        <v>264</v>
      </c>
      <c r="N36" s="23">
        <v>1</v>
      </c>
      <c r="O36" s="1" t="s">
        <v>57</v>
      </c>
      <c r="P36" s="1">
        <v>0</v>
      </c>
      <c r="Q36" s="30">
        <v>12</v>
      </c>
      <c r="R36" s="30">
        <f t="shared" si="0"/>
        <v>4</v>
      </c>
      <c r="S36" s="52">
        <f t="shared" si="1"/>
        <v>0.5</v>
      </c>
      <c r="T36" s="1" t="s">
        <v>70</v>
      </c>
      <c r="U36" s="47">
        <v>0.01</v>
      </c>
      <c r="V36" s="75">
        <v>0.08</v>
      </c>
      <c r="W36" s="49">
        <v>0.12</v>
      </c>
      <c r="X36" s="49">
        <f t="shared" si="2"/>
        <v>-0.11</v>
      </c>
      <c r="Y36" s="51">
        <f t="shared" si="3"/>
        <v>-11</v>
      </c>
      <c r="Z36" s="81">
        <v>15</v>
      </c>
      <c r="AA36" s="76">
        <v>14</v>
      </c>
      <c r="AB36" s="42">
        <v>16</v>
      </c>
      <c r="AC36" s="42">
        <f t="shared" si="4"/>
        <v>1</v>
      </c>
      <c r="AD36" s="50">
        <f t="shared" si="5"/>
        <v>6.6666666666666666E-2</v>
      </c>
      <c r="AF36" s="82" t="str">
        <f t="shared" si="6"/>
        <v>无</v>
      </c>
      <c r="AG36" s="82" t="str">
        <f t="shared" si="7"/>
        <v>轻</v>
      </c>
    </row>
    <row r="37" spans="1:41" x14ac:dyDescent="0.15">
      <c r="A37">
        <v>36</v>
      </c>
      <c r="B37" s="1" t="s">
        <v>170</v>
      </c>
      <c r="C37" s="2">
        <v>42916</v>
      </c>
      <c r="D37" s="1">
        <v>18519518369</v>
      </c>
      <c r="E37" s="1">
        <v>2</v>
      </c>
      <c r="F37" s="1" t="s">
        <v>171</v>
      </c>
      <c r="G37" s="1" t="s">
        <v>87</v>
      </c>
      <c r="H37" s="1" t="s">
        <v>216</v>
      </c>
      <c r="I37" s="1" t="s">
        <v>56</v>
      </c>
      <c r="J37" s="1">
        <v>2</v>
      </c>
      <c r="K37" s="31">
        <v>10</v>
      </c>
      <c r="L37" s="13" t="s">
        <v>14</v>
      </c>
      <c r="M37" s="1" t="s">
        <v>263</v>
      </c>
      <c r="N37" s="24">
        <v>0</v>
      </c>
      <c r="O37" s="1" t="s">
        <v>56</v>
      </c>
      <c r="P37" s="1">
        <v>2</v>
      </c>
      <c r="Q37" s="30">
        <v>10</v>
      </c>
      <c r="R37" s="30">
        <f t="shared" si="0"/>
        <v>0</v>
      </c>
      <c r="S37" s="52">
        <f t="shared" si="1"/>
        <v>0</v>
      </c>
      <c r="T37" s="1" t="s">
        <v>70</v>
      </c>
      <c r="U37" s="47">
        <v>0.13</v>
      </c>
      <c r="V37" s="75">
        <v>0.2</v>
      </c>
      <c r="W37" s="49">
        <v>0.16</v>
      </c>
      <c r="X37" s="49">
        <f t="shared" si="2"/>
        <v>-0.03</v>
      </c>
      <c r="Y37" s="51">
        <f t="shared" si="3"/>
        <v>-0.23076923076923075</v>
      </c>
      <c r="Z37" s="81">
        <v>16</v>
      </c>
      <c r="AA37" s="76">
        <v>15</v>
      </c>
      <c r="AB37" s="42">
        <v>17</v>
      </c>
      <c r="AC37" s="42">
        <f t="shared" si="4"/>
        <v>1</v>
      </c>
      <c r="AD37" s="50">
        <f t="shared" si="5"/>
        <v>6.25E-2</v>
      </c>
      <c r="AF37" s="82" t="str">
        <f t="shared" si="6"/>
        <v>轻</v>
      </c>
      <c r="AG37" s="82" t="str">
        <f t="shared" si="7"/>
        <v>轻</v>
      </c>
    </row>
    <row r="38" spans="1:41" x14ac:dyDescent="0.15">
      <c r="A38">
        <v>37</v>
      </c>
      <c r="B38" s="1" t="s">
        <v>180</v>
      </c>
      <c r="C38" s="2">
        <v>42935</v>
      </c>
      <c r="D38" s="1">
        <v>13888616568</v>
      </c>
      <c r="E38" s="1">
        <v>2</v>
      </c>
      <c r="F38" s="1" t="s">
        <v>181</v>
      </c>
      <c r="G38" s="1" t="s">
        <v>87</v>
      </c>
      <c r="H38" s="1" t="s">
        <v>200</v>
      </c>
      <c r="I38" s="1" t="s">
        <v>57</v>
      </c>
      <c r="J38" s="1">
        <v>0</v>
      </c>
      <c r="K38" s="31">
        <v>12</v>
      </c>
      <c r="L38" s="13" t="s">
        <v>14</v>
      </c>
      <c r="M38" s="13" t="s">
        <v>56</v>
      </c>
      <c r="N38" s="24">
        <v>2</v>
      </c>
      <c r="O38" s="1" t="s">
        <v>57</v>
      </c>
      <c r="P38" s="1">
        <v>0</v>
      </c>
      <c r="Q38" s="30">
        <v>12</v>
      </c>
      <c r="R38" s="30">
        <f t="shared" si="0"/>
        <v>0</v>
      </c>
      <c r="S38" s="52">
        <f t="shared" si="1"/>
        <v>0</v>
      </c>
      <c r="T38" s="1" t="s">
        <v>70</v>
      </c>
      <c r="U38" s="47">
        <v>0.13</v>
      </c>
      <c r="V38" s="75">
        <v>0.17</v>
      </c>
      <c r="W38" s="49">
        <v>0</v>
      </c>
      <c r="X38" s="49">
        <f t="shared" si="2"/>
        <v>0.13</v>
      </c>
      <c r="Y38" s="51">
        <f t="shared" si="3"/>
        <v>1</v>
      </c>
      <c r="Z38" s="81">
        <v>13</v>
      </c>
      <c r="AA38" s="76">
        <v>12</v>
      </c>
      <c r="AB38" s="42">
        <v>16</v>
      </c>
      <c r="AC38" s="42">
        <f t="shared" si="4"/>
        <v>3</v>
      </c>
      <c r="AD38" s="50">
        <f t="shared" si="5"/>
        <v>0.23076923076923078</v>
      </c>
      <c r="AF38" s="82" t="str">
        <f t="shared" si="6"/>
        <v>轻</v>
      </c>
      <c r="AG38" s="82" t="str">
        <f t="shared" si="7"/>
        <v>无</v>
      </c>
    </row>
    <row r="39" spans="1:41" x14ac:dyDescent="0.15">
      <c r="A39">
        <v>38</v>
      </c>
      <c r="B39" s="1" t="s">
        <v>189</v>
      </c>
      <c r="C39" s="2">
        <v>42941</v>
      </c>
      <c r="D39" s="1">
        <v>15028442829</v>
      </c>
      <c r="E39" s="1">
        <v>1</v>
      </c>
      <c r="F39" s="1" t="s">
        <v>59</v>
      </c>
      <c r="G39" s="1" t="s">
        <v>63</v>
      </c>
      <c r="H39" s="1" t="s">
        <v>200</v>
      </c>
      <c r="I39" s="1" t="s">
        <v>57</v>
      </c>
      <c r="J39" s="1">
        <v>0</v>
      </c>
      <c r="K39" s="31">
        <v>12</v>
      </c>
      <c r="L39" s="13" t="s">
        <v>14</v>
      </c>
      <c r="M39" s="13" t="s">
        <v>56</v>
      </c>
      <c r="N39" s="24">
        <v>1</v>
      </c>
      <c r="O39" s="1" t="s">
        <v>57</v>
      </c>
      <c r="P39" s="1">
        <v>0</v>
      </c>
      <c r="Q39" s="30">
        <v>12</v>
      </c>
      <c r="R39" s="30">
        <f t="shared" si="0"/>
        <v>0</v>
      </c>
      <c r="S39" s="52">
        <f t="shared" si="1"/>
        <v>0</v>
      </c>
      <c r="T39" s="1" t="s">
        <v>70</v>
      </c>
      <c r="U39" s="47">
        <v>0.12</v>
      </c>
      <c r="V39" s="75">
        <v>0.21</v>
      </c>
      <c r="W39" s="49">
        <v>0.2</v>
      </c>
      <c r="X39" s="49">
        <f t="shared" si="2"/>
        <v>-8.0000000000000016E-2</v>
      </c>
      <c r="Y39" s="51">
        <f t="shared" si="3"/>
        <v>-0.66666666666666685</v>
      </c>
      <c r="Z39" s="81">
        <v>16</v>
      </c>
      <c r="AA39" s="76">
        <v>15</v>
      </c>
      <c r="AB39" s="42">
        <v>16</v>
      </c>
      <c r="AC39" s="42">
        <f t="shared" si="4"/>
        <v>0</v>
      </c>
      <c r="AD39" s="50">
        <f t="shared" si="5"/>
        <v>0</v>
      </c>
      <c r="AF39" s="82" t="str">
        <f t="shared" si="6"/>
        <v>轻</v>
      </c>
      <c r="AG39" s="82" t="str">
        <f t="shared" si="7"/>
        <v>轻</v>
      </c>
    </row>
    <row r="40" spans="1:41" x14ac:dyDescent="0.15">
      <c r="A40">
        <v>39</v>
      </c>
      <c r="B40" s="1" t="s">
        <v>192</v>
      </c>
      <c r="C40" s="2">
        <v>42949</v>
      </c>
      <c r="D40" s="1">
        <v>13954641833</v>
      </c>
      <c r="E40" s="1">
        <v>2</v>
      </c>
      <c r="F40" s="1" t="s">
        <v>193</v>
      </c>
      <c r="G40" s="1" t="s">
        <v>63</v>
      </c>
      <c r="H40" s="1" t="s">
        <v>200</v>
      </c>
      <c r="I40" s="1" t="s">
        <v>57</v>
      </c>
      <c r="J40" s="1">
        <v>0</v>
      </c>
      <c r="K40" s="31">
        <v>12</v>
      </c>
      <c r="L40" s="13" t="s">
        <v>14</v>
      </c>
      <c r="M40" s="13" t="s">
        <v>331</v>
      </c>
      <c r="N40" s="24" t="s">
        <v>330</v>
      </c>
      <c r="O40" s="1" t="s">
        <v>56</v>
      </c>
      <c r="P40" s="1">
        <v>2</v>
      </c>
      <c r="Q40" s="30">
        <v>10</v>
      </c>
      <c r="R40" s="30">
        <f t="shared" si="0"/>
        <v>-2</v>
      </c>
      <c r="S40" s="52">
        <f t="shared" si="1"/>
        <v>-0.16666666666666666</v>
      </c>
      <c r="T40" s="1" t="s">
        <v>70</v>
      </c>
      <c r="U40" s="47">
        <v>0.28000000000000003</v>
      </c>
      <c r="V40" s="75">
        <v>0.28999999999999998</v>
      </c>
      <c r="W40" s="49">
        <v>0.16</v>
      </c>
      <c r="X40" s="49">
        <f t="shared" si="2"/>
        <v>0.12000000000000002</v>
      </c>
      <c r="Y40" s="51">
        <f t="shared" si="3"/>
        <v>0.4285714285714286</v>
      </c>
      <c r="Z40" s="81">
        <v>14</v>
      </c>
      <c r="AA40" s="76">
        <v>14</v>
      </c>
      <c r="AB40" s="42">
        <v>17</v>
      </c>
      <c r="AC40" s="42">
        <f t="shared" si="4"/>
        <v>3</v>
      </c>
      <c r="AD40" s="50">
        <f t="shared" si="5"/>
        <v>0.21428571428571427</v>
      </c>
      <c r="AF40" s="82" t="str">
        <f t="shared" si="6"/>
        <v>轻</v>
      </c>
      <c r="AG40" s="82" t="str">
        <f t="shared" si="7"/>
        <v>轻</v>
      </c>
    </row>
    <row r="41" spans="1:41" x14ac:dyDescent="0.15">
      <c r="K41" s="32">
        <f>AVERAGE(K2:K40)</f>
        <v>10.538461538461538</v>
      </c>
      <c r="L41" s="32"/>
      <c r="M41" s="32"/>
      <c r="N41" s="32"/>
      <c r="O41" s="32"/>
      <c r="P41" s="32"/>
      <c r="Q41" s="32">
        <f t="shared" ref="L41:AC41" si="9">AVERAGE(Q2:Q40)</f>
        <v>11.025641025641026</v>
      </c>
      <c r="S41" s="32"/>
      <c r="T41" s="32"/>
      <c r="U41" s="32">
        <f t="shared" si="9"/>
        <v>0.12358974358974358</v>
      </c>
      <c r="V41" s="32"/>
      <c r="W41" s="32">
        <f t="shared" si="9"/>
        <v>6.8717948717948757E-2</v>
      </c>
      <c r="X41" s="32"/>
      <c r="Y41" s="32"/>
      <c r="Z41" s="32">
        <f t="shared" si="9"/>
        <v>14.897435897435898</v>
      </c>
      <c r="AA41" s="32"/>
      <c r="AB41" s="32">
        <f t="shared" si="9"/>
        <v>16.358974358974358</v>
      </c>
      <c r="AC41" s="32"/>
    </row>
    <row r="42" spans="1:41" x14ac:dyDescent="0.15">
      <c r="K42" s="32">
        <f>_xlfn.STDEV.S(K2:K40)</f>
        <v>2.0241457437405126</v>
      </c>
      <c r="L42" s="32"/>
      <c r="M42" s="32"/>
      <c r="N42" s="32"/>
      <c r="O42" s="32"/>
      <c r="P42" s="32"/>
      <c r="Q42" s="32">
        <f t="shared" ref="L42:AC42" si="10">_xlfn.STDEV.S(Q2:Q40)</f>
        <v>1.5974845273475171</v>
      </c>
      <c r="S42" s="32"/>
      <c r="T42" s="32"/>
      <c r="U42" s="32">
        <f t="shared" si="10"/>
        <v>8.0638477804111042E-2</v>
      </c>
      <c r="V42" s="32"/>
      <c r="W42" s="32">
        <f t="shared" si="10"/>
        <v>5.6530359201680119E-2</v>
      </c>
      <c r="X42" s="32"/>
      <c r="Y42" s="32"/>
      <c r="Z42" s="32">
        <f t="shared" si="10"/>
        <v>2.7124942085300487</v>
      </c>
      <c r="AA42" s="32"/>
      <c r="AB42" s="32">
        <f t="shared" si="10"/>
        <v>0.74293796182097882</v>
      </c>
      <c r="AC42" s="32"/>
    </row>
  </sheetData>
  <autoFilter ref="AF1:AG40" xr:uid="{5C320337-6BE1-4FC7-88F0-E7FCB9DE3C3D}"/>
  <mergeCells count="2">
    <mergeCell ref="AI26:AI27"/>
    <mergeCell ref="AK24:AL24"/>
  </mergeCells>
  <phoneticPr fontId="1" type="noConversion"/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/>
  <dimension ref="A1:AL30"/>
  <sheetViews>
    <sheetView topLeftCell="T1" workbookViewId="0">
      <selection activeCell="AA28" sqref="AA28"/>
    </sheetView>
  </sheetViews>
  <sheetFormatPr defaultRowHeight="13.5" x14ac:dyDescent="0.15"/>
  <cols>
    <col min="11" max="11" width="8.875" style="32"/>
    <col min="17" max="19" width="8.875" style="32"/>
    <col min="21" max="21" width="8.875" style="55"/>
    <col min="23" max="24" width="8.875" style="55"/>
    <col min="25" max="25" width="9.5" style="55" bestFit="1" customWidth="1"/>
    <col min="26" max="26" width="8.875" style="62"/>
    <col min="28" max="28" width="8.875" style="62"/>
    <col min="29" max="30" width="8.875" style="65"/>
  </cols>
  <sheetData>
    <row r="1" spans="1:37" ht="71.25" x14ac:dyDescent="0.15">
      <c r="B1" s="4" t="s">
        <v>5</v>
      </c>
      <c r="C1" s="5" t="s">
        <v>6</v>
      </c>
      <c r="D1" s="6" t="s">
        <v>7</v>
      </c>
      <c r="E1" s="6" t="s">
        <v>199</v>
      </c>
      <c r="F1" s="1" t="s">
        <v>203</v>
      </c>
      <c r="G1" s="7" t="s">
        <v>8</v>
      </c>
      <c r="H1" s="7" t="s">
        <v>9</v>
      </c>
      <c r="I1" s="7" t="s">
        <v>10</v>
      </c>
      <c r="J1" s="8" t="s">
        <v>204</v>
      </c>
      <c r="K1" s="29" t="s">
        <v>326</v>
      </c>
      <c r="L1" s="8" t="s">
        <v>11</v>
      </c>
      <c r="M1" s="8" t="s">
        <v>262</v>
      </c>
      <c r="N1" s="21" t="s">
        <v>204</v>
      </c>
      <c r="O1" s="8" t="s">
        <v>12</v>
      </c>
      <c r="P1" s="8" t="s">
        <v>204</v>
      </c>
      <c r="Q1" s="29" t="s">
        <v>327</v>
      </c>
      <c r="R1" s="29" t="s">
        <v>338</v>
      </c>
      <c r="S1" s="29" t="s">
        <v>339</v>
      </c>
      <c r="T1" s="8" t="s">
        <v>11</v>
      </c>
      <c r="U1" s="53" t="s">
        <v>206</v>
      </c>
      <c r="V1" s="21" t="s">
        <v>267</v>
      </c>
      <c r="W1" s="56" t="s">
        <v>266</v>
      </c>
      <c r="X1" s="56" t="s">
        <v>335</v>
      </c>
      <c r="Y1" s="56" t="s">
        <v>337</v>
      </c>
      <c r="Z1" s="59" t="s">
        <v>208</v>
      </c>
      <c r="AA1" s="8" t="s">
        <v>265</v>
      </c>
      <c r="AB1" s="63" t="s">
        <v>207</v>
      </c>
      <c r="AC1" s="58" t="s">
        <v>336</v>
      </c>
      <c r="AD1" s="58" t="s">
        <v>340</v>
      </c>
      <c r="AF1" t="s">
        <v>341</v>
      </c>
      <c r="AG1" t="s">
        <v>342</v>
      </c>
    </row>
    <row r="2" spans="1:37" x14ac:dyDescent="0.15">
      <c r="A2">
        <v>1</v>
      </c>
      <c r="B2" s="1" t="s">
        <v>20</v>
      </c>
      <c r="C2" s="2">
        <v>42424</v>
      </c>
      <c r="D2" s="9">
        <v>13901156132</v>
      </c>
      <c r="E2" s="9">
        <v>1</v>
      </c>
      <c r="F2" s="1" t="s">
        <v>21</v>
      </c>
      <c r="G2" s="1" t="s">
        <v>22</v>
      </c>
      <c r="H2" s="1" t="s">
        <v>23</v>
      </c>
      <c r="I2" s="1" t="s">
        <v>69</v>
      </c>
      <c r="J2" s="1">
        <v>0</v>
      </c>
      <c r="K2" s="30">
        <v>12</v>
      </c>
      <c r="L2" s="1" t="s">
        <v>19</v>
      </c>
      <c r="M2" s="1" t="s">
        <v>263</v>
      </c>
      <c r="N2" s="16">
        <v>0</v>
      </c>
      <c r="O2" s="1" t="s">
        <v>318</v>
      </c>
      <c r="P2" s="1">
        <v>3</v>
      </c>
      <c r="Q2" s="30">
        <v>9</v>
      </c>
      <c r="R2" s="30">
        <f>Q2-K2</f>
        <v>-3</v>
      </c>
      <c r="S2" s="52">
        <f>R2/K2</f>
        <v>-0.25</v>
      </c>
      <c r="T2" s="1" t="s">
        <v>19</v>
      </c>
      <c r="U2" s="66">
        <v>7.0000000000000007E-2</v>
      </c>
      <c r="V2" s="67">
        <v>0.09</v>
      </c>
      <c r="W2" s="68">
        <v>0</v>
      </c>
      <c r="X2" s="68">
        <f>-(W2-U2)</f>
        <v>7.0000000000000007E-2</v>
      </c>
      <c r="Y2" s="68">
        <f>X2/U2</f>
        <v>1</v>
      </c>
      <c r="Z2" s="60">
        <v>17</v>
      </c>
      <c r="AA2" s="1">
        <v>14</v>
      </c>
      <c r="AB2" s="64">
        <v>17</v>
      </c>
      <c r="AC2" s="65">
        <f>AB2-Z2</f>
        <v>0</v>
      </c>
      <c r="AD2" s="69">
        <f>AC2/Z2</f>
        <v>0</v>
      </c>
      <c r="AF2" s="82" t="str">
        <f>_xlfn.IFS(U2&gt;=0.7,"丧失",U2&gt;=0.5,"重",U2&gt;=0.3,"中",U2&gt;=0.1,"轻",U2&gt;=0,"无")</f>
        <v>无</v>
      </c>
      <c r="AG2" s="82" t="str">
        <f>_xlfn.IFS(W2&gt;=0.7,"丧失",W2&gt;=0.5,"重",W2&gt;=0.3,"中",W2&gt;=0.1,"轻",W2&gt;=0,"无")</f>
        <v>无</v>
      </c>
    </row>
    <row r="3" spans="1:37" x14ac:dyDescent="0.15">
      <c r="A3">
        <v>2</v>
      </c>
      <c r="B3" s="1" t="s">
        <v>35</v>
      </c>
      <c r="C3" s="2">
        <v>42465</v>
      </c>
      <c r="D3" s="3">
        <v>13701278828</v>
      </c>
      <c r="E3" s="3">
        <v>1</v>
      </c>
      <c r="F3" s="1" t="s">
        <v>36</v>
      </c>
      <c r="G3" s="1" t="s">
        <v>28</v>
      </c>
      <c r="H3" s="1" t="s">
        <v>211</v>
      </c>
      <c r="I3" s="1" t="s">
        <v>37</v>
      </c>
      <c r="J3" s="1">
        <v>0</v>
      </c>
      <c r="K3" s="30">
        <v>12</v>
      </c>
      <c r="L3" s="1" t="s">
        <v>14</v>
      </c>
      <c r="M3" s="1" t="s">
        <v>263</v>
      </c>
      <c r="N3" s="16">
        <v>0</v>
      </c>
      <c r="O3" s="1" t="s">
        <v>57</v>
      </c>
      <c r="P3" s="1">
        <v>0</v>
      </c>
      <c r="Q3" s="30">
        <v>12</v>
      </c>
      <c r="R3" s="30">
        <f t="shared" ref="R3:R23" si="0">Q3-K3</f>
        <v>0</v>
      </c>
      <c r="S3" s="52">
        <f t="shared" ref="S3:S23" si="1">R3/K3</f>
        <v>0</v>
      </c>
      <c r="T3" s="1" t="s">
        <v>19</v>
      </c>
      <c r="U3" s="66">
        <v>0.14000000000000001</v>
      </c>
      <c r="V3" s="67">
        <v>0.21</v>
      </c>
      <c r="W3" s="68">
        <v>0.16</v>
      </c>
      <c r="X3" s="68">
        <f t="shared" ref="X3:X23" si="2">-(W3-U3)</f>
        <v>-1.999999999999999E-2</v>
      </c>
      <c r="Y3" s="68">
        <f t="shared" ref="Y3:Y23" si="3">X3/U3</f>
        <v>-0.14285714285714277</v>
      </c>
      <c r="Z3" s="60">
        <v>14</v>
      </c>
      <c r="AA3" s="1">
        <v>13</v>
      </c>
      <c r="AB3" s="64">
        <v>16</v>
      </c>
      <c r="AC3" s="65">
        <f t="shared" ref="AC3:AC23" si="4">AB3-Z3</f>
        <v>2</v>
      </c>
      <c r="AD3" s="69">
        <f t="shared" ref="AD3:AD23" si="5">AC3/Z3</f>
        <v>0.14285714285714285</v>
      </c>
      <c r="AF3" s="82" t="str">
        <f t="shared" ref="AF3:AF23" si="6">_xlfn.IFS(U3&gt;=0.7,"丧失",U3&gt;=0.5,"重",U3&gt;=0.3,"中",U3&gt;=0.1,"轻",U3&gt;=0,"无")</f>
        <v>轻</v>
      </c>
      <c r="AG3" s="82" t="str">
        <f t="shared" ref="AG3:AG23" si="7">_xlfn.IFS(W3&gt;=0.7,"丧失",W3&gt;=0.5,"重",W3&gt;=0.3,"中",W3&gt;=0.1,"轻",W3&gt;=0,"无")</f>
        <v>轻</v>
      </c>
      <c r="AJ3" t="s">
        <v>367</v>
      </c>
      <c r="AK3" t="s">
        <v>366</v>
      </c>
    </row>
    <row r="4" spans="1:37" x14ac:dyDescent="0.15">
      <c r="A4">
        <v>3</v>
      </c>
      <c r="B4" s="12" t="s">
        <v>61</v>
      </c>
      <c r="C4" s="2">
        <v>42597</v>
      </c>
      <c r="D4" s="16" t="s">
        <v>62</v>
      </c>
      <c r="E4" s="16">
        <v>1</v>
      </c>
      <c r="F4" s="1" t="s">
        <v>55</v>
      </c>
      <c r="G4" s="1" t="s">
        <v>63</v>
      </c>
      <c r="H4" s="1" t="s">
        <v>212</v>
      </c>
      <c r="I4" s="1" t="s">
        <v>69</v>
      </c>
      <c r="J4" s="1">
        <v>0</v>
      </c>
      <c r="K4" s="31">
        <v>12</v>
      </c>
      <c r="L4" s="13" t="s">
        <v>14</v>
      </c>
      <c r="M4" s="1" t="s">
        <v>263</v>
      </c>
      <c r="N4" s="22">
        <v>0</v>
      </c>
      <c r="O4" s="1" t="s">
        <v>57</v>
      </c>
      <c r="P4" s="1">
        <v>0</v>
      </c>
      <c r="Q4" s="31">
        <v>12</v>
      </c>
      <c r="R4" s="30">
        <f t="shared" si="0"/>
        <v>0</v>
      </c>
      <c r="S4" s="52">
        <f t="shared" si="1"/>
        <v>0</v>
      </c>
      <c r="T4" s="13" t="s">
        <v>51</v>
      </c>
      <c r="U4" s="66">
        <v>0.08</v>
      </c>
      <c r="V4" s="67">
        <v>0.2</v>
      </c>
      <c r="W4" s="68">
        <v>0.08</v>
      </c>
      <c r="X4" s="68">
        <f t="shared" si="2"/>
        <v>0</v>
      </c>
      <c r="Y4" s="68">
        <f t="shared" si="3"/>
        <v>0</v>
      </c>
      <c r="Z4" s="60">
        <v>17</v>
      </c>
      <c r="AA4" s="1">
        <v>16</v>
      </c>
      <c r="AB4" s="64">
        <v>17</v>
      </c>
      <c r="AC4" s="65">
        <f t="shared" si="4"/>
        <v>0</v>
      </c>
      <c r="AD4" s="69">
        <f t="shared" si="5"/>
        <v>0</v>
      </c>
      <c r="AF4" s="82" t="str">
        <f t="shared" si="6"/>
        <v>无</v>
      </c>
      <c r="AG4" s="82" t="str">
        <f t="shared" si="7"/>
        <v>无</v>
      </c>
      <c r="AI4" t="s">
        <v>346</v>
      </c>
      <c r="AJ4">
        <f>COUNTIF(AF2:AF40,"无")</f>
        <v>9</v>
      </c>
      <c r="AK4">
        <f>COUNTIF(AF2:AF40,"轻")</f>
        <v>13</v>
      </c>
    </row>
    <row r="5" spans="1:37" x14ac:dyDescent="0.15">
      <c r="A5">
        <v>4</v>
      </c>
      <c r="B5" s="1" t="s">
        <v>250</v>
      </c>
      <c r="C5" s="2">
        <v>43045</v>
      </c>
      <c r="D5" s="1">
        <v>15738752545</v>
      </c>
      <c r="E5" s="1">
        <v>2</v>
      </c>
      <c r="F5" s="1" t="s">
        <v>251</v>
      </c>
      <c r="G5" s="1" t="s">
        <v>252</v>
      </c>
      <c r="H5" s="1" t="s">
        <v>212</v>
      </c>
      <c r="I5" s="1" t="s">
        <v>66</v>
      </c>
      <c r="J5" s="1">
        <v>1</v>
      </c>
      <c r="K5" s="31">
        <v>8</v>
      </c>
      <c r="L5" s="13" t="s">
        <v>14</v>
      </c>
      <c r="M5" s="1" t="s">
        <v>263</v>
      </c>
      <c r="N5" s="24">
        <v>0</v>
      </c>
      <c r="O5" s="1" t="s">
        <v>57</v>
      </c>
      <c r="P5" s="1">
        <v>0</v>
      </c>
      <c r="Q5" s="31">
        <v>12</v>
      </c>
      <c r="R5" s="30">
        <f t="shared" si="0"/>
        <v>4</v>
      </c>
      <c r="S5" s="52">
        <f t="shared" si="1"/>
        <v>0.5</v>
      </c>
      <c r="T5" s="13" t="s">
        <v>51</v>
      </c>
      <c r="U5" s="77">
        <v>0.08</v>
      </c>
      <c r="V5" s="78">
        <v>0.17</v>
      </c>
      <c r="W5" s="68">
        <v>0.04</v>
      </c>
      <c r="X5" s="68">
        <f t="shared" si="2"/>
        <v>0.04</v>
      </c>
      <c r="Y5" s="68">
        <f t="shared" si="3"/>
        <v>0.5</v>
      </c>
      <c r="Z5" s="61">
        <v>16</v>
      </c>
      <c r="AA5" s="23">
        <v>15</v>
      </c>
      <c r="AB5" s="64">
        <v>13</v>
      </c>
      <c r="AC5" s="65">
        <f t="shared" si="4"/>
        <v>-3</v>
      </c>
      <c r="AD5" s="69">
        <f t="shared" si="5"/>
        <v>-0.1875</v>
      </c>
      <c r="AF5" s="82" t="str">
        <f t="shared" si="6"/>
        <v>无</v>
      </c>
      <c r="AG5" s="82" t="str">
        <f t="shared" si="7"/>
        <v>无</v>
      </c>
      <c r="AI5" t="s">
        <v>347</v>
      </c>
      <c r="AJ5">
        <f>COUNTIF(AG2:AG40,"无")</f>
        <v>19</v>
      </c>
      <c r="AK5">
        <f>COUNTIF(AG2:AG40,"轻")</f>
        <v>3</v>
      </c>
    </row>
    <row r="6" spans="1:37" x14ac:dyDescent="0.15">
      <c r="A6">
        <v>5</v>
      </c>
      <c r="B6" s="1" t="s">
        <v>233</v>
      </c>
      <c r="C6" s="2">
        <v>43066</v>
      </c>
      <c r="D6" s="1">
        <v>18911486070</v>
      </c>
      <c r="E6" s="1">
        <v>1</v>
      </c>
      <c r="F6" s="1" t="s">
        <v>59</v>
      </c>
      <c r="G6" s="1" t="s">
        <v>222</v>
      </c>
      <c r="H6" s="1" t="s">
        <v>229</v>
      </c>
      <c r="I6" s="1" t="s">
        <v>56</v>
      </c>
      <c r="J6" s="1">
        <v>2</v>
      </c>
      <c r="K6" s="30">
        <v>10</v>
      </c>
      <c r="L6" s="1" t="s">
        <v>13</v>
      </c>
      <c r="M6" s="1" t="s">
        <v>263</v>
      </c>
      <c r="N6" s="23">
        <v>0</v>
      </c>
      <c r="O6" s="1" t="s">
        <v>57</v>
      </c>
      <c r="P6" s="1">
        <v>0</v>
      </c>
      <c r="Q6" s="31">
        <v>12</v>
      </c>
      <c r="R6" s="30">
        <f t="shared" si="0"/>
        <v>2</v>
      </c>
      <c r="S6" s="52">
        <f t="shared" si="1"/>
        <v>0.2</v>
      </c>
      <c r="T6" s="13" t="s">
        <v>51</v>
      </c>
      <c r="U6" s="77">
        <v>0.23</v>
      </c>
      <c r="V6" s="78">
        <v>0.24</v>
      </c>
      <c r="W6" s="68">
        <v>0.08</v>
      </c>
      <c r="X6" s="68">
        <f t="shared" si="2"/>
        <v>0.15000000000000002</v>
      </c>
      <c r="Y6" s="68">
        <f t="shared" si="3"/>
        <v>0.65217391304347838</v>
      </c>
      <c r="Z6" s="61">
        <v>11</v>
      </c>
      <c r="AA6" s="23">
        <v>11</v>
      </c>
      <c r="AB6" s="64">
        <v>16</v>
      </c>
      <c r="AC6" s="65">
        <f t="shared" si="4"/>
        <v>5</v>
      </c>
      <c r="AD6" s="69">
        <f t="shared" si="5"/>
        <v>0.45454545454545453</v>
      </c>
      <c r="AF6" s="82" t="str">
        <f t="shared" si="6"/>
        <v>轻</v>
      </c>
      <c r="AG6" s="82" t="str">
        <f t="shared" si="7"/>
        <v>无</v>
      </c>
    </row>
    <row r="7" spans="1:37" x14ac:dyDescent="0.15">
      <c r="A7">
        <v>6</v>
      </c>
      <c r="B7" s="13" t="s">
        <v>235</v>
      </c>
      <c r="C7" s="14">
        <v>43076</v>
      </c>
      <c r="D7" s="13">
        <v>18605462813</v>
      </c>
      <c r="E7" s="13">
        <v>1</v>
      </c>
      <c r="F7" s="13" t="s">
        <v>59</v>
      </c>
      <c r="G7" s="13" t="s">
        <v>60</v>
      </c>
      <c r="H7" s="13" t="s">
        <v>236</v>
      </c>
      <c r="I7" s="13" t="s">
        <v>56</v>
      </c>
      <c r="J7" s="13">
        <v>2</v>
      </c>
      <c r="K7" s="31">
        <v>10</v>
      </c>
      <c r="L7" s="13" t="s">
        <v>14</v>
      </c>
      <c r="M7" s="1" t="s">
        <v>263</v>
      </c>
      <c r="N7" s="24">
        <v>0</v>
      </c>
      <c r="O7" s="13" t="s">
        <v>57</v>
      </c>
      <c r="P7" s="13">
        <v>0</v>
      </c>
      <c r="Q7" s="31">
        <v>12</v>
      </c>
      <c r="R7" s="30">
        <f t="shared" si="0"/>
        <v>2</v>
      </c>
      <c r="S7" s="52">
        <f t="shared" si="1"/>
        <v>0.2</v>
      </c>
      <c r="T7" s="13" t="s">
        <v>51</v>
      </c>
      <c r="U7" s="77">
        <v>0.21</v>
      </c>
      <c r="V7" s="78">
        <v>0.23</v>
      </c>
      <c r="W7" s="68">
        <v>0.12</v>
      </c>
      <c r="X7" s="68">
        <f t="shared" si="2"/>
        <v>0.09</v>
      </c>
      <c r="Y7" s="68">
        <f t="shared" si="3"/>
        <v>0.42857142857142855</v>
      </c>
      <c r="Z7" s="61">
        <v>11</v>
      </c>
      <c r="AA7" s="23">
        <v>12</v>
      </c>
      <c r="AB7" s="64">
        <v>16</v>
      </c>
      <c r="AC7" s="65">
        <f t="shared" si="4"/>
        <v>5</v>
      </c>
      <c r="AD7" s="69">
        <f t="shared" si="5"/>
        <v>0.45454545454545453</v>
      </c>
      <c r="AF7" s="82" t="str">
        <f t="shared" si="6"/>
        <v>轻</v>
      </c>
      <c r="AG7" s="82" t="str">
        <f t="shared" si="7"/>
        <v>轻</v>
      </c>
    </row>
    <row r="8" spans="1:37" x14ac:dyDescent="0.15">
      <c r="A8">
        <v>7</v>
      </c>
      <c r="B8" s="1" t="s">
        <v>61</v>
      </c>
      <c r="C8" s="2">
        <v>42599</v>
      </c>
      <c r="D8" s="1" t="s">
        <v>62</v>
      </c>
      <c r="E8" s="1">
        <v>1</v>
      </c>
      <c r="F8" s="1" t="s">
        <v>55</v>
      </c>
      <c r="G8" s="1" t="s">
        <v>63</v>
      </c>
      <c r="H8" s="1" t="s">
        <v>212</v>
      </c>
      <c r="I8" s="1" t="s">
        <v>57</v>
      </c>
      <c r="J8" s="1">
        <v>0</v>
      </c>
      <c r="K8" s="31">
        <v>12</v>
      </c>
      <c r="L8" s="13" t="s">
        <v>14</v>
      </c>
      <c r="M8" s="1" t="s">
        <v>263</v>
      </c>
      <c r="N8" s="24">
        <v>0</v>
      </c>
      <c r="O8" s="1" t="s">
        <v>57</v>
      </c>
      <c r="P8" s="1">
        <v>0</v>
      </c>
      <c r="Q8" s="30">
        <v>12</v>
      </c>
      <c r="R8" s="30">
        <f t="shared" si="0"/>
        <v>0</v>
      </c>
      <c r="S8" s="52">
        <f t="shared" si="1"/>
        <v>0</v>
      </c>
      <c r="T8" s="1" t="s">
        <v>70</v>
      </c>
      <c r="U8" s="77">
        <v>0.11</v>
      </c>
      <c r="V8" s="78">
        <v>0.14000000000000001</v>
      </c>
      <c r="W8" s="68">
        <v>0.02</v>
      </c>
      <c r="X8" s="68">
        <f t="shared" si="2"/>
        <v>0.09</v>
      </c>
      <c r="Y8" s="68">
        <f t="shared" si="3"/>
        <v>0.81818181818181812</v>
      </c>
      <c r="Z8" s="61">
        <v>14</v>
      </c>
      <c r="AA8" s="23">
        <v>14</v>
      </c>
      <c r="AB8" s="64">
        <v>13</v>
      </c>
      <c r="AC8" s="65">
        <f t="shared" si="4"/>
        <v>-1</v>
      </c>
      <c r="AD8" s="69">
        <f t="shared" si="5"/>
        <v>-7.1428571428571425E-2</v>
      </c>
      <c r="AF8" s="82" t="str">
        <f t="shared" si="6"/>
        <v>轻</v>
      </c>
      <c r="AG8" s="82" t="str">
        <f t="shared" si="7"/>
        <v>无</v>
      </c>
    </row>
    <row r="9" spans="1:37" x14ac:dyDescent="0.15">
      <c r="A9">
        <v>8</v>
      </c>
      <c r="B9" s="1" t="s">
        <v>91</v>
      </c>
      <c r="C9" s="2">
        <v>42625</v>
      </c>
      <c r="D9" s="1">
        <v>13691119923</v>
      </c>
      <c r="E9" s="1">
        <v>1</v>
      </c>
      <c r="F9" s="1" t="s">
        <v>73</v>
      </c>
      <c r="G9" s="1" t="s">
        <v>87</v>
      </c>
      <c r="H9" s="1" t="s">
        <v>213</v>
      </c>
      <c r="I9" s="1" t="s">
        <v>57</v>
      </c>
      <c r="J9" s="1">
        <v>0</v>
      </c>
      <c r="K9" s="31">
        <v>12</v>
      </c>
      <c r="L9" s="13" t="s">
        <v>14</v>
      </c>
      <c r="M9" s="13" t="s">
        <v>264</v>
      </c>
      <c r="N9" s="24">
        <v>1</v>
      </c>
      <c r="O9" s="1" t="s">
        <v>57</v>
      </c>
      <c r="P9" s="1">
        <v>0</v>
      </c>
      <c r="Q9" s="30">
        <v>12</v>
      </c>
      <c r="R9" s="30">
        <f t="shared" si="0"/>
        <v>0</v>
      </c>
      <c r="S9" s="52">
        <f t="shared" si="1"/>
        <v>0</v>
      </c>
      <c r="T9" s="1" t="s">
        <v>70</v>
      </c>
      <c r="U9" s="77">
        <v>0.21</v>
      </c>
      <c r="V9" s="79">
        <v>0.2</v>
      </c>
      <c r="W9" s="68">
        <v>0.04</v>
      </c>
      <c r="X9" s="68">
        <f t="shared" si="2"/>
        <v>0.16999999999999998</v>
      </c>
      <c r="Y9" s="68">
        <f t="shared" si="3"/>
        <v>0.80952380952380953</v>
      </c>
      <c r="Z9" s="61">
        <v>13</v>
      </c>
      <c r="AA9" s="23">
        <v>14</v>
      </c>
      <c r="AB9" s="64">
        <v>17</v>
      </c>
      <c r="AC9" s="65">
        <f t="shared" si="4"/>
        <v>4</v>
      </c>
      <c r="AD9" s="69">
        <f t="shared" si="5"/>
        <v>0.30769230769230771</v>
      </c>
      <c r="AF9" s="82" t="str">
        <f t="shared" si="6"/>
        <v>轻</v>
      </c>
      <c r="AG9" s="82" t="str">
        <f t="shared" si="7"/>
        <v>无</v>
      </c>
      <c r="AI9" t="s">
        <v>345</v>
      </c>
    </row>
    <row r="10" spans="1:37" x14ac:dyDescent="0.15">
      <c r="A10">
        <v>9</v>
      </c>
      <c r="B10" s="1" t="s">
        <v>95</v>
      </c>
      <c r="C10" s="2">
        <v>42655</v>
      </c>
      <c r="D10" s="1">
        <v>13520376430</v>
      </c>
      <c r="E10" s="1">
        <v>2</v>
      </c>
      <c r="F10" s="1" t="s">
        <v>77</v>
      </c>
      <c r="G10" s="1" t="s">
        <v>201</v>
      </c>
      <c r="H10" s="1" t="s">
        <v>212</v>
      </c>
      <c r="I10" s="1" t="s">
        <v>57</v>
      </c>
      <c r="J10" s="1">
        <v>0</v>
      </c>
      <c r="K10" s="31">
        <v>12</v>
      </c>
      <c r="L10" s="13" t="s">
        <v>14</v>
      </c>
      <c r="M10" s="1" t="s">
        <v>263</v>
      </c>
      <c r="N10" s="24">
        <v>2</v>
      </c>
      <c r="O10" s="1" t="s">
        <v>57</v>
      </c>
      <c r="P10" s="1">
        <v>0</v>
      </c>
      <c r="Q10" s="30">
        <v>12</v>
      </c>
      <c r="R10" s="30">
        <f t="shared" si="0"/>
        <v>0</v>
      </c>
      <c r="S10" s="52">
        <f t="shared" si="1"/>
        <v>0</v>
      </c>
      <c r="T10" s="1" t="s">
        <v>70</v>
      </c>
      <c r="U10" s="77">
        <v>0.09</v>
      </c>
      <c r="V10" s="78">
        <v>0.12</v>
      </c>
      <c r="W10" s="68">
        <v>0.02</v>
      </c>
      <c r="X10" s="68">
        <f t="shared" si="2"/>
        <v>6.9999999999999993E-2</v>
      </c>
      <c r="Y10" s="68">
        <f t="shared" si="3"/>
        <v>0.77777777777777768</v>
      </c>
      <c r="Z10" s="61">
        <v>15</v>
      </c>
      <c r="AA10" s="23">
        <v>15</v>
      </c>
      <c r="AB10" s="64">
        <v>17</v>
      </c>
      <c r="AC10" s="65">
        <f t="shared" si="4"/>
        <v>2</v>
      </c>
      <c r="AD10" s="69">
        <f t="shared" si="5"/>
        <v>0.13333333333333333</v>
      </c>
      <c r="AF10" s="82" t="str">
        <f t="shared" si="6"/>
        <v>无</v>
      </c>
      <c r="AG10" s="82" t="str">
        <f t="shared" si="7"/>
        <v>无</v>
      </c>
      <c r="AJ10" t="str">
        <f t="shared" ref="AI10:AJ12" si="8">AJ3</f>
        <v>无障碍</v>
      </c>
      <c r="AK10" t="str">
        <f>AK3</f>
        <v>轻度障碍</v>
      </c>
    </row>
    <row r="11" spans="1:37" x14ac:dyDescent="0.15">
      <c r="A11">
        <v>10</v>
      </c>
      <c r="B11" s="1" t="s">
        <v>99</v>
      </c>
      <c r="C11" s="2">
        <v>42699</v>
      </c>
      <c r="D11" s="1">
        <v>15241688058</v>
      </c>
      <c r="E11" s="1">
        <v>1</v>
      </c>
      <c r="F11" s="1" t="s">
        <v>80</v>
      </c>
      <c r="G11" s="1" t="s">
        <v>87</v>
      </c>
      <c r="H11" s="1" t="s">
        <v>212</v>
      </c>
      <c r="I11" s="1" t="s">
        <v>56</v>
      </c>
      <c r="J11" s="1">
        <v>6</v>
      </c>
      <c r="K11" s="30">
        <v>6</v>
      </c>
      <c r="L11" s="1" t="s">
        <v>93</v>
      </c>
      <c r="M11" s="1" t="s">
        <v>276</v>
      </c>
      <c r="N11" s="23">
        <v>0</v>
      </c>
      <c r="O11" s="1" t="s">
        <v>89</v>
      </c>
      <c r="P11" s="1">
        <v>1</v>
      </c>
      <c r="Q11" s="30">
        <v>11</v>
      </c>
      <c r="R11" s="30">
        <f t="shared" si="0"/>
        <v>5</v>
      </c>
      <c r="S11" s="52">
        <f t="shared" si="1"/>
        <v>0.83333333333333337</v>
      </c>
      <c r="T11" s="1" t="s">
        <v>70</v>
      </c>
      <c r="U11" s="77">
        <v>0.27</v>
      </c>
      <c r="V11" s="78">
        <v>0.28000000000000003</v>
      </c>
      <c r="W11" s="68">
        <v>0.02</v>
      </c>
      <c r="X11" s="68">
        <f t="shared" si="2"/>
        <v>0.25</v>
      </c>
      <c r="Y11" s="68">
        <f t="shared" si="3"/>
        <v>0.92592592592592582</v>
      </c>
      <c r="Z11" s="61">
        <v>13</v>
      </c>
      <c r="AA11" s="23">
        <v>12</v>
      </c>
      <c r="AB11" s="64">
        <v>17</v>
      </c>
      <c r="AC11" s="65">
        <f t="shared" si="4"/>
        <v>4</v>
      </c>
      <c r="AD11" s="69">
        <f t="shared" si="5"/>
        <v>0.30769230769230771</v>
      </c>
      <c r="AF11" s="82" t="str">
        <f t="shared" si="6"/>
        <v>轻</v>
      </c>
      <c r="AG11" s="82" t="str">
        <f t="shared" si="7"/>
        <v>无</v>
      </c>
      <c r="AI11" t="str">
        <f t="shared" si="8"/>
        <v>术前NDI</v>
      </c>
      <c r="AJ11">
        <f>AJ4/22</f>
        <v>0.40909090909090912</v>
      </c>
      <c r="AK11">
        <f>AK4/22</f>
        <v>0.59090909090909094</v>
      </c>
    </row>
    <row r="12" spans="1:37" x14ac:dyDescent="0.15">
      <c r="A12">
        <v>11</v>
      </c>
      <c r="B12" s="1" t="s">
        <v>104</v>
      </c>
      <c r="C12" s="2">
        <v>42710</v>
      </c>
      <c r="D12" s="1">
        <v>13911155633</v>
      </c>
      <c r="E12" s="1">
        <v>2</v>
      </c>
      <c r="F12" s="1" t="s">
        <v>39</v>
      </c>
      <c r="G12" s="1" t="s">
        <v>63</v>
      </c>
      <c r="H12" s="1" t="s">
        <v>212</v>
      </c>
      <c r="I12" s="1" t="s">
        <v>56</v>
      </c>
      <c r="J12" s="1">
        <v>7</v>
      </c>
      <c r="K12" s="30">
        <v>6</v>
      </c>
      <c r="L12" s="1" t="s">
        <v>93</v>
      </c>
      <c r="M12" s="13" t="s">
        <v>264</v>
      </c>
      <c r="N12" s="23">
        <v>3</v>
      </c>
      <c r="O12" s="1" t="s">
        <v>89</v>
      </c>
      <c r="P12" s="1">
        <v>2</v>
      </c>
      <c r="Q12" s="30">
        <v>10</v>
      </c>
      <c r="R12" s="30">
        <f t="shared" si="0"/>
        <v>4</v>
      </c>
      <c r="S12" s="52">
        <f t="shared" si="1"/>
        <v>0.66666666666666663</v>
      </c>
      <c r="T12" s="1" t="s">
        <v>93</v>
      </c>
      <c r="U12" s="77">
        <v>0.09</v>
      </c>
      <c r="V12" s="78">
        <v>0.12</v>
      </c>
      <c r="W12" s="68">
        <v>0.18</v>
      </c>
      <c r="X12" s="68">
        <f t="shared" si="2"/>
        <v>-0.09</v>
      </c>
      <c r="Y12" s="68">
        <f t="shared" si="3"/>
        <v>-1</v>
      </c>
      <c r="Z12" s="61">
        <v>16</v>
      </c>
      <c r="AA12" s="23">
        <v>16</v>
      </c>
      <c r="AB12" s="64">
        <v>15</v>
      </c>
      <c r="AC12" s="65">
        <f t="shared" si="4"/>
        <v>-1</v>
      </c>
      <c r="AD12" s="69">
        <f t="shared" si="5"/>
        <v>-6.25E-2</v>
      </c>
      <c r="AF12" s="82" t="str">
        <f t="shared" si="6"/>
        <v>无</v>
      </c>
      <c r="AG12" s="82" t="str">
        <f t="shared" si="7"/>
        <v>轻</v>
      </c>
      <c r="AI12" t="str">
        <f t="shared" si="8"/>
        <v>术后NDI</v>
      </c>
      <c r="AJ12">
        <f>AJ5/22</f>
        <v>0.86363636363636365</v>
      </c>
      <c r="AK12">
        <f>AK5/22</f>
        <v>0.13636363636363635</v>
      </c>
    </row>
    <row r="13" spans="1:37" x14ac:dyDescent="0.15">
      <c r="A13">
        <v>12</v>
      </c>
      <c r="B13" s="1" t="s">
        <v>121</v>
      </c>
      <c r="C13" s="18">
        <v>42793</v>
      </c>
      <c r="D13" s="1">
        <v>13021211415</v>
      </c>
      <c r="E13" s="1">
        <v>2</v>
      </c>
      <c r="F13" s="1" t="s">
        <v>122</v>
      </c>
      <c r="G13" s="1" t="s">
        <v>87</v>
      </c>
      <c r="H13" s="1" t="s">
        <v>213</v>
      </c>
      <c r="I13" s="1" t="s">
        <v>56</v>
      </c>
      <c r="J13" s="1">
        <v>8</v>
      </c>
      <c r="K13" s="30">
        <v>6</v>
      </c>
      <c r="L13" s="1" t="s">
        <v>93</v>
      </c>
      <c r="M13" s="13" t="s">
        <v>264</v>
      </c>
      <c r="N13" s="23">
        <v>1</v>
      </c>
      <c r="O13" s="1" t="s">
        <v>210</v>
      </c>
      <c r="P13" s="1">
        <v>2</v>
      </c>
      <c r="Q13" s="30">
        <v>10</v>
      </c>
      <c r="R13" s="30">
        <f t="shared" si="0"/>
        <v>4</v>
      </c>
      <c r="S13" s="52">
        <f t="shared" si="1"/>
        <v>0.66666666666666663</v>
      </c>
      <c r="T13" s="1" t="s">
        <v>70</v>
      </c>
      <c r="U13" s="77">
        <v>0.06</v>
      </c>
      <c r="V13" s="78">
        <v>0.1</v>
      </c>
      <c r="W13" s="68">
        <v>0.08</v>
      </c>
      <c r="X13" s="68">
        <f t="shared" si="2"/>
        <v>-2.0000000000000004E-2</v>
      </c>
      <c r="Y13" s="68">
        <f t="shared" si="3"/>
        <v>-0.33333333333333343</v>
      </c>
      <c r="Z13" s="61">
        <v>16</v>
      </c>
      <c r="AA13" s="23">
        <v>15</v>
      </c>
      <c r="AB13" s="64">
        <v>12</v>
      </c>
      <c r="AC13" s="65">
        <f t="shared" si="4"/>
        <v>-4</v>
      </c>
      <c r="AD13" s="69">
        <f t="shared" si="5"/>
        <v>-0.25</v>
      </c>
      <c r="AF13" s="82" t="str">
        <f t="shared" si="6"/>
        <v>无</v>
      </c>
      <c r="AG13" s="82" t="str">
        <f t="shared" si="7"/>
        <v>无</v>
      </c>
      <c r="AI13" t="s">
        <v>348</v>
      </c>
      <c r="AJ13">
        <f>IF(AJ12&gt;AJ11,AJ12,"")</f>
        <v>0.86363636363636365</v>
      </c>
      <c r="AK13" t="str">
        <f>IF(AK12&gt;AK11,AK12,"")</f>
        <v/>
      </c>
    </row>
    <row r="14" spans="1:37" x14ac:dyDescent="0.15">
      <c r="A14">
        <v>13</v>
      </c>
      <c r="B14" s="1" t="s">
        <v>136</v>
      </c>
      <c r="C14" s="19">
        <v>42830</v>
      </c>
      <c r="D14" s="1">
        <v>13611126815</v>
      </c>
      <c r="E14" s="1">
        <v>1</v>
      </c>
      <c r="F14" s="1" t="s">
        <v>137</v>
      </c>
      <c r="G14" s="1" t="s">
        <v>87</v>
      </c>
      <c r="H14" s="1" t="s">
        <v>212</v>
      </c>
      <c r="I14" s="1" t="s">
        <v>56</v>
      </c>
      <c r="J14" s="1">
        <v>2</v>
      </c>
      <c r="K14" s="30">
        <v>10</v>
      </c>
      <c r="L14" s="1" t="s">
        <v>93</v>
      </c>
      <c r="M14" s="13" t="s">
        <v>264</v>
      </c>
      <c r="N14" s="23" t="s">
        <v>311</v>
      </c>
      <c r="O14" s="1" t="s">
        <v>56</v>
      </c>
      <c r="P14" s="1">
        <v>3</v>
      </c>
      <c r="Q14" s="30">
        <v>8</v>
      </c>
      <c r="R14" s="30">
        <f t="shared" si="0"/>
        <v>-2</v>
      </c>
      <c r="S14" s="52">
        <f t="shared" si="1"/>
        <v>-0.2</v>
      </c>
      <c r="T14" s="1" t="s">
        <v>93</v>
      </c>
      <c r="U14" s="77">
        <v>0.19</v>
      </c>
      <c r="V14" s="78">
        <v>0.24</v>
      </c>
      <c r="W14" s="68">
        <v>0.02</v>
      </c>
      <c r="X14" s="68">
        <f t="shared" si="2"/>
        <v>0.17</v>
      </c>
      <c r="Y14" s="68">
        <f t="shared" si="3"/>
        <v>0.89473684210526316</v>
      </c>
      <c r="Z14" s="80">
        <v>14</v>
      </c>
      <c r="AA14" s="76">
        <v>13</v>
      </c>
      <c r="AB14" s="64">
        <v>17</v>
      </c>
      <c r="AC14" s="65">
        <f t="shared" si="4"/>
        <v>3</v>
      </c>
      <c r="AD14" s="69">
        <f t="shared" si="5"/>
        <v>0.21428571428571427</v>
      </c>
      <c r="AF14" s="82" t="str">
        <f t="shared" si="6"/>
        <v>轻</v>
      </c>
      <c r="AG14" s="82" t="str">
        <f t="shared" si="7"/>
        <v>无</v>
      </c>
      <c r="AI14" t="s">
        <v>349</v>
      </c>
      <c r="AJ14" t="str">
        <f>IF(AJ11&gt;AJ12,AJ11,"")</f>
        <v/>
      </c>
      <c r="AK14">
        <f>IF(AK11&gt;AK12,AK11,"")</f>
        <v>0.59090909090909094</v>
      </c>
    </row>
    <row r="15" spans="1:37" x14ac:dyDescent="0.15">
      <c r="A15">
        <v>14</v>
      </c>
      <c r="B15" s="1" t="s">
        <v>138</v>
      </c>
      <c r="C15" s="18">
        <v>42836</v>
      </c>
      <c r="D15" s="1">
        <v>13716109601</v>
      </c>
      <c r="E15" s="1">
        <v>1</v>
      </c>
      <c r="F15" s="1" t="s">
        <v>139</v>
      </c>
      <c r="G15" s="1" t="s">
        <v>63</v>
      </c>
      <c r="H15" s="1" t="s">
        <v>212</v>
      </c>
      <c r="I15" s="1" t="s">
        <v>56</v>
      </c>
      <c r="J15" s="1">
        <v>2</v>
      </c>
      <c r="K15" s="31">
        <v>10</v>
      </c>
      <c r="L15" s="13" t="s">
        <v>14</v>
      </c>
      <c r="M15" s="1" t="s">
        <v>263</v>
      </c>
      <c r="N15" s="24">
        <v>0</v>
      </c>
      <c r="O15" s="1" t="s">
        <v>56</v>
      </c>
      <c r="P15" s="1">
        <v>3</v>
      </c>
      <c r="Q15" s="30">
        <v>8</v>
      </c>
      <c r="R15" s="30">
        <f t="shared" si="0"/>
        <v>-2</v>
      </c>
      <c r="S15" s="52">
        <f t="shared" si="1"/>
        <v>-0.2</v>
      </c>
      <c r="T15" s="1" t="s">
        <v>93</v>
      </c>
      <c r="U15" s="77">
        <v>0.24</v>
      </c>
      <c r="V15" s="78">
        <v>0.25</v>
      </c>
      <c r="W15" s="68">
        <v>0.08</v>
      </c>
      <c r="X15" s="68">
        <f t="shared" si="2"/>
        <v>0.15999999999999998</v>
      </c>
      <c r="Y15" s="68">
        <f t="shared" si="3"/>
        <v>0.66666666666666663</v>
      </c>
      <c r="Z15" s="80">
        <v>13</v>
      </c>
      <c r="AA15" s="76">
        <v>13</v>
      </c>
      <c r="AB15" s="64">
        <v>15</v>
      </c>
      <c r="AC15" s="65">
        <f t="shared" si="4"/>
        <v>2</v>
      </c>
      <c r="AD15" s="69">
        <f t="shared" si="5"/>
        <v>0.15384615384615385</v>
      </c>
      <c r="AF15" s="82" t="str">
        <f t="shared" si="6"/>
        <v>轻</v>
      </c>
      <c r="AG15" s="82" t="str">
        <f t="shared" si="7"/>
        <v>无</v>
      </c>
      <c r="AI15" t="s">
        <v>350</v>
      </c>
      <c r="AJ15">
        <f>IF(AJ12&gt;AJ11,AJ12-AJ11,"")</f>
        <v>0.45454545454545453</v>
      </c>
      <c r="AK15" t="str">
        <f>IF(AK12&gt;AK11,AK12-AK11,"")</f>
        <v/>
      </c>
    </row>
    <row r="16" spans="1:37" x14ac:dyDescent="0.15">
      <c r="A16">
        <v>15</v>
      </c>
      <c r="B16" s="1" t="s">
        <v>145</v>
      </c>
      <c r="C16" s="2">
        <v>42859</v>
      </c>
      <c r="D16" s="1">
        <v>15303181682</v>
      </c>
      <c r="E16" s="1">
        <v>1</v>
      </c>
      <c r="F16" s="1" t="s">
        <v>59</v>
      </c>
      <c r="G16" s="1" t="s">
        <v>87</v>
      </c>
      <c r="H16" s="1" t="s">
        <v>213</v>
      </c>
      <c r="I16" s="1" t="s">
        <v>56</v>
      </c>
      <c r="J16" s="1">
        <v>2</v>
      </c>
      <c r="K16" s="31">
        <v>10</v>
      </c>
      <c r="L16" s="13" t="s">
        <v>14</v>
      </c>
      <c r="M16" s="13" t="s">
        <v>264</v>
      </c>
      <c r="N16" s="24">
        <v>1</v>
      </c>
      <c r="O16" s="1" t="s">
        <v>56</v>
      </c>
      <c r="P16" s="1">
        <v>3</v>
      </c>
      <c r="Q16" s="30">
        <v>8</v>
      </c>
      <c r="R16" s="30">
        <f t="shared" si="0"/>
        <v>-2</v>
      </c>
      <c r="S16" s="52">
        <f t="shared" si="1"/>
        <v>-0.2</v>
      </c>
      <c r="T16" s="1" t="s">
        <v>93</v>
      </c>
      <c r="U16" s="77">
        <v>0.16</v>
      </c>
      <c r="V16" s="78">
        <v>0.28999999999999998</v>
      </c>
      <c r="W16" s="68">
        <v>0</v>
      </c>
      <c r="X16" s="68">
        <f t="shared" si="2"/>
        <v>0.16</v>
      </c>
      <c r="Y16" s="68">
        <f t="shared" si="3"/>
        <v>1</v>
      </c>
      <c r="Z16" s="80">
        <v>17</v>
      </c>
      <c r="AA16" s="76">
        <v>16</v>
      </c>
      <c r="AB16" s="64">
        <v>17</v>
      </c>
      <c r="AC16" s="65">
        <f t="shared" si="4"/>
        <v>0</v>
      </c>
      <c r="AD16" s="69">
        <f t="shared" si="5"/>
        <v>0</v>
      </c>
      <c r="AF16" s="82" t="str">
        <f t="shared" si="6"/>
        <v>轻</v>
      </c>
      <c r="AG16" s="82" t="str">
        <f t="shared" si="7"/>
        <v>无</v>
      </c>
      <c r="AI16" t="s">
        <v>351</v>
      </c>
      <c r="AJ16" t="str">
        <f>IF(AJ11&gt;AJ12,AJ11-AJ12,"")</f>
        <v/>
      </c>
      <c r="AK16">
        <f>IF(AK11&gt;AK12,AK11-AK12,"")</f>
        <v>0.45454545454545459</v>
      </c>
    </row>
    <row r="17" spans="1:38" x14ac:dyDescent="0.15">
      <c r="A17">
        <v>16</v>
      </c>
      <c r="B17" s="1" t="s">
        <v>149</v>
      </c>
      <c r="C17" s="2">
        <v>42874</v>
      </c>
      <c r="D17" s="1">
        <v>13521985106</v>
      </c>
      <c r="E17" s="1">
        <v>1</v>
      </c>
      <c r="F17" s="1" t="s">
        <v>150</v>
      </c>
      <c r="G17" s="1" t="s">
        <v>87</v>
      </c>
      <c r="H17" s="1" t="s">
        <v>213</v>
      </c>
      <c r="I17" s="1" t="s">
        <v>56</v>
      </c>
      <c r="J17" s="1">
        <v>2</v>
      </c>
      <c r="K17" s="31">
        <v>10</v>
      </c>
      <c r="L17" s="13" t="s">
        <v>14</v>
      </c>
      <c r="M17" s="13" t="s">
        <v>264</v>
      </c>
      <c r="N17" s="24">
        <v>1</v>
      </c>
      <c r="O17" s="1" t="s">
        <v>56</v>
      </c>
      <c r="P17" s="1">
        <v>2</v>
      </c>
      <c r="Q17" s="30">
        <v>10</v>
      </c>
      <c r="R17" s="30">
        <f t="shared" si="0"/>
        <v>0</v>
      </c>
      <c r="S17" s="52">
        <f t="shared" si="1"/>
        <v>0</v>
      </c>
      <c r="T17" s="1" t="s">
        <v>70</v>
      </c>
      <c r="U17" s="77">
        <v>0.2</v>
      </c>
      <c r="V17" s="78">
        <v>0.22</v>
      </c>
      <c r="W17" s="68">
        <v>2.5999999999999999E-3</v>
      </c>
      <c r="X17" s="68">
        <f t="shared" si="2"/>
        <v>0.19740000000000002</v>
      </c>
      <c r="Y17" s="68">
        <f t="shared" si="3"/>
        <v>0.9870000000000001</v>
      </c>
      <c r="Z17" s="80">
        <v>15</v>
      </c>
      <c r="AA17" s="76">
        <v>14</v>
      </c>
      <c r="AB17" s="64">
        <v>16</v>
      </c>
      <c r="AC17" s="65">
        <f t="shared" si="4"/>
        <v>1</v>
      </c>
      <c r="AD17" s="69">
        <f t="shared" si="5"/>
        <v>6.6666666666666666E-2</v>
      </c>
      <c r="AF17" s="82" t="str">
        <f t="shared" si="6"/>
        <v>轻</v>
      </c>
      <c r="AG17" s="82" t="str">
        <f t="shared" si="7"/>
        <v>无</v>
      </c>
      <c r="AI17" t="s">
        <v>352</v>
      </c>
    </row>
    <row r="18" spans="1:38" x14ac:dyDescent="0.15">
      <c r="A18">
        <v>17</v>
      </c>
      <c r="B18" s="1" t="s">
        <v>154</v>
      </c>
      <c r="C18" s="2">
        <v>42899</v>
      </c>
      <c r="D18" s="1">
        <v>13911206869</v>
      </c>
      <c r="E18" s="1">
        <v>2</v>
      </c>
      <c r="F18" s="1" t="s">
        <v>155</v>
      </c>
      <c r="G18" s="1" t="s">
        <v>87</v>
      </c>
      <c r="H18" s="1" t="s">
        <v>213</v>
      </c>
      <c r="I18" s="1" t="s">
        <v>56</v>
      </c>
      <c r="J18" s="1">
        <v>4</v>
      </c>
      <c r="K18" s="31">
        <v>8</v>
      </c>
      <c r="L18" s="13" t="s">
        <v>14</v>
      </c>
      <c r="M18" s="13" t="s">
        <v>264</v>
      </c>
      <c r="N18" s="24" t="s">
        <v>311</v>
      </c>
      <c r="O18" s="1" t="s">
        <v>210</v>
      </c>
      <c r="P18" s="1">
        <v>0</v>
      </c>
      <c r="Q18" s="30">
        <v>10</v>
      </c>
      <c r="R18" s="30">
        <f t="shared" si="0"/>
        <v>2</v>
      </c>
      <c r="S18" s="52">
        <f t="shared" si="1"/>
        <v>0.25</v>
      </c>
      <c r="T18" s="1" t="s">
        <v>70</v>
      </c>
      <c r="U18" s="77">
        <v>0.09</v>
      </c>
      <c r="V18" s="78">
        <v>0.17</v>
      </c>
      <c r="W18" s="68">
        <v>0.08</v>
      </c>
      <c r="X18" s="68">
        <f t="shared" si="2"/>
        <v>9.999999999999995E-3</v>
      </c>
      <c r="Y18" s="68">
        <f t="shared" si="3"/>
        <v>0.11111111111111106</v>
      </c>
      <c r="Z18" s="80">
        <v>16</v>
      </c>
      <c r="AA18" s="76">
        <v>15</v>
      </c>
      <c r="AB18" s="64">
        <v>16</v>
      </c>
      <c r="AC18" s="65">
        <f t="shared" si="4"/>
        <v>0</v>
      </c>
      <c r="AD18" s="69">
        <f t="shared" si="5"/>
        <v>0</v>
      </c>
      <c r="AF18" s="82" t="str">
        <f t="shared" si="6"/>
        <v>无</v>
      </c>
      <c r="AG18" s="82" t="str">
        <f t="shared" si="7"/>
        <v>无</v>
      </c>
      <c r="AI18" t="s">
        <v>353</v>
      </c>
      <c r="AJ18" s="83">
        <f>AJ15/AJ11</f>
        <v>1.1111111111111109</v>
      </c>
      <c r="AK18" t="e">
        <f>AK15/AK11</f>
        <v>#VALUE!</v>
      </c>
    </row>
    <row r="19" spans="1:38" x14ac:dyDescent="0.15">
      <c r="A19">
        <v>18</v>
      </c>
      <c r="B19" s="1" t="s">
        <v>159</v>
      </c>
      <c r="C19" s="2">
        <v>42905</v>
      </c>
      <c r="D19" s="1">
        <v>13501031383</v>
      </c>
      <c r="E19" s="1">
        <v>1</v>
      </c>
      <c r="F19" s="1" t="s">
        <v>160</v>
      </c>
      <c r="G19" s="1" t="s">
        <v>161</v>
      </c>
      <c r="H19" s="1" t="s">
        <v>162</v>
      </c>
      <c r="I19" s="1" t="s">
        <v>57</v>
      </c>
      <c r="J19" s="1">
        <v>0</v>
      </c>
      <c r="K19" s="31">
        <v>12</v>
      </c>
      <c r="L19" s="13" t="s">
        <v>14</v>
      </c>
      <c r="M19" s="13" t="s">
        <v>264</v>
      </c>
      <c r="N19" s="24">
        <v>1</v>
      </c>
      <c r="O19" s="1" t="s">
        <v>56</v>
      </c>
      <c r="P19" s="1">
        <v>2</v>
      </c>
      <c r="Q19" s="30">
        <v>10</v>
      </c>
      <c r="R19" s="30">
        <f t="shared" si="0"/>
        <v>-2</v>
      </c>
      <c r="S19" s="52">
        <f t="shared" si="1"/>
        <v>-0.16666666666666666</v>
      </c>
      <c r="T19" s="1" t="s">
        <v>70</v>
      </c>
      <c r="U19" s="77">
        <v>0.26</v>
      </c>
      <c r="V19" s="78">
        <v>0.28000000000000003</v>
      </c>
      <c r="W19" s="68">
        <v>0.08</v>
      </c>
      <c r="X19" s="68">
        <f t="shared" si="2"/>
        <v>0.18</v>
      </c>
      <c r="Y19" s="68">
        <f t="shared" si="3"/>
        <v>0.69230769230769229</v>
      </c>
      <c r="Z19" s="80">
        <v>14</v>
      </c>
      <c r="AA19" s="76">
        <v>14</v>
      </c>
      <c r="AB19" s="64">
        <v>16</v>
      </c>
      <c r="AC19" s="65">
        <f t="shared" si="4"/>
        <v>2</v>
      </c>
      <c r="AD19" s="69">
        <f t="shared" si="5"/>
        <v>0.14285714285714285</v>
      </c>
      <c r="AF19" s="82" t="str">
        <f t="shared" si="6"/>
        <v>轻</v>
      </c>
      <c r="AG19" s="82" t="str">
        <f t="shared" si="7"/>
        <v>无</v>
      </c>
      <c r="AI19" t="s">
        <v>354</v>
      </c>
      <c r="AJ19" t="e">
        <f>AJ16/AJ11</f>
        <v>#VALUE!</v>
      </c>
      <c r="AK19" s="83">
        <f>AK16/AK11</f>
        <v>0.76923076923076927</v>
      </c>
    </row>
    <row r="20" spans="1:38" x14ac:dyDescent="0.15">
      <c r="A20">
        <v>19</v>
      </c>
      <c r="B20" s="1" t="s">
        <v>178</v>
      </c>
      <c r="C20" s="2">
        <v>42933</v>
      </c>
      <c r="D20" s="1">
        <v>13901356256</v>
      </c>
      <c r="E20" s="1">
        <v>1</v>
      </c>
      <c r="F20" s="1" t="s">
        <v>179</v>
      </c>
      <c r="G20" s="1" t="s">
        <v>87</v>
      </c>
      <c r="H20" s="1" t="s">
        <v>213</v>
      </c>
      <c r="I20" s="1" t="s">
        <v>57</v>
      </c>
      <c r="J20" s="1">
        <v>0</v>
      </c>
      <c r="K20" s="31">
        <v>12</v>
      </c>
      <c r="L20" s="13" t="s">
        <v>14</v>
      </c>
      <c r="M20" s="13" t="s">
        <v>56</v>
      </c>
      <c r="N20" s="24">
        <v>2</v>
      </c>
      <c r="O20" s="1" t="s">
        <v>57</v>
      </c>
      <c r="P20" s="1">
        <v>0</v>
      </c>
      <c r="Q20" s="30">
        <v>12</v>
      </c>
      <c r="R20" s="30">
        <f t="shared" si="0"/>
        <v>0</v>
      </c>
      <c r="S20" s="52">
        <f t="shared" si="1"/>
        <v>0</v>
      </c>
      <c r="T20" s="1" t="s">
        <v>70</v>
      </c>
      <c r="U20" s="77">
        <v>0.28999999999999998</v>
      </c>
      <c r="V20" s="78">
        <v>0.3</v>
      </c>
      <c r="W20" s="68">
        <v>0.06</v>
      </c>
      <c r="X20" s="68">
        <f t="shared" si="2"/>
        <v>0.22999999999999998</v>
      </c>
      <c r="Y20" s="68">
        <f t="shared" si="3"/>
        <v>0.7931034482758621</v>
      </c>
      <c r="Z20" s="80">
        <v>8</v>
      </c>
      <c r="AA20" s="76">
        <v>8</v>
      </c>
      <c r="AB20" s="64">
        <v>15</v>
      </c>
      <c r="AC20" s="65">
        <f t="shared" si="4"/>
        <v>7</v>
      </c>
      <c r="AD20" s="69">
        <f t="shared" si="5"/>
        <v>0.875</v>
      </c>
      <c r="AF20" s="82" t="str">
        <f t="shared" si="6"/>
        <v>轻</v>
      </c>
      <c r="AG20" s="82" t="str">
        <f t="shared" si="7"/>
        <v>无</v>
      </c>
    </row>
    <row r="21" spans="1:38" x14ac:dyDescent="0.15">
      <c r="A21">
        <v>20</v>
      </c>
      <c r="B21" s="1" t="s">
        <v>182</v>
      </c>
      <c r="C21" s="2">
        <v>42935</v>
      </c>
      <c r="D21" s="1">
        <v>13904550215</v>
      </c>
      <c r="E21" s="1">
        <v>2</v>
      </c>
      <c r="F21" s="1" t="s">
        <v>183</v>
      </c>
      <c r="G21" s="1" t="s">
        <v>60</v>
      </c>
      <c r="H21" s="1" t="s">
        <v>60</v>
      </c>
      <c r="I21" s="1" t="s">
        <v>57</v>
      </c>
      <c r="J21" s="1">
        <v>0</v>
      </c>
      <c r="K21" s="31">
        <v>12</v>
      </c>
      <c r="L21" s="13" t="s">
        <v>14</v>
      </c>
      <c r="M21" s="13" t="s">
        <v>56</v>
      </c>
      <c r="N21" s="24">
        <v>1</v>
      </c>
      <c r="O21" s="1" t="s">
        <v>57</v>
      </c>
      <c r="P21" s="1">
        <v>0</v>
      </c>
      <c r="Q21" s="30">
        <v>12</v>
      </c>
      <c r="R21" s="30">
        <f t="shared" si="0"/>
        <v>0</v>
      </c>
      <c r="S21" s="52">
        <f t="shared" si="1"/>
        <v>0</v>
      </c>
      <c r="T21" s="1" t="s">
        <v>70</v>
      </c>
      <c r="U21" s="77">
        <v>0.12</v>
      </c>
      <c r="V21" s="78">
        <v>0.23</v>
      </c>
      <c r="W21" s="68">
        <v>0</v>
      </c>
      <c r="X21" s="68">
        <f t="shared" si="2"/>
        <v>0.12</v>
      </c>
      <c r="Y21" s="68">
        <f t="shared" si="3"/>
        <v>1</v>
      </c>
      <c r="Z21" s="80">
        <v>15</v>
      </c>
      <c r="AA21" s="76">
        <v>14</v>
      </c>
      <c r="AB21" s="64">
        <v>16</v>
      </c>
      <c r="AC21" s="65">
        <f t="shared" si="4"/>
        <v>1</v>
      </c>
      <c r="AD21" s="69">
        <f t="shared" si="5"/>
        <v>6.6666666666666666E-2</v>
      </c>
      <c r="AF21" s="82" t="str">
        <f t="shared" si="6"/>
        <v>轻</v>
      </c>
      <c r="AG21" s="82" t="str">
        <f t="shared" si="7"/>
        <v>无</v>
      </c>
      <c r="AI21" t="s">
        <v>353</v>
      </c>
      <c r="AJ21" s="83">
        <f>(AJ5-AJ4)/22</f>
        <v>0.45454545454545453</v>
      </c>
      <c r="AK21" s="83"/>
    </row>
    <row r="22" spans="1:38" x14ac:dyDescent="0.15">
      <c r="A22">
        <v>21</v>
      </c>
      <c r="B22" s="1" t="s">
        <v>190</v>
      </c>
      <c r="C22" s="2">
        <v>42948</v>
      </c>
      <c r="D22" s="1">
        <v>15210335416</v>
      </c>
      <c r="E22" s="1">
        <v>2</v>
      </c>
      <c r="F22" s="1" t="s">
        <v>191</v>
      </c>
      <c r="G22" s="1" t="s">
        <v>87</v>
      </c>
      <c r="H22" s="1" t="s">
        <v>213</v>
      </c>
      <c r="I22" s="1" t="s">
        <v>264</v>
      </c>
      <c r="J22" s="1">
        <v>4</v>
      </c>
      <c r="K22" s="30">
        <v>8</v>
      </c>
      <c r="L22" s="1" t="s">
        <v>93</v>
      </c>
      <c r="M22" s="1" t="s">
        <v>56</v>
      </c>
      <c r="N22" s="23">
        <v>2</v>
      </c>
      <c r="O22" s="1" t="s">
        <v>209</v>
      </c>
      <c r="P22" s="1">
        <v>0</v>
      </c>
      <c r="Q22" s="30">
        <v>12</v>
      </c>
      <c r="R22" s="30">
        <f t="shared" si="0"/>
        <v>4</v>
      </c>
      <c r="S22" s="52">
        <f t="shared" si="1"/>
        <v>0.5</v>
      </c>
      <c r="T22" s="1" t="s">
        <v>70</v>
      </c>
      <c r="U22" s="77">
        <v>0.02</v>
      </c>
      <c r="V22" s="78">
        <v>0.1</v>
      </c>
      <c r="W22" s="68">
        <v>0</v>
      </c>
      <c r="X22" s="68">
        <f t="shared" si="2"/>
        <v>0.02</v>
      </c>
      <c r="Y22" s="68">
        <f t="shared" si="3"/>
        <v>1</v>
      </c>
      <c r="Z22" s="80">
        <v>16</v>
      </c>
      <c r="AA22" s="76">
        <v>15</v>
      </c>
      <c r="AB22" s="64">
        <v>16</v>
      </c>
      <c r="AC22" s="65">
        <f t="shared" si="4"/>
        <v>0</v>
      </c>
      <c r="AD22" s="69">
        <f t="shared" si="5"/>
        <v>0</v>
      </c>
      <c r="AF22" s="82" t="str">
        <f t="shared" si="6"/>
        <v>无</v>
      </c>
      <c r="AG22" s="82" t="str">
        <f t="shared" si="7"/>
        <v>无</v>
      </c>
      <c r="AI22" t="s">
        <v>354</v>
      </c>
      <c r="AJ22" s="83"/>
      <c r="AK22" s="83">
        <f>(AK4-AK5)/22</f>
        <v>0.45454545454545453</v>
      </c>
    </row>
    <row r="23" spans="1:38" x14ac:dyDescent="0.15">
      <c r="A23">
        <v>22</v>
      </c>
      <c r="B23" s="1" t="s">
        <v>197</v>
      </c>
      <c r="C23" s="2">
        <v>42965</v>
      </c>
      <c r="D23" s="1">
        <v>18601076582</v>
      </c>
      <c r="E23" s="1">
        <v>1</v>
      </c>
      <c r="F23" s="1" t="s">
        <v>198</v>
      </c>
      <c r="G23" s="1" t="s">
        <v>162</v>
      </c>
      <c r="H23" s="1" t="s">
        <v>162</v>
      </c>
      <c r="I23" s="1" t="s">
        <v>57</v>
      </c>
      <c r="J23" s="1">
        <v>0</v>
      </c>
      <c r="K23" s="31">
        <v>12</v>
      </c>
      <c r="L23" s="13" t="s">
        <v>14</v>
      </c>
      <c r="M23" s="1" t="s">
        <v>263</v>
      </c>
      <c r="N23" s="24">
        <v>0</v>
      </c>
      <c r="O23" s="1" t="s">
        <v>324</v>
      </c>
      <c r="P23" s="1">
        <v>0</v>
      </c>
      <c r="Q23" s="30">
        <v>12</v>
      </c>
      <c r="R23" s="30">
        <f t="shared" si="0"/>
        <v>0</v>
      </c>
      <c r="S23" s="52">
        <f t="shared" si="1"/>
        <v>0</v>
      </c>
      <c r="T23" s="1" t="s">
        <v>70</v>
      </c>
      <c r="U23" s="77">
        <v>0</v>
      </c>
      <c r="V23" s="78">
        <v>0.1</v>
      </c>
      <c r="W23" s="68">
        <v>0.02</v>
      </c>
      <c r="X23" s="68">
        <f t="shared" si="2"/>
        <v>-0.02</v>
      </c>
      <c r="Y23" s="68" t="e">
        <f t="shared" si="3"/>
        <v>#DIV/0!</v>
      </c>
      <c r="Z23" s="80">
        <v>16</v>
      </c>
      <c r="AA23" s="76">
        <v>15</v>
      </c>
      <c r="AB23" s="64">
        <v>16</v>
      </c>
      <c r="AC23" s="65">
        <f t="shared" si="4"/>
        <v>0</v>
      </c>
      <c r="AD23" s="69">
        <f t="shared" si="5"/>
        <v>0</v>
      </c>
      <c r="AF23" s="82" t="str">
        <f t="shared" si="6"/>
        <v>无</v>
      </c>
      <c r="AG23" s="82" t="str">
        <f t="shared" si="7"/>
        <v>无</v>
      </c>
    </row>
    <row r="24" spans="1:38" x14ac:dyDescent="0.15">
      <c r="K24" s="32">
        <f>AVERAGE(K2:K23)</f>
        <v>10.090909090909092</v>
      </c>
      <c r="L24" s="32"/>
      <c r="M24" s="32"/>
      <c r="N24" s="32"/>
      <c r="O24" s="32"/>
      <c r="P24" s="32"/>
      <c r="Q24" s="32">
        <f t="shared" ref="L24:AB24" si="9">AVERAGE(Q2:Q23)</f>
        <v>10.818181818181818</v>
      </c>
      <c r="T24" s="32"/>
      <c r="U24" s="32">
        <f t="shared" si="9"/>
        <v>0.14590909090909093</v>
      </c>
      <c r="V24" s="32"/>
      <c r="W24" s="32">
        <f t="shared" si="9"/>
        <v>5.3754545454545458E-2</v>
      </c>
      <c r="X24" s="32"/>
      <c r="Y24" s="32"/>
      <c r="Z24" s="32">
        <f t="shared" si="9"/>
        <v>14.409090909090908</v>
      </c>
      <c r="AA24" s="32"/>
      <c r="AB24" s="32">
        <f t="shared" si="9"/>
        <v>15.727272727272727</v>
      </c>
      <c r="AI24" t="s">
        <v>368</v>
      </c>
      <c r="AK24" s="85" t="s">
        <v>374</v>
      </c>
      <c r="AL24" s="85"/>
    </row>
    <row r="25" spans="1:38" x14ac:dyDescent="0.15">
      <c r="K25" s="32">
        <f>_xlfn.STDEV.S(K2:K23)</f>
        <v>2.1801942008102766</v>
      </c>
      <c r="L25" s="32"/>
      <c r="M25" s="32"/>
      <c r="N25" s="32"/>
      <c r="O25" s="32"/>
      <c r="P25" s="32"/>
      <c r="Q25" s="32">
        <f t="shared" ref="L25:AB25" si="10">_xlfn.STDEV.S(Q2:Q23)</f>
        <v>1.5003607069909093</v>
      </c>
      <c r="T25" s="32"/>
      <c r="U25" s="32">
        <f t="shared" si="10"/>
        <v>8.4157397372230575E-2</v>
      </c>
      <c r="V25" s="32"/>
      <c r="W25" s="32">
        <f t="shared" si="10"/>
        <v>5.1656666257426716E-2</v>
      </c>
      <c r="X25" s="32"/>
      <c r="Y25" s="32"/>
      <c r="Z25" s="32">
        <f t="shared" si="10"/>
        <v>2.2606170861934176</v>
      </c>
      <c r="AA25" s="32"/>
      <c r="AB25" s="32">
        <f t="shared" si="10"/>
        <v>1.4203225046854733</v>
      </c>
      <c r="AK25" t="s">
        <v>370</v>
      </c>
      <c r="AL25" t="s">
        <v>372</v>
      </c>
    </row>
    <row r="26" spans="1:38" x14ac:dyDescent="0.15">
      <c r="AI26" s="84" t="s">
        <v>369</v>
      </c>
      <c r="AJ26" t="s">
        <v>371</v>
      </c>
      <c r="AK26">
        <f>COUNTIFS(AF2:AF23,"无",AG2:AG23,"无")</f>
        <v>8</v>
      </c>
      <c r="AL26">
        <f>COUNTIFS(AF2:AF23,"无",AG2:AG23,"轻")</f>
        <v>1</v>
      </c>
    </row>
    <row r="27" spans="1:38" x14ac:dyDescent="0.15">
      <c r="AI27" s="84"/>
      <c r="AJ27" t="s">
        <v>373</v>
      </c>
      <c r="AK27">
        <f>COUNTIFS(AF2:AF23,"轻",AG2:AG23,"无")</f>
        <v>11</v>
      </c>
      <c r="AL27">
        <f>COUNTIFS(AF2:AF23,"轻",AG2:AG23,"轻")</f>
        <v>2</v>
      </c>
    </row>
    <row r="30" spans="1:38" x14ac:dyDescent="0.15">
      <c r="AK30" t="s">
        <v>375</v>
      </c>
      <c r="AL30">
        <v>6.0000000000000001E-3</v>
      </c>
    </row>
  </sheetData>
  <autoFilter ref="AF1:AG23" xr:uid="{A85987C0-096F-4F5D-94D4-211F9DBDA2DC}"/>
  <mergeCells count="2">
    <mergeCell ref="AK24:AL24"/>
    <mergeCell ref="AI26:AI27"/>
  </mergeCells>
  <phoneticPr fontId="1" type="noConversion"/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6"/>
  <dimension ref="A1:AN39"/>
  <sheetViews>
    <sheetView topLeftCell="G1" workbookViewId="0">
      <pane xSplit="1" ySplit="1" topLeftCell="H5" activePane="bottomRight" state="frozen"/>
      <selection activeCell="G1" sqref="G1"/>
      <selection pane="topRight" activeCell="H1" sqref="H1"/>
      <selection pane="bottomLeft" activeCell="G2" sqref="G2"/>
      <selection pane="bottomRight" activeCell="AA42" sqref="AA42"/>
    </sheetView>
  </sheetViews>
  <sheetFormatPr defaultRowHeight="13.5" x14ac:dyDescent="0.15"/>
  <cols>
    <col min="2" max="2" width="12.25" customWidth="1"/>
    <col min="3" max="3" width="12.125" customWidth="1"/>
    <col min="4" max="4" width="13" customWidth="1"/>
    <col min="5" max="5" width="20.625" customWidth="1"/>
    <col min="6" max="6" width="27.5" customWidth="1"/>
    <col min="11" max="11" width="8.875" style="32"/>
    <col min="15" max="15" width="14.75" customWidth="1"/>
    <col min="17" max="19" width="8.875" style="32"/>
    <col min="21" max="21" width="8.875" style="55"/>
    <col min="23" max="23" width="8.125" style="55" customWidth="1"/>
    <col min="24" max="25" width="8.875" style="55"/>
    <col min="26" max="26" width="8.875" style="38"/>
    <col min="28" max="28" width="8.875" style="38"/>
    <col min="29" max="29" width="8.875" style="40"/>
    <col min="30" max="30" width="8.875" style="50"/>
  </cols>
  <sheetData>
    <row r="1" spans="1:37" ht="57" x14ac:dyDescent="0.15">
      <c r="B1" s="4" t="s">
        <v>5</v>
      </c>
      <c r="C1" s="5" t="s">
        <v>6</v>
      </c>
      <c r="D1" s="6" t="s">
        <v>7</v>
      </c>
      <c r="E1" s="6" t="s">
        <v>199</v>
      </c>
      <c r="F1" s="1" t="s">
        <v>203</v>
      </c>
      <c r="G1" s="7" t="s">
        <v>8</v>
      </c>
      <c r="H1" s="7" t="s">
        <v>9</v>
      </c>
      <c r="I1" s="7" t="s">
        <v>10</v>
      </c>
      <c r="J1" s="8" t="s">
        <v>204</v>
      </c>
      <c r="K1" s="29" t="s">
        <v>325</v>
      </c>
      <c r="L1" s="8" t="s">
        <v>11</v>
      </c>
      <c r="M1" s="8" t="s">
        <v>262</v>
      </c>
      <c r="N1" s="21" t="s">
        <v>204</v>
      </c>
      <c r="O1" s="8" t="s">
        <v>12</v>
      </c>
      <c r="P1" s="8" t="s">
        <v>204</v>
      </c>
      <c r="Q1" s="29" t="s">
        <v>327</v>
      </c>
      <c r="R1" s="29" t="s">
        <v>338</v>
      </c>
      <c r="S1" s="29" t="s">
        <v>339</v>
      </c>
      <c r="T1" s="8" t="s">
        <v>11</v>
      </c>
      <c r="U1" s="53" t="s">
        <v>206</v>
      </c>
      <c r="V1" s="21" t="s">
        <v>267</v>
      </c>
      <c r="W1" s="56" t="s">
        <v>266</v>
      </c>
      <c r="X1" s="56" t="s">
        <v>335</v>
      </c>
      <c r="Y1" s="56" t="s">
        <v>337</v>
      </c>
      <c r="Z1" s="35" t="s">
        <v>208</v>
      </c>
      <c r="AA1" s="8" t="s">
        <v>265</v>
      </c>
      <c r="AB1" s="41" t="s">
        <v>207</v>
      </c>
      <c r="AC1" s="39" t="s">
        <v>336</v>
      </c>
      <c r="AD1" s="72" t="s">
        <v>340</v>
      </c>
      <c r="AF1" t="s">
        <v>341</v>
      </c>
      <c r="AG1" t="s">
        <v>342</v>
      </c>
    </row>
    <row r="2" spans="1:37" x14ac:dyDescent="0.15">
      <c r="A2">
        <v>1</v>
      </c>
      <c r="B2" s="1" t="s">
        <v>38</v>
      </c>
      <c r="C2" s="2">
        <v>42472</v>
      </c>
      <c r="D2" s="3">
        <v>13501233821</v>
      </c>
      <c r="E2" s="3">
        <v>1</v>
      </c>
      <c r="F2" s="1" t="s">
        <v>39</v>
      </c>
      <c r="G2" s="1" t="s">
        <v>17</v>
      </c>
      <c r="H2" s="1" t="s">
        <v>28</v>
      </c>
      <c r="I2" s="1" t="s">
        <v>40</v>
      </c>
      <c r="J2" s="1">
        <v>6</v>
      </c>
      <c r="K2" s="30">
        <v>8</v>
      </c>
      <c r="L2" s="1" t="s">
        <v>14</v>
      </c>
      <c r="M2" s="1" t="s">
        <v>263</v>
      </c>
      <c r="N2" s="16">
        <v>0</v>
      </c>
      <c r="O2" s="1" t="s">
        <v>321</v>
      </c>
      <c r="P2" s="1">
        <v>3</v>
      </c>
      <c r="Q2" s="30">
        <v>6</v>
      </c>
      <c r="R2" s="30">
        <f>Q2-K2</f>
        <v>-2</v>
      </c>
      <c r="S2" s="52">
        <f>R2/K2</f>
        <v>-0.25</v>
      </c>
      <c r="T2" s="1" t="s">
        <v>42</v>
      </c>
      <c r="U2" s="54">
        <v>0.08</v>
      </c>
      <c r="V2" s="16">
        <v>0.18</v>
      </c>
      <c r="W2" s="57">
        <v>0.1</v>
      </c>
      <c r="X2" s="68">
        <f>-(W2-U2)</f>
        <v>-2.0000000000000004E-2</v>
      </c>
      <c r="Y2" s="68">
        <f>X2/U2</f>
        <v>-0.25000000000000006</v>
      </c>
      <c r="Z2" s="36">
        <v>16</v>
      </c>
      <c r="AA2" s="1">
        <v>15</v>
      </c>
      <c r="AB2" s="42">
        <v>17</v>
      </c>
      <c r="AC2" s="40">
        <f>AB2-Z2</f>
        <v>1</v>
      </c>
      <c r="AD2" s="50">
        <f>AC2/Z2</f>
        <v>6.25E-2</v>
      </c>
      <c r="AF2" s="82" t="str">
        <f>_xlfn.IFS(U2&gt;=0.7,"丧失",U2&gt;=0.5,"重",U2&gt;=0.3,"中",U2&gt;=0.1,"轻",U2&gt;=0,"无")</f>
        <v>无</v>
      </c>
      <c r="AG2" s="82" t="str">
        <f>_xlfn.IFS(W2&gt;=0.7,"丧失",W2&gt;=0.5,"重",W2&gt;=0.3,"中",W2&gt;=0.1,"轻",W2&gt;=0,"无")</f>
        <v>轻</v>
      </c>
    </row>
    <row r="3" spans="1:37" x14ac:dyDescent="0.15">
      <c r="A3">
        <v>2</v>
      </c>
      <c r="B3" s="1" t="s">
        <v>47</v>
      </c>
      <c r="C3" s="2">
        <v>42508</v>
      </c>
      <c r="D3" s="3">
        <v>15910800780</v>
      </c>
      <c r="E3" s="3">
        <v>2</v>
      </c>
      <c r="F3" s="1" t="s">
        <v>48</v>
      </c>
      <c r="G3" s="1" t="s">
        <v>49</v>
      </c>
      <c r="H3" s="1" t="s">
        <v>28</v>
      </c>
      <c r="I3" s="1" t="s">
        <v>69</v>
      </c>
      <c r="J3" s="1">
        <v>0</v>
      </c>
      <c r="K3" s="30">
        <v>12</v>
      </c>
      <c r="L3" s="1" t="s">
        <v>14</v>
      </c>
      <c r="M3" s="1" t="s">
        <v>263</v>
      </c>
      <c r="N3" s="16">
        <v>0</v>
      </c>
      <c r="O3" s="1" t="s">
        <v>313</v>
      </c>
      <c r="P3" s="1">
        <v>2</v>
      </c>
      <c r="Q3" s="30">
        <v>9</v>
      </c>
      <c r="R3" s="30">
        <f t="shared" ref="R3:R37" si="0">Q3-K3</f>
        <v>-3</v>
      </c>
      <c r="S3" s="52">
        <f t="shared" ref="S3:S37" si="1">R3/K3</f>
        <v>-0.25</v>
      </c>
      <c r="T3" s="1" t="s">
        <v>51</v>
      </c>
      <c r="U3" s="54">
        <v>0.06</v>
      </c>
      <c r="V3" s="16">
        <v>0.14000000000000001</v>
      </c>
      <c r="W3" s="57">
        <v>0</v>
      </c>
      <c r="X3" s="68">
        <f t="shared" ref="X3:X37" si="2">-(W3-U3)</f>
        <v>0.06</v>
      </c>
      <c r="Y3" s="68">
        <f t="shared" ref="Y3:Y37" si="3">X3/U3</f>
        <v>1</v>
      </c>
      <c r="Z3" s="36">
        <v>16</v>
      </c>
      <c r="AA3" s="1">
        <v>15</v>
      </c>
      <c r="AB3" s="42">
        <v>17</v>
      </c>
      <c r="AC3" s="40">
        <f t="shared" ref="AC3:AC37" si="4">AB3-Z3</f>
        <v>1</v>
      </c>
      <c r="AD3" s="50">
        <f t="shared" ref="AD3:AD37" si="5">AC3/Z3</f>
        <v>6.25E-2</v>
      </c>
      <c r="AF3" s="82" t="str">
        <f t="shared" ref="AF3:AF37" si="6">_xlfn.IFS(U3&gt;=0.7,"丧失",U3&gt;=0.5,"重",U3&gt;=0.3,"中",U3&gt;=0.1,"轻",U3&gt;=0,"无")</f>
        <v>无</v>
      </c>
      <c r="AG3" s="82" t="str">
        <f t="shared" ref="AG3:AG37" si="7">_xlfn.IFS(W3&gt;=0.7,"丧失",W3&gt;=0.5,"重",W3&gt;=0.3,"中",W3&gt;=0.1,"轻",W3&gt;=0,"无")</f>
        <v>无</v>
      </c>
      <c r="AJ3" t="s">
        <v>367</v>
      </c>
      <c r="AK3" t="s">
        <v>366</v>
      </c>
    </row>
    <row r="4" spans="1:37" x14ac:dyDescent="0.15">
      <c r="A4">
        <v>3</v>
      </c>
      <c r="B4" s="13" t="s">
        <v>52</v>
      </c>
      <c r="C4" s="14">
        <v>42592</v>
      </c>
      <c r="D4" s="15">
        <v>15620568351</v>
      </c>
      <c r="E4" s="15">
        <v>1</v>
      </c>
      <c r="F4" s="13" t="s">
        <v>53</v>
      </c>
      <c r="G4" s="13" t="s">
        <v>54</v>
      </c>
      <c r="H4" s="13" t="s">
        <v>54</v>
      </c>
      <c r="I4" s="1" t="s">
        <v>69</v>
      </c>
      <c r="J4" s="13">
        <v>0</v>
      </c>
      <c r="K4" s="31">
        <v>12</v>
      </c>
      <c r="L4" s="13" t="s">
        <v>14</v>
      </c>
      <c r="M4" s="1" t="s">
        <v>263</v>
      </c>
      <c r="N4" s="22">
        <v>0</v>
      </c>
      <c r="O4" s="1" t="s">
        <v>318</v>
      </c>
      <c r="P4" s="13">
        <v>3</v>
      </c>
      <c r="Q4" s="31">
        <v>8</v>
      </c>
      <c r="R4" s="30">
        <f t="shared" si="0"/>
        <v>-4</v>
      </c>
      <c r="S4" s="52">
        <f t="shared" si="1"/>
        <v>-0.33333333333333331</v>
      </c>
      <c r="T4" s="13" t="s">
        <v>51</v>
      </c>
      <c r="U4" s="54">
        <v>0.24</v>
      </c>
      <c r="V4" s="16">
        <v>0.24</v>
      </c>
      <c r="W4" s="57">
        <v>0.26</v>
      </c>
      <c r="X4" s="68">
        <f t="shared" si="2"/>
        <v>-2.0000000000000018E-2</v>
      </c>
      <c r="Y4" s="68">
        <f t="shared" si="3"/>
        <v>-8.3333333333333412E-2</v>
      </c>
      <c r="Z4" s="36">
        <v>9</v>
      </c>
      <c r="AA4" s="1">
        <v>11</v>
      </c>
      <c r="AB4" s="42">
        <v>16</v>
      </c>
      <c r="AC4" s="40">
        <f t="shared" si="4"/>
        <v>7</v>
      </c>
      <c r="AD4" s="50">
        <f t="shared" si="5"/>
        <v>0.77777777777777779</v>
      </c>
      <c r="AF4" s="82" t="str">
        <f t="shared" si="6"/>
        <v>轻</v>
      </c>
      <c r="AG4" s="82" t="str">
        <f t="shared" si="7"/>
        <v>轻</v>
      </c>
      <c r="AI4" t="s">
        <v>346</v>
      </c>
      <c r="AJ4">
        <f>COUNTIF(AF2:AF40,"无")</f>
        <v>13</v>
      </c>
      <c r="AK4">
        <f>COUNTIF(AF2:AF40,"轻")</f>
        <v>23</v>
      </c>
    </row>
    <row r="5" spans="1:37" x14ac:dyDescent="0.15">
      <c r="A5">
        <v>4</v>
      </c>
      <c r="B5" s="1" t="s">
        <v>237</v>
      </c>
      <c r="C5" s="2">
        <v>42982</v>
      </c>
      <c r="D5" s="1">
        <v>13846131096</v>
      </c>
      <c r="E5" s="1">
        <v>2</v>
      </c>
      <c r="F5" s="1" t="s">
        <v>238</v>
      </c>
      <c r="G5" s="1" t="s">
        <v>222</v>
      </c>
      <c r="H5" s="1" t="s">
        <v>222</v>
      </c>
      <c r="I5" s="1" t="s">
        <v>57</v>
      </c>
      <c r="J5" s="1">
        <v>0</v>
      </c>
      <c r="K5" s="31">
        <v>12</v>
      </c>
      <c r="L5" s="13" t="s">
        <v>14</v>
      </c>
      <c r="M5" s="1" t="s">
        <v>263</v>
      </c>
      <c r="N5" s="22">
        <v>0</v>
      </c>
      <c r="O5" s="1" t="s">
        <v>57</v>
      </c>
      <c r="P5" s="1">
        <v>0</v>
      </c>
      <c r="Q5" s="31">
        <v>12</v>
      </c>
      <c r="R5" s="30">
        <f t="shared" si="0"/>
        <v>0</v>
      </c>
      <c r="S5" s="52">
        <f t="shared" si="1"/>
        <v>0</v>
      </c>
      <c r="T5" s="13" t="s">
        <v>51</v>
      </c>
      <c r="U5" s="54">
        <v>0.1</v>
      </c>
      <c r="V5" s="16">
        <v>0.14000000000000001</v>
      </c>
      <c r="W5" s="57">
        <v>0.1</v>
      </c>
      <c r="X5" s="68">
        <f t="shared" si="2"/>
        <v>0</v>
      </c>
      <c r="Y5" s="68">
        <f t="shared" si="3"/>
        <v>0</v>
      </c>
      <c r="Z5" s="36">
        <v>16</v>
      </c>
      <c r="AA5" s="1">
        <v>15</v>
      </c>
      <c r="AB5" s="42">
        <v>15</v>
      </c>
      <c r="AC5" s="40">
        <f t="shared" si="4"/>
        <v>-1</v>
      </c>
      <c r="AD5" s="50">
        <f t="shared" si="5"/>
        <v>-6.25E-2</v>
      </c>
      <c r="AF5" s="82" t="str">
        <f t="shared" si="6"/>
        <v>轻</v>
      </c>
      <c r="AG5" s="82" t="str">
        <f t="shared" si="7"/>
        <v>轻</v>
      </c>
      <c r="AI5" t="s">
        <v>347</v>
      </c>
      <c r="AJ5">
        <f>COUNTIF(AG2:AG40,"无")</f>
        <v>24</v>
      </c>
      <c r="AK5">
        <f>COUNTIF(AG2:AG40,"轻")</f>
        <v>12</v>
      </c>
    </row>
    <row r="6" spans="1:37" x14ac:dyDescent="0.15">
      <c r="A6">
        <v>5</v>
      </c>
      <c r="B6" s="1" t="s">
        <v>268</v>
      </c>
      <c r="C6" s="2">
        <v>43000</v>
      </c>
      <c r="D6" s="1">
        <v>15842415251</v>
      </c>
      <c r="E6" s="1">
        <v>2</v>
      </c>
      <c r="F6" s="1" t="s">
        <v>239</v>
      </c>
      <c r="G6" s="1" t="s">
        <v>222</v>
      </c>
      <c r="H6" s="1" t="s">
        <v>222</v>
      </c>
      <c r="I6" s="1" t="s">
        <v>65</v>
      </c>
      <c r="J6" s="1">
        <v>3</v>
      </c>
      <c r="K6" s="30">
        <v>10</v>
      </c>
      <c r="L6" s="1" t="s">
        <v>13</v>
      </c>
      <c r="M6" s="13" t="s">
        <v>264</v>
      </c>
      <c r="N6" s="16">
        <v>4</v>
      </c>
      <c r="O6" s="1" t="s">
        <v>56</v>
      </c>
      <c r="P6" s="1">
        <v>3</v>
      </c>
      <c r="Q6" s="31">
        <v>8</v>
      </c>
      <c r="R6" s="30">
        <f t="shared" si="0"/>
        <v>-2</v>
      </c>
      <c r="S6" s="52">
        <f t="shared" si="1"/>
        <v>-0.2</v>
      </c>
      <c r="T6" s="13" t="s">
        <v>51</v>
      </c>
      <c r="U6" s="54">
        <v>0.06</v>
      </c>
      <c r="V6" s="16">
        <v>0.15</v>
      </c>
      <c r="W6" s="57">
        <v>0</v>
      </c>
      <c r="X6" s="68">
        <f t="shared" si="2"/>
        <v>0.06</v>
      </c>
      <c r="Y6" s="68">
        <f t="shared" si="3"/>
        <v>1</v>
      </c>
      <c r="Z6" s="36">
        <v>16</v>
      </c>
      <c r="AA6" s="1">
        <v>15</v>
      </c>
      <c r="AB6" s="42">
        <v>17</v>
      </c>
      <c r="AC6" s="40">
        <f t="shared" si="4"/>
        <v>1</v>
      </c>
      <c r="AD6" s="50">
        <f t="shared" si="5"/>
        <v>6.25E-2</v>
      </c>
      <c r="AF6" s="82" t="str">
        <f t="shared" si="6"/>
        <v>无</v>
      </c>
      <c r="AG6" s="82" t="str">
        <f t="shared" si="7"/>
        <v>无</v>
      </c>
    </row>
    <row r="7" spans="1:37" x14ac:dyDescent="0.15">
      <c r="A7">
        <v>6</v>
      </c>
      <c r="B7" s="1" t="s">
        <v>242</v>
      </c>
      <c r="C7" s="2">
        <v>43006</v>
      </c>
      <c r="D7" s="1">
        <v>13641221470</v>
      </c>
      <c r="E7" s="1">
        <v>2</v>
      </c>
      <c r="F7" s="1" t="s">
        <v>243</v>
      </c>
      <c r="G7" s="1" t="s">
        <v>229</v>
      </c>
      <c r="H7" s="1" t="s">
        <v>222</v>
      </c>
      <c r="I7" s="1" t="s">
        <v>65</v>
      </c>
      <c r="J7" s="1">
        <v>2</v>
      </c>
      <c r="K7" s="30">
        <v>10</v>
      </c>
      <c r="L7" s="1" t="s">
        <v>13</v>
      </c>
      <c r="M7" s="13" t="s">
        <v>264</v>
      </c>
      <c r="N7" s="16">
        <v>3</v>
      </c>
      <c r="O7" s="1" t="s">
        <v>57</v>
      </c>
      <c r="P7" s="1">
        <v>0</v>
      </c>
      <c r="Q7" s="31">
        <v>12</v>
      </c>
      <c r="R7" s="30">
        <f t="shared" si="0"/>
        <v>2</v>
      </c>
      <c r="S7" s="52">
        <f t="shared" si="1"/>
        <v>0.2</v>
      </c>
      <c r="T7" s="13" t="s">
        <v>51</v>
      </c>
      <c r="U7" s="54">
        <v>0.04</v>
      </c>
      <c r="V7" s="16">
        <v>0.12</v>
      </c>
      <c r="W7" s="57">
        <v>0.02</v>
      </c>
      <c r="X7" s="68">
        <f t="shared" si="2"/>
        <v>0.02</v>
      </c>
      <c r="Y7" s="68">
        <f t="shared" si="3"/>
        <v>0.5</v>
      </c>
      <c r="Z7" s="36">
        <v>16</v>
      </c>
      <c r="AA7" s="1">
        <v>16</v>
      </c>
      <c r="AB7" s="42">
        <v>16</v>
      </c>
      <c r="AC7" s="40">
        <f t="shared" si="4"/>
        <v>0</v>
      </c>
      <c r="AD7" s="50">
        <f t="shared" si="5"/>
        <v>0</v>
      </c>
      <c r="AF7" s="82" t="str">
        <f t="shared" si="6"/>
        <v>无</v>
      </c>
      <c r="AG7" s="82" t="str">
        <f t="shared" si="7"/>
        <v>无</v>
      </c>
    </row>
    <row r="8" spans="1:37" x14ac:dyDescent="0.15">
      <c r="A8">
        <v>7</v>
      </c>
      <c r="B8" s="1" t="s">
        <v>220</v>
      </c>
      <c r="C8" s="2">
        <v>43017</v>
      </c>
      <c r="D8" s="1">
        <v>13716032182</v>
      </c>
      <c r="E8" s="1">
        <v>1</v>
      </c>
      <c r="F8" s="1" t="s">
        <v>221</v>
      </c>
      <c r="G8" s="1" t="s">
        <v>222</v>
      </c>
      <c r="H8" s="1" t="s">
        <v>222</v>
      </c>
      <c r="I8" s="1" t="s">
        <v>57</v>
      </c>
      <c r="J8" s="1">
        <v>0</v>
      </c>
      <c r="K8" s="31">
        <v>12</v>
      </c>
      <c r="L8" s="13" t="s">
        <v>14</v>
      </c>
      <c r="M8" s="1" t="s">
        <v>263</v>
      </c>
      <c r="N8" s="22">
        <v>0</v>
      </c>
      <c r="O8" s="1" t="s">
        <v>318</v>
      </c>
      <c r="P8" s="1">
        <v>4</v>
      </c>
      <c r="Q8" s="31">
        <v>8</v>
      </c>
      <c r="R8" s="30">
        <f t="shared" si="0"/>
        <v>-4</v>
      </c>
      <c r="S8" s="52">
        <f t="shared" si="1"/>
        <v>-0.33333333333333331</v>
      </c>
      <c r="T8" s="13" t="s">
        <v>51</v>
      </c>
      <c r="U8" s="54">
        <v>0.28000000000000003</v>
      </c>
      <c r="V8" s="16">
        <v>0.28000000000000003</v>
      </c>
      <c r="W8" s="57">
        <v>0</v>
      </c>
      <c r="X8" s="68">
        <f t="shared" si="2"/>
        <v>0.28000000000000003</v>
      </c>
      <c r="Y8" s="68">
        <f t="shared" si="3"/>
        <v>1</v>
      </c>
      <c r="Z8" s="36">
        <v>13</v>
      </c>
      <c r="AA8" s="1">
        <v>12</v>
      </c>
      <c r="AB8" s="42">
        <v>17</v>
      </c>
      <c r="AC8" s="40">
        <f t="shared" si="4"/>
        <v>4</v>
      </c>
      <c r="AD8" s="50">
        <f t="shared" si="5"/>
        <v>0.30769230769230771</v>
      </c>
      <c r="AF8" s="82" t="str">
        <f t="shared" si="6"/>
        <v>轻</v>
      </c>
      <c r="AG8" s="82" t="str">
        <f t="shared" si="7"/>
        <v>无</v>
      </c>
    </row>
    <row r="9" spans="1:37" x14ac:dyDescent="0.15">
      <c r="A9">
        <v>8</v>
      </c>
      <c r="B9" s="1" t="s">
        <v>245</v>
      </c>
      <c r="C9" s="2">
        <v>43021</v>
      </c>
      <c r="D9" s="1">
        <v>13366888533</v>
      </c>
      <c r="E9" s="1">
        <v>2</v>
      </c>
      <c r="F9" s="1" t="s">
        <v>246</v>
      </c>
      <c r="G9" s="1" t="s">
        <v>222</v>
      </c>
      <c r="H9" s="1" t="s">
        <v>222</v>
      </c>
      <c r="I9" s="1" t="s">
        <v>66</v>
      </c>
      <c r="J9" s="1">
        <v>4</v>
      </c>
      <c r="K9" s="30">
        <v>8</v>
      </c>
      <c r="L9" s="1" t="s">
        <v>13</v>
      </c>
      <c r="M9" s="1" t="s">
        <v>263</v>
      </c>
      <c r="N9" s="16">
        <v>0</v>
      </c>
      <c r="O9" s="1" t="s">
        <v>57</v>
      </c>
      <c r="P9" s="1">
        <v>0</v>
      </c>
      <c r="Q9" s="31">
        <v>12</v>
      </c>
      <c r="R9" s="30">
        <f t="shared" si="0"/>
        <v>4</v>
      </c>
      <c r="S9" s="52">
        <f t="shared" si="1"/>
        <v>0.5</v>
      </c>
      <c r="T9" s="13" t="s">
        <v>51</v>
      </c>
      <c r="U9" s="54">
        <v>0.08</v>
      </c>
      <c r="V9" s="16">
        <v>0.1</v>
      </c>
      <c r="W9" s="57">
        <v>0</v>
      </c>
      <c r="X9" s="68">
        <f t="shared" si="2"/>
        <v>0.08</v>
      </c>
      <c r="Y9" s="68">
        <f t="shared" si="3"/>
        <v>1</v>
      </c>
      <c r="Z9" s="36">
        <v>16</v>
      </c>
      <c r="AA9" s="1">
        <v>14</v>
      </c>
      <c r="AB9" s="42">
        <v>17</v>
      </c>
      <c r="AC9" s="40">
        <f t="shared" si="4"/>
        <v>1</v>
      </c>
      <c r="AD9" s="50">
        <f t="shared" si="5"/>
        <v>6.25E-2</v>
      </c>
      <c r="AF9" s="82" t="str">
        <f t="shared" si="6"/>
        <v>无</v>
      </c>
      <c r="AG9" s="82" t="str">
        <f t="shared" si="7"/>
        <v>无</v>
      </c>
      <c r="AI9" t="s">
        <v>345</v>
      </c>
    </row>
    <row r="10" spans="1:37" x14ac:dyDescent="0.15">
      <c r="A10">
        <v>9</v>
      </c>
      <c r="B10" s="1" t="s">
        <v>223</v>
      </c>
      <c r="C10" s="2">
        <v>43034</v>
      </c>
      <c r="D10" s="1">
        <v>15890707615</v>
      </c>
      <c r="E10" s="1">
        <v>1</v>
      </c>
      <c r="F10" s="1" t="s">
        <v>224</v>
      </c>
      <c r="G10" s="1" t="s">
        <v>222</v>
      </c>
      <c r="H10" s="1" t="s">
        <v>222</v>
      </c>
      <c r="I10" s="1" t="s">
        <v>65</v>
      </c>
      <c r="J10" s="1">
        <v>2</v>
      </c>
      <c r="K10" s="30">
        <v>10</v>
      </c>
      <c r="L10" s="1" t="s">
        <v>13</v>
      </c>
      <c r="M10" s="13" t="s">
        <v>264</v>
      </c>
      <c r="N10" s="23" t="s">
        <v>270</v>
      </c>
      <c r="O10" s="1" t="s">
        <v>29</v>
      </c>
      <c r="P10" s="1">
        <v>3</v>
      </c>
      <c r="Q10" s="31">
        <v>6</v>
      </c>
      <c r="R10" s="30">
        <f t="shared" si="0"/>
        <v>-4</v>
      </c>
      <c r="S10" s="52">
        <f t="shared" si="1"/>
        <v>-0.4</v>
      </c>
      <c r="T10" s="13" t="s">
        <v>51</v>
      </c>
      <c r="U10" s="73">
        <v>0.27</v>
      </c>
      <c r="V10" s="74">
        <v>0.27</v>
      </c>
      <c r="W10" s="57">
        <v>0</v>
      </c>
      <c r="X10" s="68">
        <f t="shared" si="2"/>
        <v>0.27</v>
      </c>
      <c r="Y10" s="68">
        <f t="shared" si="3"/>
        <v>1</v>
      </c>
      <c r="Z10" s="37">
        <v>16</v>
      </c>
      <c r="AA10" s="23">
        <v>14</v>
      </c>
      <c r="AB10" s="42">
        <v>17</v>
      </c>
      <c r="AC10" s="40">
        <f t="shared" si="4"/>
        <v>1</v>
      </c>
      <c r="AD10" s="50">
        <f t="shared" si="5"/>
        <v>6.25E-2</v>
      </c>
      <c r="AF10" s="82" t="str">
        <f t="shared" si="6"/>
        <v>轻</v>
      </c>
      <c r="AG10" s="82" t="str">
        <f t="shared" si="7"/>
        <v>无</v>
      </c>
      <c r="AJ10" t="str">
        <f>AJ3</f>
        <v>无障碍</v>
      </c>
      <c r="AK10" t="str">
        <f>AK3</f>
        <v>轻度障碍</v>
      </c>
    </row>
    <row r="11" spans="1:37" x14ac:dyDescent="0.15">
      <c r="A11">
        <v>10</v>
      </c>
      <c r="B11" s="1" t="s">
        <v>225</v>
      </c>
      <c r="C11" s="2">
        <v>43038</v>
      </c>
      <c r="D11" s="1">
        <v>13621264690</v>
      </c>
      <c r="E11" s="1">
        <v>1</v>
      </c>
      <c r="F11" s="1" t="s">
        <v>226</v>
      </c>
      <c r="G11" s="1" t="s">
        <v>222</v>
      </c>
      <c r="H11" s="1" t="s">
        <v>222</v>
      </c>
      <c r="I11" s="1" t="s">
        <v>65</v>
      </c>
      <c r="J11" s="1">
        <v>1</v>
      </c>
      <c r="K11" s="31">
        <v>10</v>
      </c>
      <c r="L11" s="13" t="s">
        <v>14</v>
      </c>
      <c r="M11" s="13" t="s">
        <v>264</v>
      </c>
      <c r="N11" s="24">
        <v>1</v>
      </c>
      <c r="O11" s="1" t="s">
        <v>57</v>
      </c>
      <c r="P11" s="1">
        <v>0</v>
      </c>
      <c r="Q11" s="31">
        <v>12</v>
      </c>
      <c r="R11" s="30">
        <f t="shared" si="0"/>
        <v>2</v>
      </c>
      <c r="S11" s="52">
        <f t="shared" si="1"/>
        <v>0.2</v>
      </c>
      <c r="T11" s="13" t="s">
        <v>51</v>
      </c>
      <c r="U11" s="73">
        <v>0.26</v>
      </c>
      <c r="V11" s="74">
        <v>0.26</v>
      </c>
      <c r="W11" s="57">
        <v>0</v>
      </c>
      <c r="X11" s="68">
        <f t="shared" si="2"/>
        <v>0.26</v>
      </c>
      <c r="Y11" s="68">
        <f t="shared" si="3"/>
        <v>1</v>
      </c>
      <c r="Z11" s="37">
        <v>14</v>
      </c>
      <c r="AA11" s="23">
        <v>15</v>
      </c>
      <c r="AB11" s="42">
        <v>17</v>
      </c>
      <c r="AC11" s="40">
        <f t="shared" si="4"/>
        <v>3</v>
      </c>
      <c r="AD11" s="50">
        <f t="shared" si="5"/>
        <v>0.21428571428571427</v>
      </c>
      <c r="AF11" s="82" t="str">
        <f t="shared" si="6"/>
        <v>轻</v>
      </c>
      <c r="AG11" s="82" t="str">
        <f t="shared" si="7"/>
        <v>无</v>
      </c>
      <c r="AI11" t="str">
        <f>AI4</f>
        <v>术前NDI</v>
      </c>
      <c r="AJ11">
        <f>AJ4/36</f>
        <v>0.3611111111111111</v>
      </c>
      <c r="AK11">
        <f>AK4/36</f>
        <v>0.63888888888888884</v>
      </c>
    </row>
    <row r="12" spans="1:37" x14ac:dyDescent="0.15">
      <c r="A12">
        <v>11</v>
      </c>
      <c r="B12" s="1" t="s">
        <v>249</v>
      </c>
      <c r="C12" s="2">
        <v>43046</v>
      </c>
      <c r="D12" s="1">
        <v>13520610755</v>
      </c>
      <c r="E12" s="1">
        <v>2</v>
      </c>
      <c r="F12" s="1" t="s">
        <v>246</v>
      </c>
      <c r="G12" s="1" t="s">
        <v>229</v>
      </c>
      <c r="H12" s="1" t="s">
        <v>222</v>
      </c>
      <c r="I12" s="1" t="s">
        <v>65</v>
      </c>
      <c r="J12" s="1">
        <v>1</v>
      </c>
      <c r="K12" s="30">
        <v>10</v>
      </c>
      <c r="L12" s="1" t="s">
        <v>13</v>
      </c>
      <c r="M12" s="1" t="s">
        <v>263</v>
      </c>
      <c r="N12" s="23">
        <v>0</v>
      </c>
      <c r="O12" s="1" t="s">
        <v>56</v>
      </c>
      <c r="P12" s="1">
        <v>3</v>
      </c>
      <c r="Q12" s="31">
        <v>9</v>
      </c>
      <c r="R12" s="30">
        <f t="shared" si="0"/>
        <v>-1</v>
      </c>
      <c r="S12" s="52">
        <f t="shared" si="1"/>
        <v>-0.1</v>
      </c>
      <c r="T12" s="13" t="s">
        <v>51</v>
      </c>
      <c r="U12" s="73">
        <v>0.08</v>
      </c>
      <c r="V12" s="74">
        <v>0.14000000000000001</v>
      </c>
      <c r="W12" s="57">
        <v>0.06</v>
      </c>
      <c r="X12" s="68">
        <f t="shared" si="2"/>
        <v>2.0000000000000004E-2</v>
      </c>
      <c r="Y12" s="68">
        <f t="shared" si="3"/>
        <v>0.25000000000000006</v>
      </c>
      <c r="Z12" s="37">
        <v>14</v>
      </c>
      <c r="AA12" s="23">
        <v>13</v>
      </c>
      <c r="AB12" s="42">
        <v>17</v>
      </c>
      <c r="AC12" s="40">
        <f t="shared" si="4"/>
        <v>3</v>
      </c>
      <c r="AD12" s="50">
        <f t="shared" si="5"/>
        <v>0.21428571428571427</v>
      </c>
      <c r="AF12" s="82" t="str">
        <f t="shared" si="6"/>
        <v>无</v>
      </c>
      <c r="AG12" s="82" t="str">
        <f t="shared" si="7"/>
        <v>无</v>
      </c>
      <c r="AI12" t="str">
        <f>AI5</f>
        <v>术后NDI</v>
      </c>
      <c r="AJ12">
        <f>AJ5/36</f>
        <v>0.66666666666666663</v>
      </c>
      <c r="AK12">
        <f>AK5/36</f>
        <v>0.33333333333333331</v>
      </c>
    </row>
    <row r="13" spans="1:37" x14ac:dyDescent="0.15">
      <c r="A13">
        <v>12</v>
      </c>
      <c r="B13" s="1" t="s">
        <v>253</v>
      </c>
      <c r="C13" s="2">
        <v>43046</v>
      </c>
      <c r="D13" s="1">
        <v>13401860393</v>
      </c>
      <c r="E13" s="1">
        <v>2</v>
      </c>
      <c r="F13" s="1" t="s">
        <v>254</v>
      </c>
      <c r="G13" s="1" t="s">
        <v>219</v>
      </c>
      <c r="H13" s="1" t="s">
        <v>222</v>
      </c>
      <c r="I13" s="1" t="s">
        <v>67</v>
      </c>
      <c r="J13" s="1">
        <v>2</v>
      </c>
      <c r="K13" s="30">
        <v>10</v>
      </c>
      <c r="L13" s="1" t="s">
        <v>13</v>
      </c>
      <c r="M13" s="13" t="s">
        <v>264</v>
      </c>
      <c r="N13" s="23">
        <v>1</v>
      </c>
      <c r="O13" s="1" t="s">
        <v>57</v>
      </c>
      <c r="P13" s="1">
        <v>0</v>
      </c>
      <c r="Q13" s="31">
        <v>12</v>
      </c>
      <c r="R13" s="30">
        <f t="shared" si="0"/>
        <v>2</v>
      </c>
      <c r="S13" s="52">
        <f t="shared" si="1"/>
        <v>0.2</v>
      </c>
      <c r="T13" s="13" t="s">
        <v>51</v>
      </c>
      <c r="U13" s="73">
        <v>0.15</v>
      </c>
      <c r="V13" s="74">
        <v>0.15</v>
      </c>
      <c r="W13" s="57">
        <v>0</v>
      </c>
      <c r="X13" s="68">
        <f t="shared" si="2"/>
        <v>0.15</v>
      </c>
      <c r="Y13" s="68">
        <f t="shared" si="3"/>
        <v>1</v>
      </c>
      <c r="Z13" s="37">
        <v>16</v>
      </c>
      <c r="AA13" s="23">
        <v>15</v>
      </c>
      <c r="AB13" s="42">
        <v>17</v>
      </c>
      <c r="AC13" s="40">
        <f t="shared" si="4"/>
        <v>1</v>
      </c>
      <c r="AD13" s="50">
        <f t="shared" si="5"/>
        <v>6.25E-2</v>
      </c>
      <c r="AF13" s="82" t="str">
        <f t="shared" si="6"/>
        <v>轻</v>
      </c>
      <c r="AG13" s="82" t="str">
        <f t="shared" si="7"/>
        <v>无</v>
      </c>
      <c r="AI13" t="s">
        <v>348</v>
      </c>
      <c r="AJ13">
        <f>IF(AJ12&gt;AJ11,AJ12,"")</f>
        <v>0.66666666666666663</v>
      </c>
      <c r="AK13" t="str">
        <f>IF(AK12&gt;AK11,AK12,"")</f>
        <v/>
      </c>
    </row>
    <row r="14" spans="1:37" x14ac:dyDescent="0.15">
      <c r="A14">
        <v>13</v>
      </c>
      <c r="B14" s="1" t="s">
        <v>255</v>
      </c>
      <c r="C14" s="2">
        <v>43049</v>
      </c>
      <c r="D14" s="1">
        <v>15266697586</v>
      </c>
      <c r="E14" s="1">
        <v>2</v>
      </c>
      <c r="F14" s="1" t="s">
        <v>256</v>
      </c>
      <c r="G14" s="1" t="s">
        <v>222</v>
      </c>
      <c r="H14" s="1" t="s">
        <v>222</v>
      </c>
      <c r="I14" s="1" t="s">
        <v>57</v>
      </c>
      <c r="J14" s="1">
        <v>0</v>
      </c>
      <c r="K14" s="31">
        <v>12</v>
      </c>
      <c r="L14" s="13" t="s">
        <v>14</v>
      </c>
      <c r="M14" s="13" t="s">
        <v>264</v>
      </c>
      <c r="N14" s="24">
        <v>1</v>
      </c>
      <c r="O14" s="1" t="s">
        <v>57</v>
      </c>
      <c r="P14" s="1">
        <v>0</v>
      </c>
      <c r="Q14" s="31">
        <v>12</v>
      </c>
      <c r="R14" s="30">
        <f t="shared" si="0"/>
        <v>0</v>
      </c>
      <c r="S14" s="52">
        <f t="shared" si="1"/>
        <v>0</v>
      </c>
      <c r="T14" s="13" t="s">
        <v>51</v>
      </c>
      <c r="U14" s="73">
        <v>0.19</v>
      </c>
      <c r="V14" s="74">
        <v>0.19</v>
      </c>
      <c r="W14" s="57">
        <v>0.02</v>
      </c>
      <c r="X14" s="68">
        <f t="shared" si="2"/>
        <v>0.17</v>
      </c>
      <c r="Y14" s="68">
        <f t="shared" si="3"/>
        <v>0.89473684210526316</v>
      </c>
      <c r="Z14" s="37">
        <v>16</v>
      </c>
      <c r="AA14" s="23">
        <v>16</v>
      </c>
      <c r="AB14" s="42">
        <v>15</v>
      </c>
      <c r="AC14" s="40">
        <f t="shared" si="4"/>
        <v>-1</v>
      </c>
      <c r="AD14" s="50">
        <f t="shared" si="5"/>
        <v>-6.25E-2</v>
      </c>
      <c r="AF14" s="82" t="str">
        <f t="shared" si="6"/>
        <v>轻</v>
      </c>
      <c r="AG14" s="82" t="str">
        <f t="shared" si="7"/>
        <v>无</v>
      </c>
      <c r="AI14" t="s">
        <v>349</v>
      </c>
      <c r="AJ14" t="str">
        <f>IF(AJ11&gt;AJ12,AJ11,"")</f>
        <v/>
      </c>
      <c r="AK14">
        <f>IF(AK11&gt;AK12,AK11,"")</f>
        <v>0.63888888888888884</v>
      </c>
    </row>
    <row r="15" spans="1:37" x14ac:dyDescent="0.15">
      <c r="A15">
        <v>14</v>
      </c>
      <c r="B15" s="1" t="s">
        <v>230</v>
      </c>
      <c r="C15" s="2">
        <v>43052</v>
      </c>
      <c r="D15" s="1">
        <v>13911550999</v>
      </c>
      <c r="E15" s="1">
        <v>1</v>
      </c>
      <c r="F15" s="1" t="s">
        <v>231</v>
      </c>
      <c r="G15" s="1" t="s">
        <v>222</v>
      </c>
      <c r="H15" s="1" t="s">
        <v>222</v>
      </c>
      <c r="I15" s="1" t="s">
        <v>57</v>
      </c>
      <c r="J15" s="1">
        <v>0</v>
      </c>
      <c r="K15" s="31">
        <v>12</v>
      </c>
      <c r="L15" s="13" t="s">
        <v>14</v>
      </c>
      <c r="M15" s="1" t="s">
        <v>263</v>
      </c>
      <c r="N15" s="24">
        <v>0</v>
      </c>
      <c r="O15" s="1" t="s">
        <v>320</v>
      </c>
      <c r="P15" s="1">
        <v>3</v>
      </c>
      <c r="Q15" s="31">
        <v>6</v>
      </c>
      <c r="R15" s="30">
        <f t="shared" si="0"/>
        <v>-6</v>
      </c>
      <c r="S15" s="52">
        <f t="shared" si="1"/>
        <v>-0.5</v>
      </c>
      <c r="T15" s="13" t="s">
        <v>51</v>
      </c>
      <c r="U15" s="73">
        <v>0.23</v>
      </c>
      <c r="V15" s="74">
        <v>0.23</v>
      </c>
      <c r="W15" s="57">
        <v>0.02</v>
      </c>
      <c r="X15" s="68">
        <f t="shared" si="2"/>
        <v>0.21000000000000002</v>
      </c>
      <c r="Y15" s="68">
        <f t="shared" si="3"/>
        <v>0.91304347826086962</v>
      </c>
      <c r="Z15" s="37">
        <v>14</v>
      </c>
      <c r="AA15" s="23">
        <v>15</v>
      </c>
      <c r="AB15" s="42">
        <v>15</v>
      </c>
      <c r="AC15" s="40">
        <f t="shared" si="4"/>
        <v>1</v>
      </c>
      <c r="AD15" s="50">
        <f t="shared" si="5"/>
        <v>7.1428571428571425E-2</v>
      </c>
      <c r="AF15" s="82" t="str">
        <f t="shared" si="6"/>
        <v>轻</v>
      </c>
      <c r="AG15" s="82" t="str">
        <f t="shared" si="7"/>
        <v>无</v>
      </c>
      <c r="AI15" t="s">
        <v>350</v>
      </c>
      <c r="AJ15">
        <f>IF(AJ12&gt;AJ11,AJ12-AJ11,"")</f>
        <v>0.30555555555555552</v>
      </c>
      <c r="AK15" t="str">
        <f>IF(AK12&gt;AK11,AK12-AK11,"")</f>
        <v/>
      </c>
    </row>
    <row r="16" spans="1:37" x14ac:dyDescent="0.15">
      <c r="A16">
        <v>15</v>
      </c>
      <c r="B16" s="1" t="s">
        <v>259</v>
      </c>
      <c r="C16" s="2">
        <v>43060</v>
      </c>
      <c r="D16" s="1">
        <v>13716536256</v>
      </c>
      <c r="E16" s="1">
        <v>2</v>
      </c>
      <c r="F16" s="1" t="s">
        <v>260</v>
      </c>
      <c r="G16" s="1" t="s">
        <v>201</v>
      </c>
      <c r="H16" s="1" t="s">
        <v>261</v>
      </c>
      <c r="I16" s="1" t="s">
        <v>57</v>
      </c>
      <c r="J16" s="1">
        <v>0</v>
      </c>
      <c r="K16" s="31">
        <v>12</v>
      </c>
      <c r="L16" s="13" t="s">
        <v>14</v>
      </c>
      <c r="M16" s="1" t="s">
        <v>263</v>
      </c>
      <c r="N16" s="24">
        <v>0</v>
      </c>
      <c r="O16" s="1" t="s">
        <v>57</v>
      </c>
      <c r="P16" s="1">
        <v>0</v>
      </c>
      <c r="Q16" s="31">
        <v>12</v>
      </c>
      <c r="R16" s="30">
        <f t="shared" si="0"/>
        <v>0</v>
      </c>
      <c r="S16" s="52">
        <f t="shared" si="1"/>
        <v>0</v>
      </c>
      <c r="T16" s="13" t="s">
        <v>51</v>
      </c>
      <c r="U16" s="73">
        <v>0.17</v>
      </c>
      <c r="V16" s="75">
        <v>0.17</v>
      </c>
      <c r="W16" s="57">
        <v>0.28000000000000003</v>
      </c>
      <c r="X16" s="68">
        <f t="shared" si="2"/>
        <v>-0.11000000000000001</v>
      </c>
      <c r="Y16" s="68">
        <f t="shared" si="3"/>
        <v>-0.6470588235294118</v>
      </c>
      <c r="Z16" s="37">
        <v>14</v>
      </c>
      <c r="AA16" s="23">
        <v>15</v>
      </c>
      <c r="AB16" s="42">
        <v>17</v>
      </c>
      <c r="AC16" s="40">
        <f t="shared" si="4"/>
        <v>3</v>
      </c>
      <c r="AD16" s="50">
        <f t="shared" si="5"/>
        <v>0.21428571428571427</v>
      </c>
      <c r="AF16" s="82" t="str">
        <f t="shared" si="6"/>
        <v>轻</v>
      </c>
      <c r="AG16" s="82" t="str">
        <f t="shared" si="7"/>
        <v>轻</v>
      </c>
      <c r="AI16" t="s">
        <v>351</v>
      </c>
      <c r="AJ16" t="str">
        <f>IF(AJ11&gt;AJ12,AJ11-AJ12,"")</f>
        <v/>
      </c>
      <c r="AK16">
        <f>IF(AK11&gt;AK12,AK11-AK12,"")</f>
        <v>0.30555555555555552</v>
      </c>
    </row>
    <row r="17" spans="1:40" x14ac:dyDescent="0.15">
      <c r="A17">
        <v>16</v>
      </c>
      <c r="B17" s="1" t="s">
        <v>88</v>
      </c>
      <c r="C17" s="2">
        <v>42606</v>
      </c>
      <c r="D17" s="1">
        <v>18522249855</v>
      </c>
      <c r="E17" s="1">
        <v>1</v>
      </c>
      <c r="F17" s="1" t="s">
        <v>71</v>
      </c>
      <c r="G17" s="1" t="s">
        <v>87</v>
      </c>
      <c r="H17" s="1" t="s">
        <v>201</v>
      </c>
      <c r="I17" s="1" t="s">
        <v>56</v>
      </c>
      <c r="J17" s="1">
        <v>1</v>
      </c>
      <c r="K17" s="31">
        <v>10</v>
      </c>
      <c r="L17" s="13" t="s">
        <v>14</v>
      </c>
      <c r="M17" s="13" t="s">
        <v>264</v>
      </c>
      <c r="N17" s="24">
        <v>4</v>
      </c>
      <c r="O17" s="1" t="s">
        <v>89</v>
      </c>
      <c r="P17" s="1">
        <v>3</v>
      </c>
      <c r="Q17" s="30">
        <v>9</v>
      </c>
      <c r="R17" s="30">
        <f t="shared" si="0"/>
        <v>-1</v>
      </c>
      <c r="S17" s="52">
        <f t="shared" si="1"/>
        <v>-0.1</v>
      </c>
      <c r="T17" s="1" t="s">
        <v>70</v>
      </c>
      <c r="U17" s="73">
        <v>0.2</v>
      </c>
      <c r="V17" s="75">
        <v>0.2</v>
      </c>
      <c r="W17" s="57">
        <v>0.1</v>
      </c>
      <c r="X17" s="68">
        <f t="shared" si="2"/>
        <v>0.1</v>
      </c>
      <c r="Y17" s="68">
        <f t="shared" si="3"/>
        <v>0.5</v>
      </c>
      <c r="Z17" s="37">
        <v>16</v>
      </c>
      <c r="AA17" s="23">
        <v>15</v>
      </c>
      <c r="AB17" s="42">
        <v>16</v>
      </c>
      <c r="AC17" s="40">
        <f t="shared" si="4"/>
        <v>0</v>
      </c>
      <c r="AD17" s="50">
        <f t="shared" si="5"/>
        <v>0</v>
      </c>
      <c r="AF17" s="82" t="str">
        <f t="shared" si="6"/>
        <v>轻</v>
      </c>
      <c r="AG17" s="82" t="str">
        <f t="shared" si="7"/>
        <v>轻</v>
      </c>
      <c r="AI17" t="s">
        <v>352</v>
      </c>
    </row>
    <row r="18" spans="1:40" x14ac:dyDescent="0.15">
      <c r="A18">
        <v>17</v>
      </c>
      <c r="B18" s="1" t="s">
        <v>90</v>
      </c>
      <c r="C18" s="2">
        <v>42618</v>
      </c>
      <c r="D18" s="1">
        <v>13691399661</v>
      </c>
      <c r="E18" s="1">
        <v>1</v>
      </c>
      <c r="F18" s="1" t="s">
        <v>72</v>
      </c>
      <c r="G18" s="1" t="s">
        <v>87</v>
      </c>
      <c r="H18" s="1" t="s">
        <v>201</v>
      </c>
      <c r="I18" s="1" t="s">
        <v>57</v>
      </c>
      <c r="J18" s="1">
        <v>0</v>
      </c>
      <c r="K18" s="31">
        <v>12</v>
      </c>
      <c r="L18" s="13" t="s">
        <v>14</v>
      </c>
      <c r="M18" s="1" t="s">
        <v>263</v>
      </c>
      <c r="N18" s="24">
        <v>0</v>
      </c>
      <c r="O18" s="1" t="s">
        <v>57</v>
      </c>
      <c r="P18" s="1">
        <v>0</v>
      </c>
      <c r="Q18" s="30">
        <v>12</v>
      </c>
      <c r="R18" s="30">
        <f t="shared" si="0"/>
        <v>0</v>
      </c>
      <c r="S18" s="52">
        <f t="shared" si="1"/>
        <v>0</v>
      </c>
      <c r="T18" s="1" t="s">
        <v>70</v>
      </c>
      <c r="U18" s="73">
        <v>0.15</v>
      </c>
      <c r="V18" s="75">
        <v>0.15</v>
      </c>
      <c r="W18" s="57">
        <v>0.2</v>
      </c>
      <c r="X18" s="68">
        <f t="shared" si="2"/>
        <v>-5.0000000000000017E-2</v>
      </c>
      <c r="Y18" s="68">
        <f t="shared" si="3"/>
        <v>-0.33333333333333348</v>
      </c>
      <c r="Z18" s="37">
        <v>15</v>
      </c>
      <c r="AA18" s="23">
        <v>16</v>
      </c>
      <c r="AB18" s="42">
        <v>16</v>
      </c>
      <c r="AC18" s="40">
        <f t="shared" si="4"/>
        <v>1</v>
      </c>
      <c r="AD18" s="50">
        <f t="shared" si="5"/>
        <v>6.6666666666666666E-2</v>
      </c>
      <c r="AF18" s="82" t="str">
        <f t="shared" si="6"/>
        <v>轻</v>
      </c>
      <c r="AG18" s="82" t="str">
        <f t="shared" si="7"/>
        <v>轻</v>
      </c>
      <c r="AI18" t="s">
        <v>353</v>
      </c>
      <c r="AJ18" s="83">
        <f>AJ15/AJ11</f>
        <v>0.84615384615384603</v>
      </c>
      <c r="AK18" t="e">
        <f>AK15/AK11</f>
        <v>#VALUE!</v>
      </c>
    </row>
    <row r="19" spans="1:40" x14ac:dyDescent="0.15">
      <c r="A19">
        <v>18</v>
      </c>
      <c r="B19" s="1" t="s">
        <v>98</v>
      </c>
      <c r="C19" s="2">
        <v>42676</v>
      </c>
      <c r="D19" s="1">
        <v>13718848306</v>
      </c>
      <c r="E19" s="1">
        <v>1</v>
      </c>
      <c r="F19" s="1" t="s">
        <v>79</v>
      </c>
      <c r="G19" s="1" t="s">
        <v>87</v>
      </c>
      <c r="H19" s="1" t="s">
        <v>201</v>
      </c>
      <c r="I19" s="1" t="s">
        <v>57</v>
      </c>
      <c r="J19" s="1">
        <v>0</v>
      </c>
      <c r="K19" s="31">
        <v>12</v>
      </c>
      <c r="L19" s="13" t="s">
        <v>14</v>
      </c>
      <c r="M19" s="13" t="s">
        <v>264</v>
      </c>
      <c r="N19" s="24">
        <v>1</v>
      </c>
      <c r="O19" s="1" t="s">
        <v>318</v>
      </c>
      <c r="P19" s="1">
        <v>3</v>
      </c>
      <c r="Q19" s="30">
        <v>9</v>
      </c>
      <c r="R19" s="30">
        <f t="shared" si="0"/>
        <v>-3</v>
      </c>
      <c r="S19" s="52">
        <f t="shared" si="1"/>
        <v>-0.25</v>
      </c>
      <c r="T19" s="1" t="s">
        <v>70</v>
      </c>
      <c r="U19" s="73">
        <v>0.15</v>
      </c>
      <c r="V19" s="75">
        <v>0.17</v>
      </c>
      <c r="W19" s="57">
        <v>0.12</v>
      </c>
      <c r="X19" s="68">
        <f t="shared" si="2"/>
        <v>0.03</v>
      </c>
      <c r="Y19" s="68">
        <f t="shared" si="3"/>
        <v>0.2</v>
      </c>
      <c r="Z19" s="37">
        <v>15</v>
      </c>
      <c r="AA19" s="23">
        <v>14</v>
      </c>
      <c r="AB19" s="42">
        <v>16</v>
      </c>
      <c r="AC19" s="40">
        <f t="shared" si="4"/>
        <v>1</v>
      </c>
      <c r="AD19" s="50">
        <f t="shared" si="5"/>
        <v>6.6666666666666666E-2</v>
      </c>
      <c r="AF19" s="82" t="str">
        <f t="shared" si="6"/>
        <v>轻</v>
      </c>
      <c r="AG19" s="82" t="str">
        <f t="shared" si="7"/>
        <v>轻</v>
      </c>
      <c r="AI19" t="s">
        <v>354</v>
      </c>
      <c r="AJ19" t="e">
        <f>AJ16/AJ11</f>
        <v>#VALUE!</v>
      </c>
      <c r="AK19" s="83">
        <f>AK16/AK11</f>
        <v>0.47826086956521741</v>
      </c>
    </row>
    <row r="20" spans="1:40" x14ac:dyDescent="0.15">
      <c r="A20">
        <v>19</v>
      </c>
      <c r="B20" s="1" t="s">
        <v>109</v>
      </c>
      <c r="C20" s="2">
        <v>42724</v>
      </c>
      <c r="D20" s="1">
        <v>13791354688</v>
      </c>
      <c r="E20" s="1">
        <v>2</v>
      </c>
      <c r="F20" s="1" t="s">
        <v>86</v>
      </c>
      <c r="G20" s="1" t="s">
        <v>87</v>
      </c>
      <c r="H20" s="1" t="s">
        <v>201</v>
      </c>
      <c r="I20" s="1" t="s">
        <v>57</v>
      </c>
      <c r="J20" s="1">
        <v>0</v>
      </c>
      <c r="K20" s="30">
        <v>12</v>
      </c>
      <c r="L20" s="1" t="s">
        <v>70</v>
      </c>
      <c r="M20" s="1" t="s">
        <v>263</v>
      </c>
      <c r="N20" s="23">
        <v>0</v>
      </c>
      <c r="O20" s="1" t="s">
        <v>57</v>
      </c>
      <c r="P20" s="1">
        <v>0</v>
      </c>
      <c r="Q20" s="30">
        <v>12</v>
      </c>
      <c r="R20" s="30">
        <f t="shared" si="0"/>
        <v>0</v>
      </c>
      <c r="S20" s="52">
        <f t="shared" si="1"/>
        <v>0</v>
      </c>
      <c r="T20" s="1" t="s">
        <v>70</v>
      </c>
      <c r="U20" s="73">
        <v>0.13</v>
      </c>
      <c r="V20" s="75">
        <v>0.13</v>
      </c>
      <c r="W20" s="57">
        <v>0</v>
      </c>
      <c r="X20" s="68">
        <f t="shared" si="2"/>
        <v>0.13</v>
      </c>
      <c r="Y20" s="68">
        <f t="shared" si="3"/>
        <v>1</v>
      </c>
      <c r="Z20" s="37">
        <v>17</v>
      </c>
      <c r="AA20" s="23">
        <v>16</v>
      </c>
      <c r="AB20" s="42">
        <v>15</v>
      </c>
      <c r="AC20" s="40">
        <f t="shared" si="4"/>
        <v>-2</v>
      </c>
      <c r="AD20" s="50">
        <f t="shared" si="5"/>
        <v>-0.11764705882352941</v>
      </c>
      <c r="AF20" s="82" t="str">
        <f t="shared" si="6"/>
        <v>轻</v>
      </c>
      <c r="AG20" s="82" t="str">
        <f t="shared" si="7"/>
        <v>无</v>
      </c>
    </row>
    <row r="21" spans="1:40" x14ac:dyDescent="0.15">
      <c r="A21">
        <v>20</v>
      </c>
      <c r="B21" s="1" t="s">
        <v>118</v>
      </c>
      <c r="C21" s="2">
        <v>42773</v>
      </c>
      <c r="D21" s="1">
        <v>13911298297</v>
      </c>
      <c r="E21" s="1">
        <v>1</v>
      </c>
      <c r="F21" s="1" t="s">
        <v>110</v>
      </c>
      <c r="G21" s="1" t="s">
        <v>87</v>
      </c>
      <c r="H21" s="1" t="s">
        <v>201</v>
      </c>
      <c r="I21" s="1" t="s">
        <v>57</v>
      </c>
      <c r="J21" s="1">
        <v>0</v>
      </c>
      <c r="K21" s="30">
        <v>12</v>
      </c>
      <c r="L21" s="1" t="s">
        <v>70</v>
      </c>
      <c r="M21" s="13" t="s">
        <v>264</v>
      </c>
      <c r="N21" s="23">
        <v>2</v>
      </c>
      <c r="O21" s="1" t="s">
        <v>319</v>
      </c>
      <c r="P21" s="1">
        <v>2</v>
      </c>
      <c r="Q21" s="30">
        <v>9</v>
      </c>
      <c r="R21" s="30">
        <f t="shared" si="0"/>
        <v>-3</v>
      </c>
      <c r="S21" s="52">
        <f t="shared" si="1"/>
        <v>-0.25</v>
      </c>
      <c r="T21" s="1" t="s">
        <v>70</v>
      </c>
      <c r="U21" s="73">
        <v>0.19</v>
      </c>
      <c r="V21" s="75">
        <v>0.19</v>
      </c>
      <c r="W21" s="57">
        <v>0.06</v>
      </c>
      <c r="X21" s="68">
        <f t="shared" si="2"/>
        <v>0.13</v>
      </c>
      <c r="Y21" s="68">
        <f t="shared" si="3"/>
        <v>0.68421052631578949</v>
      </c>
      <c r="Z21" s="37">
        <v>12</v>
      </c>
      <c r="AA21" s="23">
        <v>12</v>
      </c>
      <c r="AB21" s="42">
        <v>15</v>
      </c>
      <c r="AC21" s="40">
        <f t="shared" si="4"/>
        <v>3</v>
      </c>
      <c r="AD21" s="50">
        <f t="shared" si="5"/>
        <v>0.25</v>
      </c>
      <c r="AF21" s="82" t="str">
        <f t="shared" si="6"/>
        <v>轻</v>
      </c>
      <c r="AG21" s="82" t="str">
        <f t="shared" si="7"/>
        <v>无</v>
      </c>
      <c r="AI21" t="s">
        <v>353</v>
      </c>
      <c r="AJ21" s="83">
        <f>(AJ5-AJ4)/39</f>
        <v>0.28205128205128205</v>
      </c>
      <c r="AK21" s="83"/>
    </row>
    <row r="22" spans="1:40" x14ac:dyDescent="0.15">
      <c r="A22">
        <v>21</v>
      </c>
      <c r="B22" s="1" t="s">
        <v>119</v>
      </c>
      <c r="C22" s="2">
        <v>42788</v>
      </c>
      <c r="D22" s="1">
        <v>13953313025</v>
      </c>
      <c r="E22" s="1">
        <v>1</v>
      </c>
      <c r="F22" s="1" t="s">
        <v>120</v>
      </c>
      <c r="G22" s="1" t="s">
        <v>87</v>
      </c>
      <c r="H22" s="1" t="s">
        <v>201</v>
      </c>
      <c r="I22" s="1" t="s">
        <v>57</v>
      </c>
      <c r="J22" s="1">
        <v>0</v>
      </c>
      <c r="K22" s="30">
        <v>12</v>
      </c>
      <c r="L22" s="1" t="s">
        <v>70</v>
      </c>
      <c r="M22" s="1" t="s">
        <v>263</v>
      </c>
      <c r="N22" s="23">
        <v>0</v>
      </c>
      <c r="O22" s="1" t="s">
        <v>57</v>
      </c>
      <c r="P22" s="1">
        <v>0</v>
      </c>
      <c r="Q22" s="30">
        <v>12</v>
      </c>
      <c r="R22" s="30">
        <f t="shared" si="0"/>
        <v>0</v>
      </c>
      <c r="S22" s="52">
        <f t="shared" si="1"/>
        <v>0</v>
      </c>
      <c r="T22" s="1" t="s">
        <v>70</v>
      </c>
      <c r="U22" s="73">
        <v>0.13</v>
      </c>
      <c r="V22" s="75">
        <v>0.13</v>
      </c>
      <c r="W22" s="57">
        <v>0.06</v>
      </c>
      <c r="X22" s="68">
        <f t="shared" si="2"/>
        <v>7.0000000000000007E-2</v>
      </c>
      <c r="Y22" s="68">
        <f t="shared" si="3"/>
        <v>0.53846153846153855</v>
      </c>
      <c r="Z22" s="37">
        <v>16</v>
      </c>
      <c r="AA22" s="23">
        <v>15</v>
      </c>
      <c r="AB22" s="42">
        <v>16</v>
      </c>
      <c r="AC22" s="40">
        <f t="shared" si="4"/>
        <v>0</v>
      </c>
      <c r="AD22" s="50">
        <f t="shared" si="5"/>
        <v>0</v>
      </c>
      <c r="AF22" s="82" t="str">
        <f t="shared" si="6"/>
        <v>轻</v>
      </c>
      <c r="AG22" s="82" t="str">
        <f t="shared" si="7"/>
        <v>无</v>
      </c>
      <c r="AI22" t="s">
        <v>354</v>
      </c>
      <c r="AJ22" s="83"/>
      <c r="AK22" s="83">
        <f>(AK4-AK5)/39</f>
        <v>0.28205128205128205</v>
      </c>
    </row>
    <row r="23" spans="1:40" x14ac:dyDescent="0.15">
      <c r="A23">
        <v>22</v>
      </c>
      <c r="B23" s="1" t="s">
        <v>125</v>
      </c>
      <c r="C23" s="18">
        <v>42803</v>
      </c>
      <c r="D23" s="1">
        <v>15522790979</v>
      </c>
      <c r="E23" s="1">
        <v>1</v>
      </c>
      <c r="F23" s="1" t="s">
        <v>126</v>
      </c>
      <c r="G23" s="1" t="s">
        <v>87</v>
      </c>
      <c r="H23" s="1" t="s">
        <v>201</v>
      </c>
      <c r="I23" s="1" t="s">
        <v>57</v>
      </c>
      <c r="J23" s="1">
        <v>0</v>
      </c>
      <c r="K23" s="31">
        <v>12</v>
      </c>
      <c r="L23" s="13" t="s">
        <v>14</v>
      </c>
      <c r="M23" s="13" t="s">
        <v>274</v>
      </c>
      <c r="N23" s="24">
        <v>2</v>
      </c>
      <c r="O23" s="1" t="s">
        <v>210</v>
      </c>
      <c r="P23" s="1">
        <v>0</v>
      </c>
      <c r="Q23" s="30">
        <v>9</v>
      </c>
      <c r="R23" s="30">
        <f t="shared" si="0"/>
        <v>-3</v>
      </c>
      <c r="S23" s="52">
        <f t="shared" si="1"/>
        <v>-0.25</v>
      </c>
      <c r="T23" s="1" t="s">
        <v>70</v>
      </c>
      <c r="U23" s="73">
        <v>0.04</v>
      </c>
      <c r="V23" s="75">
        <v>0.11</v>
      </c>
      <c r="W23" s="57">
        <v>0.02</v>
      </c>
      <c r="X23" s="68">
        <f t="shared" si="2"/>
        <v>0.02</v>
      </c>
      <c r="Y23" s="68">
        <f t="shared" si="3"/>
        <v>0.5</v>
      </c>
      <c r="Z23" s="37">
        <v>15</v>
      </c>
      <c r="AA23" s="23">
        <v>14</v>
      </c>
      <c r="AB23" s="42">
        <v>15</v>
      </c>
      <c r="AC23" s="40">
        <f t="shared" si="4"/>
        <v>0</v>
      </c>
      <c r="AD23" s="50">
        <f t="shared" si="5"/>
        <v>0</v>
      </c>
      <c r="AF23" s="82" t="str">
        <f t="shared" si="6"/>
        <v>无</v>
      </c>
      <c r="AG23" s="82" t="str">
        <f t="shared" si="7"/>
        <v>无</v>
      </c>
    </row>
    <row r="24" spans="1:40" x14ac:dyDescent="0.15">
      <c r="A24">
        <v>23</v>
      </c>
      <c r="B24" s="1" t="s">
        <v>142</v>
      </c>
      <c r="C24" s="2">
        <v>42852</v>
      </c>
      <c r="D24" s="1">
        <v>13681097885</v>
      </c>
      <c r="E24" s="1">
        <v>1</v>
      </c>
      <c r="F24" s="1" t="s">
        <v>143</v>
      </c>
      <c r="G24" s="1" t="s">
        <v>87</v>
      </c>
      <c r="H24" s="1" t="s">
        <v>201</v>
      </c>
      <c r="I24" s="1" t="s">
        <v>57</v>
      </c>
      <c r="J24" s="1">
        <v>0</v>
      </c>
      <c r="K24" s="31">
        <v>12</v>
      </c>
      <c r="L24" s="13" t="s">
        <v>14</v>
      </c>
      <c r="M24" s="1" t="s">
        <v>263</v>
      </c>
      <c r="N24" s="24">
        <v>0</v>
      </c>
      <c r="O24" s="1" t="s">
        <v>57</v>
      </c>
      <c r="P24" s="1">
        <v>0</v>
      </c>
      <c r="Q24" s="30">
        <v>12</v>
      </c>
      <c r="R24" s="30">
        <f t="shared" si="0"/>
        <v>0</v>
      </c>
      <c r="S24" s="52">
        <f t="shared" si="1"/>
        <v>0</v>
      </c>
      <c r="T24" s="1" t="s">
        <v>70</v>
      </c>
      <c r="U24" s="73">
        <v>0.08</v>
      </c>
      <c r="V24" s="75">
        <v>0.2</v>
      </c>
      <c r="W24" s="57">
        <v>0</v>
      </c>
      <c r="X24" s="68">
        <f t="shared" si="2"/>
        <v>0.08</v>
      </c>
      <c r="Y24" s="68">
        <f t="shared" si="3"/>
        <v>1</v>
      </c>
      <c r="Z24" s="81">
        <v>15</v>
      </c>
      <c r="AA24" s="76">
        <v>14</v>
      </c>
      <c r="AB24" s="42">
        <v>17</v>
      </c>
      <c r="AC24" s="40">
        <f t="shared" si="4"/>
        <v>2</v>
      </c>
      <c r="AD24" s="50">
        <f t="shared" si="5"/>
        <v>0.13333333333333333</v>
      </c>
      <c r="AF24" s="82" t="str">
        <f t="shared" si="6"/>
        <v>无</v>
      </c>
      <c r="AG24" s="82" t="str">
        <f t="shared" si="7"/>
        <v>无</v>
      </c>
      <c r="AI24" t="s">
        <v>368</v>
      </c>
      <c r="AK24" s="85" t="s">
        <v>374</v>
      </c>
      <c r="AL24" s="85"/>
    </row>
    <row r="25" spans="1:40" x14ac:dyDescent="0.15">
      <c r="A25">
        <v>24</v>
      </c>
      <c r="B25" s="1" t="s">
        <v>146</v>
      </c>
      <c r="C25" s="2">
        <v>42859</v>
      </c>
      <c r="D25" s="1">
        <v>15930608263</v>
      </c>
      <c r="E25" s="1">
        <v>1</v>
      </c>
      <c r="F25" s="1" t="s">
        <v>59</v>
      </c>
      <c r="G25" s="1" t="s">
        <v>87</v>
      </c>
      <c r="H25" s="1" t="s">
        <v>201</v>
      </c>
      <c r="I25" s="1" t="s">
        <v>57</v>
      </c>
      <c r="J25" s="1">
        <v>0</v>
      </c>
      <c r="K25" s="31">
        <v>12</v>
      </c>
      <c r="L25" s="13" t="s">
        <v>14</v>
      </c>
      <c r="M25" s="13" t="s">
        <v>264</v>
      </c>
      <c r="N25" s="24">
        <v>1</v>
      </c>
      <c r="O25" s="1" t="s">
        <v>57</v>
      </c>
      <c r="P25" s="1">
        <v>0</v>
      </c>
      <c r="Q25" s="30">
        <v>12</v>
      </c>
      <c r="R25" s="30">
        <f t="shared" si="0"/>
        <v>0</v>
      </c>
      <c r="S25" s="52">
        <f t="shared" si="1"/>
        <v>0</v>
      </c>
      <c r="T25" s="1" t="s">
        <v>70</v>
      </c>
      <c r="U25" s="73">
        <v>0.08</v>
      </c>
      <c r="V25" s="75">
        <v>0.15</v>
      </c>
      <c r="W25" s="57">
        <v>0</v>
      </c>
      <c r="X25" s="68">
        <f t="shared" si="2"/>
        <v>0.08</v>
      </c>
      <c r="Y25" s="68">
        <f t="shared" si="3"/>
        <v>1</v>
      </c>
      <c r="Z25" s="81">
        <v>15</v>
      </c>
      <c r="AA25" s="76">
        <v>15</v>
      </c>
      <c r="AB25" s="42">
        <v>17</v>
      </c>
      <c r="AC25" s="40">
        <f t="shared" si="4"/>
        <v>2</v>
      </c>
      <c r="AD25" s="50">
        <f t="shared" si="5"/>
        <v>0.13333333333333333</v>
      </c>
      <c r="AF25" s="82" t="str">
        <f t="shared" si="6"/>
        <v>无</v>
      </c>
      <c r="AG25" s="82" t="str">
        <f t="shared" si="7"/>
        <v>无</v>
      </c>
      <c r="AK25" t="s">
        <v>370</v>
      </c>
      <c r="AL25" t="s">
        <v>372</v>
      </c>
    </row>
    <row r="26" spans="1:40" x14ac:dyDescent="0.15">
      <c r="A26">
        <v>25</v>
      </c>
      <c r="B26" s="1" t="s">
        <v>151</v>
      </c>
      <c r="C26" s="2">
        <v>42878</v>
      </c>
      <c r="D26" s="1">
        <v>15165948123</v>
      </c>
      <c r="E26" s="1">
        <v>2</v>
      </c>
      <c r="F26" s="1" t="s">
        <v>144</v>
      </c>
      <c r="G26" s="1" t="s">
        <v>87</v>
      </c>
      <c r="H26" s="1" t="s">
        <v>201</v>
      </c>
      <c r="I26" s="1" t="s">
        <v>57</v>
      </c>
      <c r="J26" s="1">
        <v>0</v>
      </c>
      <c r="K26" s="31">
        <v>12</v>
      </c>
      <c r="L26" s="13" t="s">
        <v>14</v>
      </c>
      <c r="M26" s="13" t="s">
        <v>264</v>
      </c>
      <c r="N26" s="24">
        <v>1</v>
      </c>
      <c r="O26" s="1" t="s">
        <v>56</v>
      </c>
      <c r="P26" s="1">
        <v>2</v>
      </c>
      <c r="Q26" s="30">
        <v>10</v>
      </c>
      <c r="R26" s="30">
        <f t="shared" si="0"/>
        <v>-2</v>
      </c>
      <c r="S26" s="52">
        <f t="shared" si="1"/>
        <v>-0.16666666666666666</v>
      </c>
      <c r="T26" s="1" t="s">
        <v>70</v>
      </c>
      <c r="U26" s="73">
        <v>0.1</v>
      </c>
      <c r="V26" s="75">
        <v>0.17</v>
      </c>
      <c r="W26" s="57">
        <v>0.1</v>
      </c>
      <c r="X26" s="68">
        <f t="shared" si="2"/>
        <v>0</v>
      </c>
      <c r="Y26" s="68">
        <f t="shared" si="3"/>
        <v>0</v>
      </c>
      <c r="Z26" s="81">
        <v>15</v>
      </c>
      <c r="AA26" s="76">
        <v>14</v>
      </c>
      <c r="AB26" s="42">
        <v>16</v>
      </c>
      <c r="AC26" s="40">
        <f t="shared" si="4"/>
        <v>1</v>
      </c>
      <c r="AD26" s="50">
        <f t="shared" si="5"/>
        <v>6.6666666666666666E-2</v>
      </c>
      <c r="AF26" s="82" t="str">
        <f t="shared" si="6"/>
        <v>轻</v>
      </c>
      <c r="AG26" s="82" t="str">
        <f t="shared" si="7"/>
        <v>轻</v>
      </c>
      <c r="AI26" s="84" t="s">
        <v>369</v>
      </c>
      <c r="AJ26" t="s">
        <v>371</v>
      </c>
      <c r="AK26">
        <f>COUNTIFS(AF2:AF37,"无",AG2:AG37,"无")</f>
        <v>12</v>
      </c>
      <c r="AL26">
        <f>COUNTIFS(AF2:AF37,"无",AG2:AG37,"轻")</f>
        <v>1</v>
      </c>
    </row>
    <row r="27" spans="1:40" x14ac:dyDescent="0.15">
      <c r="A27">
        <v>26</v>
      </c>
      <c r="B27" s="1" t="s">
        <v>152</v>
      </c>
      <c r="C27" s="2">
        <v>42895</v>
      </c>
      <c r="D27" s="1" t="s">
        <v>153</v>
      </c>
      <c r="E27" s="1">
        <v>1</v>
      </c>
      <c r="F27" s="1" t="s">
        <v>202</v>
      </c>
      <c r="G27" s="1" t="s">
        <v>87</v>
      </c>
      <c r="H27" s="1" t="s">
        <v>201</v>
      </c>
      <c r="I27" s="1" t="s">
        <v>56</v>
      </c>
      <c r="J27" s="1">
        <v>3</v>
      </c>
      <c r="K27" s="31">
        <v>9</v>
      </c>
      <c r="L27" s="13" t="s">
        <v>14</v>
      </c>
      <c r="M27" s="13" t="s">
        <v>264</v>
      </c>
      <c r="N27" s="24">
        <v>4</v>
      </c>
      <c r="O27" s="1" t="s">
        <v>56</v>
      </c>
      <c r="P27" s="1">
        <v>4</v>
      </c>
      <c r="Q27" s="30">
        <v>8</v>
      </c>
      <c r="R27" s="30">
        <f t="shared" si="0"/>
        <v>-1</v>
      </c>
      <c r="S27" s="52">
        <f t="shared" si="1"/>
        <v>-0.1111111111111111</v>
      </c>
      <c r="T27" s="1" t="s">
        <v>70</v>
      </c>
      <c r="U27" s="73">
        <v>0.06</v>
      </c>
      <c r="V27" s="75">
        <v>0.1</v>
      </c>
      <c r="W27" s="57">
        <v>0.04</v>
      </c>
      <c r="X27" s="68">
        <f t="shared" si="2"/>
        <v>1.9999999999999997E-2</v>
      </c>
      <c r="Y27" s="68">
        <f t="shared" si="3"/>
        <v>0.33333333333333331</v>
      </c>
      <c r="Z27" s="81">
        <v>17</v>
      </c>
      <c r="AA27" s="76">
        <v>16</v>
      </c>
      <c r="AB27" s="42">
        <v>17</v>
      </c>
      <c r="AC27" s="40">
        <f t="shared" si="4"/>
        <v>0</v>
      </c>
      <c r="AD27" s="50">
        <f t="shared" si="5"/>
        <v>0</v>
      </c>
      <c r="AF27" s="82" t="str">
        <f t="shared" si="6"/>
        <v>无</v>
      </c>
      <c r="AG27" s="82" t="str">
        <f t="shared" si="7"/>
        <v>无</v>
      </c>
      <c r="AI27" s="84"/>
      <c r="AJ27" t="s">
        <v>373</v>
      </c>
      <c r="AK27">
        <f>COUNTIFS(AF2:AF37,"轻",AG2:AG37,"无")</f>
        <v>12</v>
      </c>
      <c r="AL27">
        <f>COUNTIFS(AF2:AF37,"轻",AG2:AG37,"轻")</f>
        <v>11</v>
      </c>
    </row>
    <row r="28" spans="1:40" x14ac:dyDescent="0.15">
      <c r="A28">
        <v>27</v>
      </c>
      <c r="B28" s="1" t="s">
        <v>165</v>
      </c>
      <c r="C28" s="2">
        <v>42907</v>
      </c>
      <c r="D28" s="1">
        <v>13552266220</v>
      </c>
      <c r="E28" s="1">
        <v>2</v>
      </c>
      <c r="F28" s="1" t="s">
        <v>166</v>
      </c>
      <c r="G28" s="1" t="s">
        <v>87</v>
      </c>
      <c r="H28" s="1" t="s">
        <v>201</v>
      </c>
      <c r="I28" s="1" t="s">
        <v>57</v>
      </c>
      <c r="J28" s="1">
        <v>0</v>
      </c>
      <c r="K28" s="31">
        <v>12</v>
      </c>
      <c r="L28" s="13" t="s">
        <v>14</v>
      </c>
      <c r="M28" s="1" t="s">
        <v>263</v>
      </c>
      <c r="N28" s="24">
        <v>0</v>
      </c>
      <c r="O28" s="1" t="s">
        <v>323</v>
      </c>
      <c r="P28" s="1">
        <v>5</v>
      </c>
      <c r="Q28" s="30">
        <v>6</v>
      </c>
      <c r="R28" s="30">
        <f t="shared" si="0"/>
        <v>-6</v>
      </c>
      <c r="S28" s="52">
        <f t="shared" si="1"/>
        <v>-0.5</v>
      </c>
      <c r="T28" s="1" t="s">
        <v>93</v>
      </c>
      <c r="U28" s="73">
        <v>0.16</v>
      </c>
      <c r="V28" s="75">
        <v>0.16</v>
      </c>
      <c r="W28" s="57">
        <v>0.18</v>
      </c>
      <c r="X28" s="68">
        <f t="shared" si="2"/>
        <v>-1.999999999999999E-2</v>
      </c>
      <c r="Y28" s="68">
        <f t="shared" si="3"/>
        <v>-0.12499999999999993</v>
      </c>
      <c r="Z28" s="37">
        <v>14</v>
      </c>
      <c r="AA28" s="76">
        <v>14</v>
      </c>
      <c r="AB28" s="42">
        <v>16</v>
      </c>
      <c r="AC28" s="40">
        <f t="shared" si="4"/>
        <v>2</v>
      </c>
      <c r="AD28" s="50">
        <f t="shared" si="5"/>
        <v>0.14285714285714285</v>
      </c>
      <c r="AF28" s="82" t="str">
        <f t="shared" si="6"/>
        <v>轻</v>
      </c>
      <c r="AG28" s="82" t="str">
        <f t="shared" si="7"/>
        <v>轻</v>
      </c>
    </row>
    <row r="29" spans="1:40" x14ac:dyDescent="0.15">
      <c r="A29">
        <v>28</v>
      </c>
      <c r="B29" s="1" t="s">
        <v>167</v>
      </c>
      <c r="C29" s="2">
        <v>42909</v>
      </c>
      <c r="D29" s="1" t="s">
        <v>168</v>
      </c>
      <c r="E29" s="1">
        <v>2</v>
      </c>
      <c r="F29" s="1" t="s">
        <v>169</v>
      </c>
      <c r="G29" s="1" t="s">
        <v>87</v>
      </c>
      <c r="H29" s="1" t="s">
        <v>201</v>
      </c>
      <c r="I29" s="1" t="s">
        <v>56</v>
      </c>
      <c r="J29" s="1">
        <v>5</v>
      </c>
      <c r="K29" s="30">
        <v>8</v>
      </c>
      <c r="L29" s="1" t="s">
        <v>93</v>
      </c>
      <c r="M29" s="13" t="s">
        <v>264</v>
      </c>
      <c r="N29" s="23">
        <v>2</v>
      </c>
      <c r="O29" s="1" t="s">
        <v>322</v>
      </c>
      <c r="P29" s="1">
        <v>0</v>
      </c>
      <c r="Q29" s="30">
        <v>12</v>
      </c>
      <c r="R29" s="30">
        <f t="shared" si="0"/>
        <v>4</v>
      </c>
      <c r="S29" s="52">
        <f t="shared" si="1"/>
        <v>0.5</v>
      </c>
      <c r="T29" s="1" t="s">
        <v>70</v>
      </c>
      <c r="U29" s="73">
        <v>0.22</v>
      </c>
      <c r="V29" s="75">
        <v>0.22</v>
      </c>
      <c r="W29" s="57">
        <v>0.12</v>
      </c>
      <c r="X29" s="68">
        <f t="shared" si="2"/>
        <v>0.1</v>
      </c>
      <c r="Y29" s="68">
        <f t="shared" si="3"/>
        <v>0.45454545454545459</v>
      </c>
      <c r="Z29" s="81">
        <v>14</v>
      </c>
      <c r="AA29" s="76">
        <v>14</v>
      </c>
      <c r="AB29" s="42">
        <v>14</v>
      </c>
      <c r="AC29" s="40">
        <f t="shared" si="4"/>
        <v>0</v>
      </c>
      <c r="AD29" s="50">
        <f t="shared" si="5"/>
        <v>0</v>
      </c>
      <c r="AF29" s="82" t="str">
        <f t="shared" si="6"/>
        <v>轻</v>
      </c>
      <c r="AG29" s="82" t="str">
        <f t="shared" si="7"/>
        <v>轻</v>
      </c>
      <c r="AM29" t="s">
        <v>375</v>
      </c>
      <c r="AN29">
        <v>3.0000000000000001E-3</v>
      </c>
    </row>
    <row r="30" spans="1:40" x14ac:dyDescent="0.15">
      <c r="A30">
        <v>29</v>
      </c>
      <c r="B30" s="1" t="s">
        <v>172</v>
      </c>
      <c r="C30" s="2">
        <v>42922</v>
      </c>
      <c r="D30" s="1">
        <v>13982858652</v>
      </c>
      <c r="E30" s="1">
        <v>2</v>
      </c>
      <c r="F30" s="1" t="s">
        <v>173</v>
      </c>
      <c r="G30" s="1" t="s">
        <v>87</v>
      </c>
      <c r="H30" s="1" t="s">
        <v>215</v>
      </c>
      <c r="I30" s="1" t="s">
        <v>64</v>
      </c>
      <c r="J30" s="1">
        <v>2</v>
      </c>
      <c r="K30" s="31">
        <v>10</v>
      </c>
      <c r="L30" s="13" t="s">
        <v>14</v>
      </c>
      <c r="M30" s="13" t="s">
        <v>264</v>
      </c>
      <c r="N30" s="24">
        <v>2</v>
      </c>
      <c r="O30" s="1" t="s">
        <v>318</v>
      </c>
      <c r="P30" s="1">
        <v>3</v>
      </c>
      <c r="Q30" s="30">
        <v>9</v>
      </c>
      <c r="R30" s="30">
        <f t="shared" si="0"/>
        <v>-1</v>
      </c>
      <c r="S30" s="52">
        <f t="shared" si="1"/>
        <v>-0.1</v>
      </c>
      <c r="T30" s="1" t="s">
        <v>70</v>
      </c>
      <c r="U30" s="73">
        <v>0.21</v>
      </c>
      <c r="V30" s="75">
        <v>0.21</v>
      </c>
      <c r="W30" s="57">
        <v>0.1</v>
      </c>
      <c r="X30" s="68">
        <f t="shared" si="2"/>
        <v>0.10999999999999999</v>
      </c>
      <c r="Y30" s="68">
        <f t="shared" si="3"/>
        <v>0.52380952380952372</v>
      </c>
      <c r="Z30" s="81">
        <v>17</v>
      </c>
      <c r="AA30" s="76">
        <v>17</v>
      </c>
      <c r="AB30" s="42">
        <v>15</v>
      </c>
      <c r="AC30" s="40">
        <f t="shared" si="4"/>
        <v>-2</v>
      </c>
      <c r="AD30" s="50">
        <f t="shared" si="5"/>
        <v>-0.11764705882352941</v>
      </c>
      <c r="AF30" s="82" t="str">
        <f t="shared" si="6"/>
        <v>轻</v>
      </c>
      <c r="AG30" s="82" t="str">
        <f t="shared" si="7"/>
        <v>轻</v>
      </c>
    </row>
    <row r="31" spans="1:40" x14ac:dyDescent="0.15">
      <c r="A31">
        <v>30</v>
      </c>
      <c r="B31" s="1" t="s">
        <v>174</v>
      </c>
      <c r="C31" s="2">
        <v>42922</v>
      </c>
      <c r="D31" s="1">
        <v>13301019998</v>
      </c>
      <c r="E31" s="1">
        <v>2</v>
      </c>
      <c r="F31" s="1" t="s">
        <v>59</v>
      </c>
      <c r="G31" s="1" t="s">
        <v>87</v>
      </c>
      <c r="H31" s="1" t="s">
        <v>201</v>
      </c>
      <c r="I31" s="1" t="s">
        <v>57</v>
      </c>
      <c r="J31" s="1">
        <v>0</v>
      </c>
      <c r="K31" s="31">
        <v>12</v>
      </c>
      <c r="L31" s="13" t="s">
        <v>14</v>
      </c>
      <c r="M31" s="13" t="s">
        <v>264</v>
      </c>
      <c r="N31" s="24">
        <v>2</v>
      </c>
      <c r="O31" s="1" t="s">
        <v>57</v>
      </c>
      <c r="P31" s="1">
        <v>0</v>
      </c>
      <c r="Q31" s="30">
        <v>12</v>
      </c>
      <c r="R31" s="30">
        <f t="shared" si="0"/>
        <v>0</v>
      </c>
      <c r="S31" s="52">
        <f t="shared" si="1"/>
        <v>0</v>
      </c>
      <c r="T31" s="1" t="s">
        <v>70</v>
      </c>
      <c r="U31" s="73">
        <v>0.19</v>
      </c>
      <c r="V31" s="75">
        <v>0.19</v>
      </c>
      <c r="W31" s="57">
        <v>0.12</v>
      </c>
      <c r="X31" s="68">
        <f t="shared" si="2"/>
        <v>7.0000000000000007E-2</v>
      </c>
      <c r="Y31" s="68">
        <f t="shared" si="3"/>
        <v>0.36842105263157898</v>
      </c>
      <c r="Z31" s="81">
        <v>15</v>
      </c>
      <c r="AA31" s="76">
        <v>14</v>
      </c>
      <c r="AB31" s="42">
        <v>17</v>
      </c>
      <c r="AC31" s="40">
        <f t="shared" si="4"/>
        <v>2</v>
      </c>
      <c r="AD31" s="50">
        <f t="shared" si="5"/>
        <v>0.13333333333333333</v>
      </c>
      <c r="AF31" s="82" t="str">
        <f t="shared" si="6"/>
        <v>轻</v>
      </c>
      <c r="AG31" s="82" t="str">
        <f t="shared" si="7"/>
        <v>轻</v>
      </c>
    </row>
    <row r="32" spans="1:40" x14ac:dyDescent="0.15">
      <c r="A32">
        <v>31</v>
      </c>
      <c r="B32" s="1" t="s">
        <v>175</v>
      </c>
      <c r="C32" s="2">
        <v>42922</v>
      </c>
      <c r="D32" s="1">
        <v>13933990936</v>
      </c>
      <c r="E32" s="1">
        <v>1</v>
      </c>
      <c r="F32" s="1" t="s">
        <v>176</v>
      </c>
      <c r="G32" s="1" t="s">
        <v>87</v>
      </c>
      <c r="H32" s="1" t="s">
        <v>201</v>
      </c>
      <c r="I32" s="1" t="s">
        <v>57</v>
      </c>
      <c r="J32" s="1">
        <v>0</v>
      </c>
      <c r="K32" s="31">
        <v>12</v>
      </c>
      <c r="L32" s="13" t="s">
        <v>14</v>
      </c>
      <c r="M32" s="1" t="s">
        <v>263</v>
      </c>
      <c r="N32" s="24">
        <v>0</v>
      </c>
      <c r="O32" s="1" t="s">
        <v>57</v>
      </c>
      <c r="P32" s="1">
        <v>0</v>
      </c>
      <c r="Q32" s="30">
        <v>12</v>
      </c>
      <c r="R32" s="30">
        <f t="shared" si="0"/>
        <v>0</v>
      </c>
      <c r="S32" s="52">
        <f t="shared" si="1"/>
        <v>0</v>
      </c>
      <c r="T32" s="1" t="s">
        <v>70</v>
      </c>
      <c r="U32" s="73">
        <v>0.06</v>
      </c>
      <c r="V32" s="75">
        <v>0.25</v>
      </c>
      <c r="W32" s="57">
        <v>0</v>
      </c>
      <c r="X32" s="68">
        <f t="shared" si="2"/>
        <v>0.06</v>
      </c>
      <c r="Y32" s="68">
        <f t="shared" si="3"/>
        <v>1</v>
      </c>
      <c r="Z32" s="81">
        <v>16</v>
      </c>
      <c r="AA32" s="76">
        <v>16</v>
      </c>
      <c r="AB32" s="42">
        <v>17</v>
      </c>
      <c r="AC32" s="40">
        <f t="shared" si="4"/>
        <v>1</v>
      </c>
      <c r="AD32" s="50">
        <f t="shared" si="5"/>
        <v>6.25E-2</v>
      </c>
      <c r="AF32" s="82" t="str">
        <f t="shared" si="6"/>
        <v>无</v>
      </c>
      <c r="AG32" s="82" t="str">
        <f t="shared" si="7"/>
        <v>无</v>
      </c>
    </row>
    <row r="33" spans="1:33" x14ac:dyDescent="0.15">
      <c r="A33">
        <v>32</v>
      </c>
      <c r="B33" s="1" t="s">
        <v>177</v>
      </c>
      <c r="C33" s="2">
        <v>42926</v>
      </c>
      <c r="D33" s="1">
        <v>15001160512</v>
      </c>
      <c r="E33" s="1">
        <v>1</v>
      </c>
      <c r="F33" s="1" t="s">
        <v>59</v>
      </c>
      <c r="G33" s="1" t="s">
        <v>87</v>
      </c>
      <c r="H33" s="1" t="s">
        <v>201</v>
      </c>
      <c r="I33" s="1" t="s">
        <v>57</v>
      </c>
      <c r="J33" s="1">
        <v>0</v>
      </c>
      <c r="K33" s="31">
        <v>12</v>
      </c>
      <c r="L33" s="13" t="s">
        <v>14</v>
      </c>
      <c r="M33" s="13" t="s">
        <v>277</v>
      </c>
      <c r="N33" s="24" t="s">
        <v>271</v>
      </c>
      <c r="O33" s="1" t="s">
        <v>205</v>
      </c>
      <c r="P33" s="1">
        <v>4</v>
      </c>
      <c r="Q33" s="30">
        <v>8</v>
      </c>
      <c r="R33" s="30">
        <f t="shared" si="0"/>
        <v>-4</v>
      </c>
      <c r="S33" s="52">
        <f t="shared" si="1"/>
        <v>-0.33333333333333331</v>
      </c>
      <c r="T33" s="1" t="s">
        <v>70</v>
      </c>
      <c r="U33" s="73">
        <v>0.18</v>
      </c>
      <c r="V33" s="75">
        <v>0.22</v>
      </c>
      <c r="W33" s="57">
        <v>0.04</v>
      </c>
      <c r="X33" s="68">
        <f t="shared" si="2"/>
        <v>0.13999999999999999</v>
      </c>
      <c r="Y33" s="68">
        <f t="shared" si="3"/>
        <v>0.77777777777777768</v>
      </c>
      <c r="Z33" s="81">
        <v>16</v>
      </c>
      <c r="AA33" s="76">
        <v>16</v>
      </c>
      <c r="AB33" s="42">
        <v>17</v>
      </c>
      <c r="AC33" s="40">
        <f t="shared" si="4"/>
        <v>1</v>
      </c>
      <c r="AD33" s="50">
        <f t="shared" si="5"/>
        <v>6.25E-2</v>
      </c>
      <c r="AF33" s="82" t="str">
        <f t="shared" si="6"/>
        <v>轻</v>
      </c>
      <c r="AG33" s="82" t="str">
        <f t="shared" si="7"/>
        <v>无</v>
      </c>
    </row>
    <row r="34" spans="1:33" x14ac:dyDescent="0.15">
      <c r="A34">
        <v>33</v>
      </c>
      <c r="B34" s="1" t="s">
        <v>184</v>
      </c>
      <c r="C34" s="2">
        <v>42937</v>
      </c>
      <c r="D34" s="1">
        <v>15210212823</v>
      </c>
      <c r="E34" s="1">
        <v>2</v>
      </c>
      <c r="F34" s="1" t="s">
        <v>185</v>
      </c>
      <c r="G34" s="1" t="s">
        <v>161</v>
      </c>
      <c r="H34" s="1" t="s">
        <v>214</v>
      </c>
      <c r="I34" s="1" t="s">
        <v>57</v>
      </c>
      <c r="J34" s="1">
        <v>0</v>
      </c>
      <c r="K34" s="31">
        <v>12</v>
      </c>
      <c r="L34" s="13" t="s">
        <v>14</v>
      </c>
      <c r="M34" s="13" t="s">
        <v>56</v>
      </c>
      <c r="N34" s="24">
        <v>3</v>
      </c>
      <c r="O34" s="1" t="s">
        <v>57</v>
      </c>
      <c r="P34" s="1">
        <v>0</v>
      </c>
      <c r="Q34" s="30">
        <v>12</v>
      </c>
      <c r="R34" s="30">
        <f t="shared" si="0"/>
        <v>0</v>
      </c>
      <c r="S34" s="52">
        <f t="shared" si="1"/>
        <v>0</v>
      </c>
      <c r="T34" s="1" t="s">
        <v>70</v>
      </c>
      <c r="U34" s="73">
        <v>0.2</v>
      </c>
      <c r="V34" s="75">
        <v>0.2</v>
      </c>
      <c r="W34" s="57">
        <v>0</v>
      </c>
      <c r="X34" s="68">
        <f t="shared" si="2"/>
        <v>0.2</v>
      </c>
      <c r="Y34" s="68">
        <f t="shared" si="3"/>
        <v>1</v>
      </c>
      <c r="Z34" s="81">
        <v>17</v>
      </c>
      <c r="AA34" s="76">
        <v>16</v>
      </c>
      <c r="AB34" s="42">
        <v>15</v>
      </c>
      <c r="AC34" s="40">
        <f t="shared" si="4"/>
        <v>-2</v>
      </c>
      <c r="AD34" s="50">
        <f t="shared" si="5"/>
        <v>-0.11764705882352941</v>
      </c>
      <c r="AF34" s="82" t="str">
        <f t="shared" si="6"/>
        <v>轻</v>
      </c>
      <c r="AG34" s="82" t="str">
        <f t="shared" si="7"/>
        <v>无</v>
      </c>
    </row>
    <row r="35" spans="1:33" x14ac:dyDescent="0.15">
      <c r="A35">
        <v>34</v>
      </c>
      <c r="B35" s="1" t="s">
        <v>186</v>
      </c>
      <c r="C35" s="2">
        <v>42936</v>
      </c>
      <c r="D35" s="1" t="s">
        <v>187</v>
      </c>
      <c r="E35" s="1">
        <v>1</v>
      </c>
      <c r="F35" s="1" t="s">
        <v>188</v>
      </c>
      <c r="G35" s="1" t="s">
        <v>87</v>
      </c>
      <c r="H35" s="1" t="s">
        <v>201</v>
      </c>
      <c r="I35" s="1" t="s">
        <v>57</v>
      </c>
      <c r="J35" s="1">
        <v>0</v>
      </c>
      <c r="K35" s="31">
        <v>12</v>
      </c>
      <c r="L35" s="13" t="s">
        <v>14</v>
      </c>
      <c r="M35" s="13" t="s">
        <v>56</v>
      </c>
      <c r="N35" s="24">
        <v>4</v>
      </c>
      <c r="O35" s="1" t="s">
        <v>56</v>
      </c>
      <c r="P35" s="1">
        <v>2</v>
      </c>
      <c r="Q35" s="30">
        <v>10</v>
      </c>
      <c r="R35" s="30">
        <f t="shared" si="0"/>
        <v>-2</v>
      </c>
      <c r="S35" s="52">
        <f t="shared" si="1"/>
        <v>-0.16666666666666666</v>
      </c>
      <c r="T35" s="1" t="s">
        <v>70</v>
      </c>
      <c r="U35" s="73">
        <v>0.21</v>
      </c>
      <c r="V35" s="75">
        <v>0.21</v>
      </c>
      <c r="W35" s="57">
        <v>0.04</v>
      </c>
      <c r="X35" s="68">
        <f t="shared" si="2"/>
        <v>0.16999999999999998</v>
      </c>
      <c r="Y35" s="68">
        <f t="shared" si="3"/>
        <v>0.80952380952380953</v>
      </c>
      <c r="Z35" s="81">
        <v>14</v>
      </c>
      <c r="AA35" s="76">
        <v>14</v>
      </c>
      <c r="AB35" s="42">
        <v>13</v>
      </c>
      <c r="AC35" s="40">
        <f t="shared" si="4"/>
        <v>-1</v>
      </c>
      <c r="AD35" s="50">
        <f t="shared" si="5"/>
        <v>-7.1428571428571425E-2</v>
      </c>
      <c r="AF35" s="82" t="str">
        <f t="shared" si="6"/>
        <v>轻</v>
      </c>
      <c r="AG35" s="82" t="str">
        <f t="shared" si="7"/>
        <v>无</v>
      </c>
    </row>
    <row r="36" spans="1:33" x14ac:dyDescent="0.15">
      <c r="A36">
        <v>35</v>
      </c>
      <c r="B36" s="1" t="s">
        <v>194</v>
      </c>
      <c r="C36" s="2">
        <v>42962</v>
      </c>
      <c r="D36" s="1" t="s">
        <v>195</v>
      </c>
      <c r="E36" s="1">
        <v>1</v>
      </c>
      <c r="F36" s="1" t="s">
        <v>196</v>
      </c>
      <c r="G36" s="1" t="s">
        <v>87</v>
      </c>
      <c r="H36" s="1" t="s">
        <v>201</v>
      </c>
      <c r="I36" s="1" t="s">
        <v>57</v>
      </c>
      <c r="J36" s="1">
        <v>0</v>
      </c>
      <c r="K36" s="31">
        <v>12</v>
      </c>
      <c r="L36" s="13" t="s">
        <v>14</v>
      </c>
      <c r="M36" s="13" t="s">
        <v>273</v>
      </c>
      <c r="N36" s="24">
        <v>2</v>
      </c>
      <c r="O36" s="1" t="s">
        <v>56</v>
      </c>
      <c r="P36" s="1">
        <v>6</v>
      </c>
      <c r="Q36" s="30">
        <v>8</v>
      </c>
      <c r="R36" s="30">
        <f t="shared" si="0"/>
        <v>-4</v>
      </c>
      <c r="S36" s="52">
        <f t="shared" si="1"/>
        <v>-0.33333333333333331</v>
      </c>
      <c r="T36" s="1" t="s">
        <v>70</v>
      </c>
      <c r="U36" s="73">
        <v>0</v>
      </c>
      <c r="V36" s="75">
        <v>0</v>
      </c>
      <c r="W36" s="57">
        <v>0</v>
      </c>
      <c r="X36" s="68">
        <f t="shared" si="2"/>
        <v>0</v>
      </c>
      <c r="Y36" s="68" t="e">
        <f t="shared" si="3"/>
        <v>#DIV/0!</v>
      </c>
      <c r="Z36" s="81">
        <v>16</v>
      </c>
      <c r="AA36" s="76">
        <v>16</v>
      </c>
      <c r="AB36" s="42">
        <v>17</v>
      </c>
      <c r="AC36" s="40">
        <f t="shared" si="4"/>
        <v>1</v>
      </c>
      <c r="AD36" s="50">
        <f t="shared" si="5"/>
        <v>6.25E-2</v>
      </c>
      <c r="AF36" s="82" t="str">
        <f t="shared" si="6"/>
        <v>无</v>
      </c>
      <c r="AG36" s="82" t="str">
        <f t="shared" si="7"/>
        <v>无</v>
      </c>
    </row>
    <row r="37" spans="1:33" x14ac:dyDescent="0.15">
      <c r="A37">
        <v>36</v>
      </c>
      <c r="B37" s="1" t="str">
        <f>[1]Sheet1!A179</f>
        <v>商春富</v>
      </c>
      <c r="C37" s="2">
        <f>[1]Sheet1!B179</f>
        <v>42874</v>
      </c>
      <c r="D37" s="3">
        <f>[1]Sheet1!C179</f>
        <v>15165948123</v>
      </c>
      <c r="E37" s="10">
        <v>2</v>
      </c>
      <c r="F37" s="1" t="str">
        <f>[1]Sheet1!D179</f>
        <v>C4-5,5-6ACDF</v>
      </c>
      <c r="G37" s="1" t="str">
        <f>[1]Sheet1!E179</f>
        <v>3个月</v>
      </c>
      <c r="H37" s="1" t="str">
        <f>[1]Sheet1!F179</f>
        <v>3个月</v>
      </c>
      <c r="I37" s="1" t="str">
        <f>[1]Sheet1!G179</f>
        <v>无</v>
      </c>
      <c r="J37" s="1">
        <v>0</v>
      </c>
      <c r="K37" s="31">
        <v>12</v>
      </c>
      <c r="L37" s="13" t="s">
        <v>14</v>
      </c>
      <c r="M37" s="1" t="str">
        <f>[1]Sheet1!J179</f>
        <v>有</v>
      </c>
      <c r="N37" s="1">
        <f>[1]Sheet1!K179</f>
        <v>2</v>
      </c>
      <c r="O37" s="28" t="s">
        <v>57</v>
      </c>
      <c r="P37" s="16">
        <v>0</v>
      </c>
      <c r="Q37" s="70">
        <v>12</v>
      </c>
      <c r="R37" s="30">
        <f t="shared" si="0"/>
        <v>0</v>
      </c>
      <c r="S37" s="52">
        <f t="shared" si="1"/>
        <v>0</v>
      </c>
      <c r="T37" s="28" t="s">
        <v>70</v>
      </c>
      <c r="U37" s="54">
        <v>0.08</v>
      </c>
      <c r="V37" s="76">
        <v>0.3</v>
      </c>
      <c r="W37" s="54">
        <v>0.04</v>
      </c>
      <c r="X37" s="68">
        <f t="shared" si="2"/>
        <v>0.04</v>
      </c>
      <c r="Y37" s="68">
        <f t="shared" si="3"/>
        <v>0.5</v>
      </c>
      <c r="Z37" s="81">
        <v>14</v>
      </c>
      <c r="AA37" s="76">
        <v>14</v>
      </c>
      <c r="AB37" s="71">
        <v>17</v>
      </c>
      <c r="AC37" s="40">
        <f t="shared" si="4"/>
        <v>3</v>
      </c>
      <c r="AD37" s="50">
        <f t="shared" si="5"/>
        <v>0.21428571428571427</v>
      </c>
      <c r="AF37" s="82" t="str">
        <f t="shared" si="6"/>
        <v>无</v>
      </c>
      <c r="AG37" s="82" t="str">
        <f t="shared" si="7"/>
        <v>无</v>
      </c>
    </row>
    <row r="38" spans="1:33" x14ac:dyDescent="0.15">
      <c r="K38" s="32">
        <f>AVERAGE(K2:K37)</f>
        <v>11.138888888888889</v>
      </c>
      <c r="L38" s="32"/>
      <c r="M38" s="32"/>
      <c r="N38" s="32"/>
      <c r="O38" s="32"/>
      <c r="P38" s="32"/>
      <c r="Q38" s="32">
        <f t="shared" ref="L38:AB38" si="8">AVERAGE(Q2:Q37)</f>
        <v>9.9722222222222214</v>
      </c>
      <c r="T38" s="32"/>
      <c r="U38" s="32">
        <f t="shared" si="8"/>
        <v>0.14194444444444446</v>
      </c>
      <c r="V38" s="32"/>
      <c r="W38" s="32">
        <f t="shared" si="8"/>
        <v>6.111111111111113E-2</v>
      </c>
      <c r="X38" s="32"/>
      <c r="Y38" s="32"/>
      <c r="Z38" s="32">
        <f t="shared" si="8"/>
        <v>15.083333333333334</v>
      </c>
      <c r="AA38" s="32"/>
      <c r="AB38" s="32">
        <f t="shared" si="8"/>
        <v>16.138888888888889</v>
      </c>
    </row>
    <row r="39" spans="1:33" x14ac:dyDescent="0.15">
      <c r="K39" s="32">
        <f>_xlfn.STDEV.S(K2:K37)</f>
        <v>1.3342258917285081</v>
      </c>
      <c r="L39" s="32"/>
      <c r="M39" s="32"/>
      <c r="N39" s="32"/>
      <c r="O39" s="32"/>
      <c r="P39" s="32"/>
      <c r="Q39" s="32">
        <f t="shared" ref="L39:AB39" si="9">_xlfn.STDEV.S(Q2:Q37)</f>
        <v>2.1578575500595969</v>
      </c>
      <c r="T39" s="32"/>
      <c r="U39" s="32">
        <f t="shared" si="9"/>
        <v>7.4289758742159442E-2</v>
      </c>
      <c r="V39" s="32"/>
      <c r="W39" s="32">
        <f t="shared" si="9"/>
        <v>7.482466277057423E-2</v>
      </c>
      <c r="X39" s="32"/>
      <c r="Y39" s="32"/>
      <c r="Z39" s="32">
        <f t="shared" si="9"/>
        <v>1.5743479375828675</v>
      </c>
      <c r="AA39" s="32"/>
      <c r="AB39" s="32">
        <f t="shared" si="9"/>
        <v>1.046156988431681</v>
      </c>
    </row>
  </sheetData>
  <autoFilter ref="AF1:AG37" xr:uid="{BBCC32B7-1D54-449E-8516-EAEBD8F9F767}"/>
  <mergeCells count="2">
    <mergeCell ref="AK24:AL24"/>
    <mergeCell ref="AI26:AI27"/>
  </mergeCells>
  <phoneticPr fontId="1" type="noConversion"/>
  <pageMargins left="0.7" right="0.7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633984-F33A-4C67-9D73-DDB37461AFCE}">
  <dimension ref="A17:L22"/>
  <sheetViews>
    <sheetView tabSelected="1" zoomScale="180" zoomScaleNormal="180" workbookViewId="0">
      <selection activeCell="M26" sqref="M26"/>
    </sheetView>
  </sheetViews>
  <sheetFormatPr defaultRowHeight="13.5" x14ac:dyDescent="0.15"/>
  <sheetData>
    <row r="17" spans="1:12" x14ac:dyDescent="0.15">
      <c r="G17" s="85" t="s">
        <v>363</v>
      </c>
      <c r="H17" s="85"/>
      <c r="I17" s="85" t="s">
        <v>364</v>
      </c>
      <c r="J17" s="85"/>
      <c r="K17" s="85" t="s">
        <v>365</v>
      </c>
      <c r="L17" s="85"/>
    </row>
    <row r="18" spans="1:12" x14ac:dyDescent="0.15">
      <c r="A18" t="s">
        <v>355</v>
      </c>
      <c r="G18" t="s">
        <v>361</v>
      </c>
      <c r="H18" t="s">
        <v>362</v>
      </c>
      <c r="I18" t="s">
        <v>361</v>
      </c>
      <c r="J18" t="s">
        <v>362</v>
      </c>
      <c r="K18" t="s">
        <v>361</v>
      </c>
      <c r="L18" t="s">
        <v>362</v>
      </c>
    </row>
    <row r="19" spans="1:12" x14ac:dyDescent="0.15">
      <c r="B19" t="s">
        <v>343</v>
      </c>
      <c r="C19" t="s">
        <v>344</v>
      </c>
      <c r="F19" t="s">
        <v>359</v>
      </c>
      <c r="G19">
        <f>'1-4w'!AJ4</f>
        <v>13</v>
      </c>
      <c r="H19">
        <f>'1-4w'!AK4</f>
        <v>26</v>
      </c>
      <c r="I19">
        <f>'5-8w'!AJ4</f>
        <v>9</v>
      </c>
      <c r="J19">
        <f>'5-8w'!AK4</f>
        <v>13</v>
      </c>
      <c r="K19">
        <f>'9-12w'!AJ4</f>
        <v>13</v>
      </c>
      <c r="L19">
        <f>'9-12w'!AK4</f>
        <v>23</v>
      </c>
    </row>
    <row r="20" spans="1:12" x14ac:dyDescent="0.15">
      <c r="A20" t="s">
        <v>356</v>
      </c>
      <c r="B20">
        <f>'1-4w'!AJ4</f>
        <v>13</v>
      </c>
      <c r="C20">
        <f>'1-4w'!AK4</f>
        <v>26</v>
      </c>
      <c r="F20" t="s">
        <v>360</v>
      </c>
      <c r="G20">
        <f>'1-4w'!AJ5</f>
        <v>23</v>
      </c>
      <c r="H20">
        <f>'1-4w'!AK5</f>
        <v>16</v>
      </c>
      <c r="I20">
        <f>'5-8w'!AJ5</f>
        <v>19</v>
      </c>
      <c r="J20">
        <f>'5-8w'!AK5</f>
        <v>3</v>
      </c>
      <c r="K20">
        <f>'9-12w'!AJ5</f>
        <v>24</v>
      </c>
      <c r="L20">
        <f>'9-12w'!AK5</f>
        <v>12</v>
      </c>
    </row>
    <row r="21" spans="1:12" x14ac:dyDescent="0.15">
      <c r="A21" t="s">
        <v>357</v>
      </c>
      <c r="B21">
        <f>'5-8w'!AJ4</f>
        <v>9</v>
      </c>
      <c r="C21">
        <f>'5-8w'!AK4</f>
        <v>13</v>
      </c>
    </row>
    <row r="22" spans="1:12" x14ac:dyDescent="0.15">
      <c r="A22" t="s">
        <v>358</v>
      </c>
      <c r="B22">
        <f>'9-12w'!AJ4</f>
        <v>13</v>
      </c>
      <c r="C22">
        <f>'9-12w'!AK4</f>
        <v>23</v>
      </c>
    </row>
  </sheetData>
  <mergeCells count="3">
    <mergeCell ref="G17:H17"/>
    <mergeCell ref="K17:L17"/>
    <mergeCell ref="I17:J17"/>
  </mergeCells>
  <phoneticPr fontId="1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1-2节段</vt:lpstr>
      <vt:lpstr>1-4w</vt:lpstr>
      <vt:lpstr>5-8w</vt:lpstr>
      <vt:lpstr>9-12w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2020-09-10T08:19:02Z</dcterms:modified>
</cp:coreProperties>
</file>