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F1A063D-5ACE-4DE5-A61D-88B0F9378E18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WG_16B" sheetId="7" r:id="rId1"/>
    <sheet name="Wu et al 2015" sheetId="9" r:id="rId2"/>
    <sheet name="WG_11B" sheetId="10" r:id="rId3"/>
  </sheets>
  <calcPr calcId="191029"/>
</workbook>
</file>

<file path=xl/calcChain.xml><?xml version="1.0" encoding="utf-8"?>
<calcChain xmlns="http://schemas.openxmlformats.org/spreadsheetml/2006/main">
  <c r="H17" i="9" l="1"/>
  <c r="D17" i="9"/>
  <c r="R7" i="9"/>
  <c r="Q7" i="9"/>
  <c r="R6" i="9"/>
  <c r="W6" i="9" s="1"/>
  <c r="Q6" i="9"/>
  <c r="R5" i="9"/>
  <c r="W5" i="9" s="1"/>
  <c r="Q5" i="9"/>
  <c r="R4" i="9"/>
  <c r="W4" i="9" s="1"/>
  <c r="Q4" i="9"/>
  <c r="R3" i="9"/>
  <c r="Q3" i="9"/>
  <c r="D41" i="7"/>
  <c r="E41" i="7"/>
  <c r="F41" i="7"/>
  <c r="D39" i="7"/>
  <c r="E39" i="7"/>
  <c r="F39" i="7"/>
  <c r="C39" i="7"/>
  <c r="D37" i="7"/>
  <c r="E37" i="7"/>
  <c r="F37" i="7"/>
  <c r="C37" i="7"/>
  <c r="D36" i="7"/>
  <c r="D38" i="7" s="1"/>
  <c r="E36" i="7"/>
  <c r="E38" i="7" s="1"/>
  <c r="F36" i="7"/>
  <c r="F38" i="7" s="1"/>
  <c r="C36" i="7"/>
  <c r="C38" i="7" s="1"/>
  <c r="C41" i="7"/>
  <c r="C44" i="7" l="1"/>
  <c r="D44" i="7"/>
  <c r="S5" i="9"/>
  <c r="F44" i="7"/>
  <c r="E44" i="7"/>
  <c r="V3" i="9"/>
  <c r="U3" i="9"/>
  <c r="T3" i="9"/>
  <c r="Y3" i="9"/>
  <c r="X3" i="9"/>
  <c r="W3" i="9"/>
  <c r="V6" i="9"/>
  <c r="U6" i="9"/>
  <c r="T6" i="9"/>
  <c r="Y6" i="9"/>
  <c r="X6" i="9"/>
  <c r="V4" i="9"/>
  <c r="U4" i="9"/>
  <c r="T4" i="9"/>
  <c r="Y4" i="9"/>
  <c r="X4" i="9"/>
  <c r="S4" i="9"/>
  <c r="S3" i="9"/>
  <c r="Z3" i="9" s="1"/>
  <c r="V7" i="9"/>
  <c r="U7" i="9"/>
  <c r="T7" i="9"/>
  <c r="Y7" i="9"/>
  <c r="X7" i="9"/>
  <c r="S7" i="9"/>
  <c r="V5" i="9"/>
  <c r="U5" i="9"/>
  <c r="T5" i="9"/>
  <c r="Y5" i="9"/>
  <c r="X5" i="9"/>
  <c r="S6" i="9"/>
  <c r="Z6" i="9" s="1"/>
  <c r="W7" i="9"/>
  <c r="I31" i="7"/>
  <c r="J31" i="7"/>
  <c r="K31" i="7"/>
  <c r="L31" i="7"/>
  <c r="H31" i="7"/>
  <c r="Z5" i="9" l="1"/>
  <c r="Z4" i="9"/>
  <c r="AA4" i="9" s="1"/>
  <c r="AC3" i="9"/>
  <c r="AA6" i="9"/>
  <c r="AB5" i="9"/>
  <c r="AA5" i="9"/>
  <c r="AB3" i="9"/>
  <c r="AC6" i="9"/>
  <c r="AA3" i="9"/>
  <c r="Z7" i="9"/>
  <c r="AA7" i="9" s="1"/>
  <c r="AB6" i="9"/>
  <c r="AC4" i="9"/>
  <c r="AC5" i="9"/>
  <c r="AB4" i="9"/>
  <c r="AD3" i="9" l="1"/>
  <c r="AE3" i="9" s="1"/>
  <c r="C3" i="9" s="1"/>
  <c r="AD6" i="9"/>
  <c r="AE6" i="9" s="1"/>
  <c r="C6" i="9" s="1"/>
  <c r="AD4" i="9"/>
  <c r="AE4" i="9" s="1"/>
  <c r="C4" i="9" s="1"/>
  <c r="AD5" i="9"/>
  <c r="AE5" i="9" s="1"/>
  <c r="C5" i="9" s="1"/>
  <c r="AC7" i="9"/>
  <c r="AB7" i="9"/>
  <c r="AD7" i="9" l="1"/>
  <c r="AE7" i="9" s="1"/>
  <c r="C7" i="9" s="1"/>
</calcChain>
</file>

<file path=xl/sharedStrings.xml><?xml version="1.0" encoding="utf-8"?>
<sst xmlns="http://schemas.openxmlformats.org/spreadsheetml/2006/main" count="134" uniqueCount="105">
  <si>
    <t xml:space="preserve">       FeO</t>
  </si>
  <si>
    <t xml:space="preserve">       MnO</t>
  </si>
  <si>
    <t xml:space="preserve">       MgO</t>
  </si>
  <si>
    <t xml:space="preserve">       CaO</t>
  </si>
  <si>
    <t xml:space="preserve">    Totals</t>
  </si>
  <si>
    <t xml:space="preserve">        Si</t>
  </si>
  <si>
    <t xml:space="preserve">        Ti</t>
  </si>
  <si>
    <t xml:space="preserve">        Al</t>
  </si>
  <si>
    <t xml:space="preserve">        Cr</t>
  </si>
  <si>
    <t xml:space="preserve">        Mn</t>
  </si>
  <si>
    <t xml:space="preserve">        Mg</t>
  </si>
  <si>
    <t xml:space="preserve">        Ca</t>
  </si>
  <si>
    <t xml:space="preserve">        Na</t>
  </si>
  <si>
    <t xml:space="preserve">         K</t>
  </si>
  <si>
    <r>
      <t xml:space="preserve">      SiO</t>
    </r>
    <r>
      <rPr>
        <vertAlign val="subscript"/>
        <sz val="8"/>
        <color theme="1"/>
        <rFont val="Times New Roman"/>
        <family val="1"/>
      </rPr>
      <t>2</t>
    </r>
  </si>
  <si>
    <r>
      <t xml:space="preserve">      TiO</t>
    </r>
    <r>
      <rPr>
        <vertAlign val="subscript"/>
        <sz val="8"/>
        <color theme="1"/>
        <rFont val="Times New Roman"/>
        <family val="1"/>
      </rPr>
      <t>2</t>
    </r>
  </si>
  <si>
    <r>
      <t xml:space="preserve">     Al</t>
    </r>
    <r>
      <rPr>
        <vertAlign val="sub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>O</t>
    </r>
    <r>
      <rPr>
        <vertAlign val="subscript"/>
        <sz val="8"/>
        <color theme="1"/>
        <rFont val="Times New Roman"/>
        <family val="1"/>
      </rPr>
      <t>3</t>
    </r>
  </si>
  <si>
    <r>
      <t xml:space="preserve">     Cr</t>
    </r>
    <r>
      <rPr>
        <vertAlign val="sub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>O</t>
    </r>
    <r>
      <rPr>
        <vertAlign val="subscript"/>
        <sz val="8"/>
        <color theme="1"/>
        <rFont val="Times New Roman"/>
        <family val="1"/>
      </rPr>
      <t>3</t>
    </r>
  </si>
  <si>
    <r>
      <t xml:space="preserve">      Na</t>
    </r>
    <r>
      <rPr>
        <vertAlign val="sub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>O</t>
    </r>
  </si>
  <si>
    <r>
      <t xml:space="preserve">       K</t>
    </r>
    <r>
      <rPr>
        <vertAlign val="sub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>O</t>
    </r>
  </si>
  <si>
    <r>
      <t xml:space="preserve">       Fe</t>
    </r>
    <r>
      <rPr>
        <vertAlign val="superscript"/>
        <sz val="8"/>
        <color theme="1"/>
        <rFont val="Times New Roman"/>
        <family val="1"/>
      </rPr>
      <t>+2</t>
    </r>
  </si>
  <si>
    <t>An mole %</t>
  </si>
  <si>
    <t>Ab mole %</t>
  </si>
  <si>
    <t>Mg mole %</t>
  </si>
  <si>
    <t>Mineral</t>
  </si>
  <si>
    <t>Calculated mineral formulae (apfu)*</t>
  </si>
  <si>
    <t>Major oxides (wt.%)</t>
  </si>
  <si>
    <t>Biotite</t>
  </si>
  <si>
    <t>Plagioclase</t>
  </si>
  <si>
    <t>Totals</t>
  </si>
  <si>
    <t>Calculated end-member fractions (mole%)</t>
  </si>
  <si>
    <r>
      <rPr>
        <b/>
        <sz val="8"/>
        <color theme="1"/>
        <rFont val="Times New Roman"/>
        <family val="1"/>
      </rPr>
      <t xml:space="preserve">Table </t>
    </r>
    <r>
      <rPr>
        <sz val="8"/>
        <color theme="1"/>
        <rFont val="Times New Roman"/>
        <family val="1"/>
      </rPr>
      <t xml:space="preserve"> Electron probe micro analytical data and structural formulae of representative minerals in WG-16B</t>
    </r>
  </si>
  <si>
    <t>Muscovite</t>
  </si>
  <si>
    <t>a</t>
  </si>
  <si>
    <t>b</t>
  </si>
  <si>
    <t>c</t>
  </si>
  <si>
    <t>Fe+Mg</t>
  </si>
  <si>
    <t>XMg</t>
  </si>
  <si>
    <t>Xfe</t>
  </si>
  <si>
    <t>2Ti</t>
  </si>
  <si>
    <r>
      <t>T</t>
    </r>
    <r>
      <rPr>
        <vertAlign val="superscript"/>
        <sz val="8"/>
        <color theme="1"/>
        <rFont val="Times New Roman"/>
        <family val="1"/>
      </rPr>
      <t>o</t>
    </r>
    <r>
      <rPr>
        <sz val="8"/>
        <color theme="1"/>
        <rFont val="Times New Roman"/>
        <family val="1"/>
      </rPr>
      <t>C</t>
    </r>
  </si>
  <si>
    <t xml:space="preserve">Average T = </t>
  </si>
  <si>
    <t>Chemical compositions of biotite in WG 16</t>
  </si>
  <si>
    <t>Source</t>
    <phoneticPr fontId="0" type="noConversion"/>
  </si>
  <si>
    <t>Sample</t>
  </si>
  <si>
    <t>T (ºC)</t>
    <phoneticPr fontId="0" type="noConversion"/>
  </si>
  <si>
    <t>Input P (GPa)</t>
    <phoneticPr fontId="0" type="noConversion"/>
  </si>
  <si>
    <t>FeO(tot)</t>
    <phoneticPr fontId="0" type="noConversion"/>
  </si>
  <si>
    <t>MnO</t>
  </si>
  <si>
    <t>MgO</t>
  </si>
  <si>
    <t>CaO</t>
  </si>
  <si>
    <t>ZnO</t>
    <phoneticPr fontId="0" type="noConversion"/>
  </si>
  <si>
    <t>NiO</t>
    <phoneticPr fontId="0" type="noConversion"/>
  </si>
  <si>
    <t>Sum</t>
    <phoneticPr fontId="0" type="noConversion"/>
  </si>
  <si>
    <t>ratio</t>
  </si>
  <si>
    <t>Si</t>
  </si>
  <si>
    <t>Ti</t>
  </si>
  <si>
    <t>Al</t>
  </si>
  <si>
    <t>Fe</t>
  </si>
  <si>
    <t>Mg</t>
  </si>
  <si>
    <t>Na</t>
  </si>
  <si>
    <t>K</t>
  </si>
  <si>
    <t>AlVI</t>
  </si>
  <si>
    <t>X(Fe)</t>
    <phoneticPr fontId="0" type="noConversion"/>
  </si>
  <si>
    <t>X(Mg)</t>
    <phoneticPr fontId="0" type="noConversion"/>
  </si>
  <si>
    <t>X(Ti)</t>
    <phoneticPr fontId="0" type="noConversion"/>
  </si>
  <si>
    <t>ln[T(ºC)]</t>
    <phoneticPr fontId="0" type="noConversion"/>
  </si>
  <si>
    <t>Ghent E (1975) Temperature, pressure, and mixed-volatile equilibria attending metamorphism of staurolite-Kyanite-bearing assemblages, Esplanade Range, British Columbia. Geological Society of America Bulletin, 86: 1654-1660</t>
    <phoneticPr fontId="0" type="noConversion"/>
  </si>
  <si>
    <t>CV113</t>
    <phoneticPr fontId="0" type="noConversion"/>
  </si>
  <si>
    <t>Selverstone J and Spear FS (1985) Metamorphic P-T paths from pelitic schists and greenstones from the south-west Tauern Window, Eastern Alps. Journal of Metamorphic Geology, 3: 439-465</t>
    <phoneticPr fontId="0" type="noConversion"/>
  </si>
  <si>
    <t>6Ar</t>
    <phoneticPr fontId="0" type="noConversion"/>
  </si>
  <si>
    <t>Gordon TM, Ghent ED and Stout MZ (1991) Algebraic analysis of the biotite-Silimanite isograde in the File Lake area, Manitoba. Canadian Mineralogist, 29: 673-686</t>
    <phoneticPr fontId="0" type="noConversion"/>
  </si>
  <si>
    <t>Tracy RJ (1978) High grade metamorphic reactions and partial melting in pelitic schist, west-central Massachusetts. American Journal of Science, 278: 150-178</t>
    <phoneticPr fontId="0" type="noConversion"/>
  </si>
  <si>
    <t>Chacko T, Ravindra Kumar GR and Newton RC (1987) Metamorphic P–T conditions of the Kerala (South India) khondalite belt, a granulite facies supracrustal terrain. Journal of Geology, 95: 343–358</t>
    <phoneticPr fontId="0" type="noConversion"/>
  </si>
  <si>
    <t>Hauzenberger CA, Mogessie A, Hoinkes G, Felfernig A, Bjerg EA, Kostadinoff J, Delpino S and Dimieri L (2001) Metamorphic evolution of the Sierras de San Luis, Argentina: granulite facies metamorphism related to mafic intrusions. Mineralogy and Petrology, 71: 95-126</t>
    <phoneticPr fontId="0" type="noConversion"/>
  </si>
  <si>
    <t>LA5</t>
    <phoneticPr fontId="0" type="noConversion"/>
  </si>
  <si>
    <t>Neogi S, Dasgupta S and Fukuoka M (1998) High P-T polymetamorphism, dehydration melting, and generation of migmatites and granites in the Higher Himalayan Crystalline Complex, Sikkim, India. Journal of Petrology, 39: 61-99</t>
    <phoneticPr fontId="0" type="noConversion"/>
  </si>
  <si>
    <t>113-88</t>
    <phoneticPr fontId="0" type="noConversion"/>
  </si>
  <si>
    <t>Vrána S, Štědrá V and Fišera M (2005) Petrology and geochemistry of the Běstvina granulite body metamorphosed at eclogite facies conditions, Bohemian Massif. Journal of the Czech Geological Society, 50: 95–106</t>
    <phoneticPr fontId="0" type="noConversion"/>
  </si>
  <si>
    <t>MF159</t>
    <phoneticPr fontId="0" type="noConversion"/>
  </si>
  <si>
    <t>Regis D, Warren CJ, Young D and Roberts NMW (2014) Tectono-metamorphic evolution of the Jomolhari massif: Variations in timing of syn-collisional metamorphism across western Bhutan. Lithos, 190–191: 449–466</t>
    <phoneticPr fontId="0" type="noConversion"/>
  </si>
  <si>
    <t>Drb1230</t>
    <phoneticPr fontId="0" type="noConversion"/>
  </si>
  <si>
    <t>Hallett BW and Spear FS (2014) The P–T history of anatectic pelites of the northern east Humboldt Range, Nevada: evidence for tectonic loading, decompression, and anatexis Journal of Petrology, 55: 3–36</t>
    <phoneticPr fontId="0" type="noConversion"/>
  </si>
  <si>
    <t>EH21</t>
    <phoneticPr fontId="0" type="noConversion"/>
  </si>
  <si>
    <t>Input P (GPa)</t>
  </si>
  <si>
    <t>T (ºC)</t>
  </si>
  <si>
    <t>P(Gpa)</t>
  </si>
  <si>
    <t>T(°C)</t>
  </si>
  <si>
    <r>
      <t>SiO</t>
    </r>
    <r>
      <rPr>
        <vertAlign val="subscript"/>
        <sz val="11"/>
        <color theme="1"/>
        <rFont val="Calibri"/>
        <family val="1"/>
        <scheme val="minor"/>
      </rPr>
      <t>2</t>
    </r>
  </si>
  <si>
    <r>
      <t>TiO</t>
    </r>
    <r>
      <rPr>
        <vertAlign val="subscript"/>
        <sz val="11"/>
        <color theme="1"/>
        <rFont val="Calibri"/>
        <family val="1"/>
        <scheme val="minor"/>
      </rPr>
      <t>2</t>
    </r>
  </si>
  <si>
    <r>
      <t>Al</t>
    </r>
    <r>
      <rPr>
        <vertAlign val="subscript"/>
        <sz val="11"/>
        <color theme="1"/>
        <rFont val="Calibri"/>
        <family val="1"/>
        <scheme val="minor"/>
      </rPr>
      <t>2</t>
    </r>
    <r>
      <rPr>
        <sz val="11"/>
        <color theme="1"/>
        <rFont val="Calibri"/>
        <family val="1"/>
        <scheme val="minor"/>
      </rPr>
      <t>O</t>
    </r>
    <r>
      <rPr>
        <vertAlign val="subscript"/>
        <sz val="11"/>
        <color theme="1"/>
        <rFont val="Calibri"/>
        <family val="1"/>
        <scheme val="minor"/>
      </rPr>
      <t>3</t>
    </r>
  </si>
  <si>
    <r>
      <t>Na</t>
    </r>
    <r>
      <rPr>
        <vertAlign val="subscript"/>
        <sz val="11"/>
        <color theme="1"/>
        <rFont val="Calibri"/>
        <family val="1"/>
        <scheme val="minor"/>
      </rPr>
      <t>2</t>
    </r>
    <r>
      <rPr>
        <sz val="11"/>
        <color theme="1"/>
        <rFont val="Calibri"/>
        <family val="1"/>
        <scheme val="minor"/>
      </rPr>
      <t>O</t>
    </r>
  </si>
  <si>
    <r>
      <t>K</t>
    </r>
    <r>
      <rPr>
        <vertAlign val="subscript"/>
        <sz val="11"/>
        <color theme="1"/>
        <rFont val="Calibri"/>
        <family val="1"/>
        <scheme val="minor"/>
      </rPr>
      <t>2</t>
    </r>
    <r>
      <rPr>
        <sz val="11"/>
        <color theme="1"/>
        <rFont val="Calibri"/>
        <family val="1"/>
        <scheme val="minor"/>
      </rPr>
      <t>O</t>
    </r>
  </si>
  <si>
    <r>
      <t>Cr</t>
    </r>
    <r>
      <rPr>
        <vertAlign val="subscript"/>
        <sz val="11"/>
        <color theme="1"/>
        <rFont val="Calibri"/>
        <family val="1"/>
        <scheme val="minor"/>
      </rPr>
      <t>2</t>
    </r>
    <r>
      <rPr>
        <sz val="11"/>
        <color theme="1"/>
        <rFont val="Calibri"/>
        <family val="1"/>
        <scheme val="minor"/>
      </rPr>
      <t>O</t>
    </r>
    <r>
      <rPr>
        <vertAlign val="subscript"/>
        <sz val="11"/>
        <color theme="1"/>
        <rFont val="Calibri"/>
        <family val="1"/>
        <scheme val="minor"/>
      </rPr>
      <t>3</t>
    </r>
  </si>
  <si>
    <r>
      <t>Fe</t>
    </r>
    <r>
      <rPr>
        <vertAlign val="superscript"/>
        <sz val="8"/>
        <color rgb="FF000000"/>
        <rFont val="Times New Roman"/>
        <family val="1"/>
      </rPr>
      <t>3+</t>
    </r>
    <r>
      <rPr>
        <sz val="8"/>
        <color rgb="FF000000"/>
        <rFont val="Times New Roman"/>
        <family val="1"/>
      </rPr>
      <t xml:space="preserve"> estimates from stoichiometry; Mg mole%= [Mg / (Mg+Fe) X 100]; 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rgb="FF000000"/>
        <rFont val="Times New Roman"/>
        <family val="1"/>
      </rPr>
      <t xml:space="preserve">Ab mole%: [Na/(K+Na+Ca)×100]; </t>
    </r>
  </si>
  <si>
    <t>An mole%: [Ca/(K+Na+Ca) ×100]; *Calculation is based on 8 Oxygen apfu for Plagioclase, 11 Oxygen apfu for Biotite and Muscovite ;</t>
  </si>
  <si>
    <t xml:space="preserve"> where apfu=atoms per formula unit</t>
  </si>
  <si>
    <t>Std.Dev</t>
  </si>
  <si>
    <t>Avg=528ºC</t>
  </si>
  <si>
    <t>Avg=532ºC</t>
  </si>
  <si>
    <t>Oxygen</t>
  </si>
  <si>
    <r>
      <rPr>
        <b/>
        <sz val="8"/>
        <color theme="1"/>
        <rFont val="Times New Roman"/>
        <family val="1"/>
      </rPr>
      <t xml:space="preserve">Table </t>
    </r>
    <r>
      <rPr>
        <sz val="8"/>
        <color theme="1"/>
        <rFont val="Times New Roman"/>
        <family val="1"/>
      </rPr>
      <t xml:space="preserve"> Electron probe micro analytical data and structural formulae of representative minerals in WG-11B</t>
    </r>
  </si>
  <si>
    <t>Chlorite</t>
  </si>
  <si>
    <t>Ilmenite</t>
  </si>
  <si>
    <t xml:space="preserve"> where apfu*=atoms per formula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</si>
</sst>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_ "/>
    <numFmt numFmtId="166" formatCode="0.0"/>
    <numFmt numFmtId="167" formatCode="0.00_ "/>
    <numFmt numFmtId="168" formatCode="0.000_ "/>
  </numFmts>
  <fonts count="22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vertAlign val="subscript"/>
      <sz val="8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name val="Times New Roman"/>
      <family val="1"/>
    </font>
    <font>
      <sz val="8"/>
      <color rgb="FF000000"/>
      <name val="Times New Roman"/>
      <family val="1"/>
    </font>
    <font>
      <vertAlign val="superscript"/>
      <sz val="8"/>
      <color rgb="FF000000"/>
      <name val="Times New Roman"/>
      <family val="1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sz val="10"/>
      <color indexed="12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b/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vertAlign val="subscript"/>
      <sz val="11"/>
      <color theme="1"/>
      <name val="Calibri"/>
      <family val="1"/>
      <scheme val="minor"/>
    </font>
    <font>
      <sz val="11"/>
      <color theme="1"/>
      <name val="Calibri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6" fillId="0" borderId="0"/>
  </cellStyleXfs>
  <cellXfs count="56">
    <xf numFmtId="0" fontId="0" fillId="0" borderId="0" xfId="0"/>
    <xf numFmtId="0" fontId="1" fillId="0" borderId="0" xfId="0" applyFont="1"/>
    <xf numFmtId="0" fontId="5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" fontId="1" fillId="0" borderId="0" xfId="0" applyNumberFormat="1" applyFont="1"/>
    <xf numFmtId="0" fontId="1" fillId="0" borderId="3" xfId="0" applyFont="1" applyBorder="1" applyAlignment="1">
      <alignment horizontal="center"/>
    </xf>
    <xf numFmtId="1" fontId="1" fillId="0" borderId="1" xfId="0" applyNumberFormat="1" applyFont="1" applyBorder="1"/>
    <xf numFmtId="1" fontId="5" fillId="0" borderId="1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165" fontId="12" fillId="0" borderId="0" xfId="0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167" fontId="12" fillId="0" borderId="0" xfId="0" applyNumberFormat="1" applyFont="1" applyAlignment="1">
      <alignment horizontal="center"/>
    </xf>
    <xf numFmtId="168" fontId="12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166" fontId="15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4" fillId="0" borderId="0" xfId="0" applyFont="1"/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4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1" xfId="0" applyFont="1" applyBorder="1"/>
    <xf numFmtId="0" fontId="6" fillId="0" borderId="0" xfId="0" applyFont="1"/>
    <xf numFmtId="0" fontId="0" fillId="0" borderId="0" xfId="0" applyAlignment="1">
      <alignment horizontal="left"/>
    </xf>
    <xf numFmtId="0" fontId="1" fillId="0" borderId="2" xfId="0" applyFont="1" applyBorder="1"/>
    <xf numFmtId="1" fontId="1" fillId="0" borderId="2" xfId="0" applyNumberFormat="1" applyFont="1" applyBorder="1"/>
    <xf numFmtId="0" fontId="8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 xr:uid="{F7A6E956-1360-4D98-B4C4-926D3D3173A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D6675-352D-426F-9EBF-18E5322A43BE}">
  <dimension ref="A1:Q46"/>
  <sheetViews>
    <sheetView topLeftCell="A7" zoomScaleNormal="100" workbookViewId="0">
      <selection activeCell="T11" sqref="T11"/>
    </sheetView>
  </sheetViews>
  <sheetFormatPr defaultColWidth="8.90625" defaultRowHeight="10.5" x14ac:dyDescent="0.25"/>
  <cols>
    <col min="1" max="1" width="8.1796875" style="1" customWidth="1"/>
    <col min="2" max="2" width="0.26953125" style="1" customWidth="1"/>
    <col min="3" max="3" width="5.1796875" style="1" customWidth="1"/>
    <col min="4" max="4" width="5.6328125" style="1" bestFit="1" customWidth="1"/>
    <col min="5" max="6" width="5.54296875" style="1" bestFit="1" customWidth="1"/>
    <col min="7" max="7" width="0.7265625" style="1" customWidth="1"/>
    <col min="8" max="8" width="4.6328125" style="1" bestFit="1" customWidth="1"/>
    <col min="9" max="9" width="4.6328125" style="1" customWidth="1"/>
    <col min="10" max="10" width="4.08984375" style="1" customWidth="1"/>
    <col min="11" max="12" width="4.6328125" style="1" bestFit="1" customWidth="1"/>
    <col min="13" max="13" width="2.90625" style="1" customWidth="1"/>
    <col min="14" max="14" width="0.54296875" style="1" customWidth="1"/>
    <col min="15" max="17" width="5.08984375" style="1" customWidth="1"/>
    <col min="18" max="16384" width="8.90625" style="1"/>
  </cols>
  <sheetData>
    <row r="1" spans="1:17" ht="11" thickBot="1" x14ac:dyDescent="0.3">
      <c r="A1" s="52" t="s">
        <v>31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ht="14.4" customHeight="1" thickBot="1" x14ac:dyDescent="0.3">
      <c r="A2" s="8" t="s">
        <v>24</v>
      </c>
      <c r="B2" s="4"/>
      <c r="C2" s="48" t="s">
        <v>28</v>
      </c>
      <c r="D2" s="48"/>
      <c r="E2" s="48"/>
      <c r="F2" s="48"/>
      <c r="G2" s="4"/>
      <c r="H2" s="48" t="s">
        <v>27</v>
      </c>
      <c r="I2" s="48"/>
      <c r="J2" s="48"/>
      <c r="K2" s="48"/>
      <c r="L2" s="48"/>
      <c r="M2" s="48"/>
      <c r="N2" s="4"/>
      <c r="O2" s="48" t="s">
        <v>32</v>
      </c>
      <c r="P2" s="48"/>
      <c r="Q2" s="48"/>
    </row>
    <row r="3" spans="1:17" ht="13.25" customHeight="1" x14ac:dyDescent="0.25">
      <c r="A3" s="40" t="s">
        <v>26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ht="12.5" x14ac:dyDescent="0.35">
      <c r="A4" s="1" t="s">
        <v>14</v>
      </c>
      <c r="C4" s="5">
        <v>67.150000000000006</v>
      </c>
      <c r="D4" s="5">
        <v>67.7</v>
      </c>
      <c r="E4" s="5">
        <v>67.319999999999993</v>
      </c>
      <c r="F4" s="5">
        <v>66.84</v>
      </c>
      <c r="G4" s="5"/>
      <c r="H4" s="5">
        <v>38.42</v>
      </c>
      <c r="I4" s="5">
        <v>38.51</v>
      </c>
      <c r="J4" s="5">
        <v>38.549999999999997</v>
      </c>
      <c r="K4" s="5">
        <v>38.82</v>
      </c>
      <c r="L4" s="5">
        <v>39</v>
      </c>
      <c r="M4" s="5"/>
      <c r="N4" s="5"/>
      <c r="O4" s="5">
        <v>46.55</v>
      </c>
      <c r="P4" s="5">
        <v>46.83</v>
      </c>
      <c r="Q4" s="5">
        <v>46.56</v>
      </c>
    </row>
    <row r="5" spans="1:17" ht="12.5" x14ac:dyDescent="0.35">
      <c r="A5" s="1" t="s">
        <v>15</v>
      </c>
      <c r="C5" s="5">
        <v>0</v>
      </c>
      <c r="D5" s="5">
        <v>0</v>
      </c>
      <c r="E5" s="5">
        <v>0</v>
      </c>
      <c r="F5" s="5">
        <v>0</v>
      </c>
      <c r="G5" s="5"/>
      <c r="H5" s="5">
        <v>0.95</v>
      </c>
      <c r="I5" s="5">
        <v>1.05</v>
      </c>
      <c r="J5" s="5">
        <v>1.04</v>
      </c>
      <c r="K5" s="5">
        <v>1</v>
      </c>
      <c r="L5" s="5">
        <v>0.98</v>
      </c>
      <c r="M5" s="5"/>
      <c r="N5" s="5"/>
      <c r="O5" s="5">
        <v>0.56000000000000005</v>
      </c>
      <c r="P5" s="5">
        <v>0.38</v>
      </c>
      <c r="Q5" s="5">
        <v>0.3</v>
      </c>
    </row>
    <row r="6" spans="1:17" ht="12.5" x14ac:dyDescent="0.35">
      <c r="A6" s="1" t="s">
        <v>16</v>
      </c>
      <c r="C6" s="5">
        <v>20.63</v>
      </c>
      <c r="D6" s="5">
        <v>20.11</v>
      </c>
      <c r="E6" s="5">
        <v>20.420000000000002</v>
      </c>
      <c r="F6" s="5">
        <v>20.32</v>
      </c>
      <c r="G6" s="5"/>
      <c r="H6" s="5">
        <v>18.510000000000002</v>
      </c>
      <c r="I6" s="5">
        <v>18.41</v>
      </c>
      <c r="J6" s="5">
        <v>18.64</v>
      </c>
      <c r="K6" s="5">
        <v>18.89</v>
      </c>
      <c r="L6" s="5">
        <v>19.010000000000002</v>
      </c>
      <c r="M6" s="5"/>
      <c r="N6" s="5"/>
      <c r="O6" s="5">
        <v>34.31</v>
      </c>
      <c r="P6" s="5">
        <v>34.21</v>
      </c>
      <c r="Q6" s="5">
        <v>33.979999999999997</v>
      </c>
    </row>
    <row r="7" spans="1:17" ht="12.5" x14ac:dyDescent="0.35">
      <c r="A7" s="1" t="s">
        <v>17</v>
      </c>
      <c r="C7" s="5">
        <v>0.05</v>
      </c>
      <c r="D7" s="5">
        <v>0</v>
      </c>
      <c r="E7" s="5">
        <v>0.03</v>
      </c>
      <c r="F7" s="5">
        <v>0.09</v>
      </c>
      <c r="G7" s="5"/>
      <c r="H7" s="5">
        <v>0.13</v>
      </c>
      <c r="I7" s="5">
        <v>0.09</v>
      </c>
      <c r="J7" s="5">
        <v>0</v>
      </c>
      <c r="K7" s="5">
        <v>0.11</v>
      </c>
      <c r="L7" s="5">
        <v>0.03</v>
      </c>
      <c r="M7" s="5"/>
      <c r="N7" s="5"/>
      <c r="O7" s="5">
        <v>7.0000000000000007E-2</v>
      </c>
      <c r="P7" s="5">
        <v>0</v>
      </c>
      <c r="Q7" s="5">
        <v>0</v>
      </c>
    </row>
    <row r="8" spans="1:17" x14ac:dyDescent="0.25">
      <c r="A8" s="1" t="s">
        <v>0</v>
      </c>
      <c r="C8" s="5">
        <v>0</v>
      </c>
      <c r="D8" s="5">
        <v>7.3999999999999996E-2</v>
      </c>
      <c r="E8" s="5">
        <v>0</v>
      </c>
      <c r="F8" s="5">
        <v>4.5999999999999999E-2</v>
      </c>
      <c r="G8" s="5"/>
      <c r="H8" s="5">
        <v>9.57</v>
      </c>
      <c r="I8" s="5">
        <v>9.6300000000000008</v>
      </c>
      <c r="J8" s="5">
        <v>9.43</v>
      </c>
      <c r="K8" s="5">
        <v>9.2899999999999991</v>
      </c>
      <c r="L8" s="5">
        <v>8.9600000000000009</v>
      </c>
      <c r="M8" s="5"/>
      <c r="N8" s="5"/>
      <c r="O8" s="5">
        <v>1.02</v>
      </c>
      <c r="P8" s="5">
        <v>1.01</v>
      </c>
      <c r="Q8" s="5">
        <v>1.2</v>
      </c>
    </row>
    <row r="9" spans="1:17" x14ac:dyDescent="0.25">
      <c r="A9" s="1" t="s">
        <v>1</v>
      </c>
      <c r="C9" s="5">
        <v>0</v>
      </c>
      <c r="D9" s="5">
        <v>0</v>
      </c>
      <c r="E9" s="5">
        <v>0</v>
      </c>
      <c r="F9" s="5">
        <v>0</v>
      </c>
      <c r="G9" s="5"/>
      <c r="H9" s="5">
        <v>0</v>
      </c>
      <c r="I9" s="5">
        <v>0.12</v>
      </c>
      <c r="J9" s="5">
        <v>0.1</v>
      </c>
      <c r="K9" s="5">
        <v>0.05</v>
      </c>
      <c r="L9" s="5">
        <v>0.04</v>
      </c>
      <c r="M9" s="5"/>
      <c r="N9" s="5"/>
      <c r="O9" s="5">
        <v>0</v>
      </c>
      <c r="P9" s="5">
        <v>0</v>
      </c>
      <c r="Q9" s="5">
        <v>0.04</v>
      </c>
    </row>
    <row r="10" spans="1:17" x14ac:dyDescent="0.25">
      <c r="A10" s="1" t="s">
        <v>2</v>
      </c>
      <c r="C10" s="5">
        <v>0</v>
      </c>
      <c r="D10" s="5">
        <v>0</v>
      </c>
      <c r="E10" s="5">
        <v>0</v>
      </c>
      <c r="F10" s="5">
        <v>0</v>
      </c>
      <c r="G10" s="5"/>
      <c r="H10" s="5">
        <v>16.91</v>
      </c>
      <c r="I10" s="5">
        <v>17.09</v>
      </c>
      <c r="J10" s="5">
        <v>16.86</v>
      </c>
      <c r="K10" s="5">
        <v>16.809999999999999</v>
      </c>
      <c r="L10" s="5">
        <v>16.57</v>
      </c>
      <c r="M10" s="5"/>
      <c r="N10" s="5"/>
      <c r="O10" s="5">
        <v>0.9</v>
      </c>
      <c r="P10" s="5">
        <v>0.94</v>
      </c>
      <c r="Q10" s="5">
        <v>1.02</v>
      </c>
    </row>
    <row r="11" spans="1:17" x14ac:dyDescent="0.25">
      <c r="A11" s="1" t="s">
        <v>3</v>
      </c>
      <c r="C11" s="5">
        <v>1.74</v>
      </c>
      <c r="D11" s="5">
        <v>1.5</v>
      </c>
      <c r="E11" s="5">
        <v>1.64</v>
      </c>
      <c r="F11" s="5">
        <v>1.7</v>
      </c>
      <c r="G11" s="5"/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/>
      <c r="N11" s="5"/>
      <c r="O11" s="5">
        <v>0</v>
      </c>
      <c r="P11" s="5">
        <v>0</v>
      </c>
      <c r="Q11" s="5">
        <v>0</v>
      </c>
    </row>
    <row r="12" spans="1:17" ht="12.5" x14ac:dyDescent="0.35">
      <c r="A12" s="1" t="s">
        <v>18</v>
      </c>
      <c r="C12" s="5">
        <v>10.71</v>
      </c>
      <c r="D12" s="5">
        <v>10.77</v>
      </c>
      <c r="E12" s="5">
        <v>10.73</v>
      </c>
      <c r="F12" s="5">
        <v>10.64</v>
      </c>
      <c r="G12" s="5"/>
      <c r="H12" s="5">
        <v>0.43</v>
      </c>
      <c r="I12" s="5">
        <v>0.47</v>
      </c>
      <c r="J12" s="5">
        <v>0.44</v>
      </c>
      <c r="K12" s="5">
        <v>0.43</v>
      </c>
      <c r="L12" s="5">
        <v>0.38</v>
      </c>
      <c r="M12" s="5"/>
      <c r="N12" s="5"/>
      <c r="O12" s="5">
        <v>1.34</v>
      </c>
      <c r="P12" s="5">
        <v>1.25</v>
      </c>
      <c r="Q12" s="5">
        <v>1.28</v>
      </c>
    </row>
    <row r="13" spans="1:17" ht="12.5" x14ac:dyDescent="0.35">
      <c r="A13" s="1" t="s">
        <v>19</v>
      </c>
      <c r="C13" s="5">
        <v>0.06</v>
      </c>
      <c r="D13" s="5">
        <v>0.13</v>
      </c>
      <c r="E13" s="5">
        <v>0.11</v>
      </c>
      <c r="F13" s="5">
        <v>0.08</v>
      </c>
      <c r="G13" s="5"/>
      <c r="H13" s="5">
        <v>9.24</v>
      </c>
      <c r="I13" s="5">
        <v>9.08</v>
      </c>
      <c r="J13" s="5">
        <v>9.08</v>
      </c>
      <c r="K13" s="5">
        <v>8.9600000000000009</v>
      </c>
      <c r="L13" s="5">
        <v>9.02</v>
      </c>
      <c r="M13" s="5"/>
      <c r="N13" s="5"/>
      <c r="O13" s="5">
        <v>9.4499999999999993</v>
      </c>
      <c r="P13" s="5">
        <v>9.5299999999999994</v>
      </c>
      <c r="Q13" s="5">
        <v>9.5500000000000007</v>
      </c>
    </row>
    <row r="14" spans="1:17" x14ac:dyDescent="0.25">
      <c r="A14" s="1" t="s">
        <v>4</v>
      </c>
      <c r="C14" s="5">
        <v>100.34</v>
      </c>
      <c r="D14" s="5">
        <v>100.29</v>
      </c>
      <c r="E14" s="5">
        <v>100.25</v>
      </c>
      <c r="F14" s="5">
        <v>99.72</v>
      </c>
      <c r="G14" s="5"/>
      <c r="H14" s="5">
        <v>94.160000000000011</v>
      </c>
      <c r="I14" s="5">
        <v>94.45</v>
      </c>
      <c r="J14" s="5">
        <v>94.139999999999986</v>
      </c>
      <c r="K14" s="5">
        <v>94.360000000000014</v>
      </c>
      <c r="L14" s="5">
        <v>93.99</v>
      </c>
      <c r="M14" s="5"/>
      <c r="N14" s="5"/>
      <c r="O14" s="5">
        <v>94.2</v>
      </c>
      <c r="P14" s="5">
        <v>94.15</v>
      </c>
      <c r="Q14" s="5">
        <v>93.93</v>
      </c>
    </row>
    <row r="15" spans="1:17" x14ac:dyDescent="0.25">
      <c r="A15" s="49" t="s">
        <v>25</v>
      </c>
      <c r="B15" s="49"/>
      <c r="C15" s="49"/>
      <c r="D15" s="49"/>
      <c r="E15" s="49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ht="12" customHeight="1" x14ac:dyDescent="0.25">
      <c r="A16" s="1" t="s">
        <v>100</v>
      </c>
      <c r="C16" s="50">
        <v>8</v>
      </c>
      <c r="D16" s="50"/>
      <c r="E16" s="50"/>
      <c r="F16" s="50"/>
      <c r="H16" s="51">
        <v>11</v>
      </c>
      <c r="I16" s="51"/>
      <c r="J16" s="51"/>
      <c r="K16" s="51"/>
      <c r="L16" s="51"/>
      <c r="O16" s="51">
        <v>11</v>
      </c>
      <c r="P16" s="51"/>
      <c r="Q16" s="51"/>
    </row>
    <row r="17" spans="1:17" x14ac:dyDescent="0.25">
      <c r="A17" s="1" t="s">
        <v>5</v>
      </c>
      <c r="C17" s="6">
        <v>2.9329999999999998</v>
      </c>
      <c r="D17" s="6">
        <v>2.956</v>
      </c>
      <c r="E17" s="6">
        <v>2.9430000000000001</v>
      </c>
      <c r="F17" s="6">
        <v>2.9390000000000001</v>
      </c>
      <c r="G17" s="6"/>
      <c r="H17" s="6">
        <v>2.8050000000000002</v>
      </c>
      <c r="I17" s="6">
        <v>2.8029999999999999</v>
      </c>
      <c r="J17" s="6">
        <v>2.8090000000000002</v>
      </c>
      <c r="K17" s="6">
        <v>2.8159999999999998</v>
      </c>
      <c r="L17" s="6">
        <v>2.8330000000000002</v>
      </c>
      <c r="M17" s="6"/>
      <c r="N17" s="6"/>
      <c r="O17" s="6">
        <v>3.1179999999999999</v>
      </c>
      <c r="P17" s="6">
        <v>3.1360000000000001</v>
      </c>
      <c r="Q17" s="6">
        <v>3.1320000000000001</v>
      </c>
    </row>
    <row r="18" spans="1:17" x14ac:dyDescent="0.25">
      <c r="A18" s="1" t="s">
        <v>6</v>
      </c>
      <c r="C18" s="6">
        <v>0</v>
      </c>
      <c r="D18" s="6">
        <v>0</v>
      </c>
      <c r="E18" s="6">
        <v>0</v>
      </c>
      <c r="F18" s="6">
        <v>0</v>
      </c>
      <c r="G18" s="6"/>
      <c r="H18" s="6">
        <v>5.1999999999999998E-2</v>
      </c>
      <c r="I18" s="6">
        <v>5.8000000000000003E-2</v>
      </c>
      <c r="J18" s="6">
        <v>5.7000000000000002E-2</v>
      </c>
      <c r="K18" s="6">
        <v>5.5E-2</v>
      </c>
      <c r="L18" s="6">
        <v>5.2999999999999999E-2</v>
      </c>
      <c r="M18" s="6"/>
      <c r="N18" s="6"/>
      <c r="O18" s="6">
        <v>2.8000000000000001E-2</v>
      </c>
      <c r="P18" s="6">
        <v>1.9E-2</v>
      </c>
      <c r="Q18" s="6">
        <v>1.4999999999999999E-2</v>
      </c>
    </row>
    <row r="19" spans="1:17" x14ac:dyDescent="0.25">
      <c r="A19" s="1" t="s">
        <v>7</v>
      </c>
      <c r="C19" s="6">
        <v>1.0620000000000001</v>
      </c>
      <c r="D19" s="6">
        <v>1.036</v>
      </c>
      <c r="E19" s="6">
        <v>1.052</v>
      </c>
      <c r="F19" s="6">
        <v>1.0529999999999999</v>
      </c>
      <c r="G19" s="6"/>
      <c r="H19" s="6">
        <v>1.593</v>
      </c>
      <c r="I19" s="6">
        <v>1.579</v>
      </c>
      <c r="J19" s="6">
        <v>1.601</v>
      </c>
      <c r="K19" s="6">
        <v>1.615</v>
      </c>
      <c r="L19" s="6">
        <v>1.627</v>
      </c>
      <c r="M19" s="6"/>
      <c r="N19" s="6"/>
      <c r="O19" s="6">
        <v>2.7090000000000001</v>
      </c>
      <c r="P19" s="6">
        <v>2.7010000000000001</v>
      </c>
      <c r="Q19" s="6">
        <v>2.694</v>
      </c>
    </row>
    <row r="20" spans="1:17" x14ac:dyDescent="0.25">
      <c r="A20" s="1" t="s">
        <v>8</v>
      </c>
      <c r="C20" s="6">
        <v>2E-3</v>
      </c>
      <c r="D20" s="6">
        <v>0</v>
      </c>
      <c r="E20" s="6">
        <v>1E-3</v>
      </c>
      <c r="F20" s="6">
        <v>3.0000000000000001E-3</v>
      </c>
      <c r="G20" s="6"/>
      <c r="H20" s="6">
        <v>7.0000000000000001E-3</v>
      </c>
      <c r="I20" s="6">
        <v>5.0000000000000001E-3</v>
      </c>
      <c r="J20" s="6">
        <v>0</v>
      </c>
      <c r="K20" s="6">
        <v>6.0000000000000001E-3</v>
      </c>
      <c r="L20" s="6">
        <v>2E-3</v>
      </c>
      <c r="M20" s="6"/>
      <c r="N20" s="6"/>
      <c r="O20" s="6">
        <v>3.0000000000000001E-3</v>
      </c>
      <c r="P20" s="6">
        <v>0</v>
      </c>
      <c r="Q20" s="6">
        <v>0</v>
      </c>
    </row>
    <row r="21" spans="1:17" ht="12.5" x14ac:dyDescent="0.25">
      <c r="A21" s="1" t="s">
        <v>20</v>
      </c>
      <c r="C21" s="6">
        <v>0</v>
      </c>
      <c r="D21" s="6">
        <v>0</v>
      </c>
      <c r="E21" s="6">
        <v>0</v>
      </c>
      <c r="F21" s="6">
        <v>0</v>
      </c>
      <c r="G21" s="6"/>
      <c r="H21" s="6">
        <v>0.58399999999999996</v>
      </c>
      <c r="I21" s="6">
        <v>0.58599999999999997</v>
      </c>
      <c r="J21" s="6">
        <v>0.57399999999999995</v>
      </c>
      <c r="K21" s="6">
        <v>0.56299999999999994</v>
      </c>
      <c r="L21" s="6">
        <v>0.54400000000000004</v>
      </c>
      <c r="M21" s="6"/>
      <c r="N21" s="6"/>
      <c r="O21" s="6">
        <v>5.7000000000000002E-2</v>
      </c>
      <c r="P21" s="6">
        <v>5.7000000000000002E-2</v>
      </c>
      <c r="Q21" s="6">
        <v>6.7000000000000004E-2</v>
      </c>
    </row>
    <row r="22" spans="1:17" x14ac:dyDescent="0.25">
      <c r="A22" s="1" t="s">
        <v>9</v>
      </c>
      <c r="C22" s="6">
        <v>0</v>
      </c>
      <c r="D22" s="6">
        <v>0</v>
      </c>
      <c r="E22" s="6">
        <v>0</v>
      </c>
      <c r="F22" s="6">
        <v>0</v>
      </c>
      <c r="G22" s="6"/>
      <c r="H22" s="6">
        <v>0</v>
      </c>
      <c r="I22" s="6">
        <v>7.0000000000000001E-3</v>
      </c>
      <c r="J22" s="6">
        <v>6.0000000000000001E-3</v>
      </c>
      <c r="K22" s="6">
        <v>3.0000000000000001E-3</v>
      </c>
      <c r="L22" s="6">
        <v>2E-3</v>
      </c>
      <c r="M22" s="6"/>
      <c r="N22" s="6"/>
      <c r="O22" s="6">
        <v>0</v>
      </c>
      <c r="P22" s="6">
        <v>0</v>
      </c>
      <c r="Q22" s="6">
        <v>2E-3</v>
      </c>
    </row>
    <row r="23" spans="1:17" x14ac:dyDescent="0.25">
      <c r="A23" s="1" t="s">
        <v>10</v>
      </c>
      <c r="C23" s="6">
        <v>0</v>
      </c>
      <c r="D23" s="6">
        <v>0</v>
      </c>
      <c r="E23" s="6">
        <v>0</v>
      </c>
      <c r="F23" s="6">
        <v>0</v>
      </c>
      <c r="G23" s="6"/>
      <c r="H23" s="6">
        <v>1.84</v>
      </c>
      <c r="I23" s="6">
        <v>1.8540000000000001</v>
      </c>
      <c r="J23" s="6">
        <v>1.831</v>
      </c>
      <c r="K23" s="6">
        <v>1.8169999999999999</v>
      </c>
      <c r="L23" s="6">
        <v>1.794</v>
      </c>
      <c r="M23" s="6"/>
      <c r="N23" s="6"/>
      <c r="O23" s="6">
        <v>0.09</v>
      </c>
      <c r="P23" s="6">
        <v>9.4E-2</v>
      </c>
      <c r="Q23" s="6">
        <v>0.10299999999999999</v>
      </c>
    </row>
    <row r="24" spans="1:17" x14ac:dyDescent="0.25">
      <c r="A24" s="1" t="s">
        <v>11</v>
      </c>
      <c r="C24" s="6">
        <v>8.1000000000000003E-2</v>
      </c>
      <c r="D24" s="6">
        <v>7.0000000000000007E-2</v>
      </c>
      <c r="E24" s="6">
        <v>7.6999999999999999E-2</v>
      </c>
      <c r="F24" s="6">
        <v>0.08</v>
      </c>
      <c r="G24" s="6"/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/>
      <c r="N24" s="6"/>
      <c r="O24" s="6">
        <v>0</v>
      </c>
      <c r="P24" s="6">
        <v>0</v>
      </c>
      <c r="Q24" s="6">
        <v>0</v>
      </c>
    </row>
    <row r="25" spans="1:17" x14ac:dyDescent="0.25">
      <c r="A25" s="1" t="s">
        <v>12</v>
      </c>
      <c r="C25" s="6">
        <v>0.90700000000000003</v>
      </c>
      <c r="D25" s="6">
        <v>0.91200000000000003</v>
      </c>
      <c r="E25" s="6">
        <v>0.90900000000000003</v>
      </c>
      <c r="F25" s="6">
        <v>0.90700000000000003</v>
      </c>
      <c r="G25" s="6"/>
      <c r="H25" s="6">
        <v>6.0999999999999999E-2</v>
      </c>
      <c r="I25" s="6">
        <v>6.6000000000000003E-2</v>
      </c>
      <c r="J25" s="6">
        <v>6.3E-2</v>
      </c>
      <c r="K25" s="6">
        <v>0.06</v>
      </c>
      <c r="L25" s="6">
        <v>5.2999999999999999E-2</v>
      </c>
      <c r="M25" s="6"/>
      <c r="N25" s="6"/>
      <c r="O25" s="6">
        <v>0.17399999999999999</v>
      </c>
      <c r="P25" s="6">
        <v>0.16300000000000001</v>
      </c>
      <c r="Q25" s="6">
        <v>0.16700000000000001</v>
      </c>
    </row>
    <row r="26" spans="1:17" x14ac:dyDescent="0.25">
      <c r="A26" s="1" t="s">
        <v>13</v>
      </c>
      <c r="C26" s="6">
        <v>4.0000000000000001E-3</v>
      </c>
      <c r="D26" s="6">
        <v>7.0000000000000001E-3</v>
      </c>
      <c r="E26" s="6">
        <v>6.0000000000000001E-3</v>
      </c>
      <c r="F26" s="6">
        <v>5.0000000000000001E-3</v>
      </c>
      <c r="G26" s="6"/>
      <c r="H26" s="6">
        <v>0.86099999999999999</v>
      </c>
      <c r="I26" s="6">
        <v>0.84299999999999997</v>
      </c>
      <c r="J26" s="6">
        <v>0.84399999999999997</v>
      </c>
      <c r="K26" s="6">
        <v>0.82899999999999996</v>
      </c>
      <c r="L26" s="6">
        <v>0.83499999999999996</v>
      </c>
      <c r="M26" s="6"/>
      <c r="N26" s="6"/>
      <c r="O26" s="6">
        <v>0.80700000000000005</v>
      </c>
      <c r="P26" s="6">
        <v>0.81399999999999995</v>
      </c>
      <c r="Q26" s="6">
        <v>0.82</v>
      </c>
    </row>
    <row r="27" spans="1:17" x14ac:dyDescent="0.25">
      <c r="A27" s="1" t="s">
        <v>29</v>
      </c>
      <c r="C27" s="6">
        <v>4.9889999999999999</v>
      </c>
      <c r="D27" s="6">
        <v>4.984</v>
      </c>
      <c r="E27" s="6">
        <v>4.9880000000000004</v>
      </c>
      <c r="F27" s="6">
        <v>4.9889999999999999</v>
      </c>
      <c r="G27" s="6"/>
      <c r="H27" s="6">
        <v>7.802999999999999</v>
      </c>
      <c r="I27" s="6">
        <v>7.8009999999999993</v>
      </c>
      <c r="J27" s="6">
        <v>7.7850000000000001</v>
      </c>
      <c r="K27" s="6">
        <v>7.7639999999999993</v>
      </c>
      <c r="L27" s="6">
        <v>7.7429999999999986</v>
      </c>
      <c r="M27" s="6"/>
      <c r="N27" s="6"/>
      <c r="O27" s="6">
        <v>6.9880000000000004</v>
      </c>
      <c r="P27" s="6">
        <v>6.9829999999999997</v>
      </c>
      <c r="Q27" s="6">
        <v>7</v>
      </c>
    </row>
    <row r="28" spans="1:17" ht="11" thickBot="1" x14ac:dyDescent="0.3">
      <c r="A28" s="47" t="s">
        <v>30</v>
      </c>
      <c r="B28" s="47"/>
      <c r="C28" s="47"/>
      <c r="D28" s="47"/>
      <c r="E28" s="47"/>
      <c r="F28" s="47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ht="12" customHeight="1" x14ac:dyDescent="0.25">
      <c r="A29" s="2" t="s">
        <v>21</v>
      </c>
      <c r="B29" s="2"/>
      <c r="C29" s="9">
        <v>8.1653225806451601</v>
      </c>
      <c r="D29" s="9">
        <v>7.0778564206268966</v>
      </c>
      <c r="E29" s="9">
        <v>7.762096774193548</v>
      </c>
      <c r="F29" s="9">
        <v>8.064516129032258</v>
      </c>
    </row>
    <row r="30" spans="1:17" ht="11" thickBot="1" x14ac:dyDescent="0.3">
      <c r="A30" s="2" t="s">
        <v>22</v>
      </c>
      <c r="B30" s="2"/>
      <c r="C30" s="7">
        <v>91.431451612903231</v>
      </c>
      <c r="D30" s="7">
        <v>92.214357937310425</v>
      </c>
      <c r="E30" s="7">
        <v>91.633064516129039</v>
      </c>
      <c r="F30" s="7">
        <v>91.431451612903231</v>
      </c>
      <c r="H30" s="3"/>
      <c r="I30" s="3"/>
      <c r="J30" s="3"/>
      <c r="K30" s="3"/>
      <c r="L30" s="3"/>
    </row>
    <row r="31" spans="1:17" ht="11" thickBot="1" x14ac:dyDescent="0.3">
      <c r="A31" s="1" t="s">
        <v>23</v>
      </c>
      <c r="H31" s="10">
        <f>0.759075907590759*100</f>
        <v>75.907590759075902</v>
      </c>
      <c r="I31" s="10">
        <f t="shared" ref="I31:L31" si="0">0.759075907590759*100</f>
        <v>75.907590759075902</v>
      </c>
      <c r="J31" s="10">
        <f t="shared" si="0"/>
        <v>75.907590759075902</v>
      </c>
      <c r="K31" s="10">
        <f t="shared" si="0"/>
        <v>75.907590759075902</v>
      </c>
      <c r="L31" s="10">
        <f t="shared" si="0"/>
        <v>75.907590759075902</v>
      </c>
      <c r="M31" s="11"/>
      <c r="N31" s="11"/>
    </row>
    <row r="32" spans="1:17" ht="14" customHeight="1" x14ac:dyDescent="0.35">
      <c r="A32" s="42" t="s">
        <v>94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</row>
    <row r="33" spans="1:17" x14ac:dyDescent="0.25">
      <c r="A33" s="43" t="s">
        <v>95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</row>
    <row r="34" spans="1:17" x14ac:dyDescent="0.25">
      <c r="A34" s="1" t="s">
        <v>96</v>
      </c>
    </row>
    <row r="36" spans="1:17" x14ac:dyDescent="0.25">
      <c r="A36" s="12" t="s">
        <v>36</v>
      </c>
      <c r="B36" s="4"/>
      <c r="C36" s="13">
        <f>H21+H23</f>
        <v>2.4239999999999999</v>
      </c>
      <c r="D36" s="13">
        <f>I21+I23</f>
        <v>2.44</v>
      </c>
      <c r="E36" s="13">
        <f>J21+J23</f>
        <v>2.4049999999999998</v>
      </c>
      <c r="F36" s="13">
        <f>K21+K23</f>
        <v>2.38</v>
      </c>
      <c r="G36" s="13"/>
      <c r="H36" s="13"/>
      <c r="I36" s="13"/>
      <c r="J36" s="13"/>
      <c r="K36" s="13"/>
    </row>
    <row r="37" spans="1:17" x14ac:dyDescent="0.25">
      <c r="A37" s="12" t="s">
        <v>37</v>
      </c>
      <c r="B37" s="4"/>
      <c r="C37" s="4">
        <f>H23/(H23+H21)</f>
        <v>0.75907590759075916</v>
      </c>
      <c r="D37" s="4">
        <f>I23/(I23+I21)</f>
        <v>0.75983606557377059</v>
      </c>
      <c r="E37" s="4">
        <f>J23/(J23+J21)</f>
        <v>0.76133056133056143</v>
      </c>
      <c r="F37" s="4">
        <f>K23/(K23+K21)</f>
        <v>0.76344537815126057</v>
      </c>
      <c r="G37" s="4"/>
      <c r="H37" s="4"/>
      <c r="I37" s="4"/>
      <c r="J37" s="4"/>
      <c r="K37" s="4"/>
    </row>
    <row r="38" spans="1:17" x14ac:dyDescent="0.25">
      <c r="A38" s="12" t="s">
        <v>38</v>
      </c>
      <c r="B38" s="4"/>
      <c r="C38" s="4">
        <f>H21/C36</f>
        <v>0.24092409240924093</v>
      </c>
      <c r="D38" s="4">
        <f>I21/D36</f>
        <v>0.24016393442622949</v>
      </c>
      <c r="E38" s="4">
        <f>J21/E36</f>
        <v>0.23866943866943868</v>
      </c>
      <c r="F38" s="4">
        <f>K21/F36</f>
        <v>0.23655462184873949</v>
      </c>
      <c r="G38" s="4"/>
      <c r="H38" s="4"/>
      <c r="I38" s="4"/>
      <c r="J38" s="4"/>
      <c r="K38" s="4"/>
    </row>
    <row r="39" spans="1:17" x14ac:dyDescent="0.25">
      <c r="A39" s="12" t="s">
        <v>39</v>
      </c>
      <c r="B39" s="4"/>
      <c r="C39" s="4">
        <f>H18*2</f>
        <v>0.104</v>
      </c>
      <c r="D39" s="4">
        <f>I18*2</f>
        <v>0.11600000000000001</v>
      </c>
      <c r="E39" s="4">
        <f>J18*2</f>
        <v>0.114</v>
      </c>
      <c r="F39" s="4">
        <f>K18*2</f>
        <v>0.11</v>
      </c>
      <c r="G39" s="4"/>
      <c r="H39" s="4"/>
      <c r="I39" s="4"/>
      <c r="J39" s="4"/>
      <c r="K39" s="4"/>
    </row>
    <row r="40" spans="1:17" x14ac:dyDescent="0.25">
      <c r="A40" s="12" t="s">
        <v>33</v>
      </c>
      <c r="B40" s="4"/>
      <c r="C40" s="4">
        <v>-2.3593999999999999</v>
      </c>
      <c r="D40" s="4">
        <v>-2.3593999999999999</v>
      </c>
      <c r="E40" s="4">
        <v>-2.3593999999999999</v>
      </c>
      <c r="F40" s="4">
        <v>-2.3593999999999999</v>
      </c>
      <c r="G40" s="4"/>
      <c r="H40" s="4"/>
      <c r="I40" s="4"/>
      <c r="J40" s="4"/>
      <c r="K40" s="4"/>
    </row>
    <row r="41" spans="1:17" x14ac:dyDescent="0.25">
      <c r="A41" s="12" t="s">
        <v>34</v>
      </c>
      <c r="B41" s="4"/>
      <c r="C41" s="4">
        <f>4.6482*10^(-9)</f>
        <v>4.6482000000000006E-9</v>
      </c>
      <c r="D41" s="4">
        <f t="shared" ref="D41:F41" si="1">4.6482*10^(-9)</f>
        <v>4.6482000000000006E-9</v>
      </c>
      <c r="E41" s="4">
        <f t="shared" si="1"/>
        <v>4.6482000000000006E-9</v>
      </c>
      <c r="F41" s="4">
        <f t="shared" si="1"/>
        <v>4.6482000000000006E-9</v>
      </c>
      <c r="G41" s="4"/>
      <c r="H41" s="4"/>
      <c r="I41" s="4"/>
      <c r="J41" s="4"/>
      <c r="K41" s="4"/>
    </row>
    <row r="42" spans="1:17" x14ac:dyDescent="0.25">
      <c r="A42" s="12" t="s">
        <v>35</v>
      </c>
      <c r="B42" s="4"/>
      <c r="C42" s="4">
        <v>-1.7282999999999999</v>
      </c>
      <c r="D42" s="4">
        <v>-1.7282999999999999</v>
      </c>
      <c r="E42" s="4">
        <v>-1.7282999999999999</v>
      </c>
      <c r="F42" s="4">
        <v>-1.7282999999999999</v>
      </c>
      <c r="G42" s="4"/>
      <c r="H42" s="4"/>
      <c r="I42" s="4"/>
      <c r="J42" s="4"/>
      <c r="K42" s="4"/>
    </row>
    <row r="43" spans="1:1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7" ht="12.5" x14ac:dyDescent="0.25">
      <c r="A44" s="4" t="s">
        <v>40</v>
      </c>
      <c r="B44" s="4"/>
      <c r="C44" s="4">
        <f>((LN(C39)-C40-(C42*(C37)^3))/C41)^0.333</f>
        <v>564.44637870410281</v>
      </c>
      <c r="D44" s="4">
        <f t="shared" ref="D44:F44" si="2">((LN(D39)-D40-(D42*(D37)^3))/D41)^0.333</f>
        <v>588.03844091495421</v>
      </c>
      <c r="E44" s="4">
        <f t="shared" si="2"/>
        <v>585.40283684226006</v>
      </c>
      <c r="F44" s="4">
        <f t="shared" si="2"/>
        <v>579.32154439152782</v>
      </c>
      <c r="G44" s="4"/>
      <c r="H44" s="4"/>
      <c r="I44" s="4"/>
      <c r="J44" s="4"/>
      <c r="K44" s="4"/>
    </row>
    <row r="45" spans="1:1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7" x14ac:dyDescent="0.25">
      <c r="A46" s="14" t="s">
        <v>41</v>
      </c>
      <c r="B46" s="14"/>
      <c r="C46" s="14"/>
      <c r="D46" s="14">
        <v>573.26</v>
      </c>
      <c r="E46" s="4"/>
      <c r="F46" s="4"/>
      <c r="G46" s="4"/>
      <c r="H46" s="4"/>
      <c r="I46" s="4"/>
      <c r="J46" s="4"/>
      <c r="K46" s="4"/>
    </row>
  </sheetData>
  <mergeCells count="9">
    <mergeCell ref="O16:Q16"/>
    <mergeCell ref="O2:Q2"/>
    <mergeCell ref="A1:Q1"/>
    <mergeCell ref="H2:M2"/>
    <mergeCell ref="A28:F28"/>
    <mergeCell ref="C2:F2"/>
    <mergeCell ref="A15:E15"/>
    <mergeCell ref="C16:F16"/>
    <mergeCell ref="H16:L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B22B8-8221-495D-AC1B-1F8F4C4A5E97}">
  <dimension ref="A1:AS466"/>
  <sheetViews>
    <sheetView zoomScale="70" zoomScaleNormal="70" workbookViewId="0">
      <selection activeCell="T13" sqref="T13"/>
    </sheetView>
  </sheetViews>
  <sheetFormatPr defaultColWidth="6.6328125" defaultRowHeight="14.5" x14ac:dyDescent="0.35"/>
  <cols>
    <col min="1" max="1" width="6.90625" style="31" customWidth="1"/>
    <col min="2" max="2" width="14.81640625" style="44" customWidth="1"/>
    <col min="3" max="3" width="11.26953125" style="32" bestFit="1" customWidth="1"/>
    <col min="4" max="4" width="9.90625" style="33" customWidth="1"/>
    <col min="5" max="5" width="9.36328125" style="34" bestFit="1" customWidth="1"/>
    <col min="6" max="6" width="4.54296875" style="34" bestFit="1" customWidth="1"/>
    <col min="7" max="7" width="6.81640625" style="34" bestFit="1" customWidth="1"/>
    <col min="8" max="8" width="10.90625" style="34" bestFit="1" customWidth="1"/>
    <col min="9" max="9" width="9.36328125" style="34" bestFit="1" customWidth="1"/>
    <col min="10" max="10" width="5.453125" style="34" bestFit="1" customWidth="1"/>
    <col min="11" max="11" width="4.26953125" style="34" bestFit="1" customWidth="1"/>
    <col min="12" max="12" width="5.08984375" style="34" bestFit="1" customWidth="1"/>
    <col min="13" max="13" width="4.54296875" style="34" bestFit="1" customWidth="1"/>
    <col min="14" max="14" width="4.1796875" style="34" bestFit="1" customWidth="1"/>
    <col min="15" max="15" width="5.26953125" style="34" bestFit="1" customWidth="1"/>
    <col min="16" max="16" width="4" style="34" bestFit="1" customWidth="1"/>
    <col min="17" max="17" width="5" style="37" bestFit="1" customWidth="1"/>
    <col min="18" max="18" width="4.7265625" style="37" bestFit="1" customWidth="1"/>
    <col min="19" max="25" width="4.08984375" style="37" bestFit="1" customWidth="1"/>
    <col min="26" max="26" width="4.26953125" style="37" bestFit="1" customWidth="1"/>
    <col min="27" max="27" width="5.1796875" style="37" bestFit="1" customWidth="1"/>
    <col min="28" max="28" width="5.7265625" style="37" bestFit="1" customWidth="1"/>
    <col min="29" max="29" width="4.6328125" style="37" bestFit="1" customWidth="1"/>
    <col min="30" max="30" width="7.81640625" style="37" bestFit="1" customWidth="1"/>
    <col min="31" max="31" width="5.453125" style="37" bestFit="1" customWidth="1"/>
    <col min="32" max="45" width="6.6328125" style="35"/>
    <col min="46" max="16384" width="6.6328125" style="36"/>
  </cols>
  <sheetData>
    <row r="1" spans="1:45" s="38" customFormat="1" ht="15" thickBot="1" x14ac:dyDescent="0.4">
      <c r="A1" s="39"/>
      <c r="B1" s="44"/>
      <c r="C1" s="39"/>
      <c r="D1" s="39"/>
      <c r="E1" s="53" t="s">
        <v>42</v>
      </c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45" s="38" customFormat="1" ht="17" thickTop="1" x14ac:dyDescent="0.45">
      <c r="A2" s="38" t="s">
        <v>43</v>
      </c>
      <c r="B2" s="44" t="s">
        <v>44</v>
      </c>
      <c r="C2" s="38" t="s">
        <v>45</v>
      </c>
      <c r="D2" s="38" t="s">
        <v>46</v>
      </c>
      <c r="E2" s="38" t="s">
        <v>88</v>
      </c>
      <c r="F2" s="38" t="s">
        <v>89</v>
      </c>
      <c r="G2" s="38" t="s">
        <v>90</v>
      </c>
      <c r="H2" s="38" t="s">
        <v>47</v>
      </c>
      <c r="I2" s="38" t="s">
        <v>48</v>
      </c>
      <c r="J2" s="38" t="s">
        <v>49</v>
      </c>
      <c r="K2" s="38" t="s">
        <v>50</v>
      </c>
      <c r="L2" s="38" t="s">
        <v>91</v>
      </c>
      <c r="M2" s="38" t="s">
        <v>92</v>
      </c>
      <c r="N2" s="38" t="s">
        <v>51</v>
      </c>
      <c r="O2" s="38" t="s">
        <v>93</v>
      </c>
      <c r="P2" s="38" t="s">
        <v>52</v>
      </c>
      <c r="Q2" s="38" t="s">
        <v>53</v>
      </c>
      <c r="R2" s="38" t="s">
        <v>54</v>
      </c>
      <c r="S2" s="38" t="s">
        <v>55</v>
      </c>
      <c r="T2" s="38" t="s">
        <v>56</v>
      </c>
      <c r="U2" s="38" t="s">
        <v>57</v>
      </c>
      <c r="V2" s="38" t="s">
        <v>58</v>
      </c>
      <c r="W2" s="38" t="s">
        <v>59</v>
      </c>
      <c r="X2" s="38" t="s">
        <v>60</v>
      </c>
      <c r="Y2" s="38" t="s">
        <v>61</v>
      </c>
      <c r="Z2" s="38" t="s">
        <v>62</v>
      </c>
      <c r="AA2" s="38" t="s">
        <v>63</v>
      </c>
      <c r="AB2" s="38" t="s">
        <v>64</v>
      </c>
      <c r="AC2" s="38" t="s">
        <v>65</v>
      </c>
      <c r="AD2" s="38" t="s">
        <v>66</v>
      </c>
      <c r="AE2" s="38" t="s">
        <v>45</v>
      </c>
    </row>
    <row r="3" spans="1:45" s="24" customFormat="1" x14ac:dyDescent="0.35">
      <c r="A3" s="15" t="s">
        <v>67</v>
      </c>
      <c r="B3" s="44" t="s">
        <v>68</v>
      </c>
      <c r="C3" s="17">
        <f>AE3</f>
        <v>516.60463475455913</v>
      </c>
      <c r="D3" s="18">
        <v>1</v>
      </c>
      <c r="E3" s="19">
        <v>38.42</v>
      </c>
      <c r="F3" s="19">
        <v>0.95</v>
      </c>
      <c r="G3" s="19">
        <v>18.510000000000002</v>
      </c>
      <c r="H3" s="19">
        <v>9.57</v>
      </c>
      <c r="I3" s="19">
        <v>0</v>
      </c>
      <c r="J3" s="19">
        <v>16.91</v>
      </c>
      <c r="K3" s="19">
        <v>0</v>
      </c>
      <c r="L3" s="19">
        <v>0.43</v>
      </c>
      <c r="M3" s="19">
        <v>9.24</v>
      </c>
      <c r="N3" s="19">
        <v>0</v>
      </c>
      <c r="O3" s="19">
        <v>0.13</v>
      </c>
      <c r="P3" s="19">
        <v>0</v>
      </c>
      <c r="Q3" s="20">
        <f>E3+F3+G3+H3+I3+J3+K3+L3+M3+N3+O3+P3</f>
        <v>94.160000000000011</v>
      </c>
      <c r="R3" s="21">
        <f>11/(E3/60.0843*2+F3/79.8788*2+G3/101.9612*3+H3/71.8444+I3/70.9375+J3/40.3044+K3/56.0774+L3/61.979+M3/94.196+N3/81.379+O3/151.989*3+P3/74.699)</f>
        <v>4.3866056286831361</v>
      </c>
      <c r="S3" s="20">
        <f>E3/60.0843*2*R3/2</f>
        <v>2.8049488510976426</v>
      </c>
      <c r="T3" s="20">
        <f>F3/79.8788*2*R3/2</f>
        <v>5.2169979359341645E-2</v>
      </c>
      <c r="U3" s="20">
        <f>G3/101.9612*3*R3*2/3</f>
        <v>1.5926856527174034</v>
      </c>
      <c r="V3" s="20">
        <f>H3/71.8464*R3</f>
        <v>0.58429950375380835</v>
      </c>
      <c r="W3" s="20">
        <f>J3/40.3044*R3</f>
        <v>1.840431843199051</v>
      </c>
      <c r="X3" s="20">
        <f>L3/61.979*R3*2</f>
        <v>6.0867081441576938E-2</v>
      </c>
      <c r="Y3" s="20">
        <f>M3/94.196*R3*2</f>
        <v>0.86059357104403966</v>
      </c>
      <c r="Z3" s="20">
        <f>S3+U3-4</f>
        <v>0.39763450381504573</v>
      </c>
      <c r="AA3" s="20">
        <f>V3*0.884/(V3*0.884+W3+Z3+T3)</f>
        <v>0.18402759668209767</v>
      </c>
      <c r="AB3" s="20">
        <f>W3/(V3*0.884+W3+Z3+T3)</f>
        <v>0.65571468627253682</v>
      </c>
      <c r="AC3" s="20">
        <f>T3/(V3*0.884+W3+Z3+T3)</f>
        <v>1.8587279814173272E-2</v>
      </c>
      <c r="AD3" s="22">
        <f>6.313+0.224*LN(AC3)-0.288*LN(AA3)-0.449*LN(AB3)+0.15*D3</f>
        <v>6.2472778522718224</v>
      </c>
      <c r="AE3" s="17">
        <f>EXP(AD3)</f>
        <v>516.60463475455913</v>
      </c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</row>
    <row r="4" spans="1:45" s="24" customFormat="1" x14ac:dyDescent="0.35">
      <c r="A4" s="15" t="s">
        <v>69</v>
      </c>
      <c r="B4" s="44" t="s">
        <v>70</v>
      </c>
      <c r="C4" s="17">
        <f t="shared" ref="C4:C7" si="0">AE4</f>
        <v>526.20638375150088</v>
      </c>
      <c r="D4" s="18">
        <v>1</v>
      </c>
      <c r="E4" s="19">
        <v>38.51</v>
      </c>
      <c r="F4" s="19">
        <v>1.05</v>
      </c>
      <c r="G4" s="19">
        <v>18.41</v>
      </c>
      <c r="H4" s="19">
        <v>9.6300000000000008</v>
      </c>
      <c r="I4" s="19">
        <v>0.12</v>
      </c>
      <c r="J4" s="19">
        <v>17.09</v>
      </c>
      <c r="K4" s="19">
        <v>0</v>
      </c>
      <c r="L4" s="19">
        <v>0.47</v>
      </c>
      <c r="M4" s="19">
        <v>9.08</v>
      </c>
      <c r="N4" s="19">
        <v>0</v>
      </c>
      <c r="O4" s="19">
        <v>0.09</v>
      </c>
      <c r="P4" s="19">
        <v>0</v>
      </c>
      <c r="Q4" s="20">
        <f t="shared" ref="Q4:Q7" si="1">E4+F4+G4+H4+I4+J4+K4+L4+M4+N4+O4+P4</f>
        <v>94.45</v>
      </c>
      <c r="R4" s="21">
        <f t="shared" ref="R4:R7" si="2">11/(E4/60.0843*2+F4/79.8788*2+G4/101.9612*3+H4/71.8444+I4/70.9375+J4/40.3044+K4/56.0774+L4/61.979+M4/94.196+N4/81.379+O4/151.989*3+P4/74.699)</f>
        <v>4.3731644961529641</v>
      </c>
      <c r="S4" s="20">
        <f t="shared" ref="S4:S7" si="3">E4/60.0843*2*R4/2</f>
        <v>2.8029046647269027</v>
      </c>
      <c r="T4" s="20">
        <f t="shared" ref="T4:T7" si="4">F4/79.8788*2*R4/2</f>
        <v>5.7484873595504846E-2</v>
      </c>
      <c r="U4" s="20">
        <f t="shared" ref="U4:U7" si="5">G4/101.9612*3*R4*2/3</f>
        <v>1.5792273604895994</v>
      </c>
      <c r="V4" s="20">
        <f t="shared" ref="V4:V7" si="6">H4/71.8464*R4</f>
        <v>0.58616122864824183</v>
      </c>
      <c r="W4" s="20">
        <f t="shared" ref="W4:W7" si="7">J4/40.3044*R4</f>
        <v>1.8543231319472353</v>
      </c>
      <c r="X4" s="20">
        <f t="shared" ref="X4:X7" si="8">L4/61.979*R4*2</f>
        <v>6.6325281569302286E-2</v>
      </c>
      <c r="Y4" s="20">
        <f t="shared" ref="Y4:Y7" si="9">M4/94.196*R4*2</f>
        <v>0.84310020860904733</v>
      </c>
      <c r="Z4" s="20">
        <f t="shared" ref="Z4:Z7" si="10">S4+U4-4</f>
        <v>0.38213202521650214</v>
      </c>
      <c r="AA4" s="20">
        <f t="shared" ref="AA4:AA7" si="11">V4*0.884/(V4*0.884+W4+Z4+T4)</f>
        <v>0.18426276374788425</v>
      </c>
      <c r="AB4" s="20">
        <f t="shared" ref="AB4:AB7" si="12">W4/(V4*0.884+W4+Z4+T4)</f>
        <v>0.65940713640729109</v>
      </c>
      <c r="AC4" s="20">
        <f t="shared" ref="AC4:AC7" si="13">T4/(V4*0.884+W4+Z4+T4)</f>
        <v>2.0441925806394763E-2</v>
      </c>
      <c r="AD4" s="22">
        <f t="shared" ref="AD4:AD7" si="14">6.313+0.224*LN(AC4)-0.288*LN(AA4)-0.449*LN(AB4)+0.15*D4</f>
        <v>6.2656935003294496</v>
      </c>
      <c r="AE4" s="17">
        <f t="shared" ref="AE4:AE7" si="15">EXP(AD4)</f>
        <v>526.20638375150088</v>
      </c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</row>
    <row r="5" spans="1:45" s="24" customFormat="1" x14ac:dyDescent="0.35">
      <c r="A5" s="15" t="s">
        <v>71</v>
      </c>
      <c r="B5" s="44">
        <v>1001</v>
      </c>
      <c r="C5" s="17">
        <f t="shared" si="0"/>
        <v>530.65605249816838</v>
      </c>
      <c r="D5" s="18">
        <v>1</v>
      </c>
      <c r="E5" s="19">
        <v>38.549999999999997</v>
      </c>
      <c r="F5" s="19">
        <v>1.04</v>
      </c>
      <c r="G5" s="19">
        <v>18.64</v>
      </c>
      <c r="H5" s="19">
        <v>9.43</v>
      </c>
      <c r="I5" s="19">
        <v>0.1</v>
      </c>
      <c r="J5" s="19">
        <v>16.86</v>
      </c>
      <c r="K5" s="19">
        <v>0</v>
      </c>
      <c r="L5" s="19">
        <v>0.44</v>
      </c>
      <c r="M5" s="19">
        <v>9.08</v>
      </c>
      <c r="N5" s="19">
        <v>0</v>
      </c>
      <c r="O5" s="19">
        <v>0</v>
      </c>
      <c r="P5" s="19">
        <v>0</v>
      </c>
      <c r="Q5" s="20">
        <f t="shared" si="1"/>
        <v>94.139999999999986</v>
      </c>
      <c r="R5" s="21">
        <f t="shared" si="2"/>
        <v>4.3787079392019423</v>
      </c>
      <c r="S5" s="20">
        <f t="shared" si="3"/>
        <v>2.8093726823185903</v>
      </c>
      <c r="T5" s="20">
        <f t="shared" si="4"/>
        <v>5.7009572712284365E-2</v>
      </c>
      <c r="U5" s="20">
        <f t="shared" si="5"/>
        <v>1.6009838249593804</v>
      </c>
      <c r="V5" s="20">
        <f t="shared" si="6"/>
        <v>0.57471516828504021</v>
      </c>
      <c r="W5" s="20">
        <f t="shared" si="7"/>
        <v>1.8316862639052993</v>
      </c>
      <c r="X5" s="20">
        <f t="shared" si="8"/>
        <v>6.2170460744731426E-2</v>
      </c>
      <c r="Y5" s="20">
        <f t="shared" si="9"/>
        <v>0.84416892623792172</v>
      </c>
      <c r="Z5" s="20">
        <f t="shared" si="10"/>
        <v>0.41035650727797091</v>
      </c>
      <c r="AA5" s="20">
        <f t="shared" si="11"/>
        <v>0.18098682225067986</v>
      </c>
      <c r="AB5" s="20">
        <f t="shared" si="12"/>
        <v>0.6525189353013755</v>
      </c>
      <c r="AC5" s="20">
        <f t="shared" si="13"/>
        <v>2.0309059701574213E-2</v>
      </c>
      <c r="AD5" s="22">
        <f t="shared" si="14"/>
        <v>6.2741140759623812</v>
      </c>
      <c r="AE5" s="17">
        <f t="shared" si="15"/>
        <v>530.65605249816838</v>
      </c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</row>
    <row r="6" spans="1:45" s="24" customFormat="1" x14ac:dyDescent="0.35">
      <c r="A6" s="15" t="s">
        <v>72</v>
      </c>
      <c r="B6" s="44">
        <v>871</v>
      </c>
      <c r="C6" s="17">
        <f t="shared" si="0"/>
        <v>529.62620183335673</v>
      </c>
      <c r="D6" s="18">
        <v>1</v>
      </c>
      <c r="E6" s="19">
        <v>38.82</v>
      </c>
      <c r="F6" s="19">
        <v>1</v>
      </c>
      <c r="G6" s="19">
        <v>18.89</v>
      </c>
      <c r="H6" s="19">
        <v>9.2899999999999991</v>
      </c>
      <c r="I6" s="19">
        <v>0.05</v>
      </c>
      <c r="J6" s="19">
        <v>16.809999999999999</v>
      </c>
      <c r="K6" s="19">
        <v>0</v>
      </c>
      <c r="L6" s="19">
        <v>0.43</v>
      </c>
      <c r="M6" s="19">
        <v>8.9600000000000009</v>
      </c>
      <c r="N6" s="19">
        <v>0</v>
      </c>
      <c r="O6" s="19">
        <v>0.11</v>
      </c>
      <c r="P6" s="19">
        <v>0</v>
      </c>
      <c r="Q6" s="20">
        <f t="shared" si="1"/>
        <v>94.36</v>
      </c>
      <c r="R6" s="21">
        <f t="shared" si="2"/>
        <v>4.3575745703433597</v>
      </c>
      <c r="S6" s="20">
        <f t="shared" si="3"/>
        <v>2.8153951168729474</v>
      </c>
      <c r="T6" s="20">
        <f t="shared" si="4"/>
        <v>5.4552328907586996E-2</v>
      </c>
      <c r="U6" s="20">
        <f t="shared" si="5"/>
        <v>1.6146256347274466</v>
      </c>
      <c r="V6" s="20">
        <f t="shared" si="6"/>
        <v>0.56345019038518007</v>
      </c>
      <c r="W6" s="20">
        <f t="shared" si="7"/>
        <v>1.8174399948261695</v>
      </c>
      <c r="X6" s="20">
        <f t="shared" si="8"/>
        <v>6.0464256126999301E-2</v>
      </c>
      <c r="Y6" s="20">
        <f t="shared" si="9"/>
        <v>0.82899206230150979</v>
      </c>
      <c r="Z6" s="20">
        <f t="shared" si="10"/>
        <v>0.43002075160039421</v>
      </c>
      <c r="AA6" s="20">
        <f t="shared" si="11"/>
        <v>0.17788272807773448</v>
      </c>
      <c r="AB6" s="20">
        <f t="shared" si="12"/>
        <v>0.64906182612017627</v>
      </c>
      <c r="AC6" s="20">
        <f t="shared" si="13"/>
        <v>1.948225763748173E-2</v>
      </c>
      <c r="AD6" s="22">
        <f t="shared" si="14"/>
        <v>6.2721714781598328</v>
      </c>
      <c r="AE6" s="17">
        <f t="shared" si="15"/>
        <v>529.62620183335673</v>
      </c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</row>
    <row r="7" spans="1:45" s="24" customFormat="1" x14ac:dyDescent="0.35">
      <c r="A7" s="15" t="s">
        <v>73</v>
      </c>
      <c r="B7" s="44">
        <v>84</v>
      </c>
      <c r="C7" s="17">
        <f t="shared" si="0"/>
        <v>534.63169018835845</v>
      </c>
      <c r="D7" s="18">
        <v>1</v>
      </c>
      <c r="E7" s="19">
        <v>39</v>
      </c>
      <c r="F7" s="19">
        <v>0.98</v>
      </c>
      <c r="G7" s="19">
        <v>19.010000000000002</v>
      </c>
      <c r="H7" s="19">
        <v>8.9600000000000009</v>
      </c>
      <c r="I7" s="19">
        <v>0.04</v>
      </c>
      <c r="J7" s="19">
        <v>16.57</v>
      </c>
      <c r="K7" s="19">
        <v>0</v>
      </c>
      <c r="L7" s="19">
        <v>0.38</v>
      </c>
      <c r="M7" s="19">
        <v>9.02</v>
      </c>
      <c r="N7" s="19">
        <v>0</v>
      </c>
      <c r="O7" s="19">
        <v>0.03</v>
      </c>
      <c r="P7" s="19">
        <v>0</v>
      </c>
      <c r="Q7" s="20">
        <f t="shared" si="1"/>
        <v>93.99</v>
      </c>
      <c r="R7" s="21">
        <f t="shared" si="2"/>
        <v>4.363479603795291</v>
      </c>
      <c r="S7" s="20">
        <f t="shared" si="3"/>
        <v>2.8322823857150095</v>
      </c>
      <c r="T7" s="20">
        <f t="shared" si="4"/>
        <v>5.3533728745541811E-2</v>
      </c>
      <c r="U7" s="20">
        <f t="shared" si="5"/>
        <v>1.627084562915079</v>
      </c>
      <c r="V7" s="20">
        <f t="shared" si="6"/>
        <v>0.54417169475444571</v>
      </c>
      <c r="W7" s="20">
        <f t="shared" si="7"/>
        <v>1.7939196969781952</v>
      </c>
      <c r="X7" s="20">
        <f t="shared" si="8"/>
        <v>5.3505937476958663E-2</v>
      </c>
      <c r="Y7" s="20">
        <f t="shared" si="9"/>
        <v>0.83567425424080688</v>
      </c>
      <c r="Z7" s="20">
        <f t="shared" si="10"/>
        <v>0.45936694863008842</v>
      </c>
      <c r="AA7" s="20">
        <f t="shared" si="11"/>
        <v>0.17255040477027683</v>
      </c>
      <c r="AB7" s="20">
        <f t="shared" si="12"/>
        <v>0.64347365041590265</v>
      </c>
      <c r="AC7" s="20">
        <f t="shared" si="13"/>
        <v>1.9202389000073081E-2</v>
      </c>
      <c r="AD7" s="22">
        <f t="shared" si="14"/>
        <v>6.2815780802650973</v>
      </c>
      <c r="AE7" s="17">
        <f t="shared" si="15"/>
        <v>534.63169018835845</v>
      </c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</row>
    <row r="8" spans="1:45" s="24" customFormat="1" x14ac:dyDescent="0.35">
      <c r="A8" s="15" t="s">
        <v>74</v>
      </c>
      <c r="B8" s="44" t="s">
        <v>75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</row>
    <row r="9" spans="1:45" s="24" customFormat="1" x14ac:dyDescent="0.35">
      <c r="A9" s="15" t="s">
        <v>76</v>
      </c>
      <c r="B9" s="44" t="s">
        <v>77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</row>
    <row r="10" spans="1:45" s="24" customFormat="1" x14ac:dyDescent="0.35">
      <c r="A10" s="15" t="s">
        <v>78</v>
      </c>
      <c r="B10" s="44" t="s">
        <v>79</v>
      </c>
      <c r="C10" s="24" t="s">
        <v>84</v>
      </c>
      <c r="D10" s="23" t="s">
        <v>85</v>
      </c>
      <c r="F10" s="23"/>
      <c r="G10" s="23" t="s">
        <v>86</v>
      </c>
      <c r="H10" s="23" t="s">
        <v>87</v>
      </c>
      <c r="I10" s="23"/>
      <c r="N10" s="23"/>
      <c r="O10" s="23"/>
      <c r="P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</row>
    <row r="11" spans="1:45" s="24" customFormat="1" x14ac:dyDescent="0.35">
      <c r="A11" s="15" t="s">
        <v>80</v>
      </c>
      <c r="B11" s="44" t="s">
        <v>81</v>
      </c>
      <c r="C11" s="24">
        <v>1</v>
      </c>
      <c r="D11" s="27">
        <v>516.60463475455913</v>
      </c>
      <c r="E11" s="24" t="s">
        <v>98</v>
      </c>
      <c r="F11" s="23"/>
      <c r="G11" s="23">
        <v>1.2</v>
      </c>
      <c r="H11" s="26">
        <v>532.33758814423561</v>
      </c>
      <c r="I11" s="35" t="s">
        <v>99</v>
      </c>
      <c r="N11" s="23"/>
      <c r="O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</row>
    <row r="12" spans="1:45" s="24" customFormat="1" x14ac:dyDescent="0.35">
      <c r="A12" s="15" t="s">
        <v>82</v>
      </c>
      <c r="B12" s="44" t="s">
        <v>83</v>
      </c>
      <c r="C12" s="24">
        <v>1</v>
      </c>
      <c r="D12" s="27">
        <v>526.20638375150088</v>
      </c>
      <c r="F12" s="23"/>
      <c r="G12" s="23">
        <v>1.2</v>
      </c>
      <c r="H12" s="26">
        <v>542.23175393201791</v>
      </c>
      <c r="I12" s="23"/>
      <c r="N12" s="26"/>
      <c r="O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</row>
    <row r="13" spans="1:45" s="24" customFormat="1" x14ac:dyDescent="0.35">
      <c r="A13" s="16"/>
      <c r="B13" s="44"/>
      <c r="C13" s="24">
        <v>1</v>
      </c>
      <c r="D13" s="27">
        <v>530.65605249816838</v>
      </c>
      <c r="F13" s="23"/>
      <c r="G13" s="23">
        <v>1.2</v>
      </c>
      <c r="H13" s="26">
        <v>546.81693526661275</v>
      </c>
      <c r="I13" s="23"/>
      <c r="N13" s="26"/>
      <c r="O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</row>
    <row r="14" spans="1:45" s="24" customFormat="1" x14ac:dyDescent="0.35">
      <c r="A14" s="16"/>
      <c r="B14" s="44"/>
      <c r="C14" s="24">
        <v>1</v>
      </c>
      <c r="D14" s="27">
        <v>529.62620183335673</v>
      </c>
      <c r="F14" s="23"/>
      <c r="G14" s="23">
        <v>1.2</v>
      </c>
      <c r="H14" s="26">
        <v>545.75572097976249</v>
      </c>
      <c r="I14" s="23"/>
      <c r="J14" s="23"/>
      <c r="K14" s="23"/>
      <c r="N14" s="26"/>
      <c r="O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</row>
    <row r="15" spans="1:45" s="24" customFormat="1" x14ac:dyDescent="0.35">
      <c r="A15" s="16"/>
      <c r="B15" s="44"/>
      <c r="C15" s="24">
        <v>1</v>
      </c>
      <c r="D15" s="27">
        <v>534.63169018835845</v>
      </c>
      <c r="F15" s="23"/>
      <c r="G15" s="23">
        <v>1.2</v>
      </c>
      <c r="H15" s="26">
        <v>550.91364914982546</v>
      </c>
      <c r="I15" s="23"/>
      <c r="N15" s="26"/>
      <c r="O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</row>
    <row r="16" spans="1:45" s="24" customFormat="1" x14ac:dyDescent="0.35">
      <c r="A16" s="16"/>
      <c r="B16" s="44"/>
      <c r="D16" s="27"/>
      <c r="F16" s="23"/>
      <c r="G16" s="23"/>
      <c r="H16" s="26"/>
      <c r="I16" s="23"/>
      <c r="N16" s="26"/>
      <c r="O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</row>
    <row r="17" spans="1:16" s="24" customFormat="1" x14ac:dyDescent="0.35">
      <c r="A17" s="16"/>
      <c r="B17" s="44"/>
      <c r="C17" s="24" t="s">
        <v>97</v>
      </c>
      <c r="D17" s="23">
        <f>_xlfn.STDEV.P(D11:D15)</f>
        <v>6.0945009919996895</v>
      </c>
      <c r="E17" s="23"/>
      <c r="F17" s="23"/>
      <c r="G17" s="24" t="s">
        <v>97</v>
      </c>
      <c r="H17" s="23">
        <f>_xlfn.STDEV.P(H11:H15)</f>
        <v>6.2801061793902857</v>
      </c>
      <c r="I17" s="23"/>
      <c r="N17" s="26"/>
      <c r="O17" s="23"/>
    </row>
    <row r="18" spans="1:16" s="24" customFormat="1" x14ac:dyDescent="0.35">
      <c r="A18" s="16"/>
      <c r="B18" s="44"/>
      <c r="D18" s="25"/>
      <c r="E18" s="26"/>
      <c r="N18" s="26"/>
      <c r="O18" s="23"/>
    </row>
    <row r="19" spans="1:16" s="24" customFormat="1" x14ac:dyDescent="0.35">
      <c r="A19" s="16"/>
      <c r="B19" s="44"/>
      <c r="D19" s="25"/>
      <c r="E19" s="26"/>
      <c r="N19" s="26"/>
      <c r="O19" s="23"/>
    </row>
    <row r="20" spans="1:16" s="24" customFormat="1" x14ac:dyDescent="0.35">
      <c r="A20" s="16"/>
      <c r="B20" s="44"/>
      <c r="D20" s="25"/>
      <c r="E20" s="26"/>
      <c r="N20" s="26"/>
      <c r="O20" s="23"/>
    </row>
    <row r="21" spans="1:16" s="24" customFormat="1" x14ac:dyDescent="0.35">
      <c r="A21" s="16"/>
      <c r="B21" s="44"/>
      <c r="D21" s="25"/>
      <c r="E21" s="26"/>
      <c r="N21" s="26"/>
      <c r="O21" s="23"/>
    </row>
    <row r="22" spans="1:16" s="24" customFormat="1" x14ac:dyDescent="0.35">
      <c r="A22" s="16"/>
      <c r="B22" s="44"/>
      <c r="D22" s="25"/>
      <c r="E22" s="26"/>
      <c r="N22" s="26"/>
      <c r="O22" s="23"/>
    </row>
    <row r="23" spans="1:16" s="24" customFormat="1" x14ac:dyDescent="0.35">
      <c r="A23" s="16"/>
      <c r="B23" s="44"/>
      <c r="D23" s="25"/>
      <c r="E23" s="26"/>
      <c r="G23" s="27"/>
      <c r="I23" s="23"/>
      <c r="J23" s="23"/>
      <c r="K23" s="26"/>
      <c r="L23" s="23"/>
      <c r="N23" s="26"/>
      <c r="O23" s="23"/>
    </row>
    <row r="24" spans="1:16" s="24" customFormat="1" x14ac:dyDescent="0.35">
      <c r="A24" s="16"/>
      <c r="B24" s="44"/>
      <c r="D24" s="25"/>
      <c r="E24" s="26"/>
      <c r="G24" s="27"/>
      <c r="I24" s="23"/>
      <c r="J24" s="23"/>
      <c r="K24" s="26"/>
      <c r="L24" s="23"/>
      <c r="N24" s="26"/>
      <c r="O24" s="23"/>
    </row>
    <row r="25" spans="1:16" s="24" customFormat="1" x14ac:dyDescent="0.35">
      <c r="A25" s="16"/>
      <c r="B25" s="44"/>
      <c r="D25" s="25"/>
      <c r="E25" s="26"/>
      <c r="G25" s="27"/>
      <c r="I25" s="23"/>
      <c r="J25" s="23"/>
      <c r="K25" s="26"/>
      <c r="L25" s="23"/>
      <c r="N25" s="26"/>
      <c r="O25" s="23"/>
    </row>
    <row r="26" spans="1:16" s="24" customFormat="1" x14ac:dyDescent="0.35">
      <c r="A26" s="16"/>
      <c r="B26" s="44"/>
      <c r="D26" s="25"/>
      <c r="E26" s="26"/>
      <c r="G26" s="27"/>
      <c r="I26" s="23"/>
      <c r="J26" s="23"/>
      <c r="K26" s="26"/>
      <c r="L26" s="23"/>
      <c r="N26" s="23"/>
      <c r="O26" s="23"/>
      <c r="P26" s="23"/>
    </row>
    <row r="27" spans="1:16" s="24" customFormat="1" x14ac:dyDescent="0.35">
      <c r="A27" s="16"/>
      <c r="B27" s="44"/>
      <c r="D27" s="25"/>
      <c r="E27" s="26"/>
      <c r="G27" s="27"/>
      <c r="I27" s="23"/>
      <c r="J27" s="23"/>
      <c r="K27" s="26"/>
      <c r="L27" s="23"/>
      <c r="M27" s="23"/>
      <c r="N27" s="23"/>
      <c r="O27" s="23"/>
      <c r="P27" s="23"/>
    </row>
    <row r="28" spans="1:16" s="24" customFormat="1" x14ac:dyDescent="0.35">
      <c r="A28" s="16"/>
      <c r="B28" s="44"/>
      <c r="D28" s="25"/>
      <c r="E28" s="26"/>
      <c r="G28" s="27"/>
      <c r="I28" s="23"/>
      <c r="J28" s="23"/>
      <c r="K28" s="26"/>
      <c r="L28" s="23"/>
      <c r="M28" s="23"/>
      <c r="N28" s="23"/>
      <c r="O28" s="23"/>
      <c r="P28" s="23"/>
    </row>
    <row r="29" spans="1:16" s="24" customFormat="1" x14ac:dyDescent="0.35">
      <c r="A29" s="16"/>
      <c r="B29" s="44"/>
      <c r="D29" s="25"/>
      <c r="E29" s="26"/>
      <c r="G29" s="27"/>
      <c r="I29" s="23"/>
      <c r="J29" s="23"/>
      <c r="K29" s="26"/>
      <c r="L29" s="23"/>
      <c r="M29" s="23"/>
      <c r="N29" s="23"/>
      <c r="O29" s="23"/>
      <c r="P29" s="23"/>
    </row>
    <row r="30" spans="1:16" s="24" customFormat="1" x14ac:dyDescent="0.35">
      <c r="A30" s="16"/>
      <c r="B30" s="44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</row>
    <row r="31" spans="1:16" s="24" customFormat="1" x14ac:dyDescent="0.35">
      <c r="A31" s="16"/>
      <c r="B31" s="44"/>
      <c r="C31" s="23"/>
      <c r="D31" s="23"/>
      <c r="E31" s="23"/>
      <c r="F31" s="23"/>
      <c r="L31" s="23"/>
      <c r="M31" s="23"/>
      <c r="N31" s="23"/>
      <c r="O31" s="23"/>
      <c r="P31" s="23"/>
    </row>
    <row r="32" spans="1:16" s="24" customFormat="1" x14ac:dyDescent="0.35">
      <c r="A32" s="16"/>
      <c r="B32" s="44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</row>
    <row r="33" spans="1:16" s="24" customFormat="1" x14ac:dyDescent="0.35">
      <c r="A33" s="16"/>
      <c r="B33" s="44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</row>
    <row r="34" spans="1:16" s="24" customFormat="1" x14ac:dyDescent="0.35">
      <c r="A34" s="16"/>
      <c r="B34" s="44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</row>
    <row r="35" spans="1:16" s="24" customFormat="1" x14ac:dyDescent="0.35">
      <c r="A35" s="16"/>
      <c r="B35" s="44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</row>
    <row r="36" spans="1:16" s="24" customFormat="1" x14ac:dyDescent="0.35">
      <c r="A36" s="16"/>
      <c r="B36" s="44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</row>
    <row r="37" spans="1:16" s="24" customFormat="1" x14ac:dyDescent="0.35">
      <c r="A37" s="16"/>
      <c r="B37" s="44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</row>
    <row r="38" spans="1:16" s="24" customFormat="1" x14ac:dyDescent="0.35">
      <c r="A38" s="16"/>
      <c r="B38" s="4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</row>
    <row r="39" spans="1:16" s="24" customFormat="1" x14ac:dyDescent="0.35">
      <c r="A39" s="16"/>
      <c r="B39" s="44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</row>
    <row r="40" spans="1:16" s="24" customFormat="1" x14ac:dyDescent="0.35">
      <c r="A40" s="16"/>
      <c r="B40" s="44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</row>
    <row r="41" spans="1:16" s="24" customFormat="1" x14ac:dyDescent="0.35">
      <c r="A41" s="16"/>
      <c r="B41" s="44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</row>
    <row r="42" spans="1:16" s="24" customFormat="1" x14ac:dyDescent="0.35">
      <c r="A42" s="16"/>
      <c r="B42" s="44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</row>
    <row r="43" spans="1:16" s="24" customFormat="1" x14ac:dyDescent="0.35">
      <c r="A43" s="16"/>
      <c r="B43" s="44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</row>
    <row r="44" spans="1:16" s="24" customFormat="1" x14ac:dyDescent="0.35">
      <c r="A44" s="16"/>
      <c r="B44" s="44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</row>
    <row r="45" spans="1:16" s="24" customFormat="1" x14ac:dyDescent="0.35">
      <c r="A45" s="16"/>
      <c r="B45" s="44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</row>
    <row r="46" spans="1:16" s="24" customFormat="1" x14ac:dyDescent="0.35">
      <c r="A46" s="16"/>
      <c r="B46" s="44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</row>
    <row r="47" spans="1:16" s="24" customFormat="1" x14ac:dyDescent="0.35">
      <c r="A47" s="16"/>
      <c r="B47" s="44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</row>
    <row r="48" spans="1:16" s="24" customFormat="1" x14ac:dyDescent="0.35">
      <c r="A48" s="16"/>
      <c r="B48" s="44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</row>
    <row r="49" spans="1:16" s="24" customFormat="1" x14ac:dyDescent="0.35">
      <c r="A49" s="16"/>
      <c r="B49" s="44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</row>
    <row r="50" spans="1:16" s="24" customFormat="1" x14ac:dyDescent="0.35">
      <c r="A50" s="16"/>
      <c r="B50" s="44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</row>
    <row r="51" spans="1:16" s="24" customFormat="1" x14ac:dyDescent="0.35">
      <c r="A51" s="16"/>
      <c r="B51" s="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</row>
    <row r="52" spans="1:16" s="24" customFormat="1" x14ac:dyDescent="0.35">
      <c r="A52" s="16"/>
      <c r="B52" s="44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</row>
    <row r="53" spans="1:16" s="24" customFormat="1" x14ac:dyDescent="0.35">
      <c r="A53" s="16"/>
      <c r="B53" s="44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</row>
    <row r="54" spans="1:16" s="24" customFormat="1" x14ac:dyDescent="0.35">
      <c r="A54" s="16"/>
      <c r="B54" s="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</row>
    <row r="55" spans="1:16" s="24" customFormat="1" x14ac:dyDescent="0.35">
      <c r="A55" s="16"/>
      <c r="B55" s="44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</row>
    <row r="56" spans="1:16" s="24" customFormat="1" x14ac:dyDescent="0.35">
      <c r="A56" s="16"/>
      <c r="B56" s="44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7" spans="1:16" s="24" customFormat="1" x14ac:dyDescent="0.35">
      <c r="A57" s="16"/>
      <c r="B57" s="44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</row>
    <row r="58" spans="1:16" s="24" customFormat="1" x14ac:dyDescent="0.35">
      <c r="A58" s="16"/>
      <c r="B58" s="44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</row>
    <row r="59" spans="1:16" s="24" customFormat="1" x14ac:dyDescent="0.35">
      <c r="A59" s="16"/>
      <c r="B59" s="44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  <row r="60" spans="1:16" s="24" customFormat="1" x14ac:dyDescent="0.35">
      <c r="A60" s="16"/>
      <c r="B60" s="44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</row>
    <row r="61" spans="1:16" s="24" customFormat="1" x14ac:dyDescent="0.35">
      <c r="A61" s="16"/>
      <c r="B61" s="44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</row>
    <row r="62" spans="1:16" s="24" customFormat="1" x14ac:dyDescent="0.35">
      <c r="A62" s="16"/>
      <c r="B62" s="44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</row>
    <row r="63" spans="1:16" s="24" customFormat="1" x14ac:dyDescent="0.35">
      <c r="A63" s="16"/>
      <c r="B63" s="44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</row>
    <row r="64" spans="1:16" s="24" customFormat="1" x14ac:dyDescent="0.35">
      <c r="A64" s="16"/>
      <c r="B64" s="44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</row>
    <row r="65" spans="1:31" s="24" customFormat="1" x14ac:dyDescent="0.35">
      <c r="A65" s="16"/>
      <c r="B65" s="44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</row>
    <row r="66" spans="1:31" s="24" customFormat="1" x14ac:dyDescent="0.35">
      <c r="A66" s="16"/>
      <c r="B66" s="44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</row>
    <row r="67" spans="1:31" s="24" customFormat="1" x14ac:dyDescent="0.35">
      <c r="A67" s="16"/>
      <c r="B67" s="44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</row>
    <row r="68" spans="1:31" s="24" customFormat="1" x14ac:dyDescent="0.35">
      <c r="A68" s="16"/>
      <c r="B68" s="44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</row>
    <row r="69" spans="1:31" s="24" customFormat="1" x14ac:dyDescent="0.35">
      <c r="A69" s="16"/>
      <c r="B69" s="44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</row>
    <row r="70" spans="1:31" s="24" customFormat="1" x14ac:dyDescent="0.35">
      <c r="A70" s="16"/>
      <c r="B70" s="44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</row>
    <row r="71" spans="1:31" s="24" customFormat="1" x14ac:dyDescent="0.35">
      <c r="A71" s="16"/>
      <c r="B71" s="44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</row>
    <row r="72" spans="1:31" s="24" customFormat="1" x14ac:dyDescent="0.35">
      <c r="A72" s="16"/>
      <c r="B72" s="44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</row>
    <row r="73" spans="1:31" s="24" customFormat="1" x14ac:dyDescent="0.35">
      <c r="A73" s="16"/>
      <c r="B73" s="44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</row>
    <row r="74" spans="1:31" s="24" customFormat="1" x14ac:dyDescent="0.35">
      <c r="A74" s="16"/>
      <c r="B74" s="44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</row>
    <row r="75" spans="1:31" s="24" customFormat="1" x14ac:dyDescent="0.35">
      <c r="A75" s="16"/>
      <c r="B75" s="44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</row>
    <row r="76" spans="1:31" s="24" customFormat="1" x14ac:dyDescent="0.35">
      <c r="A76" s="16"/>
      <c r="B76" s="44"/>
      <c r="C76" s="17"/>
      <c r="D76" s="28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0"/>
      <c r="R76" s="21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2"/>
      <c r="AE76" s="17"/>
    </row>
    <row r="77" spans="1:31" s="24" customFormat="1" x14ac:dyDescent="0.35">
      <c r="A77" s="16"/>
      <c r="B77" s="44"/>
      <c r="C77" s="17"/>
      <c r="D77" s="28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0"/>
      <c r="R77" s="21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2"/>
      <c r="AE77" s="17"/>
    </row>
    <row r="78" spans="1:31" s="24" customFormat="1" x14ac:dyDescent="0.35">
      <c r="A78" s="16"/>
      <c r="B78" s="44"/>
      <c r="C78" s="17"/>
      <c r="D78" s="28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0"/>
      <c r="R78" s="21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2"/>
      <c r="AE78" s="17"/>
    </row>
    <row r="79" spans="1:31" s="24" customFormat="1" x14ac:dyDescent="0.35">
      <c r="A79" s="16"/>
      <c r="B79" s="44"/>
      <c r="C79" s="17"/>
      <c r="D79" s="28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0"/>
      <c r="R79" s="21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2"/>
      <c r="AE79" s="17"/>
    </row>
    <row r="80" spans="1:31" s="24" customFormat="1" x14ac:dyDescent="0.35">
      <c r="A80" s="16"/>
      <c r="B80" s="44"/>
      <c r="C80" s="17"/>
      <c r="D80" s="28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0"/>
      <c r="R80" s="21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2"/>
      <c r="AE80" s="17"/>
    </row>
    <row r="81" spans="1:45" s="24" customFormat="1" x14ac:dyDescent="0.35">
      <c r="A81" s="16"/>
      <c r="B81" s="44"/>
      <c r="C81" s="17"/>
      <c r="D81" s="28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0"/>
      <c r="R81" s="21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2"/>
      <c r="AE81" s="17"/>
    </row>
    <row r="82" spans="1:45" s="24" customFormat="1" x14ac:dyDescent="0.35">
      <c r="A82" s="16"/>
      <c r="B82" s="44"/>
      <c r="C82" s="17"/>
      <c r="D82" s="28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0"/>
      <c r="R82" s="21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2"/>
      <c r="AE82" s="17"/>
    </row>
    <row r="83" spans="1:45" s="24" customFormat="1" x14ac:dyDescent="0.35">
      <c r="A83" s="16"/>
      <c r="B83" s="44"/>
      <c r="C83" s="17"/>
      <c r="D83" s="28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0"/>
      <c r="R83" s="21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2"/>
      <c r="AE83" s="17"/>
    </row>
    <row r="84" spans="1:45" s="24" customFormat="1" x14ac:dyDescent="0.35">
      <c r="A84" s="16"/>
      <c r="B84" s="44"/>
      <c r="C84" s="17"/>
      <c r="D84" s="28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0"/>
      <c r="R84" s="21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2"/>
      <c r="AE84" s="17"/>
    </row>
    <row r="85" spans="1:45" s="24" customFormat="1" x14ac:dyDescent="0.35">
      <c r="A85" s="16"/>
      <c r="B85" s="44"/>
      <c r="C85" s="17"/>
      <c r="D85" s="28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0"/>
      <c r="R85" s="21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2"/>
      <c r="AE85" s="17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45" s="24" customFormat="1" x14ac:dyDescent="0.35">
      <c r="A86" s="16"/>
      <c r="B86" s="44"/>
      <c r="C86" s="17"/>
      <c r="D86" s="28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0"/>
      <c r="R86" s="21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2"/>
      <c r="AE86" s="17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45" s="24" customFormat="1" x14ac:dyDescent="0.35">
      <c r="A87" s="16"/>
      <c r="B87" s="44"/>
      <c r="C87" s="17"/>
      <c r="D87" s="28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0"/>
      <c r="R87" s="21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2"/>
      <c r="AE87" s="17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45" s="24" customFormat="1" x14ac:dyDescent="0.35">
      <c r="A88" s="16"/>
      <c r="B88" s="44"/>
      <c r="C88" s="17"/>
      <c r="D88" s="28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0"/>
      <c r="R88" s="21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2"/>
      <c r="AE88" s="17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45" s="24" customFormat="1" x14ac:dyDescent="0.35">
      <c r="A89" s="16"/>
      <c r="B89" s="44"/>
      <c r="C89" s="17"/>
      <c r="D89" s="28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0"/>
      <c r="R89" s="21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2"/>
      <c r="AE89" s="17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45" s="24" customFormat="1" x14ac:dyDescent="0.35">
      <c r="A90" s="16"/>
      <c r="B90" s="44"/>
      <c r="C90" s="17"/>
      <c r="D90" s="28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0"/>
      <c r="R90" s="21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2"/>
      <c r="AE90" s="17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45" s="24" customFormat="1" x14ac:dyDescent="0.35">
      <c r="A91" s="16"/>
      <c r="B91" s="44"/>
      <c r="C91" s="17"/>
      <c r="D91" s="28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0"/>
      <c r="R91" s="21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2"/>
      <c r="AE91" s="17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45" s="24" customFormat="1" x14ac:dyDescent="0.35">
      <c r="A92" s="16"/>
      <c r="B92" s="44"/>
      <c r="C92" s="17"/>
      <c r="D92" s="28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0"/>
      <c r="R92" s="21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2"/>
      <c r="AE92" s="17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45" s="24" customFormat="1" x14ac:dyDescent="0.35">
      <c r="A93" s="16"/>
      <c r="B93" s="44"/>
      <c r="C93" s="17"/>
      <c r="D93" s="28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0"/>
      <c r="R93" s="21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2"/>
      <c r="AE93" s="17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45" s="24" customFormat="1" x14ac:dyDescent="0.35">
      <c r="A94" s="16"/>
      <c r="B94" s="44"/>
      <c r="C94" s="17"/>
      <c r="D94" s="28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0"/>
      <c r="R94" s="21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2"/>
      <c r="AE94" s="17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45" s="24" customFormat="1" x14ac:dyDescent="0.35">
      <c r="A95" s="16"/>
      <c r="B95" s="44"/>
      <c r="C95" s="17"/>
      <c r="D95" s="28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0"/>
      <c r="R95" s="21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2"/>
      <c r="AE95" s="17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45" s="24" customFormat="1" x14ac:dyDescent="0.35">
      <c r="A96" s="16"/>
      <c r="B96" s="44"/>
      <c r="C96" s="17"/>
      <c r="D96" s="28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0"/>
      <c r="R96" s="21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2"/>
      <c r="AE96" s="17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45" s="24" customFormat="1" x14ac:dyDescent="0.35">
      <c r="A97" s="16"/>
      <c r="B97" s="44"/>
      <c r="C97" s="17"/>
      <c r="D97" s="28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0"/>
      <c r="R97" s="21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2"/>
      <c r="AE97" s="17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spans="1:45" s="24" customFormat="1" x14ac:dyDescent="0.35">
      <c r="A98" s="16"/>
      <c r="B98" s="44"/>
      <c r="C98" s="17"/>
      <c r="D98" s="28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0"/>
      <c r="R98" s="21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2"/>
      <c r="AE98" s="17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45" s="24" customFormat="1" x14ac:dyDescent="0.35">
      <c r="A99" s="16"/>
      <c r="B99" s="44"/>
      <c r="C99" s="17"/>
      <c r="D99" s="28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0"/>
      <c r="R99" s="21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2"/>
      <c r="AE99" s="17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45" s="24" customFormat="1" x14ac:dyDescent="0.35">
      <c r="A100" s="16"/>
      <c r="B100" s="44"/>
      <c r="C100" s="17"/>
      <c r="D100" s="28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0"/>
      <c r="R100" s="21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2"/>
      <c r="AE100" s="17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</row>
    <row r="101" spans="1:45" s="24" customFormat="1" x14ac:dyDescent="0.35">
      <c r="A101" s="16"/>
      <c r="B101" s="44"/>
      <c r="C101" s="17"/>
      <c r="D101" s="28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0"/>
      <c r="R101" s="21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2"/>
      <c r="AE101" s="17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45" s="24" customFormat="1" x14ac:dyDescent="0.35">
      <c r="A102" s="16"/>
      <c r="B102" s="44"/>
      <c r="C102" s="17"/>
      <c r="D102" s="28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0"/>
      <c r="R102" s="21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2"/>
      <c r="AE102" s="17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</row>
    <row r="103" spans="1:45" s="24" customFormat="1" x14ac:dyDescent="0.35">
      <c r="A103" s="16"/>
      <c r="B103" s="44"/>
      <c r="C103" s="17"/>
      <c r="D103" s="28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0"/>
      <c r="R103" s="21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2"/>
      <c r="AE103" s="17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45" s="24" customFormat="1" x14ac:dyDescent="0.35">
      <c r="A104" s="16"/>
      <c r="B104" s="44"/>
      <c r="C104" s="17"/>
      <c r="D104" s="28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0"/>
      <c r="R104" s="21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2"/>
      <c r="AE104" s="17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45" s="24" customFormat="1" x14ac:dyDescent="0.35">
      <c r="A105" s="16"/>
      <c r="B105" s="44"/>
      <c r="C105" s="17"/>
      <c r="D105" s="28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0"/>
      <c r="R105" s="21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2"/>
      <c r="AE105" s="17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45" s="24" customFormat="1" x14ac:dyDescent="0.35">
      <c r="A106" s="16"/>
      <c r="B106" s="44"/>
      <c r="C106" s="17"/>
      <c r="D106" s="28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0"/>
      <c r="R106" s="21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2"/>
      <c r="AE106" s="17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</row>
    <row r="107" spans="1:45" s="24" customFormat="1" x14ac:dyDescent="0.35">
      <c r="A107" s="16"/>
      <c r="B107" s="44"/>
      <c r="C107" s="17"/>
      <c r="D107" s="28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0"/>
      <c r="R107" s="21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2"/>
      <c r="AE107" s="17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</row>
    <row r="108" spans="1:45" s="24" customFormat="1" x14ac:dyDescent="0.35">
      <c r="A108" s="16"/>
      <c r="B108" s="44"/>
      <c r="C108" s="17"/>
      <c r="D108" s="28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0"/>
      <c r="R108" s="21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2"/>
      <c r="AE108" s="17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</row>
    <row r="109" spans="1:45" s="24" customFormat="1" x14ac:dyDescent="0.35">
      <c r="A109" s="16"/>
      <c r="B109" s="44"/>
      <c r="C109" s="17"/>
      <c r="D109" s="28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0"/>
      <c r="R109" s="21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2"/>
      <c r="AE109" s="17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</row>
    <row r="110" spans="1:45" s="24" customFormat="1" x14ac:dyDescent="0.35">
      <c r="A110" s="16"/>
      <c r="B110" s="44"/>
      <c r="C110" s="17"/>
      <c r="D110" s="28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0"/>
      <c r="R110" s="21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2"/>
      <c r="AE110" s="17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</row>
    <row r="111" spans="1:45" s="24" customFormat="1" x14ac:dyDescent="0.35">
      <c r="A111" s="16"/>
      <c r="B111" s="44"/>
      <c r="C111" s="17"/>
      <c r="D111" s="28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0"/>
      <c r="R111" s="21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2"/>
      <c r="AE111" s="17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</row>
    <row r="112" spans="1:45" s="24" customFormat="1" x14ac:dyDescent="0.35">
      <c r="A112" s="16"/>
      <c r="B112" s="44"/>
      <c r="C112" s="17"/>
      <c r="D112" s="28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0"/>
      <c r="R112" s="21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2"/>
      <c r="AE112" s="17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</row>
    <row r="113" spans="1:45" s="24" customFormat="1" x14ac:dyDescent="0.35">
      <c r="A113" s="16"/>
      <c r="B113" s="44"/>
      <c r="C113" s="17"/>
      <c r="D113" s="28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0"/>
      <c r="R113" s="21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2"/>
      <c r="AE113" s="17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</row>
    <row r="114" spans="1:45" s="24" customFormat="1" x14ac:dyDescent="0.35">
      <c r="A114" s="16"/>
      <c r="B114" s="44"/>
      <c r="C114" s="17"/>
      <c r="D114" s="28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0"/>
      <c r="R114" s="21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2"/>
      <c r="AE114" s="17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</row>
    <row r="115" spans="1:45" s="24" customFormat="1" x14ac:dyDescent="0.35">
      <c r="A115" s="16"/>
      <c r="B115" s="44"/>
      <c r="C115" s="17"/>
      <c r="D115" s="28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0"/>
      <c r="R115" s="21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2"/>
      <c r="AE115" s="17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</row>
    <row r="116" spans="1:45" s="24" customFormat="1" x14ac:dyDescent="0.35">
      <c r="A116" s="16"/>
      <c r="B116" s="44"/>
      <c r="C116" s="17"/>
      <c r="D116" s="28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0"/>
      <c r="R116" s="21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2"/>
      <c r="AE116" s="17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</row>
    <row r="117" spans="1:45" s="24" customFormat="1" x14ac:dyDescent="0.35">
      <c r="A117" s="16"/>
      <c r="B117" s="44"/>
      <c r="C117" s="17"/>
      <c r="D117" s="28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0"/>
      <c r="R117" s="21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2"/>
      <c r="AE117" s="17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</row>
    <row r="118" spans="1:45" s="24" customFormat="1" x14ac:dyDescent="0.35">
      <c r="A118" s="16"/>
      <c r="B118" s="44"/>
      <c r="C118" s="17"/>
      <c r="D118" s="28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0"/>
      <c r="R118" s="21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2"/>
      <c r="AE118" s="17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</row>
    <row r="119" spans="1:45" s="24" customFormat="1" x14ac:dyDescent="0.35">
      <c r="A119" s="16"/>
      <c r="B119" s="44"/>
      <c r="C119" s="17"/>
      <c r="D119" s="28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0"/>
      <c r="R119" s="21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2"/>
      <c r="AE119" s="17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</row>
    <row r="120" spans="1:45" s="24" customFormat="1" x14ac:dyDescent="0.35">
      <c r="A120" s="16"/>
      <c r="B120" s="44"/>
      <c r="C120" s="17"/>
      <c r="D120" s="28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0"/>
      <c r="R120" s="21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2"/>
      <c r="AE120" s="17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</row>
    <row r="121" spans="1:45" s="24" customFormat="1" x14ac:dyDescent="0.35">
      <c r="A121" s="16"/>
      <c r="B121" s="44"/>
      <c r="C121" s="30"/>
      <c r="D121" s="28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0"/>
      <c r="R121" s="21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2"/>
      <c r="AE121" s="17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</row>
    <row r="122" spans="1:45" s="24" customFormat="1" x14ac:dyDescent="0.35">
      <c r="A122" s="16"/>
      <c r="B122" s="44"/>
      <c r="C122" s="30"/>
      <c r="D122" s="28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0"/>
      <c r="R122" s="21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2"/>
      <c r="AE122" s="17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</row>
    <row r="123" spans="1:45" s="24" customFormat="1" x14ac:dyDescent="0.35">
      <c r="A123" s="16"/>
      <c r="B123" s="44"/>
      <c r="C123" s="30"/>
      <c r="D123" s="28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0"/>
      <c r="R123" s="21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2"/>
      <c r="AE123" s="17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</row>
    <row r="124" spans="1:45" s="24" customFormat="1" x14ac:dyDescent="0.35">
      <c r="A124" s="16"/>
      <c r="B124" s="44"/>
      <c r="C124" s="30"/>
      <c r="D124" s="28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0"/>
      <c r="R124" s="21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2"/>
      <c r="AE124" s="17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</row>
    <row r="125" spans="1:45" s="24" customFormat="1" x14ac:dyDescent="0.35">
      <c r="A125" s="16"/>
      <c r="B125" s="44"/>
      <c r="C125" s="30"/>
      <c r="D125" s="28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0"/>
      <c r="R125" s="21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2"/>
      <c r="AE125" s="17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</row>
    <row r="126" spans="1:45" s="24" customFormat="1" x14ac:dyDescent="0.35">
      <c r="A126" s="16"/>
      <c r="B126" s="44"/>
      <c r="C126" s="30"/>
      <c r="D126" s="28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0"/>
      <c r="R126" s="21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2"/>
      <c r="AE126" s="17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</row>
    <row r="127" spans="1:45" s="24" customFormat="1" x14ac:dyDescent="0.35">
      <c r="A127" s="16"/>
      <c r="B127" s="44"/>
      <c r="C127" s="30"/>
      <c r="D127" s="28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0"/>
      <c r="R127" s="21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2"/>
      <c r="AE127" s="17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</row>
    <row r="128" spans="1:45" s="24" customFormat="1" x14ac:dyDescent="0.35">
      <c r="A128" s="16"/>
      <c r="B128" s="44"/>
      <c r="C128" s="30"/>
      <c r="D128" s="28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0"/>
      <c r="R128" s="21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2"/>
      <c r="AE128" s="17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</row>
    <row r="129" spans="1:45" s="24" customFormat="1" x14ac:dyDescent="0.35">
      <c r="A129" s="16"/>
      <c r="B129" s="44"/>
      <c r="C129" s="30"/>
      <c r="D129" s="28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0"/>
      <c r="R129" s="21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2"/>
      <c r="AE129" s="17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</row>
    <row r="130" spans="1:45" s="24" customFormat="1" x14ac:dyDescent="0.35">
      <c r="A130" s="16"/>
      <c r="B130" s="44"/>
      <c r="C130" s="30"/>
      <c r="D130" s="28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0"/>
      <c r="R130" s="21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2"/>
      <c r="AE130" s="17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</row>
    <row r="131" spans="1:45" s="24" customFormat="1" x14ac:dyDescent="0.35">
      <c r="A131" s="16"/>
      <c r="B131" s="44"/>
      <c r="C131" s="30"/>
      <c r="D131" s="28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0"/>
      <c r="R131" s="21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2"/>
      <c r="AE131" s="17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</row>
    <row r="132" spans="1:45" s="24" customFormat="1" x14ac:dyDescent="0.35">
      <c r="A132" s="16"/>
      <c r="B132" s="44"/>
      <c r="C132" s="30"/>
      <c r="D132" s="28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0"/>
      <c r="R132" s="21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2"/>
      <c r="AE132" s="17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</row>
    <row r="133" spans="1:45" s="24" customFormat="1" x14ac:dyDescent="0.35">
      <c r="A133" s="16"/>
      <c r="B133" s="44"/>
      <c r="C133" s="30"/>
      <c r="D133" s="28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0"/>
      <c r="R133" s="21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2"/>
      <c r="AE133" s="17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</row>
    <row r="134" spans="1:45" s="24" customFormat="1" x14ac:dyDescent="0.35">
      <c r="A134" s="16"/>
      <c r="B134" s="44"/>
      <c r="C134" s="30"/>
      <c r="D134" s="28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0"/>
      <c r="R134" s="21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2"/>
      <c r="AE134" s="17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</row>
    <row r="135" spans="1:45" s="24" customFormat="1" x14ac:dyDescent="0.35">
      <c r="A135" s="16"/>
      <c r="B135" s="44"/>
      <c r="C135" s="30"/>
      <c r="D135" s="28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0"/>
      <c r="R135" s="21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2"/>
      <c r="AE135" s="17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</row>
    <row r="136" spans="1:45" s="24" customFormat="1" x14ac:dyDescent="0.35">
      <c r="A136" s="16"/>
      <c r="B136" s="44"/>
      <c r="C136" s="30"/>
      <c r="D136" s="28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0"/>
      <c r="R136" s="21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2"/>
      <c r="AE136" s="17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</row>
    <row r="137" spans="1:45" s="24" customFormat="1" x14ac:dyDescent="0.35">
      <c r="A137" s="16"/>
      <c r="B137" s="44"/>
      <c r="C137" s="30"/>
      <c r="D137" s="28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0"/>
      <c r="R137" s="21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2"/>
      <c r="AE137" s="17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</row>
    <row r="138" spans="1:45" s="24" customFormat="1" x14ac:dyDescent="0.35">
      <c r="A138" s="16"/>
      <c r="B138" s="44"/>
      <c r="C138" s="30"/>
      <c r="D138" s="28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0"/>
      <c r="R138" s="21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2"/>
      <c r="AE138" s="17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</row>
    <row r="139" spans="1:45" s="24" customFormat="1" x14ac:dyDescent="0.35">
      <c r="A139" s="16"/>
      <c r="B139" s="44"/>
      <c r="C139" s="30"/>
      <c r="D139" s="28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0"/>
      <c r="R139" s="21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2"/>
      <c r="AE139" s="17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</row>
    <row r="140" spans="1:45" s="24" customFormat="1" x14ac:dyDescent="0.35">
      <c r="A140" s="16"/>
      <c r="B140" s="44"/>
      <c r="C140" s="30"/>
      <c r="D140" s="28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0"/>
      <c r="R140" s="21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2"/>
      <c r="AE140" s="17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</row>
    <row r="141" spans="1:45" s="24" customFormat="1" x14ac:dyDescent="0.35">
      <c r="A141" s="16"/>
      <c r="B141" s="44"/>
      <c r="C141" s="30"/>
      <c r="D141" s="28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0"/>
      <c r="R141" s="21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2"/>
      <c r="AE141" s="17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</row>
    <row r="142" spans="1:45" s="24" customFormat="1" x14ac:dyDescent="0.35">
      <c r="A142" s="16"/>
      <c r="B142" s="44"/>
      <c r="C142" s="30"/>
      <c r="D142" s="28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0"/>
      <c r="R142" s="21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2"/>
      <c r="AE142" s="17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</row>
    <row r="143" spans="1:45" s="24" customFormat="1" x14ac:dyDescent="0.35">
      <c r="A143" s="16"/>
      <c r="B143" s="44"/>
      <c r="C143" s="30"/>
      <c r="D143" s="28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0"/>
      <c r="R143" s="21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2"/>
      <c r="AE143" s="17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</row>
    <row r="144" spans="1:45" s="24" customFormat="1" x14ac:dyDescent="0.35">
      <c r="A144" s="16"/>
      <c r="B144" s="44"/>
      <c r="C144" s="30"/>
      <c r="D144" s="28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0"/>
      <c r="R144" s="21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2"/>
      <c r="AE144" s="17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</row>
    <row r="145" spans="1:45" s="24" customFormat="1" x14ac:dyDescent="0.35">
      <c r="A145" s="16"/>
      <c r="B145" s="44"/>
      <c r="C145" s="30"/>
      <c r="D145" s="28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0"/>
      <c r="R145" s="21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2"/>
      <c r="AE145" s="17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</row>
    <row r="146" spans="1:45" s="24" customFormat="1" x14ac:dyDescent="0.35">
      <c r="A146" s="16"/>
      <c r="B146" s="44"/>
      <c r="C146" s="30"/>
      <c r="D146" s="28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0"/>
      <c r="R146" s="21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2"/>
      <c r="AE146" s="17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</row>
    <row r="147" spans="1:45" s="24" customFormat="1" x14ac:dyDescent="0.35">
      <c r="A147" s="16"/>
      <c r="B147" s="44"/>
      <c r="C147" s="30"/>
      <c r="D147" s="28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0"/>
      <c r="R147" s="21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2"/>
      <c r="AE147" s="17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</row>
    <row r="148" spans="1:45" s="24" customFormat="1" x14ac:dyDescent="0.35">
      <c r="A148" s="16"/>
      <c r="B148" s="44"/>
      <c r="C148" s="30"/>
      <c r="D148" s="28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0"/>
      <c r="R148" s="21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2"/>
      <c r="AE148" s="17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</row>
    <row r="149" spans="1:45" s="24" customFormat="1" x14ac:dyDescent="0.35">
      <c r="A149" s="16"/>
      <c r="B149" s="44"/>
      <c r="C149" s="30"/>
      <c r="D149" s="28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0"/>
      <c r="R149" s="21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2"/>
      <c r="AE149" s="17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</row>
    <row r="150" spans="1:45" s="24" customFormat="1" x14ac:dyDescent="0.35">
      <c r="A150" s="16"/>
      <c r="B150" s="44"/>
      <c r="C150" s="30"/>
      <c r="D150" s="28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0"/>
      <c r="R150" s="21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2"/>
      <c r="AE150" s="17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</row>
    <row r="151" spans="1:45" s="24" customFormat="1" x14ac:dyDescent="0.35">
      <c r="A151" s="16"/>
      <c r="B151" s="44"/>
      <c r="C151" s="30"/>
      <c r="D151" s="28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0"/>
      <c r="R151" s="21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2"/>
      <c r="AE151" s="17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</row>
    <row r="152" spans="1:45" s="24" customFormat="1" x14ac:dyDescent="0.35">
      <c r="A152" s="16"/>
      <c r="B152" s="44"/>
      <c r="C152" s="30"/>
      <c r="D152" s="28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0"/>
      <c r="R152" s="21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2"/>
      <c r="AE152" s="17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</row>
    <row r="153" spans="1:45" s="24" customFormat="1" x14ac:dyDescent="0.35">
      <c r="A153" s="16"/>
      <c r="B153" s="44"/>
      <c r="C153" s="30"/>
      <c r="D153" s="28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0"/>
      <c r="R153" s="21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2"/>
      <c r="AE153" s="17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</row>
    <row r="154" spans="1:45" s="24" customFormat="1" x14ac:dyDescent="0.35">
      <c r="A154" s="16"/>
      <c r="B154" s="44"/>
      <c r="C154" s="30"/>
      <c r="D154" s="28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0"/>
      <c r="R154" s="21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2"/>
      <c r="AE154" s="17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</row>
    <row r="155" spans="1:45" s="24" customFormat="1" x14ac:dyDescent="0.35">
      <c r="A155" s="16"/>
      <c r="B155" s="44"/>
      <c r="C155" s="30"/>
      <c r="D155" s="28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0"/>
      <c r="R155" s="21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2"/>
      <c r="AE155" s="17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</row>
    <row r="156" spans="1:45" s="24" customFormat="1" x14ac:dyDescent="0.35">
      <c r="A156" s="16"/>
      <c r="B156" s="44"/>
      <c r="C156" s="30"/>
      <c r="D156" s="28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0"/>
      <c r="R156" s="21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2"/>
      <c r="AE156" s="17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</row>
    <row r="157" spans="1:45" s="24" customFormat="1" x14ac:dyDescent="0.35">
      <c r="A157" s="16"/>
      <c r="B157" s="44"/>
      <c r="C157" s="30"/>
      <c r="D157" s="28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0"/>
      <c r="R157" s="21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2"/>
      <c r="AE157" s="17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</row>
    <row r="158" spans="1:45" s="24" customFormat="1" x14ac:dyDescent="0.35">
      <c r="A158" s="16"/>
      <c r="B158" s="44"/>
      <c r="C158" s="30"/>
      <c r="D158" s="28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0"/>
      <c r="R158" s="21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2"/>
      <c r="AE158" s="17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</row>
    <row r="159" spans="1:45" s="24" customFormat="1" x14ac:dyDescent="0.35">
      <c r="A159" s="16"/>
      <c r="B159" s="44"/>
      <c r="C159" s="30"/>
      <c r="D159" s="28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0"/>
      <c r="R159" s="21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2"/>
      <c r="AE159" s="17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</row>
    <row r="160" spans="1:45" s="24" customFormat="1" x14ac:dyDescent="0.35">
      <c r="A160" s="16"/>
      <c r="B160" s="44"/>
      <c r="C160" s="30"/>
      <c r="D160" s="28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0"/>
      <c r="R160" s="21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2"/>
      <c r="AE160" s="17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</row>
    <row r="161" spans="1:45" s="24" customFormat="1" x14ac:dyDescent="0.35">
      <c r="A161" s="16"/>
      <c r="B161" s="44"/>
      <c r="C161" s="30"/>
      <c r="D161" s="28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0"/>
      <c r="R161" s="21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2"/>
      <c r="AE161" s="17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</row>
    <row r="162" spans="1:45" s="24" customFormat="1" x14ac:dyDescent="0.35">
      <c r="A162" s="16"/>
      <c r="B162" s="44"/>
      <c r="C162" s="30"/>
      <c r="D162" s="28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0"/>
      <c r="R162" s="21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2"/>
      <c r="AE162" s="17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</row>
    <row r="163" spans="1:45" s="24" customFormat="1" x14ac:dyDescent="0.35">
      <c r="A163" s="16"/>
      <c r="B163" s="44"/>
      <c r="C163" s="30"/>
      <c r="D163" s="28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0"/>
      <c r="R163" s="21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2"/>
      <c r="AE163" s="17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</row>
    <row r="164" spans="1:45" s="24" customFormat="1" x14ac:dyDescent="0.35">
      <c r="A164" s="16"/>
      <c r="B164" s="44"/>
      <c r="C164" s="30"/>
      <c r="D164" s="28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0"/>
      <c r="R164" s="21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2"/>
      <c r="AE164" s="17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</row>
    <row r="165" spans="1:45" s="24" customFormat="1" x14ac:dyDescent="0.35">
      <c r="A165" s="16"/>
      <c r="B165" s="44"/>
      <c r="C165" s="30"/>
      <c r="D165" s="28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0"/>
      <c r="R165" s="21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2"/>
      <c r="AE165" s="17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</row>
    <row r="166" spans="1:45" s="24" customFormat="1" x14ac:dyDescent="0.35">
      <c r="A166" s="16"/>
      <c r="B166" s="44"/>
      <c r="C166" s="30"/>
      <c r="D166" s="28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0"/>
      <c r="R166" s="21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2"/>
      <c r="AE166" s="17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</row>
    <row r="167" spans="1:45" s="24" customFormat="1" x14ac:dyDescent="0.35">
      <c r="A167" s="16"/>
      <c r="B167" s="44"/>
      <c r="C167" s="30"/>
      <c r="D167" s="28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0"/>
      <c r="R167" s="21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2"/>
      <c r="AE167" s="17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</row>
    <row r="168" spans="1:45" s="24" customFormat="1" x14ac:dyDescent="0.35">
      <c r="A168" s="16"/>
      <c r="B168" s="44"/>
      <c r="C168" s="30"/>
      <c r="D168" s="28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0"/>
      <c r="R168" s="21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2"/>
      <c r="AE168" s="17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</row>
    <row r="169" spans="1:45" s="24" customFormat="1" x14ac:dyDescent="0.35">
      <c r="A169" s="16"/>
      <c r="B169" s="44"/>
      <c r="C169" s="30"/>
      <c r="D169" s="28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0"/>
      <c r="R169" s="21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2"/>
      <c r="AE169" s="17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</row>
    <row r="170" spans="1:45" s="24" customFormat="1" x14ac:dyDescent="0.35">
      <c r="A170" s="16"/>
      <c r="B170" s="44"/>
      <c r="C170" s="30"/>
      <c r="D170" s="28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0"/>
      <c r="R170" s="21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2"/>
      <c r="AE170" s="17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</row>
    <row r="171" spans="1:45" s="24" customFormat="1" x14ac:dyDescent="0.35">
      <c r="A171" s="16"/>
      <c r="B171" s="44"/>
      <c r="C171" s="30"/>
      <c r="D171" s="28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0"/>
      <c r="R171" s="21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2"/>
      <c r="AE171" s="17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</row>
    <row r="172" spans="1:45" s="24" customFormat="1" x14ac:dyDescent="0.35">
      <c r="A172" s="16"/>
      <c r="B172" s="44"/>
      <c r="C172" s="30"/>
      <c r="D172" s="28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0"/>
      <c r="R172" s="21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2"/>
      <c r="AE172" s="17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</row>
    <row r="173" spans="1:45" s="24" customFormat="1" x14ac:dyDescent="0.35">
      <c r="A173" s="16"/>
      <c r="B173" s="44"/>
      <c r="C173" s="30"/>
      <c r="D173" s="28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0"/>
      <c r="R173" s="21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2"/>
      <c r="AE173" s="17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</row>
    <row r="174" spans="1:45" s="24" customFormat="1" x14ac:dyDescent="0.35">
      <c r="A174" s="16"/>
      <c r="B174" s="44"/>
      <c r="C174" s="30"/>
      <c r="D174" s="28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0"/>
      <c r="R174" s="21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2"/>
      <c r="AE174" s="17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</row>
    <row r="175" spans="1:45" s="24" customFormat="1" x14ac:dyDescent="0.35">
      <c r="A175" s="16"/>
      <c r="B175" s="44"/>
      <c r="C175" s="30"/>
      <c r="D175" s="28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0"/>
      <c r="R175" s="21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2"/>
      <c r="AE175" s="17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</row>
    <row r="176" spans="1:45" s="24" customFormat="1" x14ac:dyDescent="0.35">
      <c r="A176" s="16"/>
      <c r="B176" s="44"/>
      <c r="C176" s="30"/>
      <c r="D176" s="28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0"/>
      <c r="R176" s="21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2"/>
      <c r="AE176" s="17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</row>
    <row r="177" spans="1:45" s="24" customFormat="1" x14ac:dyDescent="0.35">
      <c r="A177" s="16"/>
      <c r="B177" s="44"/>
      <c r="C177" s="30"/>
      <c r="D177" s="28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0"/>
      <c r="R177" s="21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2"/>
      <c r="AE177" s="17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</row>
    <row r="178" spans="1:45" s="24" customFormat="1" x14ac:dyDescent="0.35">
      <c r="A178" s="16"/>
      <c r="B178" s="44"/>
      <c r="C178" s="30"/>
      <c r="D178" s="28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0"/>
      <c r="R178" s="21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2"/>
      <c r="AE178" s="17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</row>
    <row r="179" spans="1:45" s="24" customFormat="1" x14ac:dyDescent="0.35">
      <c r="A179" s="16"/>
      <c r="B179" s="44"/>
      <c r="C179" s="30"/>
      <c r="D179" s="28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0"/>
      <c r="R179" s="21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2"/>
      <c r="AE179" s="17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</row>
    <row r="180" spans="1:45" s="24" customFormat="1" x14ac:dyDescent="0.35">
      <c r="A180" s="16"/>
      <c r="B180" s="44"/>
      <c r="C180" s="30"/>
      <c r="D180" s="28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0"/>
      <c r="R180" s="21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2"/>
      <c r="AE180" s="17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</row>
    <row r="181" spans="1:45" s="24" customFormat="1" x14ac:dyDescent="0.35">
      <c r="A181" s="16"/>
      <c r="B181" s="44"/>
      <c r="C181" s="30"/>
      <c r="D181" s="28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0"/>
      <c r="R181" s="21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2"/>
      <c r="AE181" s="17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</row>
    <row r="182" spans="1:45" s="24" customFormat="1" x14ac:dyDescent="0.35">
      <c r="A182" s="16"/>
      <c r="B182" s="44"/>
      <c r="C182" s="30"/>
      <c r="D182" s="28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0"/>
      <c r="R182" s="21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2"/>
      <c r="AE182" s="17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</row>
    <row r="183" spans="1:45" s="24" customFormat="1" x14ac:dyDescent="0.35">
      <c r="A183" s="16"/>
      <c r="B183" s="44"/>
      <c r="C183" s="30"/>
      <c r="D183" s="28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0"/>
      <c r="R183" s="21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2"/>
      <c r="AE183" s="17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</row>
    <row r="184" spans="1:45" s="24" customFormat="1" x14ac:dyDescent="0.35">
      <c r="A184" s="16"/>
      <c r="B184" s="44"/>
      <c r="C184" s="30"/>
      <c r="D184" s="28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0"/>
      <c r="R184" s="21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2"/>
      <c r="AE184" s="17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</row>
    <row r="185" spans="1:45" s="24" customFormat="1" x14ac:dyDescent="0.35">
      <c r="A185" s="16"/>
      <c r="B185" s="44"/>
      <c r="C185" s="30"/>
      <c r="D185" s="28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0"/>
      <c r="R185" s="21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2"/>
      <c r="AE185" s="17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</row>
    <row r="186" spans="1:45" s="24" customFormat="1" x14ac:dyDescent="0.35">
      <c r="A186" s="16"/>
      <c r="B186" s="44"/>
      <c r="C186" s="30"/>
      <c r="D186" s="28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0"/>
      <c r="R186" s="21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2"/>
      <c r="AE186" s="17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</row>
    <row r="187" spans="1:45" s="24" customFormat="1" x14ac:dyDescent="0.35">
      <c r="A187" s="16"/>
      <c r="B187" s="44"/>
      <c r="C187" s="30"/>
      <c r="D187" s="28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0"/>
      <c r="R187" s="21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2"/>
      <c r="AE187" s="17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</row>
    <row r="188" spans="1:45" s="24" customFormat="1" x14ac:dyDescent="0.35">
      <c r="A188" s="16"/>
      <c r="B188" s="44"/>
      <c r="C188" s="30"/>
      <c r="D188" s="28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0"/>
      <c r="R188" s="21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2"/>
      <c r="AE188" s="17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</row>
    <row r="189" spans="1:45" s="24" customFormat="1" x14ac:dyDescent="0.35">
      <c r="A189" s="16"/>
      <c r="B189" s="44"/>
      <c r="C189" s="30"/>
      <c r="D189" s="28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0"/>
      <c r="R189" s="21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2"/>
      <c r="AE189" s="17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</row>
    <row r="190" spans="1:45" s="24" customFormat="1" x14ac:dyDescent="0.35">
      <c r="A190" s="16"/>
      <c r="B190" s="44"/>
      <c r="C190" s="30"/>
      <c r="D190" s="28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0"/>
      <c r="R190" s="21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2"/>
      <c r="AE190" s="17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</row>
    <row r="191" spans="1:45" s="24" customFormat="1" x14ac:dyDescent="0.35">
      <c r="A191" s="16"/>
      <c r="B191" s="44"/>
      <c r="C191" s="30"/>
      <c r="D191" s="28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0"/>
      <c r="R191" s="21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2"/>
      <c r="AE191" s="17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</row>
    <row r="192" spans="1:45" s="24" customFormat="1" x14ac:dyDescent="0.35">
      <c r="A192" s="16"/>
      <c r="B192" s="44"/>
      <c r="C192" s="30"/>
      <c r="D192" s="28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0"/>
      <c r="R192" s="21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2"/>
      <c r="AE192" s="17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</row>
    <row r="193" spans="1:45" s="24" customFormat="1" x14ac:dyDescent="0.35">
      <c r="A193" s="16"/>
      <c r="B193" s="44"/>
      <c r="C193" s="30"/>
      <c r="D193" s="28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0"/>
      <c r="R193" s="21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2"/>
      <c r="AE193" s="17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</row>
    <row r="194" spans="1:45" s="24" customFormat="1" x14ac:dyDescent="0.35">
      <c r="A194" s="16"/>
      <c r="B194" s="44"/>
      <c r="C194" s="30"/>
      <c r="D194" s="28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0"/>
      <c r="R194" s="21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2"/>
      <c r="AE194" s="17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</row>
    <row r="195" spans="1:45" s="24" customFormat="1" x14ac:dyDescent="0.35">
      <c r="A195" s="16"/>
      <c r="B195" s="44"/>
      <c r="C195" s="30"/>
      <c r="D195" s="28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0"/>
      <c r="R195" s="21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2"/>
      <c r="AE195" s="17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</row>
    <row r="196" spans="1:45" s="24" customFormat="1" x14ac:dyDescent="0.35">
      <c r="A196" s="16"/>
      <c r="B196" s="44"/>
      <c r="C196" s="30"/>
      <c r="D196" s="28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0"/>
      <c r="R196" s="21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2"/>
      <c r="AE196" s="17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</row>
    <row r="197" spans="1:45" s="24" customFormat="1" x14ac:dyDescent="0.35">
      <c r="A197" s="16"/>
      <c r="B197" s="44"/>
      <c r="C197" s="30"/>
      <c r="D197" s="28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0"/>
      <c r="R197" s="21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2"/>
      <c r="AE197" s="17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</row>
    <row r="198" spans="1:45" s="24" customFormat="1" x14ac:dyDescent="0.35">
      <c r="A198" s="16"/>
      <c r="B198" s="44"/>
      <c r="C198" s="30"/>
      <c r="D198" s="28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0"/>
      <c r="R198" s="21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2"/>
      <c r="AE198" s="17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</row>
    <row r="199" spans="1:45" s="24" customFormat="1" x14ac:dyDescent="0.35">
      <c r="A199" s="16"/>
      <c r="B199" s="44"/>
      <c r="C199" s="30"/>
      <c r="D199" s="28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0"/>
      <c r="R199" s="21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2"/>
      <c r="AE199" s="17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</row>
    <row r="200" spans="1:45" s="24" customFormat="1" x14ac:dyDescent="0.35">
      <c r="A200" s="16"/>
      <c r="B200" s="44"/>
      <c r="C200" s="30"/>
      <c r="D200" s="28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0"/>
      <c r="R200" s="21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2"/>
      <c r="AE200" s="17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</row>
    <row r="201" spans="1:45" s="24" customFormat="1" x14ac:dyDescent="0.35">
      <c r="A201" s="16"/>
      <c r="B201" s="44"/>
      <c r="C201" s="30"/>
      <c r="D201" s="28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0"/>
      <c r="R201" s="21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2"/>
      <c r="AE201" s="17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</row>
    <row r="202" spans="1:45" s="24" customFormat="1" x14ac:dyDescent="0.35">
      <c r="A202" s="16"/>
      <c r="B202" s="44"/>
      <c r="C202" s="30"/>
      <c r="D202" s="28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0"/>
      <c r="R202" s="21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2"/>
      <c r="AE202" s="17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</row>
    <row r="203" spans="1:45" s="24" customFormat="1" x14ac:dyDescent="0.35">
      <c r="A203" s="16"/>
      <c r="B203" s="44"/>
      <c r="C203" s="30"/>
      <c r="D203" s="28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0"/>
      <c r="R203" s="21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2"/>
      <c r="AE203" s="17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</row>
    <row r="204" spans="1:45" s="24" customFormat="1" x14ac:dyDescent="0.35">
      <c r="A204" s="16"/>
      <c r="B204" s="44"/>
      <c r="C204" s="30"/>
      <c r="D204" s="28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0"/>
      <c r="R204" s="21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2"/>
      <c r="AE204" s="17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</row>
    <row r="205" spans="1:45" s="24" customFormat="1" x14ac:dyDescent="0.35">
      <c r="A205" s="16"/>
      <c r="B205" s="44"/>
      <c r="C205" s="30"/>
      <c r="D205" s="28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0"/>
      <c r="R205" s="21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2"/>
      <c r="AE205" s="17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</row>
    <row r="206" spans="1:45" s="24" customFormat="1" x14ac:dyDescent="0.35">
      <c r="A206" s="16"/>
      <c r="B206" s="44"/>
      <c r="C206" s="30"/>
      <c r="D206" s="28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0"/>
      <c r="R206" s="21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2"/>
      <c r="AE206" s="17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</row>
    <row r="207" spans="1:45" s="24" customFormat="1" x14ac:dyDescent="0.35">
      <c r="A207" s="16"/>
      <c r="B207" s="44"/>
      <c r="C207" s="30"/>
      <c r="D207" s="28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0"/>
      <c r="R207" s="21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2"/>
      <c r="AE207" s="17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</row>
    <row r="208" spans="1:45" s="24" customFormat="1" x14ac:dyDescent="0.35">
      <c r="A208" s="16"/>
      <c r="B208" s="44"/>
      <c r="C208" s="30"/>
      <c r="D208" s="28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0"/>
      <c r="R208" s="21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2"/>
      <c r="AE208" s="17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</row>
    <row r="209" spans="1:45" s="24" customFormat="1" x14ac:dyDescent="0.35">
      <c r="A209" s="16"/>
      <c r="B209" s="44"/>
      <c r="C209" s="30"/>
      <c r="D209" s="28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0"/>
      <c r="R209" s="21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2"/>
      <c r="AE209" s="17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</row>
    <row r="210" spans="1:45" s="24" customFormat="1" x14ac:dyDescent="0.35">
      <c r="A210" s="16"/>
      <c r="B210" s="44"/>
      <c r="C210" s="30"/>
      <c r="D210" s="28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0"/>
      <c r="R210" s="21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2"/>
      <c r="AE210" s="17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</row>
    <row r="211" spans="1:45" s="24" customFormat="1" x14ac:dyDescent="0.35">
      <c r="A211" s="16"/>
      <c r="B211" s="44"/>
      <c r="C211" s="30"/>
      <c r="D211" s="28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0"/>
      <c r="R211" s="21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2"/>
      <c r="AE211" s="17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</row>
    <row r="212" spans="1:45" s="24" customFormat="1" x14ac:dyDescent="0.35">
      <c r="A212" s="16"/>
      <c r="B212" s="44"/>
      <c r="C212" s="30"/>
      <c r="D212" s="28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0"/>
      <c r="R212" s="21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2"/>
      <c r="AE212" s="17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</row>
    <row r="213" spans="1:45" s="24" customFormat="1" x14ac:dyDescent="0.35">
      <c r="A213" s="16"/>
      <c r="B213" s="44"/>
      <c r="C213" s="30"/>
      <c r="D213" s="28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0"/>
      <c r="R213" s="21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2"/>
      <c r="AE213" s="17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</row>
    <row r="214" spans="1:45" s="24" customFormat="1" x14ac:dyDescent="0.35">
      <c r="A214" s="16"/>
      <c r="B214" s="44"/>
      <c r="C214" s="30"/>
      <c r="D214" s="28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0"/>
      <c r="R214" s="21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2"/>
      <c r="AE214" s="17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</row>
    <row r="215" spans="1:45" s="24" customFormat="1" x14ac:dyDescent="0.35">
      <c r="A215" s="16"/>
      <c r="B215" s="44"/>
      <c r="C215" s="30"/>
      <c r="D215" s="28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0"/>
      <c r="R215" s="21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2"/>
      <c r="AE215" s="17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</row>
    <row r="216" spans="1:45" s="24" customFormat="1" x14ac:dyDescent="0.35">
      <c r="A216" s="16"/>
      <c r="B216" s="44"/>
      <c r="C216" s="30"/>
      <c r="D216" s="28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0"/>
      <c r="R216" s="21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2"/>
      <c r="AE216" s="17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</row>
    <row r="217" spans="1:45" s="24" customFormat="1" x14ac:dyDescent="0.35">
      <c r="A217" s="16"/>
      <c r="B217" s="44"/>
      <c r="C217" s="30"/>
      <c r="D217" s="28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0"/>
      <c r="R217" s="21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2"/>
      <c r="AE217" s="17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</row>
    <row r="218" spans="1:45" s="24" customFormat="1" x14ac:dyDescent="0.35">
      <c r="A218" s="16"/>
      <c r="B218" s="44"/>
      <c r="C218" s="30"/>
      <c r="D218" s="28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0"/>
      <c r="R218" s="21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2"/>
      <c r="AE218" s="17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</row>
    <row r="219" spans="1:45" s="24" customFormat="1" x14ac:dyDescent="0.35">
      <c r="A219" s="16"/>
      <c r="B219" s="44"/>
      <c r="C219" s="30"/>
      <c r="D219" s="28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0"/>
      <c r="R219" s="21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2"/>
      <c r="AE219" s="17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</row>
    <row r="220" spans="1:45" s="24" customFormat="1" x14ac:dyDescent="0.35">
      <c r="A220" s="16"/>
      <c r="B220" s="44"/>
      <c r="C220" s="30"/>
      <c r="D220" s="28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0"/>
      <c r="R220" s="21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2"/>
      <c r="AE220" s="17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</row>
    <row r="221" spans="1:45" s="24" customFormat="1" x14ac:dyDescent="0.35">
      <c r="A221" s="16"/>
      <c r="B221" s="44"/>
      <c r="C221" s="30"/>
      <c r="D221" s="28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0"/>
      <c r="R221" s="21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2"/>
      <c r="AE221" s="17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</row>
    <row r="222" spans="1:45" s="24" customFormat="1" x14ac:dyDescent="0.35">
      <c r="A222" s="16"/>
      <c r="B222" s="44"/>
      <c r="C222" s="30"/>
      <c r="D222" s="28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0"/>
      <c r="R222" s="21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2"/>
      <c r="AE222" s="17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</row>
    <row r="223" spans="1:45" s="24" customFormat="1" x14ac:dyDescent="0.35">
      <c r="A223" s="16"/>
      <c r="B223" s="44"/>
      <c r="C223" s="30"/>
      <c r="D223" s="28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0"/>
      <c r="R223" s="21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2"/>
      <c r="AE223" s="17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</row>
    <row r="224" spans="1:45" s="24" customFormat="1" x14ac:dyDescent="0.35">
      <c r="A224" s="16"/>
      <c r="B224" s="44"/>
      <c r="C224" s="30"/>
      <c r="D224" s="28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0"/>
      <c r="R224" s="21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2"/>
      <c r="AE224" s="17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</row>
    <row r="225" spans="1:45" s="24" customFormat="1" x14ac:dyDescent="0.35">
      <c r="A225" s="16"/>
      <c r="B225" s="44"/>
      <c r="C225" s="30"/>
      <c r="D225" s="28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0"/>
      <c r="R225" s="21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2"/>
      <c r="AE225" s="17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</row>
    <row r="226" spans="1:45" s="24" customFormat="1" x14ac:dyDescent="0.35">
      <c r="A226" s="16"/>
      <c r="B226" s="44"/>
      <c r="C226" s="30"/>
      <c r="D226" s="28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0"/>
      <c r="R226" s="21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2"/>
      <c r="AE226" s="17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</row>
    <row r="227" spans="1:45" s="24" customFormat="1" x14ac:dyDescent="0.35">
      <c r="A227" s="16"/>
      <c r="B227" s="44"/>
      <c r="C227" s="30"/>
      <c r="D227" s="28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0"/>
      <c r="R227" s="21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2"/>
      <c r="AE227" s="17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</row>
    <row r="228" spans="1:45" s="24" customFormat="1" x14ac:dyDescent="0.35">
      <c r="A228" s="16"/>
      <c r="B228" s="44"/>
      <c r="C228" s="30"/>
      <c r="D228" s="28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0"/>
      <c r="R228" s="21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2"/>
      <c r="AE228" s="17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</row>
    <row r="229" spans="1:45" s="24" customFormat="1" x14ac:dyDescent="0.35">
      <c r="A229" s="16"/>
      <c r="B229" s="44"/>
      <c r="C229" s="30"/>
      <c r="D229" s="28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0"/>
      <c r="R229" s="21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2"/>
      <c r="AE229" s="17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</row>
    <row r="230" spans="1:45" s="24" customFormat="1" x14ac:dyDescent="0.35">
      <c r="A230" s="16"/>
      <c r="B230" s="44"/>
      <c r="C230" s="30"/>
      <c r="D230" s="28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0"/>
      <c r="R230" s="21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2"/>
      <c r="AE230" s="17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</row>
    <row r="231" spans="1:45" s="24" customFormat="1" x14ac:dyDescent="0.35">
      <c r="A231" s="16"/>
      <c r="B231" s="44"/>
      <c r="C231" s="30"/>
      <c r="D231" s="28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0"/>
      <c r="R231" s="21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2"/>
      <c r="AE231" s="17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</row>
    <row r="232" spans="1:45" s="24" customFormat="1" x14ac:dyDescent="0.35">
      <c r="A232" s="16"/>
      <c r="B232" s="44"/>
      <c r="C232" s="30"/>
      <c r="D232" s="28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0"/>
      <c r="R232" s="21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2"/>
      <c r="AE232" s="17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</row>
    <row r="233" spans="1:45" s="24" customFormat="1" x14ac:dyDescent="0.35">
      <c r="A233" s="16"/>
      <c r="B233" s="44"/>
      <c r="C233" s="30"/>
      <c r="D233" s="28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0"/>
      <c r="R233" s="21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2"/>
      <c r="AE233" s="17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</row>
    <row r="234" spans="1:45" s="24" customFormat="1" x14ac:dyDescent="0.35">
      <c r="A234" s="16"/>
      <c r="B234" s="44"/>
      <c r="C234" s="30"/>
      <c r="D234" s="28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0"/>
      <c r="R234" s="21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2"/>
      <c r="AE234" s="17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</row>
    <row r="235" spans="1:45" s="24" customFormat="1" x14ac:dyDescent="0.35">
      <c r="A235" s="16"/>
      <c r="B235" s="44"/>
      <c r="C235" s="30"/>
      <c r="D235" s="28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0"/>
      <c r="R235" s="21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2"/>
      <c r="AE235" s="17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</row>
    <row r="236" spans="1:45" s="24" customFormat="1" x14ac:dyDescent="0.35">
      <c r="A236" s="16"/>
      <c r="B236" s="44"/>
      <c r="C236" s="30"/>
      <c r="D236" s="28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0"/>
      <c r="R236" s="21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2"/>
      <c r="AE236" s="17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</row>
    <row r="237" spans="1:45" s="24" customFormat="1" x14ac:dyDescent="0.35">
      <c r="A237" s="16"/>
      <c r="B237" s="44"/>
      <c r="C237" s="30"/>
      <c r="D237" s="28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0"/>
      <c r="R237" s="21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2"/>
      <c r="AE237" s="17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</row>
    <row r="238" spans="1:45" s="24" customFormat="1" x14ac:dyDescent="0.35">
      <c r="A238" s="16"/>
      <c r="B238" s="44"/>
      <c r="C238" s="30"/>
      <c r="D238" s="28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0"/>
      <c r="R238" s="21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2"/>
      <c r="AE238" s="17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</row>
    <row r="239" spans="1:45" s="24" customFormat="1" x14ac:dyDescent="0.35">
      <c r="A239" s="16"/>
      <c r="B239" s="44"/>
      <c r="C239" s="30"/>
      <c r="D239" s="28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0"/>
      <c r="R239" s="21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2"/>
      <c r="AE239" s="17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</row>
    <row r="240" spans="1:45" s="24" customFormat="1" x14ac:dyDescent="0.35">
      <c r="A240" s="16"/>
      <c r="B240" s="44"/>
      <c r="C240" s="30"/>
      <c r="D240" s="28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0"/>
      <c r="R240" s="21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2"/>
      <c r="AE240" s="17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</row>
    <row r="241" spans="1:45" s="24" customFormat="1" x14ac:dyDescent="0.35">
      <c r="A241" s="16"/>
      <c r="B241" s="44"/>
      <c r="C241" s="30"/>
      <c r="D241" s="28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0"/>
      <c r="R241" s="21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2"/>
      <c r="AE241" s="17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</row>
    <row r="242" spans="1:45" s="24" customFormat="1" x14ac:dyDescent="0.35">
      <c r="A242" s="16"/>
      <c r="B242" s="44"/>
      <c r="C242" s="30"/>
      <c r="D242" s="28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0"/>
      <c r="R242" s="21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2"/>
      <c r="AE242" s="17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</row>
    <row r="243" spans="1:45" s="24" customFormat="1" x14ac:dyDescent="0.35">
      <c r="A243" s="16"/>
      <c r="B243" s="44"/>
      <c r="C243" s="30"/>
      <c r="D243" s="28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0"/>
      <c r="R243" s="21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2"/>
      <c r="AE243" s="17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</row>
    <row r="244" spans="1:45" s="24" customFormat="1" x14ac:dyDescent="0.35">
      <c r="A244" s="16"/>
      <c r="B244" s="44"/>
      <c r="C244" s="30"/>
      <c r="D244" s="28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0"/>
      <c r="R244" s="21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2"/>
      <c r="AE244" s="17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</row>
    <row r="245" spans="1:45" s="24" customFormat="1" x14ac:dyDescent="0.35">
      <c r="A245" s="16"/>
      <c r="B245" s="44"/>
      <c r="C245" s="30"/>
      <c r="D245" s="28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0"/>
      <c r="R245" s="21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2"/>
      <c r="AE245" s="17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</row>
    <row r="246" spans="1:45" s="24" customFormat="1" x14ac:dyDescent="0.35">
      <c r="A246" s="16"/>
      <c r="B246" s="44"/>
      <c r="C246" s="30"/>
      <c r="D246" s="28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0"/>
      <c r="R246" s="21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2"/>
      <c r="AE246" s="17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</row>
    <row r="247" spans="1:45" s="24" customFormat="1" x14ac:dyDescent="0.35">
      <c r="A247" s="16"/>
      <c r="B247" s="44"/>
      <c r="C247" s="30"/>
      <c r="D247" s="28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0"/>
      <c r="R247" s="21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2"/>
      <c r="AE247" s="17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</row>
    <row r="248" spans="1:45" s="24" customFormat="1" x14ac:dyDescent="0.35">
      <c r="A248" s="16"/>
      <c r="B248" s="44"/>
      <c r="C248" s="30"/>
      <c r="D248" s="28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0"/>
      <c r="R248" s="21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2"/>
      <c r="AE248" s="17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</row>
    <row r="249" spans="1:45" s="24" customFormat="1" x14ac:dyDescent="0.35">
      <c r="A249" s="16"/>
      <c r="B249" s="44"/>
      <c r="C249" s="30"/>
      <c r="D249" s="28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0"/>
      <c r="R249" s="21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2"/>
      <c r="AE249" s="17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</row>
    <row r="250" spans="1:45" s="24" customFormat="1" x14ac:dyDescent="0.35">
      <c r="A250" s="16"/>
      <c r="B250" s="44"/>
      <c r="C250" s="30"/>
      <c r="D250" s="28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0"/>
      <c r="R250" s="21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2"/>
      <c r="AE250" s="17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</row>
    <row r="251" spans="1:45" s="24" customFormat="1" x14ac:dyDescent="0.35">
      <c r="A251" s="16"/>
      <c r="B251" s="44"/>
      <c r="C251" s="30"/>
      <c r="D251" s="28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0"/>
      <c r="R251" s="21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2"/>
      <c r="AE251" s="17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</row>
    <row r="252" spans="1:45" s="24" customFormat="1" x14ac:dyDescent="0.35">
      <c r="A252" s="16"/>
      <c r="B252" s="44"/>
      <c r="C252" s="30"/>
      <c r="D252" s="28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0"/>
      <c r="R252" s="21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2"/>
      <c r="AE252" s="17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</row>
    <row r="253" spans="1:45" s="24" customFormat="1" x14ac:dyDescent="0.35">
      <c r="A253" s="16"/>
      <c r="B253" s="44"/>
      <c r="C253" s="30"/>
      <c r="D253" s="28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0"/>
      <c r="R253" s="21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2"/>
      <c r="AE253" s="17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</row>
    <row r="254" spans="1:45" s="24" customFormat="1" x14ac:dyDescent="0.35">
      <c r="A254" s="16"/>
      <c r="B254" s="44"/>
      <c r="C254" s="30"/>
      <c r="D254" s="28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0"/>
      <c r="R254" s="21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2"/>
      <c r="AE254" s="17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</row>
    <row r="255" spans="1:45" s="24" customFormat="1" x14ac:dyDescent="0.35">
      <c r="A255" s="16"/>
      <c r="B255" s="44"/>
      <c r="C255" s="30"/>
      <c r="D255" s="28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0"/>
      <c r="R255" s="21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2"/>
      <c r="AE255" s="17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</row>
    <row r="256" spans="1:45" s="24" customFormat="1" x14ac:dyDescent="0.35">
      <c r="A256" s="16"/>
      <c r="B256" s="44"/>
      <c r="C256" s="30"/>
      <c r="D256" s="28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0"/>
      <c r="R256" s="21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2"/>
      <c r="AE256" s="17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</row>
    <row r="257" spans="1:45" s="24" customFormat="1" x14ac:dyDescent="0.35">
      <c r="A257" s="16"/>
      <c r="B257" s="44"/>
      <c r="C257" s="30"/>
      <c r="D257" s="28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0"/>
      <c r="R257" s="21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2"/>
      <c r="AE257" s="17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</row>
    <row r="258" spans="1:45" s="24" customFormat="1" x14ac:dyDescent="0.35">
      <c r="A258" s="16"/>
      <c r="B258" s="44"/>
      <c r="C258" s="30"/>
      <c r="D258" s="28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0"/>
      <c r="R258" s="21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2"/>
      <c r="AE258" s="17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</row>
    <row r="259" spans="1:45" s="24" customFormat="1" x14ac:dyDescent="0.35">
      <c r="A259" s="16"/>
      <c r="B259" s="44"/>
      <c r="C259" s="30"/>
      <c r="D259" s="28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0"/>
      <c r="R259" s="21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2"/>
      <c r="AE259" s="17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</row>
    <row r="260" spans="1:45" s="24" customFormat="1" x14ac:dyDescent="0.35">
      <c r="A260" s="16"/>
      <c r="B260" s="44"/>
      <c r="C260" s="30"/>
      <c r="D260" s="28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0"/>
      <c r="R260" s="21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2"/>
      <c r="AE260" s="17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</row>
    <row r="261" spans="1:45" s="24" customFormat="1" x14ac:dyDescent="0.35">
      <c r="A261" s="16"/>
      <c r="B261" s="44"/>
      <c r="C261" s="30"/>
      <c r="D261" s="28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0"/>
      <c r="R261" s="21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2"/>
      <c r="AE261" s="17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</row>
    <row r="262" spans="1:45" s="24" customFormat="1" x14ac:dyDescent="0.35">
      <c r="A262" s="16"/>
      <c r="B262" s="44"/>
      <c r="C262" s="32"/>
      <c r="D262" s="33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20"/>
      <c r="R262" s="21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2"/>
      <c r="AE262" s="17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</row>
    <row r="263" spans="1:45" s="24" customFormat="1" x14ac:dyDescent="0.35">
      <c r="A263" s="16"/>
      <c r="B263" s="44"/>
      <c r="C263" s="32"/>
      <c r="D263" s="33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20"/>
      <c r="R263" s="21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2"/>
      <c r="AE263" s="17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</row>
    <row r="264" spans="1:45" s="24" customFormat="1" x14ac:dyDescent="0.35">
      <c r="A264" s="16"/>
      <c r="B264" s="44"/>
      <c r="C264" s="32"/>
      <c r="D264" s="33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20"/>
      <c r="AB264" s="20"/>
      <c r="AC264" s="20"/>
      <c r="AD264" s="22"/>
      <c r="AE264" s="17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</row>
    <row r="265" spans="1:45" s="24" customFormat="1" x14ac:dyDescent="0.35">
      <c r="A265" s="16"/>
      <c r="B265" s="44"/>
      <c r="C265" s="32"/>
      <c r="D265" s="33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20"/>
      <c r="AB265" s="20"/>
      <c r="AC265" s="20"/>
      <c r="AD265" s="22"/>
      <c r="AE265" s="17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</row>
    <row r="266" spans="1:45" s="24" customFormat="1" x14ac:dyDescent="0.35">
      <c r="A266" s="16"/>
      <c r="B266" s="44"/>
      <c r="C266" s="32"/>
      <c r="D266" s="33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20"/>
      <c r="AB266" s="20"/>
      <c r="AC266" s="20"/>
      <c r="AD266" s="22"/>
      <c r="AE266" s="17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</row>
    <row r="267" spans="1:45" s="24" customFormat="1" x14ac:dyDescent="0.35">
      <c r="A267" s="16"/>
      <c r="B267" s="44"/>
      <c r="C267" s="32"/>
      <c r="D267" s="33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20"/>
      <c r="AB267" s="20"/>
      <c r="AC267" s="20"/>
      <c r="AD267" s="22"/>
      <c r="AE267" s="17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</row>
    <row r="268" spans="1:45" s="24" customFormat="1" x14ac:dyDescent="0.35">
      <c r="A268" s="16"/>
      <c r="B268" s="44"/>
      <c r="C268" s="32"/>
      <c r="D268" s="33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20"/>
      <c r="AB268" s="20"/>
      <c r="AC268" s="20"/>
      <c r="AD268" s="22"/>
      <c r="AE268" s="17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</row>
    <row r="269" spans="1:45" s="24" customFormat="1" x14ac:dyDescent="0.35">
      <c r="A269" s="16"/>
      <c r="B269" s="44"/>
      <c r="C269" s="32"/>
      <c r="D269" s="33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20"/>
      <c r="AB269" s="20"/>
      <c r="AC269" s="20"/>
      <c r="AD269" s="22"/>
      <c r="AE269" s="17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</row>
    <row r="270" spans="1:45" s="24" customFormat="1" x14ac:dyDescent="0.35">
      <c r="A270" s="16"/>
      <c r="B270" s="44"/>
      <c r="C270" s="32"/>
      <c r="D270" s="33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20"/>
      <c r="AB270" s="20"/>
      <c r="AC270" s="20"/>
      <c r="AD270" s="22"/>
      <c r="AE270" s="17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</row>
    <row r="271" spans="1:45" x14ac:dyDescent="0.35">
      <c r="AA271" s="20"/>
      <c r="AB271" s="20"/>
      <c r="AC271" s="20"/>
      <c r="AD271" s="22"/>
      <c r="AE271" s="17"/>
    </row>
    <row r="272" spans="1:45" x14ac:dyDescent="0.35">
      <c r="AA272" s="20"/>
      <c r="AB272" s="20"/>
      <c r="AC272" s="20"/>
      <c r="AD272" s="22"/>
      <c r="AE272" s="17"/>
    </row>
    <row r="273" spans="27:31" x14ac:dyDescent="0.35">
      <c r="AA273" s="20"/>
      <c r="AB273" s="20"/>
      <c r="AC273" s="20"/>
      <c r="AD273" s="22"/>
      <c r="AE273" s="17"/>
    </row>
    <row r="274" spans="27:31" x14ac:dyDescent="0.35">
      <c r="AA274" s="20"/>
      <c r="AB274" s="20"/>
      <c r="AC274" s="20"/>
      <c r="AD274" s="22"/>
      <c r="AE274" s="17"/>
    </row>
    <row r="275" spans="27:31" x14ac:dyDescent="0.35">
      <c r="AA275" s="20"/>
      <c r="AB275" s="20"/>
      <c r="AC275" s="20"/>
      <c r="AD275" s="22"/>
      <c r="AE275" s="17"/>
    </row>
    <row r="276" spans="27:31" x14ac:dyDescent="0.35">
      <c r="AA276" s="20"/>
      <c r="AB276" s="20"/>
      <c r="AC276" s="20"/>
      <c r="AD276" s="22"/>
      <c r="AE276" s="17"/>
    </row>
    <row r="277" spans="27:31" x14ac:dyDescent="0.35">
      <c r="AA277" s="20"/>
      <c r="AB277" s="20"/>
      <c r="AC277" s="20"/>
      <c r="AD277" s="22"/>
      <c r="AE277" s="17"/>
    </row>
    <row r="278" spans="27:31" x14ac:dyDescent="0.35">
      <c r="AA278" s="20"/>
      <c r="AB278" s="20"/>
      <c r="AC278" s="20"/>
      <c r="AD278" s="22"/>
      <c r="AE278" s="17"/>
    </row>
    <row r="279" spans="27:31" x14ac:dyDescent="0.35">
      <c r="AA279" s="20"/>
      <c r="AB279" s="20"/>
      <c r="AC279" s="20"/>
      <c r="AD279" s="22"/>
      <c r="AE279" s="17"/>
    </row>
    <row r="280" spans="27:31" x14ac:dyDescent="0.35">
      <c r="AA280" s="20"/>
      <c r="AB280" s="20"/>
      <c r="AC280" s="20"/>
      <c r="AD280" s="22"/>
      <c r="AE280" s="17"/>
    </row>
    <row r="281" spans="27:31" x14ac:dyDescent="0.35">
      <c r="AA281" s="20"/>
      <c r="AB281" s="20"/>
      <c r="AC281" s="20"/>
      <c r="AD281" s="22"/>
      <c r="AE281" s="17"/>
    </row>
    <row r="282" spans="27:31" x14ac:dyDescent="0.35">
      <c r="AA282" s="20"/>
      <c r="AB282" s="20"/>
      <c r="AC282" s="20"/>
      <c r="AD282" s="22"/>
      <c r="AE282" s="17"/>
    </row>
    <row r="283" spans="27:31" x14ac:dyDescent="0.35">
      <c r="AA283" s="20"/>
      <c r="AB283" s="20"/>
      <c r="AC283" s="20"/>
      <c r="AD283" s="22"/>
      <c r="AE283" s="17"/>
    </row>
    <row r="284" spans="27:31" x14ac:dyDescent="0.35">
      <c r="AA284" s="20"/>
      <c r="AB284" s="20"/>
      <c r="AC284" s="20"/>
      <c r="AD284" s="22"/>
      <c r="AE284" s="17"/>
    </row>
    <row r="285" spans="27:31" x14ac:dyDescent="0.35">
      <c r="AA285" s="20"/>
      <c r="AB285" s="20"/>
      <c r="AC285" s="20"/>
      <c r="AD285" s="22"/>
      <c r="AE285" s="17"/>
    </row>
    <row r="286" spans="27:31" x14ac:dyDescent="0.35">
      <c r="AA286" s="20"/>
      <c r="AB286" s="20"/>
      <c r="AC286" s="20"/>
      <c r="AD286" s="22"/>
      <c r="AE286" s="17"/>
    </row>
    <row r="287" spans="27:31" x14ac:dyDescent="0.35">
      <c r="AA287" s="20"/>
      <c r="AB287" s="20"/>
      <c r="AC287" s="20"/>
      <c r="AD287" s="22"/>
      <c r="AE287" s="17"/>
    </row>
    <row r="288" spans="27:31" x14ac:dyDescent="0.35">
      <c r="AA288" s="20"/>
      <c r="AB288" s="20"/>
      <c r="AC288" s="20"/>
      <c r="AD288" s="22"/>
      <c r="AE288" s="17"/>
    </row>
    <row r="289" spans="27:31" x14ac:dyDescent="0.35">
      <c r="AA289" s="20"/>
      <c r="AB289" s="20"/>
      <c r="AC289" s="20"/>
      <c r="AD289" s="22"/>
      <c r="AE289" s="17"/>
    </row>
    <row r="290" spans="27:31" x14ac:dyDescent="0.35">
      <c r="AA290" s="20"/>
      <c r="AB290" s="20"/>
      <c r="AC290" s="20"/>
      <c r="AD290" s="22"/>
      <c r="AE290" s="17"/>
    </row>
    <row r="291" spans="27:31" x14ac:dyDescent="0.35">
      <c r="AA291" s="20"/>
      <c r="AB291" s="20"/>
      <c r="AC291" s="20"/>
      <c r="AD291" s="22"/>
      <c r="AE291" s="17"/>
    </row>
    <row r="292" spans="27:31" x14ac:dyDescent="0.35">
      <c r="AA292" s="20"/>
      <c r="AB292" s="20"/>
      <c r="AC292" s="20"/>
      <c r="AD292" s="22"/>
      <c r="AE292" s="17"/>
    </row>
    <row r="293" spans="27:31" x14ac:dyDescent="0.35">
      <c r="AA293" s="20"/>
      <c r="AB293" s="20"/>
      <c r="AC293" s="20"/>
      <c r="AD293" s="22"/>
      <c r="AE293" s="17"/>
    </row>
    <row r="294" spans="27:31" x14ac:dyDescent="0.35">
      <c r="AA294" s="20"/>
      <c r="AB294" s="20"/>
      <c r="AC294" s="20"/>
      <c r="AD294" s="22"/>
      <c r="AE294" s="17"/>
    </row>
    <row r="295" spans="27:31" x14ac:dyDescent="0.35">
      <c r="AA295" s="20"/>
      <c r="AB295" s="20"/>
      <c r="AC295" s="20"/>
      <c r="AD295" s="22"/>
      <c r="AE295" s="17"/>
    </row>
    <row r="296" spans="27:31" x14ac:dyDescent="0.35">
      <c r="AA296" s="20"/>
      <c r="AB296" s="20"/>
      <c r="AC296" s="20"/>
      <c r="AD296" s="22"/>
      <c r="AE296" s="17"/>
    </row>
    <row r="297" spans="27:31" x14ac:dyDescent="0.35">
      <c r="AA297" s="20"/>
      <c r="AB297" s="20"/>
      <c r="AC297" s="20"/>
      <c r="AD297" s="22"/>
      <c r="AE297" s="17"/>
    </row>
    <row r="298" spans="27:31" x14ac:dyDescent="0.35">
      <c r="AA298" s="20"/>
      <c r="AB298" s="20"/>
      <c r="AC298" s="20"/>
      <c r="AD298" s="22"/>
      <c r="AE298" s="17"/>
    </row>
    <row r="299" spans="27:31" x14ac:dyDescent="0.35">
      <c r="AA299" s="20"/>
      <c r="AB299" s="20"/>
      <c r="AC299" s="20"/>
      <c r="AD299" s="22"/>
      <c r="AE299" s="17"/>
    </row>
    <row r="300" spans="27:31" x14ac:dyDescent="0.35">
      <c r="AA300" s="20"/>
      <c r="AB300" s="20"/>
      <c r="AC300" s="20"/>
      <c r="AD300" s="22"/>
      <c r="AE300" s="17"/>
    </row>
    <row r="301" spans="27:31" x14ac:dyDescent="0.35">
      <c r="AA301" s="20"/>
      <c r="AB301" s="20"/>
      <c r="AC301" s="20"/>
      <c r="AD301" s="22"/>
      <c r="AE301" s="17"/>
    </row>
    <row r="302" spans="27:31" x14ac:dyDescent="0.35">
      <c r="AA302" s="20"/>
      <c r="AB302" s="20"/>
      <c r="AC302" s="20"/>
      <c r="AD302" s="22"/>
      <c r="AE302" s="17"/>
    </row>
    <row r="303" spans="27:31" x14ac:dyDescent="0.35">
      <c r="AA303" s="20"/>
      <c r="AB303" s="20"/>
      <c r="AC303" s="20"/>
      <c r="AD303" s="22"/>
      <c r="AE303" s="17"/>
    </row>
    <row r="304" spans="27:31" x14ac:dyDescent="0.35">
      <c r="AA304" s="20"/>
      <c r="AB304" s="20"/>
      <c r="AC304" s="20"/>
      <c r="AD304" s="22"/>
      <c r="AE304" s="17"/>
    </row>
    <row r="305" spans="27:31" x14ac:dyDescent="0.35">
      <c r="AA305" s="20"/>
      <c r="AB305" s="20"/>
      <c r="AC305" s="20"/>
      <c r="AD305" s="22"/>
      <c r="AE305" s="17"/>
    </row>
    <row r="306" spans="27:31" x14ac:dyDescent="0.35">
      <c r="AA306" s="20"/>
      <c r="AB306" s="20"/>
      <c r="AC306" s="20"/>
      <c r="AD306" s="22"/>
      <c r="AE306" s="17"/>
    </row>
    <row r="307" spans="27:31" x14ac:dyDescent="0.35">
      <c r="AA307" s="20"/>
      <c r="AB307" s="20"/>
      <c r="AC307" s="20"/>
      <c r="AD307" s="22"/>
      <c r="AE307" s="17"/>
    </row>
    <row r="308" spans="27:31" x14ac:dyDescent="0.35">
      <c r="AA308" s="20"/>
      <c r="AB308" s="20"/>
      <c r="AC308" s="20"/>
      <c r="AD308" s="22"/>
      <c r="AE308" s="17"/>
    </row>
    <row r="309" spans="27:31" x14ac:dyDescent="0.35">
      <c r="AA309" s="20"/>
      <c r="AB309" s="20"/>
      <c r="AC309" s="20"/>
      <c r="AD309" s="22"/>
      <c r="AE309" s="17"/>
    </row>
    <row r="310" spans="27:31" x14ac:dyDescent="0.35">
      <c r="AA310" s="20"/>
      <c r="AB310" s="20"/>
      <c r="AC310" s="20"/>
      <c r="AD310" s="22"/>
      <c r="AE310" s="17"/>
    </row>
    <row r="311" spans="27:31" x14ac:dyDescent="0.35">
      <c r="AA311" s="20"/>
      <c r="AB311" s="20"/>
      <c r="AC311" s="20"/>
      <c r="AD311" s="22"/>
      <c r="AE311" s="17"/>
    </row>
    <row r="312" spans="27:31" x14ac:dyDescent="0.35">
      <c r="AA312" s="20"/>
      <c r="AB312" s="20"/>
      <c r="AC312" s="20"/>
      <c r="AD312" s="22"/>
      <c r="AE312" s="17"/>
    </row>
    <row r="313" spans="27:31" x14ac:dyDescent="0.35">
      <c r="AA313" s="20"/>
      <c r="AB313" s="20"/>
      <c r="AC313" s="20"/>
      <c r="AD313" s="22"/>
      <c r="AE313" s="17"/>
    </row>
    <row r="314" spans="27:31" x14ac:dyDescent="0.35">
      <c r="AA314" s="20"/>
      <c r="AB314" s="20"/>
      <c r="AC314" s="20"/>
      <c r="AD314" s="22"/>
      <c r="AE314" s="17"/>
    </row>
    <row r="315" spans="27:31" x14ac:dyDescent="0.35">
      <c r="AA315" s="20"/>
      <c r="AB315" s="20"/>
      <c r="AC315" s="20"/>
      <c r="AD315" s="22"/>
      <c r="AE315" s="17"/>
    </row>
    <row r="316" spans="27:31" x14ac:dyDescent="0.35">
      <c r="AA316" s="20"/>
      <c r="AB316" s="20"/>
      <c r="AC316" s="20"/>
      <c r="AD316" s="22"/>
      <c r="AE316" s="17"/>
    </row>
    <row r="317" spans="27:31" x14ac:dyDescent="0.35">
      <c r="AA317" s="20"/>
      <c r="AB317" s="20"/>
      <c r="AC317" s="20"/>
      <c r="AD317" s="22"/>
      <c r="AE317" s="17"/>
    </row>
    <row r="318" spans="27:31" x14ac:dyDescent="0.35">
      <c r="AA318" s="20"/>
      <c r="AB318" s="20"/>
      <c r="AC318" s="20"/>
      <c r="AD318" s="22"/>
      <c r="AE318" s="17"/>
    </row>
    <row r="319" spans="27:31" x14ac:dyDescent="0.35">
      <c r="AA319" s="20"/>
      <c r="AB319" s="20"/>
      <c r="AC319" s="20"/>
      <c r="AD319" s="22"/>
      <c r="AE319" s="17"/>
    </row>
    <row r="320" spans="27:31" x14ac:dyDescent="0.35">
      <c r="AA320" s="20"/>
      <c r="AB320" s="20"/>
      <c r="AC320" s="20"/>
      <c r="AD320" s="22"/>
      <c r="AE320" s="17"/>
    </row>
    <row r="321" spans="27:31" x14ac:dyDescent="0.35">
      <c r="AA321" s="20"/>
      <c r="AB321" s="20"/>
      <c r="AC321" s="20"/>
      <c r="AD321" s="22"/>
      <c r="AE321" s="17"/>
    </row>
    <row r="322" spans="27:31" x14ac:dyDescent="0.35">
      <c r="AA322" s="20"/>
      <c r="AB322" s="20"/>
      <c r="AC322" s="20"/>
      <c r="AD322" s="22"/>
      <c r="AE322" s="17"/>
    </row>
    <row r="323" spans="27:31" x14ac:dyDescent="0.35">
      <c r="AA323" s="20"/>
      <c r="AB323" s="20"/>
      <c r="AC323" s="20"/>
      <c r="AD323" s="22"/>
      <c r="AE323" s="17"/>
    </row>
    <row r="324" spans="27:31" x14ac:dyDescent="0.35">
      <c r="AA324" s="20"/>
      <c r="AB324" s="20"/>
      <c r="AC324" s="20"/>
      <c r="AD324" s="22"/>
      <c r="AE324" s="17"/>
    </row>
    <row r="325" spans="27:31" x14ac:dyDescent="0.35">
      <c r="AA325" s="20"/>
      <c r="AB325" s="20"/>
      <c r="AC325" s="20"/>
      <c r="AD325" s="22"/>
      <c r="AE325" s="17"/>
    </row>
    <row r="326" spans="27:31" x14ac:dyDescent="0.35">
      <c r="AA326" s="20"/>
      <c r="AB326" s="20"/>
      <c r="AC326" s="20"/>
      <c r="AD326" s="22"/>
      <c r="AE326" s="17"/>
    </row>
    <row r="327" spans="27:31" x14ac:dyDescent="0.35">
      <c r="AA327" s="20"/>
      <c r="AB327" s="20"/>
      <c r="AC327" s="20"/>
      <c r="AD327" s="22"/>
      <c r="AE327" s="17"/>
    </row>
    <row r="328" spans="27:31" x14ac:dyDescent="0.35">
      <c r="AA328" s="20"/>
      <c r="AB328" s="20"/>
      <c r="AC328" s="20"/>
      <c r="AD328" s="22"/>
      <c r="AE328" s="17"/>
    </row>
    <row r="329" spans="27:31" x14ac:dyDescent="0.35">
      <c r="AA329" s="20"/>
      <c r="AB329" s="20"/>
      <c r="AC329" s="20"/>
      <c r="AD329" s="22"/>
      <c r="AE329" s="17"/>
    </row>
    <row r="330" spans="27:31" x14ac:dyDescent="0.35">
      <c r="AA330" s="20"/>
      <c r="AB330" s="20"/>
      <c r="AC330" s="20"/>
      <c r="AD330" s="22"/>
      <c r="AE330" s="17"/>
    </row>
    <row r="331" spans="27:31" x14ac:dyDescent="0.35">
      <c r="AA331" s="20"/>
      <c r="AB331" s="20"/>
      <c r="AC331" s="20"/>
      <c r="AD331" s="22"/>
      <c r="AE331" s="17"/>
    </row>
    <row r="332" spans="27:31" x14ac:dyDescent="0.35">
      <c r="AA332" s="20"/>
      <c r="AB332" s="20"/>
      <c r="AC332" s="20"/>
      <c r="AD332" s="22"/>
      <c r="AE332" s="17"/>
    </row>
    <row r="333" spans="27:31" x14ac:dyDescent="0.35">
      <c r="AA333" s="20"/>
      <c r="AB333" s="20"/>
      <c r="AC333" s="20"/>
      <c r="AD333" s="22"/>
      <c r="AE333" s="17"/>
    </row>
    <row r="334" spans="27:31" x14ac:dyDescent="0.35">
      <c r="AA334" s="20"/>
      <c r="AB334" s="20"/>
      <c r="AC334" s="20"/>
      <c r="AD334" s="22"/>
      <c r="AE334" s="17"/>
    </row>
    <row r="335" spans="27:31" x14ac:dyDescent="0.35">
      <c r="AA335" s="20"/>
      <c r="AB335" s="20"/>
      <c r="AC335" s="20"/>
      <c r="AD335" s="22"/>
      <c r="AE335" s="17"/>
    </row>
    <row r="336" spans="27:31" x14ac:dyDescent="0.35">
      <c r="AA336" s="20"/>
      <c r="AB336" s="20"/>
      <c r="AC336" s="20"/>
      <c r="AD336" s="22"/>
      <c r="AE336" s="17"/>
    </row>
    <row r="337" spans="27:31" x14ac:dyDescent="0.35">
      <c r="AA337" s="20"/>
      <c r="AB337" s="20"/>
      <c r="AC337" s="20"/>
      <c r="AD337" s="22"/>
      <c r="AE337" s="17"/>
    </row>
    <row r="338" spans="27:31" x14ac:dyDescent="0.35">
      <c r="AA338" s="20"/>
      <c r="AB338" s="20"/>
      <c r="AC338" s="20"/>
      <c r="AD338" s="22"/>
      <c r="AE338" s="17"/>
    </row>
    <row r="339" spans="27:31" x14ac:dyDescent="0.35">
      <c r="AA339" s="20"/>
      <c r="AB339" s="20"/>
      <c r="AC339" s="20"/>
      <c r="AD339" s="22"/>
      <c r="AE339" s="17"/>
    </row>
    <row r="340" spans="27:31" x14ac:dyDescent="0.35">
      <c r="AA340" s="20"/>
      <c r="AB340" s="20"/>
      <c r="AC340" s="20"/>
      <c r="AD340" s="22"/>
      <c r="AE340" s="17"/>
    </row>
    <row r="341" spans="27:31" x14ac:dyDescent="0.35">
      <c r="AA341" s="20"/>
      <c r="AB341" s="20"/>
      <c r="AC341" s="20"/>
      <c r="AD341" s="22"/>
      <c r="AE341" s="17"/>
    </row>
    <row r="342" spans="27:31" x14ac:dyDescent="0.35">
      <c r="AA342" s="20"/>
      <c r="AB342" s="20"/>
      <c r="AC342" s="20"/>
      <c r="AD342" s="22"/>
      <c r="AE342" s="17"/>
    </row>
    <row r="343" spans="27:31" x14ac:dyDescent="0.35">
      <c r="AA343" s="20"/>
      <c r="AB343" s="20"/>
      <c r="AC343" s="20"/>
      <c r="AD343" s="22"/>
      <c r="AE343" s="17"/>
    </row>
    <row r="344" spans="27:31" x14ac:dyDescent="0.35">
      <c r="AA344" s="20"/>
      <c r="AB344" s="20"/>
      <c r="AC344" s="20"/>
      <c r="AD344" s="22"/>
      <c r="AE344" s="17"/>
    </row>
    <row r="345" spans="27:31" x14ac:dyDescent="0.35">
      <c r="AA345" s="20"/>
      <c r="AB345" s="20"/>
      <c r="AC345" s="20"/>
      <c r="AD345" s="22"/>
      <c r="AE345" s="17"/>
    </row>
    <row r="346" spans="27:31" x14ac:dyDescent="0.35">
      <c r="AA346" s="20"/>
      <c r="AB346" s="20"/>
      <c r="AC346" s="20"/>
      <c r="AD346" s="22"/>
      <c r="AE346" s="17"/>
    </row>
    <row r="347" spans="27:31" x14ac:dyDescent="0.35">
      <c r="AA347" s="20"/>
      <c r="AB347" s="20"/>
      <c r="AC347" s="20"/>
      <c r="AD347" s="22"/>
      <c r="AE347" s="17"/>
    </row>
    <row r="348" spans="27:31" x14ac:dyDescent="0.35">
      <c r="AA348" s="20"/>
      <c r="AB348" s="20"/>
      <c r="AC348" s="20"/>
      <c r="AD348" s="22"/>
      <c r="AE348" s="17"/>
    </row>
    <row r="349" spans="27:31" x14ac:dyDescent="0.35">
      <c r="AA349" s="20"/>
      <c r="AB349" s="20"/>
      <c r="AC349" s="20"/>
      <c r="AD349" s="22"/>
      <c r="AE349" s="17"/>
    </row>
    <row r="350" spans="27:31" x14ac:dyDescent="0.35">
      <c r="AA350" s="20"/>
      <c r="AB350" s="20"/>
      <c r="AC350" s="20"/>
      <c r="AD350" s="22"/>
      <c r="AE350" s="17"/>
    </row>
    <row r="351" spans="27:31" x14ac:dyDescent="0.35">
      <c r="AA351" s="20"/>
      <c r="AB351" s="20"/>
      <c r="AC351" s="20"/>
      <c r="AD351" s="22"/>
      <c r="AE351" s="17"/>
    </row>
    <row r="352" spans="27:31" x14ac:dyDescent="0.35">
      <c r="AA352" s="20"/>
      <c r="AB352" s="20"/>
      <c r="AC352" s="20"/>
      <c r="AD352" s="22"/>
      <c r="AE352" s="17"/>
    </row>
    <row r="353" spans="27:31" x14ac:dyDescent="0.35">
      <c r="AA353" s="20"/>
      <c r="AB353" s="20"/>
      <c r="AC353" s="20"/>
      <c r="AD353" s="22"/>
      <c r="AE353" s="17"/>
    </row>
    <row r="354" spans="27:31" x14ac:dyDescent="0.35">
      <c r="AA354" s="20"/>
      <c r="AB354" s="20"/>
      <c r="AC354" s="20"/>
      <c r="AD354" s="22"/>
      <c r="AE354" s="17"/>
    </row>
    <row r="355" spans="27:31" x14ac:dyDescent="0.35">
      <c r="AA355" s="20"/>
      <c r="AB355" s="20"/>
      <c r="AC355" s="20"/>
      <c r="AD355" s="22"/>
      <c r="AE355" s="17"/>
    </row>
    <row r="356" spans="27:31" x14ac:dyDescent="0.35">
      <c r="AA356" s="20"/>
      <c r="AB356" s="20"/>
      <c r="AC356" s="20"/>
      <c r="AD356" s="22"/>
      <c r="AE356" s="17"/>
    </row>
    <row r="357" spans="27:31" x14ac:dyDescent="0.35">
      <c r="AA357" s="20"/>
      <c r="AB357" s="20"/>
      <c r="AC357" s="20"/>
      <c r="AD357" s="22"/>
      <c r="AE357" s="17"/>
    </row>
    <row r="358" spans="27:31" x14ac:dyDescent="0.35">
      <c r="AA358" s="20"/>
      <c r="AB358" s="20"/>
      <c r="AC358" s="20"/>
      <c r="AD358" s="22"/>
      <c r="AE358" s="17"/>
    </row>
    <row r="359" spans="27:31" x14ac:dyDescent="0.35">
      <c r="AA359" s="20"/>
      <c r="AB359" s="20"/>
      <c r="AC359" s="20"/>
      <c r="AD359" s="22"/>
      <c r="AE359" s="17"/>
    </row>
    <row r="360" spans="27:31" x14ac:dyDescent="0.35">
      <c r="AA360" s="20"/>
      <c r="AB360" s="20"/>
      <c r="AC360" s="20"/>
      <c r="AD360" s="22"/>
      <c r="AE360" s="17"/>
    </row>
    <row r="361" spans="27:31" x14ac:dyDescent="0.35">
      <c r="AA361" s="20"/>
      <c r="AB361" s="20"/>
      <c r="AC361" s="20"/>
      <c r="AD361" s="22"/>
      <c r="AE361" s="17"/>
    </row>
    <row r="362" spans="27:31" x14ac:dyDescent="0.35">
      <c r="AA362" s="20"/>
      <c r="AB362" s="20"/>
      <c r="AC362" s="20"/>
      <c r="AD362" s="22"/>
      <c r="AE362" s="17"/>
    </row>
    <row r="363" spans="27:31" x14ac:dyDescent="0.35">
      <c r="AA363" s="20"/>
      <c r="AB363" s="20"/>
      <c r="AC363" s="20"/>
      <c r="AD363" s="22"/>
      <c r="AE363" s="17"/>
    </row>
    <row r="364" spans="27:31" x14ac:dyDescent="0.35">
      <c r="AA364" s="20"/>
      <c r="AB364" s="20"/>
      <c r="AC364" s="20"/>
      <c r="AD364" s="22"/>
      <c r="AE364" s="17"/>
    </row>
    <row r="365" spans="27:31" x14ac:dyDescent="0.35">
      <c r="AA365" s="20"/>
      <c r="AB365" s="20"/>
      <c r="AC365" s="20"/>
      <c r="AD365" s="22"/>
      <c r="AE365" s="17"/>
    </row>
    <row r="366" spans="27:31" x14ac:dyDescent="0.35">
      <c r="AA366" s="20"/>
      <c r="AB366" s="20"/>
      <c r="AC366" s="20"/>
      <c r="AD366" s="22"/>
      <c r="AE366" s="17"/>
    </row>
    <row r="367" spans="27:31" x14ac:dyDescent="0.35">
      <c r="AA367" s="20"/>
      <c r="AB367" s="20"/>
      <c r="AC367" s="20"/>
      <c r="AD367" s="22"/>
      <c r="AE367" s="17"/>
    </row>
    <row r="368" spans="27:31" x14ac:dyDescent="0.35">
      <c r="AA368" s="20"/>
      <c r="AB368" s="20"/>
      <c r="AC368" s="20"/>
      <c r="AD368" s="22"/>
      <c r="AE368" s="17"/>
    </row>
    <row r="369" spans="27:31" x14ac:dyDescent="0.35">
      <c r="AA369" s="20"/>
      <c r="AB369" s="20"/>
      <c r="AC369" s="20"/>
      <c r="AD369" s="22"/>
      <c r="AE369" s="17"/>
    </row>
    <row r="370" spans="27:31" x14ac:dyDescent="0.35">
      <c r="AA370" s="20"/>
      <c r="AB370" s="20"/>
      <c r="AC370" s="20"/>
      <c r="AD370" s="22"/>
      <c r="AE370" s="17"/>
    </row>
    <row r="371" spans="27:31" x14ac:dyDescent="0.35">
      <c r="AA371" s="20"/>
      <c r="AB371" s="20"/>
      <c r="AC371" s="20"/>
      <c r="AD371" s="22"/>
      <c r="AE371" s="17"/>
    </row>
    <row r="372" spans="27:31" x14ac:dyDescent="0.35">
      <c r="AA372" s="20"/>
      <c r="AB372" s="20"/>
      <c r="AC372" s="20"/>
      <c r="AD372" s="22"/>
      <c r="AE372" s="17"/>
    </row>
    <row r="373" spans="27:31" x14ac:dyDescent="0.35">
      <c r="AA373" s="20"/>
      <c r="AB373" s="20"/>
      <c r="AC373" s="20"/>
      <c r="AD373" s="22"/>
      <c r="AE373" s="17"/>
    </row>
    <row r="374" spans="27:31" x14ac:dyDescent="0.35">
      <c r="AA374" s="20"/>
      <c r="AB374" s="20"/>
      <c r="AC374" s="20"/>
      <c r="AD374" s="22"/>
      <c r="AE374" s="17"/>
    </row>
    <row r="375" spans="27:31" x14ac:dyDescent="0.35">
      <c r="AA375" s="20"/>
      <c r="AB375" s="20"/>
      <c r="AC375" s="20"/>
      <c r="AD375" s="22"/>
      <c r="AE375" s="17"/>
    </row>
    <row r="376" spans="27:31" x14ac:dyDescent="0.35">
      <c r="AA376" s="20"/>
      <c r="AB376" s="20"/>
      <c r="AC376" s="20"/>
      <c r="AD376" s="22"/>
      <c r="AE376" s="17"/>
    </row>
    <row r="377" spans="27:31" x14ac:dyDescent="0.35">
      <c r="AA377" s="20"/>
      <c r="AB377" s="20"/>
      <c r="AC377" s="20"/>
      <c r="AD377" s="22"/>
      <c r="AE377" s="17"/>
    </row>
    <row r="378" spans="27:31" x14ac:dyDescent="0.35">
      <c r="AA378" s="20"/>
      <c r="AB378" s="20"/>
      <c r="AC378" s="20"/>
      <c r="AD378" s="22"/>
      <c r="AE378" s="17"/>
    </row>
    <row r="379" spans="27:31" x14ac:dyDescent="0.35">
      <c r="AA379" s="20"/>
      <c r="AB379" s="20"/>
      <c r="AC379" s="20"/>
      <c r="AD379" s="22"/>
      <c r="AE379" s="17"/>
    </row>
    <row r="380" spans="27:31" x14ac:dyDescent="0.35">
      <c r="AA380" s="20"/>
      <c r="AB380" s="20"/>
      <c r="AC380" s="20"/>
      <c r="AD380" s="22"/>
      <c r="AE380" s="17"/>
    </row>
    <row r="381" spans="27:31" x14ac:dyDescent="0.35">
      <c r="AA381" s="20"/>
      <c r="AB381" s="20"/>
      <c r="AC381" s="20"/>
      <c r="AD381" s="22"/>
      <c r="AE381" s="17"/>
    </row>
    <row r="382" spans="27:31" x14ac:dyDescent="0.35">
      <c r="AA382" s="20"/>
      <c r="AB382" s="20"/>
      <c r="AC382" s="20"/>
      <c r="AD382" s="22"/>
      <c r="AE382" s="17"/>
    </row>
    <row r="383" spans="27:31" x14ac:dyDescent="0.35">
      <c r="AA383" s="20"/>
      <c r="AB383" s="20"/>
      <c r="AC383" s="20"/>
      <c r="AD383" s="22"/>
      <c r="AE383" s="17"/>
    </row>
    <row r="384" spans="27:31" x14ac:dyDescent="0.35">
      <c r="AA384" s="20"/>
      <c r="AB384" s="20"/>
      <c r="AC384" s="20"/>
      <c r="AD384" s="22"/>
      <c r="AE384" s="17"/>
    </row>
    <row r="385" spans="27:31" x14ac:dyDescent="0.35">
      <c r="AA385" s="20"/>
      <c r="AB385" s="20"/>
      <c r="AC385" s="20"/>
      <c r="AD385" s="22"/>
      <c r="AE385" s="17"/>
    </row>
    <row r="386" spans="27:31" x14ac:dyDescent="0.35">
      <c r="AA386" s="20"/>
      <c r="AB386" s="20"/>
      <c r="AC386" s="20"/>
      <c r="AD386" s="22"/>
      <c r="AE386" s="17"/>
    </row>
    <row r="387" spans="27:31" x14ac:dyDescent="0.35">
      <c r="AA387" s="20"/>
      <c r="AB387" s="20"/>
      <c r="AC387" s="20"/>
      <c r="AD387" s="22"/>
      <c r="AE387" s="17"/>
    </row>
    <row r="388" spans="27:31" x14ac:dyDescent="0.35">
      <c r="AA388" s="20"/>
      <c r="AB388" s="20"/>
      <c r="AC388" s="20"/>
      <c r="AD388" s="22"/>
      <c r="AE388" s="17"/>
    </row>
    <row r="389" spans="27:31" x14ac:dyDescent="0.35">
      <c r="AA389" s="20"/>
      <c r="AB389" s="20"/>
      <c r="AC389" s="20"/>
      <c r="AD389" s="22"/>
      <c r="AE389" s="17"/>
    </row>
    <row r="390" spans="27:31" x14ac:dyDescent="0.35">
      <c r="AA390" s="20"/>
      <c r="AB390" s="20"/>
      <c r="AC390" s="20"/>
      <c r="AD390" s="22"/>
      <c r="AE390" s="17"/>
    </row>
    <row r="391" spans="27:31" x14ac:dyDescent="0.35">
      <c r="AA391" s="20"/>
      <c r="AB391" s="20"/>
      <c r="AC391" s="20"/>
      <c r="AD391" s="22"/>
      <c r="AE391" s="17"/>
    </row>
    <row r="392" spans="27:31" x14ac:dyDescent="0.35">
      <c r="AA392" s="20"/>
      <c r="AB392" s="20"/>
      <c r="AC392" s="20"/>
      <c r="AD392" s="22"/>
      <c r="AE392" s="17"/>
    </row>
    <row r="393" spans="27:31" x14ac:dyDescent="0.35">
      <c r="AA393" s="20"/>
      <c r="AB393" s="20"/>
      <c r="AC393" s="20"/>
      <c r="AD393" s="22"/>
      <c r="AE393" s="17"/>
    </row>
    <row r="394" spans="27:31" x14ac:dyDescent="0.35">
      <c r="AA394" s="20"/>
      <c r="AB394" s="20"/>
      <c r="AC394" s="20"/>
      <c r="AD394" s="22"/>
      <c r="AE394" s="17"/>
    </row>
    <row r="395" spans="27:31" x14ac:dyDescent="0.35">
      <c r="AA395" s="20"/>
      <c r="AB395" s="20"/>
      <c r="AC395" s="20"/>
      <c r="AD395" s="22"/>
      <c r="AE395" s="17"/>
    </row>
    <row r="396" spans="27:31" x14ac:dyDescent="0.35">
      <c r="AA396" s="20"/>
      <c r="AB396" s="20"/>
      <c r="AC396" s="20"/>
      <c r="AD396" s="22"/>
      <c r="AE396" s="17"/>
    </row>
    <row r="397" spans="27:31" x14ac:dyDescent="0.35">
      <c r="AA397" s="20"/>
      <c r="AB397" s="20"/>
      <c r="AC397" s="20"/>
      <c r="AD397" s="22"/>
      <c r="AE397" s="17"/>
    </row>
    <row r="398" spans="27:31" x14ac:dyDescent="0.35">
      <c r="AA398" s="20"/>
      <c r="AB398" s="20"/>
      <c r="AC398" s="20"/>
      <c r="AD398" s="22"/>
      <c r="AE398" s="17"/>
    </row>
    <row r="399" spans="27:31" x14ac:dyDescent="0.35">
      <c r="AA399" s="20"/>
      <c r="AB399" s="20"/>
      <c r="AC399" s="20"/>
      <c r="AD399" s="22"/>
      <c r="AE399" s="17"/>
    </row>
    <row r="400" spans="27:31" x14ac:dyDescent="0.35">
      <c r="AA400" s="20"/>
      <c r="AB400" s="20"/>
      <c r="AC400" s="20"/>
      <c r="AD400" s="22"/>
      <c r="AE400" s="17"/>
    </row>
    <row r="401" spans="27:31" x14ac:dyDescent="0.35">
      <c r="AA401" s="20"/>
      <c r="AB401" s="20"/>
      <c r="AC401" s="20"/>
      <c r="AD401" s="22"/>
      <c r="AE401" s="17"/>
    </row>
    <row r="402" spans="27:31" x14ac:dyDescent="0.35">
      <c r="AA402" s="20"/>
      <c r="AB402" s="20"/>
      <c r="AC402" s="20"/>
      <c r="AD402" s="22"/>
      <c r="AE402" s="17"/>
    </row>
    <row r="403" spans="27:31" x14ac:dyDescent="0.35">
      <c r="AA403" s="20"/>
      <c r="AB403" s="20"/>
      <c r="AC403" s="20"/>
      <c r="AD403" s="22"/>
      <c r="AE403" s="17"/>
    </row>
    <row r="404" spans="27:31" x14ac:dyDescent="0.35">
      <c r="AA404" s="20"/>
      <c r="AB404" s="20"/>
      <c r="AC404" s="20"/>
      <c r="AD404" s="22"/>
      <c r="AE404" s="17"/>
    </row>
    <row r="405" spans="27:31" x14ac:dyDescent="0.35">
      <c r="AA405" s="20"/>
      <c r="AB405" s="20"/>
      <c r="AC405" s="20"/>
      <c r="AD405" s="22"/>
      <c r="AE405" s="17"/>
    </row>
    <row r="406" spans="27:31" x14ac:dyDescent="0.35">
      <c r="AA406" s="20"/>
      <c r="AB406" s="20"/>
      <c r="AC406" s="20"/>
      <c r="AD406" s="22"/>
      <c r="AE406" s="17"/>
    </row>
    <row r="407" spans="27:31" x14ac:dyDescent="0.35">
      <c r="AA407" s="20"/>
      <c r="AB407" s="20"/>
      <c r="AC407" s="20"/>
      <c r="AD407" s="22"/>
      <c r="AE407" s="17"/>
    </row>
    <row r="408" spans="27:31" x14ac:dyDescent="0.35">
      <c r="AA408" s="20"/>
      <c r="AB408" s="20"/>
      <c r="AC408" s="20"/>
      <c r="AD408" s="22"/>
      <c r="AE408" s="17"/>
    </row>
    <row r="409" spans="27:31" x14ac:dyDescent="0.35">
      <c r="AA409" s="20"/>
      <c r="AB409" s="20"/>
      <c r="AC409" s="20"/>
      <c r="AD409" s="22"/>
      <c r="AE409" s="17"/>
    </row>
    <row r="410" spans="27:31" x14ac:dyDescent="0.35">
      <c r="AA410" s="20"/>
      <c r="AB410" s="20"/>
      <c r="AC410" s="20"/>
      <c r="AD410" s="22"/>
      <c r="AE410" s="17"/>
    </row>
    <row r="411" spans="27:31" x14ac:dyDescent="0.35">
      <c r="AA411" s="20"/>
      <c r="AB411" s="20"/>
      <c r="AC411" s="20"/>
      <c r="AD411" s="22"/>
      <c r="AE411" s="17"/>
    </row>
    <row r="412" spans="27:31" x14ac:dyDescent="0.35">
      <c r="AA412" s="20"/>
      <c r="AB412" s="20"/>
      <c r="AC412" s="20"/>
      <c r="AD412" s="22"/>
      <c r="AE412" s="17"/>
    </row>
    <row r="413" spans="27:31" x14ac:dyDescent="0.35">
      <c r="AA413" s="20"/>
      <c r="AB413" s="20"/>
      <c r="AC413" s="20"/>
      <c r="AD413" s="22"/>
      <c r="AE413" s="17"/>
    </row>
    <row r="414" spans="27:31" x14ac:dyDescent="0.35">
      <c r="AA414" s="20"/>
      <c r="AB414" s="20"/>
      <c r="AC414" s="20"/>
      <c r="AD414" s="22"/>
      <c r="AE414" s="17"/>
    </row>
    <row r="415" spans="27:31" x14ac:dyDescent="0.35">
      <c r="AA415" s="20"/>
      <c r="AB415" s="20"/>
      <c r="AC415" s="20"/>
      <c r="AD415" s="22"/>
      <c r="AE415" s="17"/>
    </row>
    <row r="416" spans="27:31" x14ac:dyDescent="0.35">
      <c r="AA416" s="20"/>
      <c r="AB416" s="20"/>
      <c r="AC416" s="20"/>
      <c r="AD416" s="22"/>
      <c r="AE416" s="17"/>
    </row>
    <row r="417" spans="27:31" x14ac:dyDescent="0.35">
      <c r="AA417" s="20"/>
      <c r="AB417" s="20"/>
      <c r="AC417" s="20"/>
      <c r="AD417" s="22"/>
      <c r="AE417" s="17"/>
    </row>
    <row r="418" spans="27:31" x14ac:dyDescent="0.35">
      <c r="AA418" s="20"/>
      <c r="AB418" s="20"/>
      <c r="AC418" s="20"/>
      <c r="AD418" s="22"/>
      <c r="AE418" s="17"/>
    </row>
    <row r="419" spans="27:31" x14ac:dyDescent="0.35">
      <c r="AA419" s="20"/>
      <c r="AB419" s="20"/>
      <c r="AC419" s="20"/>
      <c r="AD419" s="22"/>
      <c r="AE419" s="17"/>
    </row>
    <row r="420" spans="27:31" x14ac:dyDescent="0.35">
      <c r="AA420" s="20"/>
      <c r="AB420" s="20"/>
      <c r="AC420" s="20"/>
      <c r="AD420" s="22"/>
      <c r="AE420" s="17"/>
    </row>
    <row r="421" spans="27:31" x14ac:dyDescent="0.35">
      <c r="AA421" s="20"/>
      <c r="AB421" s="20"/>
      <c r="AC421" s="20"/>
      <c r="AD421" s="22"/>
      <c r="AE421" s="17"/>
    </row>
    <row r="422" spans="27:31" x14ac:dyDescent="0.35">
      <c r="AA422" s="20"/>
      <c r="AB422" s="20"/>
      <c r="AC422" s="20"/>
      <c r="AD422" s="22"/>
      <c r="AE422" s="17"/>
    </row>
    <row r="423" spans="27:31" x14ac:dyDescent="0.35">
      <c r="AA423" s="20"/>
      <c r="AB423" s="20"/>
      <c r="AC423" s="20"/>
      <c r="AD423" s="22"/>
      <c r="AE423" s="17"/>
    </row>
    <row r="424" spans="27:31" x14ac:dyDescent="0.35">
      <c r="AA424" s="20"/>
      <c r="AB424" s="20"/>
      <c r="AC424" s="20"/>
      <c r="AD424" s="22"/>
      <c r="AE424" s="17"/>
    </row>
    <row r="425" spans="27:31" x14ac:dyDescent="0.35">
      <c r="AA425" s="20"/>
      <c r="AB425" s="20"/>
      <c r="AC425" s="20"/>
      <c r="AD425" s="22"/>
      <c r="AE425" s="17"/>
    </row>
    <row r="426" spans="27:31" x14ac:dyDescent="0.35">
      <c r="AA426" s="20"/>
      <c r="AB426" s="20"/>
      <c r="AC426" s="20"/>
      <c r="AD426" s="22"/>
      <c r="AE426" s="17"/>
    </row>
    <row r="427" spans="27:31" x14ac:dyDescent="0.35">
      <c r="AA427" s="20"/>
      <c r="AB427" s="20"/>
      <c r="AC427" s="20"/>
      <c r="AD427" s="22"/>
      <c r="AE427" s="17"/>
    </row>
    <row r="428" spans="27:31" x14ac:dyDescent="0.35">
      <c r="AA428" s="20"/>
      <c r="AB428" s="20"/>
      <c r="AC428" s="20"/>
      <c r="AD428" s="22"/>
      <c r="AE428" s="17"/>
    </row>
    <row r="429" spans="27:31" x14ac:dyDescent="0.35">
      <c r="AA429" s="20"/>
      <c r="AB429" s="20"/>
      <c r="AC429" s="20"/>
      <c r="AD429" s="22"/>
      <c r="AE429" s="17"/>
    </row>
    <row r="430" spans="27:31" x14ac:dyDescent="0.35">
      <c r="AA430" s="20"/>
      <c r="AB430" s="20"/>
      <c r="AC430" s="20"/>
      <c r="AD430" s="22"/>
      <c r="AE430" s="17"/>
    </row>
    <row r="431" spans="27:31" x14ac:dyDescent="0.35">
      <c r="AA431" s="20"/>
      <c r="AB431" s="20"/>
      <c r="AC431" s="20"/>
      <c r="AD431" s="22"/>
      <c r="AE431" s="17"/>
    </row>
    <row r="432" spans="27:31" x14ac:dyDescent="0.35">
      <c r="AA432" s="20"/>
      <c r="AB432" s="20"/>
      <c r="AC432" s="20"/>
      <c r="AD432" s="22"/>
      <c r="AE432" s="17"/>
    </row>
    <row r="433" spans="27:31" x14ac:dyDescent="0.35">
      <c r="AA433" s="20"/>
      <c r="AB433" s="20"/>
      <c r="AC433" s="20"/>
      <c r="AD433" s="22"/>
      <c r="AE433" s="17"/>
    </row>
    <row r="434" spans="27:31" x14ac:dyDescent="0.35">
      <c r="AA434" s="20"/>
      <c r="AB434" s="20"/>
      <c r="AC434" s="20"/>
      <c r="AD434" s="22"/>
      <c r="AE434" s="17"/>
    </row>
    <row r="435" spans="27:31" x14ac:dyDescent="0.35">
      <c r="AA435" s="20"/>
      <c r="AB435" s="20"/>
      <c r="AC435" s="20"/>
      <c r="AD435" s="22"/>
      <c r="AE435" s="17"/>
    </row>
    <row r="436" spans="27:31" x14ac:dyDescent="0.35">
      <c r="AA436" s="20"/>
      <c r="AB436" s="20"/>
      <c r="AC436" s="20"/>
      <c r="AD436" s="22"/>
      <c r="AE436" s="17"/>
    </row>
    <row r="437" spans="27:31" x14ac:dyDescent="0.35">
      <c r="AA437" s="20"/>
      <c r="AB437" s="20"/>
      <c r="AC437" s="20"/>
      <c r="AD437" s="22"/>
      <c r="AE437" s="17"/>
    </row>
    <row r="438" spans="27:31" x14ac:dyDescent="0.35">
      <c r="AA438" s="20"/>
      <c r="AB438" s="20"/>
      <c r="AC438" s="20"/>
      <c r="AD438" s="22"/>
      <c r="AE438" s="17"/>
    </row>
    <row r="439" spans="27:31" x14ac:dyDescent="0.35">
      <c r="AA439" s="20"/>
      <c r="AB439" s="20"/>
      <c r="AC439" s="20"/>
      <c r="AD439" s="22"/>
      <c r="AE439" s="17"/>
    </row>
    <row r="440" spans="27:31" x14ac:dyDescent="0.35">
      <c r="AA440" s="20"/>
      <c r="AB440" s="20"/>
      <c r="AC440" s="20"/>
      <c r="AD440" s="22"/>
      <c r="AE440" s="17"/>
    </row>
    <row r="441" spans="27:31" x14ac:dyDescent="0.35">
      <c r="AA441" s="20"/>
      <c r="AB441" s="20"/>
      <c r="AC441" s="20"/>
      <c r="AD441" s="22"/>
      <c r="AE441" s="17"/>
    </row>
    <row r="442" spans="27:31" x14ac:dyDescent="0.35">
      <c r="AA442" s="20"/>
      <c r="AB442" s="20"/>
      <c r="AC442" s="20"/>
      <c r="AD442" s="22"/>
      <c r="AE442" s="17"/>
    </row>
    <row r="443" spans="27:31" x14ac:dyDescent="0.35">
      <c r="AA443" s="20"/>
      <c r="AB443" s="20"/>
      <c r="AC443" s="20"/>
      <c r="AD443" s="22"/>
      <c r="AE443" s="17"/>
    </row>
    <row r="444" spans="27:31" x14ac:dyDescent="0.35">
      <c r="AA444" s="20"/>
      <c r="AB444" s="20"/>
      <c r="AC444" s="20"/>
      <c r="AD444" s="22"/>
      <c r="AE444" s="17"/>
    </row>
    <row r="445" spans="27:31" x14ac:dyDescent="0.35">
      <c r="AA445" s="20"/>
      <c r="AB445" s="20"/>
      <c r="AC445" s="20"/>
      <c r="AD445" s="22"/>
      <c r="AE445" s="17"/>
    </row>
    <row r="446" spans="27:31" x14ac:dyDescent="0.35">
      <c r="AA446" s="20"/>
      <c r="AB446" s="20"/>
      <c r="AC446" s="20"/>
      <c r="AD446" s="22"/>
      <c r="AE446" s="17"/>
    </row>
    <row r="447" spans="27:31" x14ac:dyDescent="0.35">
      <c r="AA447" s="20"/>
      <c r="AB447" s="20"/>
      <c r="AC447" s="20"/>
      <c r="AD447" s="22"/>
      <c r="AE447" s="17"/>
    </row>
    <row r="448" spans="27:31" x14ac:dyDescent="0.35">
      <c r="AA448" s="20"/>
      <c r="AB448" s="20"/>
      <c r="AC448" s="20"/>
      <c r="AD448" s="22"/>
      <c r="AE448" s="17"/>
    </row>
    <row r="449" spans="27:31" x14ac:dyDescent="0.35">
      <c r="AA449" s="20"/>
      <c r="AB449" s="20"/>
      <c r="AC449" s="20"/>
      <c r="AD449" s="22"/>
      <c r="AE449" s="17"/>
    </row>
    <row r="450" spans="27:31" x14ac:dyDescent="0.35">
      <c r="AA450" s="20"/>
      <c r="AB450" s="20"/>
      <c r="AC450" s="20"/>
      <c r="AD450" s="22"/>
      <c r="AE450" s="17"/>
    </row>
    <row r="451" spans="27:31" x14ac:dyDescent="0.35">
      <c r="AA451" s="20"/>
      <c r="AB451" s="20"/>
      <c r="AC451" s="20"/>
      <c r="AD451" s="22"/>
      <c r="AE451" s="17"/>
    </row>
    <row r="452" spans="27:31" x14ac:dyDescent="0.35">
      <c r="AA452" s="20"/>
      <c r="AB452" s="20"/>
      <c r="AC452" s="20"/>
      <c r="AD452" s="22"/>
      <c r="AE452" s="17"/>
    </row>
    <row r="453" spans="27:31" x14ac:dyDescent="0.35">
      <c r="AA453" s="20"/>
      <c r="AB453" s="20"/>
      <c r="AC453" s="20"/>
      <c r="AD453" s="22"/>
      <c r="AE453" s="17"/>
    </row>
    <row r="454" spans="27:31" x14ac:dyDescent="0.35">
      <c r="AA454" s="20"/>
      <c r="AB454" s="20"/>
      <c r="AC454" s="20"/>
      <c r="AD454" s="22"/>
      <c r="AE454" s="17"/>
    </row>
    <row r="455" spans="27:31" x14ac:dyDescent="0.35">
      <c r="AA455" s="20"/>
      <c r="AB455" s="20"/>
      <c r="AC455" s="20"/>
      <c r="AD455" s="22"/>
      <c r="AE455" s="17"/>
    </row>
    <row r="456" spans="27:31" x14ac:dyDescent="0.35">
      <c r="AA456" s="20"/>
      <c r="AB456" s="20"/>
      <c r="AC456" s="20"/>
      <c r="AD456" s="22"/>
      <c r="AE456" s="17"/>
    </row>
    <row r="457" spans="27:31" x14ac:dyDescent="0.35">
      <c r="AA457" s="20"/>
      <c r="AB457" s="20"/>
      <c r="AC457" s="20"/>
      <c r="AD457" s="22"/>
      <c r="AE457" s="17"/>
    </row>
    <row r="458" spans="27:31" x14ac:dyDescent="0.35">
      <c r="AA458" s="20"/>
      <c r="AB458" s="20"/>
      <c r="AC458" s="20"/>
      <c r="AD458" s="22"/>
      <c r="AE458" s="17"/>
    </row>
    <row r="459" spans="27:31" x14ac:dyDescent="0.35">
      <c r="AA459" s="20"/>
      <c r="AB459" s="20"/>
      <c r="AC459" s="20"/>
      <c r="AD459" s="22"/>
      <c r="AE459" s="17"/>
    </row>
    <row r="460" spans="27:31" x14ac:dyDescent="0.35">
      <c r="AA460" s="20"/>
      <c r="AB460" s="20"/>
      <c r="AC460" s="20"/>
      <c r="AD460" s="22"/>
      <c r="AE460" s="17"/>
    </row>
    <row r="461" spans="27:31" x14ac:dyDescent="0.35">
      <c r="AA461" s="20"/>
      <c r="AB461" s="20"/>
      <c r="AC461" s="20"/>
      <c r="AD461" s="22"/>
      <c r="AE461" s="17"/>
    </row>
    <row r="462" spans="27:31" x14ac:dyDescent="0.35">
      <c r="AA462" s="20"/>
      <c r="AB462" s="20"/>
      <c r="AC462" s="20"/>
      <c r="AD462" s="22"/>
      <c r="AE462" s="17"/>
    </row>
    <row r="463" spans="27:31" x14ac:dyDescent="0.35">
      <c r="AA463" s="20"/>
      <c r="AB463" s="20"/>
      <c r="AC463" s="20"/>
      <c r="AD463" s="22"/>
      <c r="AE463" s="17"/>
    </row>
    <row r="464" spans="27:31" x14ac:dyDescent="0.35">
      <c r="AA464" s="20"/>
      <c r="AB464" s="20"/>
      <c r="AC464" s="20"/>
      <c r="AD464" s="22"/>
      <c r="AE464" s="17"/>
    </row>
    <row r="465" spans="27:31" x14ac:dyDescent="0.35">
      <c r="AA465" s="20"/>
      <c r="AB465" s="20"/>
      <c r="AC465" s="20"/>
      <c r="AD465" s="22"/>
      <c r="AE465" s="17"/>
    </row>
    <row r="466" spans="27:31" x14ac:dyDescent="0.35">
      <c r="AA466" s="20"/>
      <c r="AB466" s="20"/>
      <c r="AC466" s="20"/>
      <c r="AD466" s="22"/>
      <c r="AE466" s="17"/>
    </row>
  </sheetData>
  <mergeCells count="1">
    <mergeCell ref="E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FDB59-5B5B-49B7-B34D-2CD572F974AE}">
  <dimension ref="A1:AB28"/>
  <sheetViews>
    <sheetView tabSelected="1" workbookViewId="0">
      <selection activeCell="J21" sqref="J21"/>
    </sheetView>
  </sheetViews>
  <sheetFormatPr defaultRowHeight="10.5" x14ac:dyDescent="0.25"/>
  <cols>
    <col min="1" max="1" width="12.1796875" style="1" bestFit="1" customWidth="1"/>
    <col min="2" max="2" width="0.54296875" style="1" customWidth="1"/>
    <col min="3" max="3" width="6.90625" style="1" customWidth="1"/>
    <col min="4" max="21" width="4.26953125" style="1" bestFit="1" customWidth="1"/>
    <col min="22" max="22" width="1.1796875" style="1" customWidth="1"/>
    <col min="23" max="25" width="4.26953125" style="1" bestFit="1" customWidth="1"/>
    <col min="26" max="26" width="0.90625" style="1" customWidth="1"/>
    <col min="27" max="28" width="4.26953125" style="1" bestFit="1" customWidth="1"/>
    <col min="29" max="16384" width="8.7265625" style="1"/>
  </cols>
  <sheetData>
    <row r="1" spans="1:28" ht="11" thickBot="1" x14ac:dyDescent="0.3">
      <c r="A1" s="52" t="s">
        <v>101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</row>
    <row r="2" spans="1:28" ht="11" thickBot="1" x14ac:dyDescent="0.3">
      <c r="A2" s="45" t="s">
        <v>24</v>
      </c>
      <c r="C2" s="54" t="s">
        <v>32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W2" s="54" t="s">
        <v>102</v>
      </c>
      <c r="X2" s="54"/>
      <c r="Y2" s="54"/>
      <c r="AA2" s="54" t="s">
        <v>103</v>
      </c>
      <c r="AB2" s="54"/>
    </row>
    <row r="3" spans="1:28" x14ac:dyDescent="0.25">
      <c r="A3" s="40" t="s">
        <v>26</v>
      </c>
      <c r="B3" s="40"/>
    </row>
    <row r="4" spans="1:28" ht="12.5" x14ac:dyDescent="0.35">
      <c r="A4" s="1" t="s">
        <v>14</v>
      </c>
      <c r="C4" s="1">
        <v>45.85</v>
      </c>
      <c r="D4" s="1">
        <v>45.12</v>
      </c>
      <c r="E4" s="1">
        <v>46.31</v>
      </c>
      <c r="F4" s="1">
        <v>45.9</v>
      </c>
      <c r="G4" s="1">
        <v>45.89</v>
      </c>
      <c r="H4" s="1">
        <v>46.85</v>
      </c>
      <c r="I4" s="1">
        <v>46.54</v>
      </c>
      <c r="J4" s="1">
        <v>46.36</v>
      </c>
      <c r="K4" s="1">
        <v>46.79</v>
      </c>
      <c r="L4" s="1">
        <v>47.58</v>
      </c>
      <c r="M4" s="1">
        <v>47.33</v>
      </c>
      <c r="N4" s="1">
        <v>47.21</v>
      </c>
      <c r="O4" s="1">
        <v>46.17</v>
      </c>
      <c r="P4" s="1">
        <v>47.21</v>
      </c>
      <c r="Q4" s="1">
        <v>45.88</v>
      </c>
      <c r="R4" s="1">
        <v>46.42</v>
      </c>
      <c r="S4" s="1">
        <v>47</v>
      </c>
      <c r="T4" s="1">
        <v>47.36</v>
      </c>
      <c r="U4" s="1">
        <v>47.07</v>
      </c>
      <c r="W4" s="1">
        <v>23.87</v>
      </c>
      <c r="X4" s="1">
        <v>24.21</v>
      </c>
      <c r="Y4" s="1">
        <v>23.96</v>
      </c>
      <c r="AA4" s="3">
        <v>1.2999999999999999E-2</v>
      </c>
      <c r="AB4" s="3">
        <v>3.4000000000000002E-2</v>
      </c>
    </row>
    <row r="5" spans="1:28" ht="12.5" x14ac:dyDescent="0.35">
      <c r="A5" s="1" t="s">
        <v>15</v>
      </c>
      <c r="C5" s="1">
        <v>0.35</v>
      </c>
      <c r="D5" s="1">
        <v>0.25</v>
      </c>
      <c r="E5" s="1">
        <v>0.2</v>
      </c>
      <c r="F5" s="1">
        <v>0.12</v>
      </c>
      <c r="G5" s="1">
        <v>0.17</v>
      </c>
      <c r="H5" s="1">
        <v>0.3</v>
      </c>
      <c r="I5" s="1">
        <v>0.35</v>
      </c>
      <c r="J5" s="1">
        <v>0.26</v>
      </c>
      <c r="K5" s="1">
        <v>0.15</v>
      </c>
      <c r="L5" s="1">
        <v>0.26</v>
      </c>
      <c r="M5" s="1">
        <v>0.24</v>
      </c>
      <c r="N5" s="1">
        <v>0.26</v>
      </c>
      <c r="O5" s="1">
        <v>0.26</v>
      </c>
      <c r="P5" s="1">
        <v>0.18</v>
      </c>
      <c r="Q5" s="1">
        <v>0.15</v>
      </c>
      <c r="R5" s="1">
        <v>0.04</v>
      </c>
      <c r="S5" s="1">
        <v>0.26</v>
      </c>
      <c r="T5" s="1">
        <v>0.28999999999999998</v>
      </c>
      <c r="U5" s="1">
        <v>0.22</v>
      </c>
      <c r="W5" s="1">
        <v>0.14000000000000001</v>
      </c>
      <c r="X5" s="1">
        <v>0.11</v>
      </c>
      <c r="Y5" s="1">
        <v>0.12</v>
      </c>
      <c r="AA5" s="3">
        <v>18.155000000000001</v>
      </c>
      <c r="AB5" s="3">
        <v>29.074000000000002</v>
      </c>
    </row>
    <row r="6" spans="1:28" ht="12.5" x14ac:dyDescent="0.35">
      <c r="A6" s="1" t="s">
        <v>16</v>
      </c>
      <c r="C6" s="1">
        <v>33.549999999999997</v>
      </c>
      <c r="D6" s="1">
        <v>32.99</v>
      </c>
      <c r="E6" s="1">
        <v>33.96</v>
      </c>
      <c r="F6" s="1">
        <v>33.700000000000003</v>
      </c>
      <c r="G6" s="1">
        <v>33.18</v>
      </c>
      <c r="H6" s="1">
        <v>34.33</v>
      </c>
      <c r="I6" s="1">
        <v>33.5</v>
      </c>
      <c r="J6" s="1">
        <v>33.64</v>
      </c>
      <c r="K6" s="1">
        <v>33.19</v>
      </c>
      <c r="L6" s="1">
        <v>34.549999999999997</v>
      </c>
      <c r="M6" s="1">
        <v>34.25</v>
      </c>
      <c r="N6" s="1">
        <v>34.57</v>
      </c>
      <c r="O6" s="1">
        <v>33.630000000000003</v>
      </c>
      <c r="P6" s="1">
        <v>33.93</v>
      </c>
      <c r="Q6" s="1">
        <v>33.630000000000003</v>
      </c>
      <c r="R6" s="1">
        <v>34.25</v>
      </c>
      <c r="S6" s="1">
        <v>33.630000000000003</v>
      </c>
      <c r="T6" s="1">
        <v>33.9</v>
      </c>
      <c r="U6" s="1">
        <v>33.61</v>
      </c>
      <c r="W6" s="1">
        <v>21.87</v>
      </c>
      <c r="X6" s="1">
        <v>22.42</v>
      </c>
      <c r="Y6" s="1">
        <v>21.35</v>
      </c>
      <c r="AA6" s="3">
        <v>0.13500000000000001</v>
      </c>
      <c r="AB6" s="3">
        <v>0.14099999999999999</v>
      </c>
    </row>
    <row r="7" spans="1:28" ht="12.5" x14ac:dyDescent="0.35">
      <c r="A7" s="1" t="s">
        <v>17</v>
      </c>
      <c r="C7" s="1">
        <v>0.1</v>
      </c>
      <c r="D7" s="1">
        <v>0.05</v>
      </c>
      <c r="E7" s="1">
        <v>0</v>
      </c>
      <c r="F7" s="1">
        <v>0</v>
      </c>
      <c r="G7" s="1">
        <v>7.0000000000000007E-2</v>
      </c>
      <c r="H7" s="1">
        <v>0.03</v>
      </c>
      <c r="I7" s="1">
        <v>0.01</v>
      </c>
      <c r="J7" s="1">
        <v>0.13</v>
      </c>
      <c r="K7" s="1">
        <v>7.0000000000000007E-2</v>
      </c>
      <c r="L7" s="1">
        <v>0</v>
      </c>
      <c r="M7" s="1">
        <v>0</v>
      </c>
      <c r="N7" s="1">
        <v>0.04</v>
      </c>
      <c r="O7" s="1">
        <v>0.01</v>
      </c>
      <c r="P7" s="1">
        <v>0.06</v>
      </c>
      <c r="Q7" s="1">
        <v>0.04</v>
      </c>
      <c r="R7" s="1">
        <v>0</v>
      </c>
      <c r="S7" s="1">
        <v>0</v>
      </c>
      <c r="T7" s="1">
        <v>0</v>
      </c>
      <c r="U7" s="1">
        <v>7.0000000000000007E-2</v>
      </c>
      <c r="W7" s="1">
        <v>0</v>
      </c>
      <c r="X7" s="1">
        <v>0.05</v>
      </c>
      <c r="Y7" s="1">
        <v>0.01</v>
      </c>
      <c r="AA7" s="3">
        <v>9.9000000000000005E-2</v>
      </c>
      <c r="AB7" s="3">
        <v>0</v>
      </c>
    </row>
    <row r="8" spans="1:28" x14ac:dyDescent="0.25">
      <c r="A8" s="1" t="s">
        <v>0</v>
      </c>
      <c r="C8" s="1">
        <v>2.23</v>
      </c>
      <c r="D8" s="1">
        <v>1.87</v>
      </c>
      <c r="E8" s="1">
        <v>2.2999999999999998</v>
      </c>
      <c r="F8" s="1">
        <v>2.5099999999999998</v>
      </c>
      <c r="G8" s="1">
        <v>2.15</v>
      </c>
      <c r="H8" s="1">
        <v>2.21</v>
      </c>
      <c r="I8" s="1">
        <v>2.0299999999999998</v>
      </c>
      <c r="J8" s="1">
        <v>2.23</v>
      </c>
      <c r="K8" s="1">
        <v>2.19</v>
      </c>
      <c r="L8" s="1">
        <v>1.97</v>
      </c>
      <c r="M8" s="1">
        <v>2.4</v>
      </c>
      <c r="N8" s="1">
        <v>2.2599999999999998</v>
      </c>
      <c r="O8" s="1">
        <v>2.09</v>
      </c>
      <c r="P8" s="1">
        <v>2.37</v>
      </c>
      <c r="Q8" s="1">
        <v>2.46</v>
      </c>
      <c r="R8" s="1">
        <v>2.16</v>
      </c>
      <c r="S8" s="1">
        <v>2.44</v>
      </c>
      <c r="T8" s="1">
        <v>2.19</v>
      </c>
      <c r="U8" s="1">
        <v>2.33</v>
      </c>
      <c r="W8" s="1">
        <v>27.67</v>
      </c>
      <c r="X8" s="1">
        <v>26.8</v>
      </c>
      <c r="Y8" s="1">
        <v>32.96</v>
      </c>
      <c r="AA8" s="3">
        <v>73.275999999999996</v>
      </c>
      <c r="AB8" s="3">
        <v>65.275000000000006</v>
      </c>
    </row>
    <row r="9" spans="1:28" x14ac:dyDescent="0.25">
      <c r="A9" s="1" t="s">
        <v>1</v>
      </c>
      <c r="C9" s="1">
        <v>0.01</v>
      </c>
      <c r="D9" s="1">
        <v>0</v>
      </c>
      <c r="E9" s="1">
        <v>0</v>
      </c>
      <c r="F9" s="1">
        <v>0</v>
      </c>
      <c r="G9" s="1">
        <v>0.04</v>
      </c>
      <c r="H9" s="1">
        <v>0.02</v>
      </c>
      <c r="I9" s="1">
        <v>0.06</v>
      </c>
      <c r="J9" s="1">
        <v>0</v>
      </c>
      <c r="K9" s="1">
        <v>0.04</v>
      </c>
      <c r="L9" s="1">
        <v>0.06</v>
      </c>
      <c r="M9" s="1">
        <v>0</v>
      </c>
      <c r="N9" s="1">
        <v>0</v>
      </c>
      <c r="O9" s="1">
        <v>0</v>
      </c>
      <c r="P9" s="1">
        <v>0</v>
      </c>
      <c r="Q9" s="1">
        <v>0.01</v>
      </c>
      <c r="R9" s="1">
        <v>0</v>
      </c>
      <c r="S9" s="1">
        <v>0</v>
      </c>
      <c r="T9" s="1">
        <v>0</v>
      </c>
      <c r="U9" s="1">
        <v>0.06</v>
      </c>
      <c r="W9" s="1">
        <v>0</v>
      </c>
      <c r="X9" s="1">
        <v>0</v>
      </c>
      <c r="Y9" s="1">
        <v>0.02</v>
      </c>
      <c r="AA9" s="3">
        <v>0</v>
      </c>
      <c r="AB9" s="3">
        <v>0.218</v>
      </c>
    </row>
    <row r="10" spans="1:28" x14ac:dyDescent="0.25">
      <c r="A10" s="1" t="s">
        <v>2</v>
      </c>
      <c r="C10" s="1">
        <v>0.36</v>
      </c>
      <c r="D10" s="1">
        <v>0.38</v>
      </c>
      <c r="E10" s="1">
        <v>0.4</v>
      </c>
      <c r="F10" s="1">
        <v>0.39</v>
      </c>
      <c r="G10" s="1">
        <v>0.46</v>
      </c>
      <c r="H10" s="1">
        <v>0.42</v>
      </c>
      <c r="I10" s="1">
        <v>0.49</v>
      </c>
      <c r="J10" s="1">
        <v>0.38</v>
      </c>
      <c r="K10" s="1">
        <v>0.47</v>
      </c>
      <c r="L10" s="1">
        <v>0.38</v>
      </c>
      <c r="M10" s="1">
        <v>0.47</v>
      </c>
      <c r="N10" s="1">
        <v>0.42</v>
      </c>
      <c r="O10" s="1">
        <v>0.43</v>
      </c>
      <c r="P10" s="1">
        <v>0.53</v>
      </c>
      <c r="Q10" s="1">
        <v>0.34</v>
      </c>
      <c r="R10" s="1">
        <v>0.35</v>
      </c>
      <c r="S10" s="1">
        <v>0.48</v>
      </c>
      <c r="T10" s="1">
        <v>0.46</v>
      </c>
      <c r="U10" s="1">
        <v>0.52</v>
      </c>
      <c r="W10" s="1">
        <v>12.17</v>
      </c>
      <c r="X10" s="1">
        <v>13.26</v>
      </c>
      <c r="Y10" s="1">
        <v>8.81</v>
      </c>
      <c r="AA10" s="3">
        <v>3.5000000000000003E-2</v>
      </c>
      <c r="AB10" s="3">
        <v>5.0999999999999997E-2</v>
      </c>
    </row>
    <row r="11" spans="1:28" x14ac:dyDescent="0.25">
      <c r="A11" s="1" t="s">
        <v>3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0.01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0.05</v>
      </c>
      <c r="O11" s="1">
        <v>0</v>
      </c>
      <c r="P11" s="1">
        <v>0</v>
      </c>
      <c r="Q11" s="1">
        <v>0</v>
      </c>
      <c r="R11" s="1">
        <v>0.01</v>
      </c>
      <c r="S11" s="1">
        <v>0</v>
      </c>
      <c r="T11" s="1">
        <v>0</v>
      </c>
      <c r="U11" s="1">
        <v>0</v>
      </c>
      <c r="W11" s="1">
        <v>0.01</v>
      </c>
      <c r="X11" s="1">
        <v>0</v>
      </c>
      <c r="Y11" s="1">
        <v>0.03</v>
      </c>
      <c r="AA11" s="3">
        <v>0</v>
      </c>
      <c r="AB11" s="3">
        <v>0.01</v>
      </c>
    </row>
    <row r="12" spans="1:28" ht="12.5" x14ac:dyDescent="0.35">
      <c r="A12" s="1" t="s">
        <v>18</v>
      </c>
      <c r="C12" s="1">
        <v>1.34</v>
      </c>
      <c r="D12" s="1">
        <v>1.38</v>
      </c>
      <c r="E12" s="1">
        <v>1.34</v>
      </c>
      <c r="F12" s="1">
        <v>1.39</v>
      </c>
      <c r="G12" s="1">
        <v>1.3</v>
      </c>
      <c r="H12" s="1">
        <v>1.3</v>
      </c>
      <c r="I12" s="1">
        <v>1.28</v>
      </c>
      <c r="J12" s="1">
        <v>1.37</v>
      </c>
      <c r="K12" s="1">
        <v>1.31</v>
      </c>
      <c r="L12" s="1">
        <v>1.39</v>
      </c>
      <c r="M12" s="1">
        <v>1.32</v>
      </c>
      <c r="N12" s="1">
        <v>1.48</v>
      </c>
      <c r="O12" s="1">
        <v>1.34</v>
      </c>
      <c r="P12" s="1">
        <v>1.37</v>
      </c>
      <c r="Q12" s="1">
        <v>1.26</v>
      </c>
      <c r="R12" s="1">
        <v>1.35</v>
      </c>
      <c r="S12" s="1">
        <v>1.3</v>
      </c>
      <c r="T12" s="1">
        <v>1.33</v>
      </c>
      <c r="U12" s="1">
        <v>1.35</v>
      </c>
      <c r="W12" s="1">
        <v>0</v>
      </c>
      <c r="X12" s="1">
        <v>0.03</v>
      </c>
      <c r="Y12" s="1">
        <v>0.03</v>
      </c>
      <c r="AA12" s="3">
        <v>2.8000000000000001E-2</v>
      </c>
      <c r="AB12" s="3">
        <v>0</v>
      </c>
    </row>
    <row r="13" spans="1:28" ht="12.5" x14ac:dyDescent="0.35">
      <c r="A13" s="1" t="s">
        <v>19</v>
      </c>
      <c r="C13" s="1">
        <v>9.27</v>
      </c>
      <c r="D13" s="1">
        <v>9.1999999999999993</v>
      </c>
      <c r="E13" s="1">
        <v>9.44</v>
      </c>
      <c r="F13" s="1">
        <v>9.15</v>
      </c>
      <c r="G13" s="1">
        <v>9.36</v>
      </c>
      <c r="H13" s="1">
        <v>9.27</v>
      </c>
      <c r="I13" s="1">
        <v>9.4499999999999993</v>
      </c>
      <c r="J13" s="1">
        <v>9.1999999999999993</v>
      </c>
      <c r="K13" s="1">
        <v>9.27</v>
      </c>
      <c r="L13" s="1">
        <v>9.2200000000000006</v>
      </c>
      <c r="M13" s="1">
        <v>9.11</v>
      </c>
      <c r="N13" s="1">
        <v>9.39</v>
      </c>
      <c r="O13" s="1">
        <v>9.3699999999999992</v>
      </c>
      <c r="P13" s="1">
        <v>9.31</v>
      </c>
      <c r="Q13" s="1">
        <v>9.1999999999999993</v>
      </c>
      <c r="R13" s="1">
        <v>9.31</v>
      </c>
      <c r="S13" s="1">
        <v>9.2799999999999994</v>
      </c>
      <c r="T13" s="1">
        <v>9.4</v>
      </c>
      <c r="U13" s="1">
        <v>9.4499999999999993</v>
      </c>
      <c r="W13" s="1">
        <v>0.02</v>
      </c>
      <c r="X13" s="1">
        <v>0.02</v>
      </c>
      <c r="Y13" s="1">
        <v>0.05</v>
      </c>
      <c r="AA13" s="3">
        <v>1.4999999999999999E-2</v>
      </c>
      <c r="AB13" s="3">
        <v>2.5999999999999999E-2</v>
      </c>
    </row>
    <row r="14" spans="1:28" x14ac:dyDescent="0.25">
      <c r="A14" s="1" t="s">
        <v>4</v>
      </c>
      <c r="C14" s="1">
        <v>93.06</v>
      </c>
      <c r="D14" s="1">
        <v>91.24</v>
      </c>
      <c r="E14" s="1">
        <v>93.95</v>
      </c>
      <c r="F14" s="1">
        <v>93.160000000000011</v>
      </c>
      <c r="G14" s="1">
        <v>92.62</v>
      </c>
      <c r="H14" s="1">
        <v>94.739999999999981</v>
      </c>
      <c r="I14" s="1">
        <v>93.710000000000008</v>
      </c>
      <c r="J14" s="1">
        <v>93.57</v>
      </c>
      <c r="K14" s="1">
        <v>93.47999999999999</v>
      </c>
      <c r="L14" s="1">
        <v>95.409999999999982</v>
      </c>
      <c r="M14" s="1">
        <v>95.11999999999999</v>
      </c>
      <c r="N14" s="1">
        <v>95.68</v>
      </c>
      <c r="O14" s="1">
        <v>93.300000000000026</v>
      </c>
      <c r="P14" s="1">
        <v>94.960000000000008</v>
      </c>
      <c r="Q14" s="1">
        <v>92.970000000000013</v>
      </c>
      <c r="R14" s="1">
        <v>93.89</v>
      </c>
      <c r="S14" s="1">
        <v>94.39</v>
      </c>
      <c r="T14" s="1">
        <v>94.929999999999993</v>
      </c>
      <c r="U14" s="1">
        <v>94.679999999999993</v>
      </c>
      <c r="W14" s="1">
        <v>85.75</v>
      </c>
      <c r="X14" s="1">
        <v>86.9</v>
      </c>
      <c r="Y14" s="1">
        <v>87.34</v>
      </c>
      <c r="AA14" s="1">
        <v>91.76</v>
      </c>
      <c r="AB14" s="1">
        <v>94.83</v>
      </c>
    </row>
    <row r="15" spans="1:28" x14ac:dyDescent="0.25">
      <c r="A15" s="55" t="s">
        <v>25</v>
      </c>
      <c r="B15" s="55"/>
      <c r="C15" s="55"/>
      <c r="D15" s="41"/>
      <c r="E15" s="41"/>
      <c r="F15" s="41"/>
      <c r="W15" s="4"/>
      <c r="X15" s="4"/>
      <c r="Y15" s="4"/>
      <c r="AA15" s="4"/>
      <c r="AB15" s="4"/>
    </row>
    <row r="16" spans="1:28" x14ac:dyDescent="0.25">
      <c r="A16" s="41" t="s">
        <v>100</v>
      </c>
      <c r="B16" s="41"/>
      <c r="C16" s="55">
        <v>11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W16" s="50">
        <v>23</v>
      </c>
      <c r="X16" s="50"/>
      <c r="Y16" s="50"/>
      <c r="AA16" s="50">
        <v>11</v>
      </c>
      <c r="AB16" s="50"/>
    </row>
    <row r="17" spans="1:28" x14ac:dyDescent="0.25">
      <c r="A17" s="1" t="s">
        <v>5</v>
      </c>
      <c r="C17" s="1">
        <v>3.1269999999999998</v>
      </c>
      <c r="D17" s="1">
        <v>3.1339999999999999</v>
      </c>
      <c r="E17" s="1">
        <v>3.129</v>
      </c>
      <c r="F17" s="1">
        <v>3.1280000000000001</v>
      </c>
      <c r="G17" s="1">
        <v>2.173</v>
      </c>
      <c r="H17" s="1">
        <v>2.181</v>
      </c>
      <c r="I17" s="1">
        <v>2.1840000000000002</v>
      </c>
      <c r="J17" s="1">
        <v>2.1789999999999998</v>
      </c>
      <c r="K17" s="1">
        <v>2.1989999999999998</v>
      </c>
      <c r="L17" s="1">
        <v>2.2000000000000002</v>
      </c>
      <c r="M17" s="1">
        <v>2.1960000000000002</v>
      </c>
      <c r="N17" s="1">
        <v>2.1850000000000001</v>
      </c>
      <c r="O17" s="1">
        <v>2.1739999999999999</v>
      </c>
      <c r="P17" s="1">
        <v>2.1960000000000002</v>
      </c>
      <c r="Q17" s="1">
        <v>2.1669999999999998</v>
      </c>
      <c r="R17" s="1">
        <v>2.1749999999999998</v>
      </c>
      <c r="S17" s="1">
        <v>2.1949999999999998</v>
      </c>
      <c r="T17" s="1">
        <v>2.202</v>
      </c>
      <c r="U17" s="1">
        <v>2.1949999999999998</v>
      </c>
      <c r="W17" s="1">
        <v>1.6739999999999999</v>
      </c>
      <c r="X17" s="1">
        <v>1.6759999999999999</v>
      </c>
      <c r="Y17" s="1">
        <v>1.69</v>
      </c>
      <c r="AA17" s="1">
        <v>0</v>
      </c>
      <c r="AB17" s="1">
        <v>1E-3</v>
      </c>
    </row>
    <row r="18" spans="1:28" x14ac:dyDescent="0.25">
      <c r="A18" s="1" t="s">
        <v>6</v>
      </c>
      <c r="C18" s="1">
        <v>1.7999999999999999E-2</v>
      </c>
      <c r="D18" s="1">
        <v>1.2999999999999999E-2</v>
      </c>
      <c r="E18" s="1">
        <v>0.01</v>
      </c>
      <c r="F18" s="1">
        <v>6.0000000000000001E-3</v>
      </c>
      <c r="G18" s="1">
        <v>6.0000000000000001E-3</v>
      </c>
      <c r="H18" s="1">
        <v>0.01</v>
      </c>
      <c r="I18" s="1">
        <v>1.2E-2</v>
      </c>
      <c r="J18" s="1">
        <v>8.9999999999999993E-3</v>
      </c>
      <c r="K18" s="1">
        <v>5.0000000000000001E-3</v>
      </c>
      <c r="L18" s="1">
        <v>8.9999999999999993E-3</v>
      </c>
      <c r="M18" s="1">
        <v>8.0000000000000002E-3</v>
      </c>
      <c r="N18" s="1">
        <v>8.9999999999999993E-3</v>
      </c>
      <c r="O18" s="1">
        <v>8.9999999999999993E-3</v>
      </c>
      <c r="P18" s="1">
        <v>6.0000000000000001E-3</v>
      </c>
      <c r="Q18" s="1">
        <v>5.0000000000000001E-3</v>
      </c>
      <c r="R18" s="1">
        <v>1E-3</v>
      </c>
      <c r="S18" s="1">
        <v>8.9999999999999993E-3</v>
      </c>
      <c r="T18" s="1">
        <v>0.01</v>
      </c>
      <c r="U18" s="1">
        <v>8.0000000000000002E-3</v>
      </c>
      <c r="W18" s="1">
        <v>8.0000000000000002E-3</v>
      </c>
      <c r="X18" s="1">
        <v>6.0000000000000001E-3</v>
      </c>
      <c r="Y18" s="1">
        <v>6.0000000000000001E-3</v>
      </c>
      <c r="AA18" s="1">
        <v>0.36299999999999999</v>
      </c>
      <c r="AB18" s="1">
        <v>0.38400000000000001</v>
      </c>
    </row>
    <row r="19" spans="1:28" x14ac:dyDescent="0.25">
      <c r="A19" s="1" t="s">
        <v>7</v>
      </c>
      <c r="C19" s="1">
        <v>2.698</v>
      </c>
      <c r="D19" s="1">
        <v>2.702</v>
      </c>
      <c r="E19" s="1">
        <v>2.7050000000000001</v>
      </c>
      <c r="F19" s="1">
        <v>2.7069999999999999</v>
      </c>
      <c r="G19" s="1">
        <v>1.853</v>
      </c>
      <c r="H19" s="1">
        <v>1.8839999999999999</v>
      </c>
      <c r="I19" s="1">
        <v>1.8540000000000001</v>
      </c>
      <c r="J19" s="1">
        <v>1.8640000000000001</v>
      </c>
      <c r="K19" s="1">
        <v>1.839</v>
      </c>
      <c r="L19" s="1">
        <v>1.8839999999999999</v>
      </c>
      <c r="M19" s="1">
        <v>1.873</v>
      </c>
      <c r="N19" s="1">
        <v>1.8859999999999999</v>
      </c>
      <c r="O19" s="1">
        <v>1.867</v>
      </c>
      <c r="P19" s="1">
        <v>1.86</v>
      </c>
      <c r="Q19" s="1">
        <v>1.873</v>
      </c>
      <c r="R19" s="1">
        <v>1.8919999999999999</v>
      </c>
      <c r="S19" s="1">
        <v>1.8520000000000001</v>
      </c>
      <c r="T19" s="1">
        <v>1.8580000000000001</v>
      </c>
      <c r="U19" s="1">
        <v>1.8480000000000001</v>
      </c>
      <c r="W19" s="1">
        <v>1.8080000000000001</v>
      </c>
      <c r="X19" s="1">
        <v>1.83</v>
      </c>
      <c r="Y19" s="1">
        <v>1.776</v>
      </c>
      <c r="AA19" s="1">
        <v>4.0000000000000001E-3</v>
      </c>
      <c r="AB19" s="1">
        <v>3.0000000000000001E-3</v>
      </c>
    </row>
    <row r="20" spans="1:28" x14ac:dyDescent="0.25">
      <c r="A20" s="1" t="s">
        <v>8</v>
      </c>
      <c r="C20" s="1">
        <v>6.0000000000000001E-3</v>
      </c>
      <c r="D20" s="1">
        <v>3.0000000000000001E-3</v>
      </c>
      <c r="E20" s="1">
        <v>0</v>
      </c>
      <c r="F20" s="1">
        <v>0</v>
      </c>
      <c r="G20" s="1">
        <v>3.0000000000000001E-3</v>
      </c>
      <c r="H20" s="1">
        <v>1E-3</v>
      </c>
      <c r="I20" s="1">
        <v>1E-3</v>
      </c>
      <c r="J20" s="1">
        <v>5.0000000000000001E-3</v>
      </c>
      <c r="K20" s="1">
        <v>2E-3</v>
      </c>
      <c r="L20" s="1">
        <v>0</v>
      </c>
      <c r="M20" s="1">
        <v>0</v>
      </c>
      <c r="N20" s="1">
        <v>1E-3</v>
      </c>
      <c r="O20" s="1">
        <v>1E-3</v>
      </c>
      <c r="P20" s="1">
        <v>2E-3</v>
      </c>
      <c r="Q20" s="1">
        <v>2E-3</v>
      </c>
      <c r="R20" s="1">
        <v>0</v>
      </c>
      <c r="S20" s="1">
        <v>0</v>
      </c>
      <c r="T20" s="1">
        <v>0</v>
      </c>
      <c r="U20" s="1">
        <v>3.0000000000000001E-3</v>
      </c>
      <c r="W20" s="1">
        <v>0</v>
      </c>
      <c r="X20" s="1">
        <v>3.0000000000000001E-3</v>
      </c>
      <c r="Y20" s="1">
        <v>1E-3</v>
      </c>
      <c r="AA20" s="1">
        <v>2E-3</v>
      </c>
      <c r="AB20" s="1">
        <v>0</v>
      </c>
    </row>
    <row r="21" spans="1:28" ht="12.5" x14ac:dyDescent="0.25">
      <c r="A21" s="1" t="s">
        <v>20</v>
      </c>
      <c r="C21" s="1">
        <v>0.127</v>
      </c>
      <c r="D21" s="1">
        <v>0.109</v>
      </c>
      <c r="E21" s="1">
        <v>0.13</v>
      </c>
      <c r="F21" s="1">
        <v>0.14299999999999999</v>
      </c>
      <c r="G21" s="1">
        <v>8.5000000000000006E-2</v>
      </c>
      <c r="H21" s="1">
        <v>8.5999999999999993E-2</v>
      </c>
      <c r="I21" s="1">
        <v>0.08</v>
      </c>
      <c r="J21" s="1">
        <v>8.6999999999999994E-2</v>
      </c>
      <c r="K21" s="1">
        <v>8.5999999999999993E-2</v>
      </c>
      <c r="L21" s="1">
        <v>7.5999999999999998E-2</v>
      </c>
      <c r="M21" s="1">
        <v>9.2999999999999999E-2</v>
      </c>
      <c r="N21" s="1">
        <v>8.6999999999999994E-2</v>
      </c>
      <c r="O21" s="1">
        <v>8.3000000000000004E-2</v>
      </c>
      <c r="P21" s="1">
        <v>9.1999999999999998E-2</v>
      </c>
      <c r="Q21" s="1">
        <v>9.7000000000000003E-2</v>
      </c>
      <c r="R21" s="1">
        <v>8.5000000000000006E-2</v>
      </c>
      <c r="S21" s="1">
        <v>9.5000000000000001E-2</v>
      </c>
      <c r="T21" s="1">
        <v>8.5000000000000006E-2</v>
      </c>
      <c r="U21" s="1">
        <v>9.0999999999999998E-2</v>
      </c>
      <c r="W21" s="1">
        <v>1.623</v>
      </c>
      <c r="X21" s="1">
        <v>1.552</v>
      </c>
      <c r="Y21" s="1">
        <v>1.9450000000000001</v>
      </c>
      <c r="AA21" s="1">
        <v>0.35799999999999998</v>
      </c>
      <c r="AB21" s="1">
        <v>0.96</v>
      </c>
    </row>
    <row r="22" spans="1:28" x14ac:dyDescent="0.25">
      <c r="A22" s="1" t="s">
        <v>9</v>
      </c>
      <c r="C22" s="1">
        <v>0</v>
      </c>
      <c r="D22" s="1">
        <v>0</v>
      </c>
      <c r="E22" s="1">
        <v>0</v>
      </c>
      <c r="F22" s="1">
        <v>0</v>
      </c>
      <c r="G22" s="1">
        <v>1E-3</v>
      </c>
      <c r="H22" s="1">
        <v>1E-3</v>
      </c>
      <c r="I22" s="1">
        <v>3.0000000000000001E-3</v>
      </c>
      <c r="J22" s="1">
        <v>0</v>
      </c>
      <c r="K22" s="1">
        <v>1E-3</v>
      </c>
      <c r="L22" s="1">
        <v>2E-3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2E-3</v>
      </c>
      <c r="W22" s="1">
        <v>0</v>
      </c>
      <c r="X22" s="1">
        <v>0</v>
      </c>
      <c r="Y22" s="1">
        <v>1E-3</v>
      </c>
      <c r="AA22" s="1">
        <v>0</v>
      </c>
      <c r="AB22" s="1">
        <v>3.0000000000000001E-3</v>
      </c>
    </row>
    <row r="23" spans="1:28" x14ac:dyDescent="0.25">
      <c r="A23" s="1" t="s">
        <v>10</v>
      </c>
      <c r="C23" s="1">
        <v>3.6999999999999998E-2</v>
      </c>
      <c r="D23" s="1">
        <v>0.04</v>
      </c>
      <c r="E23" s="1">
        <v>0.04</v>
      </c>
      <c r="F23" s="1">
        <v>3.9E-2</v>
      </c>
      <c r="G23" s="1">
        <v>3.2000000000000001E-2</v>
      </c>
      <c r="H23" s="1">
        <v>2.9000000000000001E-2</v>
      </c>
      <c r="I23" s="1">
        <v>3.4000000000000002E-2</v>
      </c>
      <c r="J23" s="1">
        <v>2.5999999999999999E-2</v>
      </c>
      <c r="K23" s="1">
        <v>3.3000000000000002E-2</v>
      </c>
      <c r="L23" s="1">
        <v>2.5999999999999999E-2</v>
      </c>
      <c r="M23" s="1">
        <v>3.2000000000000001E-2</v>
      </c>
      <c r="N23" s="1">
        <v>2.9000000000000001E-2</v>
      </c>
      <c r="O23" s="1">
        <v>0.03</v>
      </c>
      <c r="P23" s="1">
        <v>3.6999999999999998E-2</v>
      </c>
      <c r="Q23" s="1">
        <v>2.4E-2</v>
      </c>
      <c r="R23" s="1">
        <v>2.5000000000000001E-2</v>
      </c>
      <c r="S23" s="1">
        <v>3.4000000000000002E-2</v>
      </c>
      <c r="T23" s="1">
        <v>3.2000000000000001E-2</v>
      </c>
      <c r="U23" s="1">
        <v>3.5999999999999997E-2</v>
      </c>
      <c r="W23" s="1">
        <v>1.272</v>
      </c>
      <c r="X23" s="1">
        <v>1.3680000000000001</v>
      </c>
      <c r="Y23" s="1">
        <v>0.92700000000000005</v>
      </c>
      <c r="AA23" s="1">
        <v>1E-3</v>
      </c>
      <c r="AB23" s="1">
        <v>1E-3</v>
      </c>
    </row>
    <row r="24" spans="1:28" x14ac:dyDescent="0.25">
      <c r="A24" s="1" t="s">
        <v>11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3.0000000000000001E-3</v>
      </c>
      <c r="O24" s="1">
        <v>0</v>
      </c>
      <c r="P24" s="1">
        <v>0</v>
      </c>
      <c r="Q24" s="1">
        <v>0</v>
      </c>
      <c r="R24" s="1">
        <v>1E-3</v>
      </c>
      <c r="S24" s="1">
        <v>0</v>
      </c>
      <c r="T24" s="1">
        <v>0</v>
      </c>
      <c r="U24" s="1">
        <v>0</v>
      </c>
      <c r="W24" s="1">
        <v>1E-3</v>
      </c>
      <c r="X24" s="1">
        <v>0</v>
      </c>
      <c r="Y24" s="1">
        <v>2E-3</v>
      </c>
      <c r="AA24" s="1">
        <v>0</v>
      </c>
      <c r="AB24" s="1">
        <v>0</v>
      </c>
    </row>
    <row r="25" spans="1:28" x14ac:dyDescent="0.25">
      <c r="A25" s="1" t="s">
        <v>12</v>
      </c>
      <c r="C25" s="1">
        <v>0.17699999999999999</v>
      </c>
      <c r="D25" s="1">
        <v>0.185</v>
      </c>
      <c r="E25" s="1">
        <v>0.17599999999999999</v>
      </c>
      <c r="F25" s="1">
        <v>0.183</v>
      </c>
      <c r="G25" s="1">
        <v>0.12</v>
      </c>
      <c r="H25" s="1">
        <v>0.11799999999999999</v>
      </c>
      <c r="I25" s="1">
        <v>0.11700000000000001</v>
      </c>
      <c r="J25" s="1">
        <v>0.125</v>
      </c>
      <c r="K25" s="1">
        <v>0.11899999999999999</v>
      </c>
      <c r="L25" s="1">
        <v>0.124</v>
      </c>
      <c r="M25" s="1">
        <v>0.11799999999999999</v>
      </c>
      <c r="N25" s="1">
        <v>0.13300000000000001</v>
      </c>
      <c r="O25" s="1">
        <v>0.123</v>
      </c>
      <c r="P25" s="1">
        <v>0.123</v>
      </c>
      <c r="Q25" s="1">
        <v>0.115</v>
      </c>
      <c r="R25" s="1">
        <v>0.123</v>
      </c>
      <c r="S25" s="1">
        <v>0.11799999999999999</v>
      </c>
      <c r="T25" s="1">
        <v>0.11899999999999999</v>
      </c>
      <c r="U25" s="1">
        <v>0.122</v>
      </c>
      <c r="W25" s="1">
        <v>0</v>
      </c>
      <c r="X25" s="1">
        <v>3.0000000000000001E-3</v>
      </c>
      <c r="Y25" s="1">
        <v>5.0000000000000001E-3</v>
      </c>
      <c r="AA25" s="1">
        <v>1E-3</v>
      </c>
      <c r="AB25" s="1">
        <v>0</v>
      </c>
    </row>
    <row r="26" spans="1:28" x14ac:dyDescent="0.25">
      <c r="A26" s="1" t="s">
        <v>13</v>
      </c>
      <c r="C26" s="1">
        <v>0.80600000000000005</v>
      </c>
      <c r="D26" s="1">
        <v>0.81499999999999995</v>
      </c>
      <c r="E26" s="1">
        <v>0.81399999999999995</v>
      </c>
      <c r="F26" s="1">
        <v>0.79500000000000004</v>
      </c>
      <c r="G26" s="1">
        <v>0.56499999999999995</v>
      </c>
      <c r="H26" s="1">
        <v>0.55000000000000004</v>
      </c>
      <c r="I26" s="1">
        <v>0.56599999999999995</v>
      </c>
      <c r="J26" s="1">
        <v>0.55200000000000005</v>
      </c>
      <c r="K26" s="1">
        <v>0.55600000000000005</v>
      </c>
      <c r="L26" s="1">
        <v>0.54400000000000004</v>
      </c>
      <c r="M26" s="1">
        <v>0.53900000000000003</v>
      </c>
      <c r="N26" s="1">
        <v>0.55400000000000005</v>
      </c>
      <c r="O26" s="1">
        <v>0.56299999999999994</v>
      </c>
      <c r="P26" s="1">
        <v>0.55200000000000005</v>
      </c>
      <c r="Q26" s="1">
        <v>0.55400000000000005</v>
      </c>
      <c r="R26" s="1">
        <v>0.55700000000000005</v>
      </c>
      <c r="S26" s="1">
        <v>0.55300000000000005</v>
      </c>
      <c r="T26" s="1">
        <v>0.55800000000000005</v>
      </c>
      <c r="U26" s="1">
        <v>0.56200000000000006</v>
      </c>
      <c r="W26" s="1">
        <v>2E-3</v>
      </c>
      <c r="X26" s="1">
        <v>2E-3</v>
      </c>
      <c r="Y26" s="1">
        <v>5.0000000000000001E-3</v>
      </c>
      <c r="AA26" s="1">
        <v>1E-3</v>
      </c>
      <c r="AB26" s="1">
        <v>1E-3</v>
      </c>
    </row>
    <row r="27" spans="1:28" ht="11" thickBot="1" x14ac:dyDescent="0.3">
      <c r="A27" s="45" t="s">
        <v>29</v>
      </c>
      <c r="B27" s="45"/>
      <c r="C27" s="46">
        <v>6.9960000000000004</v>
      </c>
      <c r="D27" s="46">
        <v>7.0010000000000003</v>
      </c>
      <c r="E27" s="46">
        <v>7.0039999999999996</v>
      </c>
      <c r="F27" s="46">
        <v>7.0019999999999998</v>
      </c>
      <c r="G27" s="46">
        <v>7.1040000000000001</v>
      </c>
      <c r="H27" s="46">
        <v>7.0869999999999997</v>
      </c>
      <c r="I27" s="46">
        <v>7.0960000000000001</v>
      </c>
      <c r="J27" s="46">
        <v>7.093</v>
      </c>
      <c r="K27" s="46">
        <v>7.0890000000000004</v>
      </c>
      <c r="L27" s="46">
        <v>7.0780000000000003</v>
      </c>
      <c r="M27" s="46">
        <v>7.0789999999999997</v>
      </c>
      <c r="N27" s="46">
        <v>7.1</v>
      </c>
      <c r="O27" s="46">
        <v>7.1</v>
      </c>
      <c r="P27" s="46">
        <v>7.093</v>
      </c>
      <c r="Q27" s="46">
        <v>7.0970000000000004</v>
      </c>
      <c r="R27" s="46">
        <v>7.0979999999999999</v>
      </c>
      <c r="S27" s="46">
        <v>7.0890000000000004</v>
      </c>
      <c r="T27" s="46">
        <v>7.0869999999999997</v>
      </c>
      <c r="U27" s="46">
        <v>7.0990000000000002</v>
      </c>
      <c r="V27" s="46"/>
      <c r="W27" s="46">
        <v>9.7390000000000008</v>
      </c>
      <c r="X27" s="46">
        <v>9.75</v>
      </c>
      <c r="Y27" s="46">
        <v>9.7330000000000005</v>
      </c>
      <c r="Z27" s="46"/>
      <c r="AA27" s="46">
        <v>2</v>
      </c>
      <c r="AB27" s="46">
        <v>2.194</v>
      </c>
    </row>
    <row r="28" spans="1:28" x14ac:dyDescent="0.25">
      <c r="A28" s="1" t="s">
        <v>104</v>
      </c>
    </row>
  </sheetData>
  <mergeCells count="8">
    <mergeCell ref="A1:Q1"/>
    <mergeCell ref="C2:U2"/>
    <mergeCell ref="W16:Y16"/>
    <mergeCell ref="AA16:AB16"/>
    <mergeCell ref="C16:U16"/>
    <mergeCell ref="A15:C15"/>
    <mergeCell ref="W2:Y2"/>
    <mergeCell ref="AA2:A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WG_16B</vt:lpstr>
      <vt:lpstr>Wu et al 2015</vt:lpstr>
      <vt:lpstr>WG_11B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2025-10-19T07:10:36Z</dcterms:modified>
</cp:coreProperties>
</file>