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43ae74f2e6967a8/Documents/1. PhD/Article 5 machine learning/Submission Documents/"/>
    </mc:Choice>
  </mc:AlternateContent>
  <xr:revisionPtr revIDLastSave="0" documentId="8_{D933ACCC-58CE-47FD-AD06-D14734B332A6}" xr6:coauthVersionLast="47" xr6:coauthVersionMax="47" xr10:uidLastSave="{00000000-0000-0000-0000-000000000000}"/>
  <bookViews>
    <workbookView xWindow="-93" yWindow="-93" windowWidth="25786" windowHeight="13866" activeTab="1" xr2:uid="{00000000-000D-0000-FFFF-FFFF00000000}"/>
  </bookViews>
  <sheets>
    <sheet name="Settings" sheetId="1" r:id="rId1"/>
    <sheet name="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F9" i="2" s="1"/>
  <c r="G9" i="2" s="1"/>
  <c r="H9" i="2" s="1"/>
  <c r="E8" i="2"/>
  <c r="F8" i="2" s="1"/>
  <c r="G8" i="2" s="1"/>
  <c r="H8" i="2" s="1"/>
  <c r="E7" i="2"/>
  <c r="F7" i="2" s="1"/>
  <c r="G7" i="2" s="1"/>
  <c r="H7" i="2" s="1"/>
  <c r="E6" i="2"/>
  <c r="F6" i="2" s="1"/>
  <c r="G6" i="2" s="1"/>
  <c r="H6" i="2" s="1"/>
  <c r="E5" i="2"/>
  <c r="F5" i="2" s="1"/>
  <c r="G5" i="2" s="1"/>
  <c r="H5" i="2" s="1"/>
  <c r="E4" i="2"/>
  <c r="F4" i="2" s="1"/>
  <c r="G4" i="2" s="1"/>
  <c r="H4" i="2" s="1"/>
  <c r="E3" i="2"/>
  <c r="F3" i="2" s="1"/>
  <c r="G3" i="2" s="1"/>
  <c r="H3" i="2" s="1"/>
  <c r="E2" i="2"/>
  <c r="F2" i="2" s="1"/>
  <c r="G2" i="2" s="1"/>
  <c r="H2" i="2" s="1"/>
  <c r="B12" i="1"/>
</calcChain>
</file>

<file path=xl/sharedStrings.xml><?xml version="1.0" encoding="utf-8"?>
<sst xmlns="http://schemas.openxmlformats.org/spreadsheetml/2006/main" count="24" uniqueCount="24">
  <si>
    <t>INSTRUCTIONS</t>
  </si>
  <si>
    <t>Enter prevalence as PROPORTIONS (e.g., 0.18 = 18%). The model adjusts the intercept via: new_intercept = base_intercept + LN(TargetPrev / StudyPrevFixed). For ages &lt;70, TargetPrev comes from the age band; for ≥70, it comes from the overall 70+ field below.</t>
  </si>
  <si>
    <t>BaseIntercept</t>
  </si>
  <si>
    <t>Threshold</t>
  </si>
  <si>
    <t>StudyPrevFixed (10y prevalence in training cohort, 70+)</t>
  </si>
  <si>
    <t>TargetPrev_70plus (overall prevalence for target population, 70+)</t>
  </si>
  <si>
    <t>AgeBand (&lt;70)</t>
  </si>
  <si>
    <t>TargetPrev_band (proportion)</t>
  </si>
  <si>
    <t>40–49</t>
  </si>
  <si>
    <t>50–59</t>
  </si>
  <si>
    <t>60–69</t>
  </si>
  <si>
    <t>Status</t>
  </si>
  <si>
    <t>Reference</t>
  </si>
  <si>
    <t>Age-band defaults are conservative global approximations (GBD 2019 / Nichols et al., Lancet Public Health 2022). Replace with national/local estimates when available.</t>
  </si>
  <si>
    <t>Age</t>
  </si>
  <si>
    <t>Cognition</t>
  </si>
  <si>
    <t>Glucose</t>
  </si>
  <si>
    <t>CVDRisk</t>
  </si>
  <si>
    <t>AgeBand</t>
  </si>
  <si>
    <t>AdjIntercept (used)</t>
  </si>
  <si>
    <t>Predicted Risk</t>
  </si>
  <si>
    <t>Classification</t>
  </si>
  <si>
    <t>Notes</t>
  </si>
  <si>
    <t>For ages ≥70, the intercept is adjusted using TargetPrev_70plus vs StudyPrevFixed (70+). For ages &lt;70, the intercept is adjusted using the age-band TargetPrev vs StudyPrevFixed. Age effects come from the age coefficient; intercept shifts re-anchor baseline prevalence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</si>
</sst>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/>
  </sheetViews>
  <sheetFormatPr defaultRowHeight="14.35" x14ac:dyDescent="0.5"/>
  <cols>
    <col min="1" max="1" width="59.29296875" customWidth="1"/>
    <col min="2" max="4" width="56" customWidth="1"/>
  </cols>
  <sheetData>
    <row r="1" spans="1:2" x14ac:dyDescent="0.5">
      <c r="A1" t="s">
        <v>0</v>
      </c>
      <c r="B1" t="s">
        <v>1</v>
      </c>
    </row>
    <row r="2" spans="1:2" x14ac:dyDescent="0.5">
      <c r="A2" t="s">
        <v>2</v>
      </c>
      <c r="B2">
        <v>-6.9370000000000003</v>
      </c>
    </row>
    <row r="3" spans="1:2" x14ac:dyDescent="0.5">
      <c r="A3" t="s">
        <v>3</v>
      </c>
      <c r="B3">
        <v>0.27700000000000002</v>
      </c>
    </row>
    <row r="4" spans="1:2" x14ac:dyDescent="0.5">
      <c r="A4" t="s">
        <v>4</v>
      </c>
      <c r="B4">
        <v>0.14000000000000001</v>
      </c>
    </row>
    <row r="5" spans="1:2" x14ac:dyDescent="0.5">
      <c r="A5" t="s">
        <v>5</v>
      </c>
      <c r="B5">
        <v>0.14000000000000001</v>
      </c>
    </row>
    <row r="7" spans="1:2" x14ac:dyDescent="0.5">
      <c r="A7" t="s">
        <v>6</v>
      </c>
      <c r="B7" t="s">
        <v>7</v>
      </c>
    </row>
    <row r="8" spans="1:2" x14ac:dyDescent="0.5">
      <c r="A8" t="s">
        <v>8</v>
      </c>
      <c r="B8">
        <v>4.0000000000000002E-4</v>
      </c>
    </row>
    <row r="9" spans="1:2" x14ac:dyDescent="0.5">
      <c r="A9" t="s">
        <v>9</v>
      </c>
      <c r="B9">
        <v>3.0000000000000001E-3</v>
      </c>
    </row>
    <row r="10" spans="1:2" x14ac:dyDescent="0.5">
      <c r="A10" t="s">
        <v>10</v>
      </c>
      <c r="B10">
        <v>1.7999999999999999E-2</v>
      </c>
    </row>
    <row r="12" spans="1:2" x14ac:dyDescent="0.5">
      <c r="A12" t="s">
        <v>11</v>
      </c>
      <c r="B12" t="str">
        <f>IF(OR(B4&lt;=0, B4&gt;=1, B5&lt;=0, B5&gt;=1, MIN(B8:B10)&lt;=0, MAX(B8:B10)&gt;=1),"Check prevalence entries (must be 0&lt; p &lt;1)","OK")</f>
        <v>OK</v>
      </c>
    </row>
    <row r="14" spans="1:2" x14ac:dyDescent="0.5">
      <c r="A14" t="s">
        <v>12</v>
      </c>
      <c r="B14" t="s">
        <v>13</v>
      </c>
    </row>
  </sheetData>
  <dataValidations count="1">
    <dataValidation type="decimal" showInputMessage="1" showErrorMessage="1" error="Enter a proportion between 0 and 1 (e.g., 0.18 for 18%)." sqref="B4 B5 B8:B10" xr:uid="{00000000-0002-0000-0000-000000000000}">
      <formula1>0.000001</formula1>
      <formula2>0.999999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selection activeCell="G2" sqref="G2"/>
    </sheetView>
  </sheetViews>
  <sheetFormatPr defaultRowHeight="14.35" x14ac:dyDescent="0.5"/>
  <cols>
    <col min="1" max="6" width="22" customWidth="1"/>
    <col min="7" max="7" width="18.52734375" customWidth="1"/>
    <col min="8" max="8" width="22" customWidth="1"/>
  </cols>
  <sheetData>
    <row r="1" spans="1:8" x14ac:dyDescent="0.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</row>
    <row r="2" spans="1:8" x14ac:dyDescent="0.5">
      <c r="A2">
        <v>75</v>
      </c>
      <c r="B2">
        <v>-0.4</v>
      </c>
      <c r="C2">
        <v>5.8</v>
      </c>
      <c r="D2">
        <v>20</v>
      </c>
      <c r="E2" t="str">
        <f t="shared" ref="E2:E6" si="0">IF(A2&lt;50,"40–49",IF(A2&lt;60,"50–59",IF(A2&lt;70,"60–69","70+ (baseline)")))</f>
        <v>70+ (baseline)</v>
      </c>
      <c r="F2">
        <f>IF(E2="70+ (baseline)",IF(OR(ISBLANK(Settings!$B$5), ISBLANK(Settings!$B$4)),Settings!$B$2,Settings!$B$2 + LN(MAX(MIN(Settings!$B$5,0.999999),0.000001) / MAX(MIN(Settings!$B$4,0.999999),0.000001))),IF(OR(ISBLANK(INDEX(Settings!$B$8:$B$10, MATCH(E2, Settings!$A$8:$A$10, 0))), ISBLANK(Settings!$B$4)),Settings!$B$2,Settings!$B$2 + LN(MAX(MIN(INDEX(Settings!$B$8:$B$10, MATCH(E2, Settings!$A$8:$A$10, 0)),0.999999),0.000001) / MAX(MIN(Settings!$B$4,0.999999),0.000001))))</f>
        <v>-6.9370000000000003</v>
      </c>
      <c r="G2">
        <f t="shared" ref="G2:G6" si="1">1/(1+EXP(-(F2 + 0.065*A2 - 0.442*B2 + 0.01*C2 + 0.033*D2)))</f>
        <v>0.23736147028615068</v>
      </c>
      <c r="H2" t="str">
        <f>IF(G2&gt;=Settings!$B$3,"At risk","Lower risk")</f>
        <v>Lower risk</v>
      </c>
    </row>
    <row r="3" spans="1:8" x14ac:dyDescent="0.5">
      <c r="A3">
        <v>55</v>
      </c>
      <c r="B3">
        <v>0.1</v>
      </c>
      <c r="C3">
        <v>5.2</v>
      </c>
      <c r="D3">
        <v>12</v>
      </c>
      <c r="E3" t="str">
        <f t="shared" si="0"/>
        <v>50–59</v>
      </c>
      <c r="F3">
        <f>IF(E3="70+ (baseline)",IF(OR(ISBLANK(Settings!$B$5), ISBLANK(Settings!$B$4)),Settings!$B$2,Settings!$B$2 + LN(MAX(MIN(Settings!$B$5,0.999999),0.000001) / MAX(MIN(Settings!$B$4,0.999999),0.000001))),IF(OR(ISBLANK(INDEX(Settings!$B$8:$B$10, MATCH(E3, Settings!$A$8:$A$10, 0))), ISBLANK(Settings!$B$4)),Settings!$B$2,Settings!$B$2 + LN(MAX(MIN(INDEX(Settings!$B$8:$B$10, MATCH(E3, Settings!$A$8:$A$10, 0)),0.999999),0.000001) / MAX(MIN(Settings!$B$4,0.999999),0.000001))))</f>
        <v>-10.780030133941196</v>
      </c>
      <c r="G3">
        <f t="shared" si="1"/>
        <v>1.1111698257185042E-3</v>
      </c>
      <c r="H3" t="str">
        <f>IF(G3&gt;=Settings!$B$3,"At risk","Lower risk")</f>
        <v>Lower risk</v>
      </c>
    </row>
    <row r="4" spans="1:8" x14ac:dyDescent="0.5">
      <c r="A4">
        <v>45</v>
      </c>
      <c r="B4">
        <v>0</v>
      </c>
      <c r="C4">
        <v>5</v>
      </c>
      <c r="D4">
        <v>10</v>
      </c>
      <c r="E4" t="str">
        <f t="shared" si="0"/>
        <v>40–49</v>
      </c>
      <c r="F4">
        <f>IF(E4="70+ (baseline)",IF(OR(ISBLANK(Settings!$B$5), ISBLANK(Settings!$B$4)),Settings!$B$2,Settings!$B$2 + LN(MAX(MIN(Settings!$B$5,0.999999),0.000001) / MAX(MIN(Settings!$B$4,0.999999),0.000001))),IF(OR(ISBLANK(INDEX(Settings!$B$8:$B$10, MATCH(E4, Settings!$A$8:$A$10, 0))), ISBLANK(Settings!$B$4)),Settings!$B$2,Settings!$B$2 + LN(MAX(MIN(INDEX(Settings!$B$8:$B$10, MATCH(E4, Settings!$A$8:$A$10, 0)),0.999999),0.000001) / MAX(MIN(Settings!$B$4,0.999999),0.000001))))</f>
        <v>-12.794933154483459</v>
      </c>
      <c r="G4">
        <f t="shared" si="1"/>
        <v>7.5603440936425706E-5</v>
      </c>
      <c r="H4" t="str">
        <f>IF(G4&gt;=Settings!$B$3,"At risk","Lower risk")</f>
        <v>Lower risk</v>
      </c>
    </row>
    <row r="5" spans="1:8" x14ac:dyDescent="0.5">
      <c r="A5">
        <v>85</v>
      </c>
      <c r="B5">
        <v>-1</v>
      </c>
      <c r="C5">
        <v>7</v>
      </c>
      <c r="D5">
        <v>30</v>
      </c>
      <c r="E5" t="str">
        <f t="shared" si="0"/>
        <v>70+ (baseline)</v>
      </c>
      <c r="F5">
        <f>IF(E5="70+ (baseline)",IF(OR(ISBLANK(Settings!$B$5), ISBLANK(Settings!$B$4)),Settings!$B$2,Settings!$B$2 + LN(MAX(MIN(Settings!$B$5,0.999999),0.000001) / MAX(MIN(Settings!$B$4,0.999999),0.000001))),IF(OR(ISBLANK(INDEX(Settings!$B$8:$B$10, MATCH(E5, Settings!$A$8:$A$10, 0))), ISBLANK(Settings!$B$4)),Settings!$B$2,Settings!$B$2 + LN(MAX(MIN(INDEX(Settings!$B$8:$B$10, MATCH(E5, Settings!$A$8:$A$10, 0)),0.999999),0.000001) / MAX(MIN(Settings!$B$4,0.999999),0.000001))))</f>
        <v>-6.9370000000000003</v>
      </c>
      <c r="G5">
        <f t="shared" si="1"/>
        <v>0.52248482479180014</v>
      </c>
      <c r="H5" t="str">
        <f>IF(G5&gt;=Settings!$B$3,"At risk","Lower risk")</f>
        <v>At risk</v>
      </c>
    </row>
    <row r="6" spans="1:8" x14ac:dyDescent="0.5">
      <c r="E6" t="str">
        <f t="shared" si="0"/>
        <v>40–49</v>
      </c>
      <c r="F6">
        <f>IF(E6="70+ (baseline)",IF(OR(ISBLANK(Settings!$B$5), ISBLANK(Settings!$B$4)),Settings!$B$2,Settings!$B$2 + LN(MAX(MIN(Settings!$B$5,0.999999),0.000001) / MAX(MIN(Settings!$B$4,0.999999),0.000001))),IF(OR(ISBLANK(INDEX(Settings!$B$8:$B$10, MATCH(E6, Settings!$A$8:$A$10, 0))), ISBLANK(Settings!$B$4)),Settings!$B$2,Settings!$B$2 + LN(MAX(MIN(INDEX(Settings!$B$8:$B$10, MATCH(E6, Settings!$A$8:$A$10, 0)),0.999999),0.000001) / MAX(MIN(Settings!$B$4,0.999999),0.000001))))</f>
        <v>-12.794933154483459</v>
      </c>
      <c r="G6">
        <f t="shared" si="1"/>
        <v>2.7747887791731714E-6</v>
      </c>
      <c r="H6" t="str">
        <f>IF(G6&gt;=Settings!$B$3,"At risk","Lower risk")</f>
        <v>Lower risk</v>
      </c>
    </row>
    <row r="7" spans="1:8" x14ac:dyDescent="0.5">
      <c r="E7" t="str">
        <f t="shared" ref="E7:E9" si="2">IF(A7&lt;50,"40–49",IF(A7&lt;60,"50–59",IF(A7&lt;70,"60–69","70+ (baseline)")))</f>
        <v>40–49</v>
      </c>
      <c r="F7">
        <f>IF(E7="70+ (baseline)",IF(OR(ISBLANK(Settings!$B$5), ISBLANK(Settings!$B$4)),Settings!$B$2,Settings!$B$2 + LN(MAX(MIN(Settings!$B$5,0.999999),0.000001) / MAX(MIN(Settings!$B$4,0.999999),0.000001))),IF(OR(ISBLANK(INDEX(Settings!$B$8:$B$10, MATCH(E7, Settings!$A$8:$A$10, 0))), ISBLANK(Settings!$B$4)),Settings!$B$2,Settings!$B$2 + LN(MAX(MIN(INDEX(Settings!$B$8:$B$10, MATCH(E7, Settings!$A$8:$A$10, 0)),0.999999),0.000001) / MAX(MIN(Settings!$B$4,0.999999),0.000001))))</f>
        <v>-12.794933154483459</v>
      </c>
      <c r="G7">
        <f t="shared" ref="G7:G9" si="3">1/(1+EXP(-(F7 + 0.065*A7 - 0.442*B7 + 0.01*C7 + 0.033*D7)))</f>
        <v>2.7747887791731714E-6</v>
      </c>
      <c r="H7" t="str">
        <f>IF(G7&gt;=Settings!$B$3,"At risk","Lower risk")</f>
        <v>Lower risk</v>
      </c>
    </row>
    <row r="8" spans="1:8" x14ac:dyDescent="0.5">
      <c r="E8" t="str">
        <f t="shared" si="2"/>
        <v>40–49</v>
      </c>
      <c r="F8">
        <f>IF(E8="70+ (baseline)",IF(OR(ISBLANK(Settings!$B$5), ISBLANK(Settings!$B$4)),Settings!$B$2,Settings!$B$2 + LN(MAX(MIN(Settings!$B$5,0.999999),0.000001) / MAX(MIN(Settings!$B$4,0.999999),0.000001))),IF(OR(ISBLANK(INDEX(Settings!$B$8:$B$10, MATCH(E8, Settings!$A$8:$A$10, 0))), ISBLANK(Settings!$B$4)),Settings!$B$2,Settings!$B$2 + LN(MAX(MIN(INDEX(Settings!$B$8:$B$10, MATCH(E8, Settings!$A$8:$A$10, 0)),0.999999),0.000001) / MAX(MIN(Settings!$B$4,0.999999),0.000001))))</f>
        <v>-12.794933154483459</v>
      </c>
      <c r="G8">
        <f t="shared" si="3"/>
        <v>2.7747887791731714E-6</v>
      </c>
      <c r="H8" t="str">
        <f>IF(G8&gt;=Settings!$B$3,"At risk","Lower risk")</f>
        <v>Lower risk</v>
      </c>
    </row>
    <row r="9" spans="1:8" x14ac:dyDescent="0.5">
      <c r="E9" t="str">
        <f t="shared" si="2"/>
        <v>40–49</v>
      </c>
      <c r="F9">
        <f>IF(E9="70+ (baseline)",IF(OR(ISBLANK(Settings!$B$5), ISBLANK(Settings!$B$4)),Settings!$B$2,Settings!$B$2 + LN(MAX(MIN(Settings!$B$5,0.999999),0.000001) / MAX(MIN(Settings!$B$4,0.999999),0.000001))),IF(OR(ISBLANK(INDEX(Settings!$B$8:$B$10, MATCH(E9, Settings!$A$8:$A$10, 0))), ISBLANK(Settings!$B$4)),Settings!$B$2,Settings!$B$2 + LN(MAX(MIN(INDEX(Settings!$B$8:$B$10, MATCH(E9, Settings!$A$8:$A$10, 0)),0.999999),0.000001) / MAX(MIN(Settings!$B$4,0.999999),0.000001))))</f>
        <v>-12.794933154483459</v>
      </c>
      <c r="G9">
        <f t="shared" si="3"/>
        <v>2.7747887791731714E-6</v>
      </c>
      <c r="H9" t="str">
        <f>IF(G9&gt;=Settings!$B$3,"At risk","Lower risk")</f>
        <v>Lower risk</v>
      </c>
    </row>
    <row r="11" spans="1:8" x14ac:dyDescent="0.5">
      <c r="A11" t="s">
        <v>22</v>
      </c>
      <c r="B11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Settings</vt:lpstr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Rebecca Chalmers</cp:lastModifiedBy>
  <dcterms:created xsi:type="dcterms:W3CDTF">2025-09-04T04:29:39Z</dcterms:created>
  <dcterms:modified xsi:type="dcterms:W3CDTF">2025-10-16T00:47:56Z</dcterms:modified>
</cp:coreProperties>
</file>