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21"/>
  <workbookPr/>
  <mc:AlternateContent xmlns:mc="http://schemas.openxmlformats.org/markup-compatibility/2006">
    <mc:Choice Requires="x15">
      <x15ac:absPath xmlns:x15ac="http://schemas.microsoft.com/office/spreadsheetml/2010/11/ac" url="/Users/jill/Dropbox/1. McMaster Faculty 2024-2025/8. Matilda-McMaster/Stats Can Trends/Comorbidity/"/>
    </mc:Choice>
  </mc:AlternateContent>
  <xr:revisionPtr revIDLastSave="0" documentId="13_ncr:1_{90B9EA48-B80F-FA4A-A09E-AFAB826C8131}" xr6:coauthVersionLast="47" xr6:coauthVersionMax="47" xr10:uidLastSave="{00000000-0000-0000-0000-000000000000}"/>
  <bookViews>
    <workbookView xWindow="0" yWindow="500" windowWidth="28800" windowHeight="17020" xr2:uid="{00000000-000D-0000-FFFF-FFFF00000000}"/>
  </bookViews>
  <sheets>
    <sheet name="Table1" sheetId="1" r:id="rId1"/>
    <sheet name="Table1 (mood anxiety substance)" sheetId="15" r:id="rId2"/>
    <sheet name="Stacked bar chart and waffle" sheetId="19" r:id="rId3"/>
    <sheet name="Bivariate correlations" sheetId="3" r:id="rId4"/>
    <sheet name="Conditional Pairwise probs" sheetId="4" r:id="rId5"/>
    <sheet name="Shoelace Plots" sheetId="14" r:id="rId6"/>
    <sheet name="regressions" sheetId="13" r:id="rId7"/>
    <sheet name="Missingness" sheetId="20" r:id="rId8"/>
    <sheet name="regressions (unexponentiated)" sheetId="12" state="hidden" r:id="rId9"/>
  </sheets>
  <definedNames>
    <definedName name="a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15" l="1"/>
  <c r="C26" i="14"/>
  <c r="D26" i="14"/>
  <c r="C27" i="14"/>
  <c r="D27" i="14"/>
  <c r="C28" i="14"/>
  <c r="D28" i="14"/>
  <c r="B28" i="14"/>
  <c r="B27" i="14"/>
  <c r="B26" i="14"/>
  <c r="B23" i="14"/>
  <c r="B22" i="14"/>
  <c r="B24" i="14"/>
  <c r="K32" i="1"/>
  <c r="K42" i="1"/>
  <c r="K12" i="1"/>
  <c r="K22" i="1"/>
  <c r="M22" i="1"/>
  <c r="M12" i="1"/>
  <c r="L3" i="1"/>
  <c r="D22" i="14"/>
  <c r="C22" i="14"/>
  <c r="F6" i="1"/>
  <c r="L6" i="1"/>
  <c r="I4" i="1"/>
  <c r="H4" i="1"/>
  <c r="G4" i="1"/>
  <c r="L4" i="1"/>
  <c r="H3" i="1"/>
  <c r="J3" i="1"/>
  <c r="I3" i="1"/>
  <c r="G3" i="1"/>
  <c r="O14" i="14"/>
  <c r="P14" i="14"/>
  <c r="O15" i="14"/>
  <c r="P15" i="14"/>
  <c r="O16" i="14"/>
  <c r="P16" i="14"/>
  <c r="O17" i="14"/>
  <c r="P17" i="14"/>
  <c r="O18" i="14"/>
  <c r="P18" i="14"/>
  <c r="O19" i="14"/>
  <c r="P19" i="14"/>
  <c r="O20" i="14"/>
  <c r="P20" i="14"/>
  <c r="N15" i="14"/>
  <c r="N16" i="14"/>
  <c r="N17" i="14"/>
  <c r="N18" i="14"/>
  <c r="N19" i="14"/>
  <c r="N20" i="14"/>
  <c r="N14" i="14"/>
  <c r="M20" i="14"/>
  <c r="L20" i="14"/>
  <c r="K20" i="14"/>
  <c r="M19" i="14"/>
  <c r="L19" i="14"/>
  <c r="K19" i="14"/>
  <c r="M18" i="14"/>
  <c r="L18" i="14"/>
  <c r="K18" i="14"/>
  <c r="M17" i="14"/>
  <c r="L17" i="14"/>
  <c r="K17" i="14"/>
  <c r="M16" i="14"/>
  <c r="L16" i="14"/>
  <c r="K16" i="14"/>
  <c r="M15" i="14"/>
  <c r="L15" i="14"/>
  <c r="K15" i="14"/>
  <c r="M14" i="14"/>
  <c r="L14" i="14"/>
  <c r="K14" i="14"/>
  <c r="I14" i="14"/>
  <c r="J14" i="14"/>
  <c r="I15" i="14"/>
  <c r="J15" i="14"/>
  <c r="I16" i="14"/>
  <c r="J16" i="14"/>
  <c r="I17" i="14"/>
  <c r="J17" i="14"/>
  <c r="I18" i="14"/>
  <c r="J18" i="14"/>
  <c r="I19" i="14"/>
  <c r="J19" i="14"/>
  <c r="I20" i="14"/>
  <c r="J20" i="14"/>
  <c r="H15" i="14"/>
  <c r="H16" i="14"/>
  <c r="H17" i="14"/>
  <c r="H18" i="14"/>
  <c r="H19" i="14"/>
  <c r="H20" i="14"/>
  <c r="H14" i="14"/>
  <c r="F14" i="14"/>
  <c r="G14" i="14"/>
  <c r="F15" i="14"/>
  <c r="G15" i="14"/>
  <c r="F16" i="14"/>
  <c r="G16" i="14"/>
  <c r="F17" i="14"/>
  <c r="G17" i="14"/>
  <c r="F18" i="14"/>
  <c r="G18" i="14"/>
  <c r="F19" i="14"/>
  <c r="G19" i="14"/>
  <c r="F20" i="14"/>
  <c r="G20" i="14"/>
  <c r="E15" i="14"/>
  <c r="E16" i="14"/>
  <c r="E17" i="14"/>
  <c r="E18" i="14"/>
  <c r="E19" i="14"/>
  <c r="E20" i="14"/>
  <c r="C14" i="14"/>
  <c r="D14" i="14"/>
  <c r="C15" i="14"/>
  <c r="D15" i="14"/>
  <c r="C16" i="14"/>
  <c r="D16" i="14"/>
  <c r="C17" i="14"/>
  <c r="D17" i="14"/>
  <c r="C18" i="14"/>
  <c r="D18" i="14"/>
  <c r="C19" i="14"/>
  <c r="D19" i="14"/>
  <c r="C20" i="14"/>
  <c r="D20" i="14"/>
  <c r="B15" i="14"/>
  <c r="B16" i="14"/>
  <c r="B17" i="14"/>
  <c r="B18" i="14"/>
  <c r="B19" i="14"/>
  <c r="B20" i="14"/>
  <c r="B14" i="14"/>
  <c r="T59" i="13"/>
  <c r="S59" i="13"/>
  <c r="R59" i="13"/>
  <c r="T57" i="13"/>
  <c r="S57" i="13"/>
  <c r="R57" i="13"/>
  <c r="T54" i="13"/>
  <c r="S54" i="13"/>
  <c r="R54" i="13"/>
  <c r="T53" i="13"/>
  <c r="S53" i="13"/>
  <c r="R53" i="13"/>
  <c r="T48" i="13"/>
  <c r="S48" i="13"/>
  <c r="R48" i="13"/>
  <c r="T46" i="13"/>
  <c r="S46" i="13"/>
  <c r="R46" i="13"/>
  <c r="T43" i="13"/>
  <c r="S43" i="13"/>
  <c r="R43" i="13"/>
  <c r="T42" i="13"/>
  <c r="S42" i="13"/>
  <c r="R42" i="13"/>
  <c r="T37" i="13"/>
  <c r="S37" i="13"/>
  <c r="R37" i="13"/>
  <c r="T36" i="13"/>
  <c r="S36" i="13"/>
  <c r="R36" i="13"/>
  <c r="T31" i="13"/>
  <c r="S31" i="13"/>
  <c r="R31" i="13"/>
  <c r="T30" i="13"/>
  <c r="S30" i="13"/>
  <c r="R30" i="13"/>
  <c r="T28" i="13"/>
  <c r="S28" i="13"/>
  <c r="R28" i="13"/>
  <c r="T27" i="13"/>
  <c r="S27" i="13"/>
  <c r="R27" i="13"/>
  <c r="T26" i="13"/>
  <c r="S26" i="13"/>
  <c r="R26" i="13"/>
  <c r="T23" i="13"/>
  <c r="S23" i="13"/>
  <c r="R23" i="13"/>
  <c r="T22" i="13"/>
  <c r="S22" i="13"/>
  <c r="R22" i="13"/>
  <c r="T20" i="13"/>
  <c r="S20" i="13"/>
  <c r="R20" i="13"/>
  <c r="T19" i="13"/>
  <c r="S19" i="13"/>
  <c r="R19" i="13"/>
  <c r="T18" i="13"/>
  <c r="S18" i="13"/>
  <c r="R18" i="13"/>
  <c r="T15" i="13"/>
  <c r="S15" i="13"/>
  <c r="R15" i="13"/>
  <c r="T14" i="13"/>
  <c r="S14" i="13"/>
  <c r="R14" i="13"/>
  <c r="T12" i="13"/>
  <c r="S12" i="13"/>
  <c r="R12" i="13"/>
  <c r="T11" i="13"/>
  <c r="S11" i="13"/>
  <c r="R11" i="13"/>
  <c r="T8" i="13"/>
  <c r="S8" i="13"/>
  <c r="R8" i="13"/>
  <c r="T7" i="13"/>
  <c r="S7" i="13"/>
  <c r="R7" i="13"/>
  <c r="T6" i="13"/>
  <c r="S6" i="13"/>
  <c r="R6" i="13"/>
  <c r="T5" i="13"/>
  <c r="S5" i="13"/>
  <c r="R5" i="13"/>
  <c r="T4" i="13"/>
  <c r="S4" i="13"/>
  <c r="R4" i="13"/>
  <c r="J9" i="1"/>
  <c r="I9" i="1"/>
  <c r="H9" i="1"/>
  <c r="L9" i="1" s="1"/>
  <c r="G9" i="1"/>
  <c r="J8" i="1"/>
  <c r="I8" i="1"/>
  <c r="H8" i="1"/>
  <c r="L8" i="1" s="1"/>
  <c r="G8" i="1"/>
  <c r="J7" i="1"/>
  <c r="I7" i="1"/>
  <c r="H7" i="1"/>
  <c r="L7" i="1" s="1"/>
  <c r="G7" i="1"/>
  <c r="J6" i="1"/>
  <c r="I6" i="1"/>
  <c r="H6" i="1"/>
  <c r="G6" i="1"/>
  <c r="J5" i="1"/>
  <c r="I5" i="1"/>
  <c r="H5" i="1"/>
  <c r="L5" i="1" s="1"/>
  <c r="G5" i="1"/>
  <c r="J4" i="1"/>
  <c r="J49" i="1"/>
  <c r="I49" i="1"/>
  <c r="H49" i="1"/>
  <c r="L49" i="1" s="1"/>
  <c r="G49" i="1"/>
  <c r="J48" i="1"/>
  <c r="I48" i="1"/>
  <c r="H48" i="1"/>
  <c r="L48" i="1" s="1"/>
  <c r="G48" i="1"/>
  <c r="J47" i="1"/>
  <c r="I47" i="1"/>
  <c r="H47" i="1"/>
  <c r="L47" i="1" s="1"/>
  <c r="G47" i="1"/>
  <c r="J46" i="1"/>
  <c r="I46" i="1"/>
  <c r="H46" i="1"/>
  <c r="L46" i="1" s="1"/>
  <c r="G46" i="1"/>
  <c r="J45" i="1"/>
  <c r="I45" i="1"/>
  <c r="H45" i="1"/>
  <c r="L45" i="1" s="1"/>
  <c r="G45" i="1"/>
  <c r="J44" i="1"/>
  <c r="I44" i="1"/>
  <c r="H44" i="1"/>
  <c r="L44" i="1" s="1"/>
  <c r="G44" i="1"/>
  <c r="J43" i="1"/>
  <c r="I43" i="1"/>
  <c r="H43" i="1"/>
  <c r="L43" i="1" s="1"/>
  <c r="M42" i="1" s="1"/>
  <c r="G43" i="1"/>
  <c r="J39" i="1"/>
  <c r="I39" i="1"/>
  <c r="H39" i="1"/>
  <c r="L39" i="1" s="1"/>
  <c r="G39" i="1"/>
  <c r="J38" i="1"/>
  <c r="I38" i="1"/>
  <c r="H38" i="1"/>
  <c r="L38" i="1" s="1"/>
  <c r="G38" i="1"/>
  <c r="J37" i="1"/>
  <c r="I37" i="1"/>
  <c r="H37" i="1"/>
  <c r="L37" i="1" s="1"/>
  <c r="G37" i="1"/>
  <c r="J36" i="1"/>
  <c r="I36" i="1"/>
  <c r="H36" i="1"/>
  <c r="L36" i="1" s="1"/>
  <c r="G36" i="1"/>
  <c r="J35" i="1"/>
  <c r="I35" i="1"/>
  <c r="H35" i="1"/>
  <c r="L35" i="1" s="1"/>
  <c r="G35" i="1"/>
  <c r="J34" i="1"/>
  <c r="I34" i="1"/>
  <c r="H34" i="1"/>
  <c r="L34" i="1" s="1"/>
  <c r="G34" i="1"/>
  <c r="J33" i="1"/>
  <c r="I33" i="1"/>
  <c r="H33" i="1"/>
  <c r="L33" i="1" s="1"/>
  <c r="M32" i="1" s="1"/>
  <c r="G33" i="1"/>
  <c r="J29" i="1"/>
  <c r="I29" i="1"/>
  <c r="H29" i="1"/>
  <c r="L29" i="1" s="1"/>
  <c r="G29" i="1"/>
  <c r="J28" i="1"/>
  <c r="I28" i="1"/>
  <c r="H28" i="1"/>
  <c r="L28" i="1" s="1"/>
  <c r="G28" i="1"/>
  <c r="J27" i="1"/>
  <c r="I27" i="1"/>
  <c r="H27" i="1"/>
  <c r="L27" i="1" s="1"/>
  <c r="G27" i="1"/>
  <c r="J26" i="1"/>
  <c r="I26" i="1"/>
  <c r="H26" i="1"/>
  <c r="L26" i="1" s="1"/>
  <c r="G26" i="1"/>
  <c r="J25" i="1"/>
  <c r="I25" i="1"/>
  <c r="H25" i="1"/>
  <c r="L25" i="1" s="1"/>
  <c r="G25" i="1"/>
  <c r="J24" i="1"/>
  <c r="I24" i="1"/>
  <c r="H24" i="1"/>
  <c r="L24" i="1" s="1"/>
  <c r="G24" i="1"/>
  <c r="J23" i="1"/>
  <c r="I23" i="1"/>
  <c r="H23" i="1"/>
  <c r="L23" i="1" s="1"/>
  <c r="G23" i="1"/>
  <c r="J19" i="1"/>
  <c r="I19" i="1"/>
  <c r="H19" i="1"/>
  <c r="L19" i="1" s="1"/>
  <c r="G19" i="1"/>
  <c r="J18" i="1"/>
  <c r="I18" i="1"/>
  <c r="H18" i="1"/>
  <c r="L18" i="1" s="1"/>
  <c r="G18" i="1"/>
  <c r="J17" i="1"/>
  <c r="I17" i="1"/>
  <c r="H17" i="1"/>
  <c r="L17" i="1" s="1"/>
  <c r="G17" i="1"/>
  <c r="J16" i="1"/>
  <c r="I16" i="1"/>
  <c r="H16" i="1"/>
  <c r="L16" i="1" s="1"/>
  <c r="G16" i="1"/>
  <c r="J15" i="1"/>
  <c r="I15" i="1"/>
  <c r="H15" i="1"/>
  <c r="L15" i="1" s="1"/>
  <c r="G15" i="1"/>
  <c r="J14" i="1"/>
  <c r="I14" i="1"/>
  <c r="H14" i="1"/>
  <c r="L14" i="1" s="1"/>
  <c r="G14" i="1"/>
  <c r="J13" i="1"/>
  <c r="I13" i="1"/>
  <c r="H13" i="1"/>
  <c r="L13" i="1" s="1"/>
  <c r="G13" i="1"/>
  <c r="F44" i="1"/>
  <c r="F45" i="1"/>
  <c r="F46" i="1"/>
  <c r="F47" i="1"/>
  <c r="F48" i="1"/>
  <c r="F49" i="1"/>
  <c r="F43" i="1"/>
  <c r="F34" i="1"/>
  <c r="F35" i="1"/>
  <c r="F36" i="1"/>
  <c r="F37" i="1"/>
  <c r="F38" i="1"/>
  <c r="F39" i="1"/>
  <c r="F33" i="1"/>
  <c r="F24" i="1"/>
  <c r="F25" i="1"/>
  <c r="F26" i="1"/>
  <c r="F27" i="1"/>
  <c r="F28" i="1"/>
  <c r="F29" i="1"/>
  <c r="F23" i="1"/>
  <c r="F14" i="1"/>
  <c r="F15" i="1"/>
  <c r="F16" i="1"/>
  <c r="F17" i="1"/>
  <c r="F18" i="1"/>
  <c r="F19" i="1"/>
  <c r="F13" i="1"/>
  <c r="F4" i="1"/>
  <c r="F5" i="1"/>
  <c r="F7" i="1"/>
  <c r="F8" i="1"/>
  <c r="F9" i="1"/>
  <c r="F3" i="1"/>
  <c r="P59" i="13"/>
  <c r="P57" i="13"/>
  <c r="P54" i="13"/>
  <c r="P53" i="13"/>
  <c r="O59" i="13"/>
  <c r="O57" i="13"/>
  <c r="O54" i="13"/>
  <c r="O53" i="13"/>
  <c r="L59" i="13"/>
  <c r="L57" i="13"/>
  <c r="L54" i="13"/>
  <c r="L53" i="13"/>
  <c r="K59" i="13"/>
  <c r="K57" i="13"/>
  <c r="K54" i="13"/>
  <c r="K53" i="13"/>
  <c r="J59" i="13"/>
  <c r="J57" i="13"/>
  <c r="J54" i="13"/>
  <c r="J53" i="13"/>
  <c r="G59" i="13"/>
  <c r="G57" i="13"/>
  <c r="G54" i="13"/>
  <c r="G53" i="13"/>
  <c r="F59" i="13"/>
  <c r="F57" i="13"/>
  <c r="F54" i="13"/>
  <c r="F53" i="13"/>
  <c r="E59" i="13"/>
  <c r="E57" i="13"/>
  <c r="E54" i="13"/>
  <c r="E53" i="13"/>
  <c r="B59" i="13"/>
  <c r="B57" i="13"/>
  <c r="B54" i="13"/>
  <c r="B53" i="13"/>
  <c r="P48" i="13"/>
  <c r="O48" i="13"/>
  <c r="P46" i="13"/>
  <c r="O46" i="13"/>
  <c r="L48" i="13"/>
  <c r="L46" i="13"/>
  <c r="K48" i="13"/>
  <c r="J48" i="13"/>
  <c r="K46" i="13"/>
  <c r="J46" i="13"/>
  <c r="G48" i="13"/>
  <c r="G46" i="13"/>
  <c r="F48" i="13"/>
  <c r="E48" i="13"/>
  <c r="F46" i="13"/>
  <c r="E46" i="13"/>
  <c r="B48" i="13"/>
  <c r="B46" i="13"/>
  <c r="O43" i="13"/>
  <c r="O42" i="13"/>
  <c r="P43" i="13"/>
  <c r="P42" i="13"/>
  <c r="M43" i="13"/>
  <c r="M42" i="13"/>
  <c r="L43" i="13"/>
  <c r="L42" i="13"/>
  <c r="K43" i="13"/>
  <c r="K42" i="13"/>
  <c r="J43" i="13"/>
  <c r="J42" i="13"/>
  <c r="H43" i="13"/>
  <c r="H42" i="13"/>
  <c r="G43" i="13"/>
  <c r="G42" i="13"/>
  <c r="F43" i="13"/>
  <c r="F42" i="13"/>
  <c r="E43" i="13"/>
  <c r="E42" i="13"/>
  <c r="B43" i="13"/>
  <c r="B42" i="13"/>
  <c r="P37" i="13"/>
  <c r="P36" i="13"/>
  <c r="O37" i="13"/>
  <c r="O36" i="13"/>
  <c r="L37" i="13"/>
  <c r="L36" i="13"/>
  <c r="J37" i="13"/>
  <c r="J36" i="13"/>
  <c r="K37" i="13"/>
  <c r="K36" i="13"/>
  <c r="G37" i="13"/>
  <c r="G36" i="13"/>
  <c r="F37" i="13"/>
  <c r="F36" i="13"/>
  <c r="E37" i="13"/>
  <c r="E36" i="13"/>
  <c r="B37" i="13"/>
  <c r="B36" i="13"/>
  <c r="P31" i="13"/>
  <c r="P30" i="13"/>
  <c r="P28" i="13"/>
  <c r="P27" i="13"/>
  <c r="P26" i="13"/>
  <c r="P23" i="13"/>
  <c r="P22" i="13"/>
  <c r="P20" i="13"/>
  <c r="P19" i="13"/>
  <c r="P18" i="13"/>
  <c r="P15" i="13"/>
  <c r="P14" i="13"/>
  <c r="P12" i="13"/>
  <c r="P11" i="13"/>
  <c r="P8" i="13"/>
  <c r="P7" i="13"/>
  <c r="P6" i="13"/>
  <c r="P5" i="13"/>
  <c r="P4" i="13"/>
  <c r="O31" i="13"/>
  <c r="O30" i="13"/>
  <c r="O28" i="13"/>
  <c r="O27" i="13"/>
  <c r="O26" i="13"/>
  <c r="O23" i="13"/>
  <c r="O22" i="13"/>
  <c r="O20" i="13"/>
  <c r="O19" i="13"/>
  <c r="O18" i="13"/>
  <c r="O15" i="13"/>
  <c r="O14" i="13"/>
  <c r="O12" i="13"/>
  <c r="O11" i="13"/>
  <c r="O8" i="13"/>
  <c r="O7" i="13"/>
  <c r="O6" i="13"/>
  <c r="O5" i="13"/>
  <c r="O4" i="13"/>
  <c r="L31" i="13"/>
  <c r="L30" i="13"/>
  <c r="L28" i="13"/>
  <c r="L27" i="13"/>
  <c r="L26" i="13"/>
  <c r="L23" i="13"/>
  <c r="L22" i="13"/>
  <c r="L20" i="13"/>
  <c r="L19" i="13"/>
  <c r="L18" i="13"/>
  <c r="L15" i="13"/>
  <c r="L14" i="13"/>
  <c r="L12" i="13"/>
  <c r="L11" i="13"/>
  <c r="L8" i="13"/>
  <c r="L7" i="13"/>
  <c r="L6" i="13"/>
  <c r="L5" i="13"/>
  <c r="L4" i="13"/>
  <c r="K31" i="13"/>
  <c r="K30" i="13"/>
  <c r="K28" i="13"/>
  <c r="K27" i="13"/>
  <c r="K26" i="13"/>
  <c r="K23" i="13"/>
  <c r="K22" i="13"/>
  <c r="K20" i="13"/>
  <c r="K19" i="13"/>
  <c r="K18" i="13"/>
  <c r="K15" i="13"/>
  <c r="K14" i="13"/>
  <c r="K12" i="13"/>
  <c r="K11" i="13"/>
  <c r="K8" i="13"/>
  <c r="K7" i="13"/>
  <c r="K6" i="13"/>
  <c r="K5" i="13"/>
  <c r="K4" i="13"/>
  <c r="J31" i="13"/>
  <c r="J30" i="13"/>
  <c r="J28" i="13"/>
  <c r="J27" i="13"/>
  <c r="J26" i="13"/>
  <c r="J23" i="13"/>
  <c r="J22" i="13"/>
  <c r="J20" i="13"/>
  <c r="J19" i="13"/>
  <c r="J18" i="13"/>
  <c r="J15" i="13"/>
  <c r="J14" i="13"/>
  <c r="J12" i="13"/>
  <c r="J11" i="13"/>
  <c r="J8" i="13"/>
  <c r="J7" i="13"/>
  <c r="J6" i="13"/>
  <c r="J5" i="13"/>
  <c r="J4" i="13"/>
  <c r="G31" i="13"/>
  <c r="G30" i="13"/>
  <c r="G28" i="13"/>
  <c r="G27" i="13"/>
  <c r="G26" i="13"/>
  <c r="G23" i="13"/>
  <c r="G22" i="13"/>
  <c r="G20" i="13"/>
  <c r="G19" i="13"/>
  <c r="G18" i="13"/>
  <c r="G15" i="13"/>
  <c r="G14" i="13"/>
  <c r="G12" i="13"/>
  <c r="G11" i="13"/>
  <c r="G8" i="13"/>
  <c r="G7" i="13"/>
  <c r="G6" i="13"/>
  <c r="G5" i="13"/>
  <c r="G4" i="13"/>
  <c r="F31" i="13"/>
  <c r="F30" i="13"/>
  <c r="F28" i="13"/>
  <c r="F27" i="13"/>
  <c r="F26" i="13"/>
  <c r="F23" i="13"/>
  <c r="F22" i="13"/>
  <c r="F20" i="13"/>
  <c r="F19" i="13"/>
  <c r="F18" i="13"/>
  <c r="F15" i="13"/>
  <c r="F14" i="13"/>
  <c r="F12" i="13"/>
  <c r="F11" i="13"/>
  <c r="F8" i="13"/>
  <c r="F7" i="13"/>
  <c r="F6" i="13"/>
  <c r="F5" i="13"/>
  <c r="F4" i="13"/>
  <c r="E31" i="13"/>
  <c r="E30" i="13"/>
  <c r="E28" i="13"/>
  <c r="E27" i="13"/>
  <c r="E26" i="13"/>
  <c r="E23" i="13"/>
  <c r="E22" i="13"/>
  <c r="E20" i="13"/>
  <c r="E19" i="13"/>
  <c r="E18" i="13"/>
  <c r="E15" i="13"/>
  <c r="E14" i="13"/>
  <c r="E12" i="13"/>
  <c r="E11" i="13"/>
  <c r="E8" i="13"/>
  <c r="E7" i="13"/>
  <c r="E6" i="13"/>
  <c r="E5" i="13"/>
  <c r="E4" i="13"/>
  <c r="B5" i="13"/>
  <c r="B6" i="13"/>
  <c r="B7" i="13"/>
  <c r="B8" i="13"/>
  <c r="B11" i="13"/>
  <c r="B12" i="13"/>
  <c r="B14" i="13"/>
  <c r="B15" i="13"/>
  <c r="B18" i="13"/>
  <c r="B19" i="13"/>
  <c r="B20" i="13"/>
  <c r="B22" i="13"/>
  <c r="B23" i="13"/>
  <c r="B26" i="13"/>
  <c r="B27" i="13"/>
  <c r="B28" i="13"/>
  <c r="B30" i="13"/>
  <c r="B31" i="13"/>
  <c r="B4" i="13"/>
  <c r="T36" i="3"/>
  <c r="T18" i="3"/>
  <c r="K44" i="4"/>
  <c r="M44" i="4"/>
  <c r="N44" i="4"/>
  <c r="O44" i="4"/>
  <c r="P44" i="4"/>
  <c r="Q44" i="4"/>
  <c r="K45" i="4"/>
  <c r="L45" i="4"/>
  <c r="N45" i="4"/>
  <c r="O45" i="4"/>
  <c r="P45" i="4"/>
  <c r="Q45" i="4"/>
  <c r="K46" i="4"/>
  <c r="L46" i="4"/>
  <c r="M46" i="4"/>
  <c r="O46" i="4"/>
  <c r="P46" i="4"/>
  <c r="Q46" i="4"/>
  <c r="K47" i="4"/>
  <c r="L47" i="4"/>
  <c r="M47" i="4"/>
  <c r="N47" i="4"/>
  <c r="P47" i="4"/>
  <c r="Q47" i="4"/>
  <c r="K48" i="4"/>
  <c r="L48" i="4"/>
  <c r="M48" i="4"/>
  <c r="N48" i="4"/>
  <c r="O48" i="4"/>
  <c r="Q48" i="4"/>
  <c r="K49" i="4"/>
  <c r="L49" i="4"/>
  <c r="M49" i="4"/>
  <c r="N49" i="4"/>
  <c r="O49" i="4"/>
  <c r="P49" i="4"/>
  <c r="L43" i="4"/>
  <c r="M43" i="4"/>
  <c r="N43" i="4"/>
  <c r="O43" i="4"/>
  <c r="P43" i="4"/>
  <c r="Q43" i="4"/>
  <c r="K34" i="4"/>
  <c r="M34" i="4"/>
  <c r="N34" i="4"/>
  <c r="O34" i="4"/>
  <c r="P34" i="4"/>
  <c r="Q34" i="4"/>
  <c r="K35" i="4"/>
  <c r="L35" i="4"/>
  <c r="N35" i="4"/>
  <c r="O35" i="4"/>
  <c r="P35" i="4"/>
  <c r="Q35" i="4"/>
  <c r="K36" i="4"/>
  <c r="L36" i="4"/>
  <c r="M36" i="4"/>
  <c r="O36" i="4"/>
  <c r="P36" i="4"/>
  <c r="Q36" i="4"/>
  <c r="K37" i="4"/>
  <c r="L37" i="4"/>
  <c r="M37" i="4"/>
  <c r="N37" i="4"/>
  <c r="P37" i="4"/>
  <c r="Q37" i="4"/>
  <c r="K38" i="4"/>
  <c r="L38" i="4"/>
  <c r="M38" i="4"/>
  <c r="N38" i="4"/>
  <c r="O38" i="4"/>
  <c r="Q38" i="4"/>
  <c r="K39" i="4"/>
  <c r="L39" i="4"/>
  <c r="M39" i="4"/>
  <c r="N39" i="4"/>
  <c r="O39" i="4"/>
  <c r="P39" i="4"/>
  <c r="L33" i="4"/>
  <c r="M33" i="4"/>
  <c r="N33" i="4"/>
  <c r="O33" i="4"/>
  <c r="P33" i="4"/>
  <c r="Q33" i="4"/>
  <c r="Y44" i="4"/>
  <c r="X44" i="4"/>
  <c r="W44" i="4"/>
  <c r="V44" i="4"/>
  <c r="U44" i="4"/>
  <c r="T44" i="4"/>
  <c r="Z43" i="4"/>
  <c r="X43" i="4"/>
  <c r="W43" i="4"/>
  <c r="V43" i="4"/>
  <c r="U43" i="4"/>
  <c r="T43" i="4"/>
  <c r="Z42" i="4"/>
  <c r="Y42" i="4"/>
  <c r="W42" i="4"/>
  <c r="V42" i="4"/>
  <c r="U42" i="4"/>
  <c r="T42" i="4"/>
  <c r="Z41" i="4"/>
  <c r="Y41" i="4"/>
  <c r="X41" i="4"/>
  <c r="V41" i="4"/>
  <c r="U41" i="4"/>
  <c r="T41" i="4"/>
  <c r="Z40" i="4"/>
  <c r="Y40" i="4"/>
  <c r="X40" i="4"/>
  <c r="W40" i="4"/>
  <c r="U40" i="4"/>
  <c r="T40" i="4"/>
  <c r="Z39" i="4"/>
  <c r="Y39" i="4"/>
  <c r="X39" i="4"/>
  <c r="W39" i="4"/>
  <c r="V39" i="4"/>
  <c r="T39" i="4"/>
  <c r="Z38" i="4"/>
  <c r="Y38" i="4"/>
  <c r="X38" i="4"/>
  <c r="W38" i="4"/>
  <c r="V38" i="4"/>
  <c r="U38" i="4"/>
  <c r="U18" i="4"/>
  <c r="V18" i="4"/>
  <c r="W18" i="4"/>
  <c r="X18" i="4"/>
  <c r="Y18" i="4"/>
  <c r="Z18" i="4"/>
  <c r="V19" i="4"/>
  <c r="W19" i="4"/>
  <c r="X19" i="4"/>
  <c r="Y19" i="4"/>
  <c r="Z19" i="4"/>
  <c r="U20" i="4"/>
  <c r="W20" i="4"/>
  <c r="X20" i="4"/>
  <c r="Y20" i="4"/>
  <c r="Z20" i="4"/>
  <c r="U21" i="4"/>
  <c r="V21" i="4"/>
  <c r="X21" i="4"/>
  <c r="Y21" i="4"/>
  <c r="Z21" i="4"/>
  <c r="U22" i="4"/>
  <c r="V22" i="4"/>
  <c r="W22" i="4"/>
  <c r="Y22" i="4"/>
  <c r="Z22" i="4"/>
  <c r="U23" i="4"/>
  <c r="V23" i="4"/>
  <c r="W23" i="4"/>
  <c r="X23" i="4"/>
  <c r="Z23" i="4"/>
  <c r="U24" i="4"/>
  <c r="V24" i="4"/>
  <c r="W24" i="4"/>
  <c r="X24" i="4"/>
  <c r="Y24" i="4"/>
  <c r="T19" i="4"/>
  <c r="T20" i="4"/>
  <c r="T21" i="4"/>
  <c r="T22" i="4"/>
  <c r="T23" i="4"/>
  <c r="T24" i="4"/>
  <c r="L23" i="4"/>
  <c r="M23" i="4"/>
  <c r="N23" i="4"/>
  <c r="O23" i="4"/>
  <c r="P23" i="4"/>
  <c r="Q23" i="4"/>
  <c r="M24" i="4"/>
  <c r="N24" i="4"/>
  <c r="O24" i="4"/>
  <c r="P24" i="4"/>
  <c r="Q24" i="4"/>
  <c r="L25" i="4"/>
  <c r="N25" i="4"/>
  <c r="O25" i="4"/>
  <c r="P25" i="4"/>
  <c r="Q25" i="4"/>
  <c r="L26" i="4"/>
  <c r="M26" i="4"/>
  <c r="O26" i="4"/>
  <c r="P26" i="4"/>
  <c r="Q26" i="4"/>
  <c r="L27" i="4"/>
  <c r="M27" i="4"/>
  <c r="N27" i="4"/>
  <c r="P27" i="4"/>
  <c r="Q27" i="4"/>
  <c r="L28" i="4"/>
  <c r="M28" i="4"/>
  <c r="N28" i="4"/>
  <c r="O28" i="4"/>
  <c r="Q28" i="4"/>
  <c r="L29" i="4"/>
  <c r="M29" i="4"/>
  <c r="N29" i="4"/>
  <c r="O29" i="4"/>
  <c r="P29" i="4"/>
  <c r="K24" i="4"/>
  <c r="K25" i="4"/>
  <c r="K26" i="4"/>
  <c r="K27" i="4"/>
  <c r="K28" i="4"/>
  <c r="K29" i="4"/>
  <c r="L13" i="4"/>
  <c r="M13" i="4"/>
  <c r="N13" i="4"/>
  <c r="O13" i="4"/>
  <c r="P13" i="4"/>
  <c r="Q13" i="4"/>
  <c r="M14" i="4"/>
  <c r="N14" i="4"/>
  <c r="O14" i="4"/>
  <c r="P14" i="4"/>
  <c r="Q14" i="4"/>
  <c r="L15" i="4"/>
  <c r="N15" i="4"/>
  <c r="O15" i="4"/>
  <c r="P15" i="4"/>
  <c r="Q15" i="4"/>
  <c r="L16" i="4"/>
  <c r="M16" i="4"/>
  <c r="O16" i="4"/>
  <c r="P16" i="4"/>
  <c r="Q16" i="4"/>
  <c r="L17" i="4"/>
  <c r="M17" i="4"/>
  <c r="N17" i="4"/>
  <c r="P17" i="4"/>
  <c r="Q17" i="4"/>
  <c r="L18" i="4"/>
  <c r="M18" i="4"/>
  <c r="N18" i="4"/>
  <c r="O18" i="4"/>
  <c r="Q18" i="4"/>
  <c r="L19" i="4"/>
  <c r="M19" i="4"/>
  <c r="N19" i="4"/>
  <c r="O19" i="4"/>
  <c r="P19" i="4"/>
  <c r="K14" i="4"/>
  <c r="K15" i="4"/>
  <c r="K16" i="4"/>
  <c r="K17" i="4"/>
  <c r="K18" i="4"/>
  <c r="K19" i="4"/>
  <c r="K40" i="3"/>
  <c r="K41" i="3"/>
  <c r="L41" i="3"/>
  <c r="K42" i="3"/>
  <c r="L42" i="3"/>
  <c r="M42" i="3"/>
  <c r="K43" i="3"/>
  <c r="L43" i="3"/>
  <c r="M43" i="3"/>
  <c r="N43" i="3"/>
  <c r="K44" i="3"/>
  <c r="L44" i="3"/>
  <c r="M44" i="3"/>
  <c r="N44" i="3"/>
  <c r="O44" i="3"/>
  <c r="J40" i="3"/>
  <c r="J41" i="3"/>
  <c r="J42" i="3"/>
  <c r="J43" i="3"/>
  <c r="J44" i="3"/>
  <c r="J39" i="3"/>
  <c r="L32" i="3"/>
  <c r="K31" i="3"/>
  <c r="K32" i="3"/>
  <c r="K33" i="3"/>
  <c r="L33" i="3"/>
  <c r="M33" i="3"/>
  <c r="K34" i="3"/>
  <c r="L34" i="3"/>
  <c r="M34" i="3"/>
  <c r="N34" i="3"/>
  <c r="K35" i="3"/>
  <c r="L35" i="3"/>
  <c r="M35" i="3"/>
  <c r="N35" i="3"/>
  <c r="O35" i="3"/>
  <c r="J31" i="3"/>
  <c r="J32" i="3"/>
  <c r="J33" i="3"/>
  <c r="J34" i="3"/>
  <c r="J35" i="3"/>
  <c r="J30" i="3"/>
  <c r="W39" i="3"/>
  <c r="V39" i="3"/>
  <c r="U39" i="3"/>
  <c r="T39" i="3"/>
  <c r="S39" i="3"/>
  <c r="R39" i="3"/>
  <c r="V38" i="3"/>
  <c r="U38" i="3"/>
  <c r="T38" i="3"/>
  <c r="S38" i="3"/>
  <c r="R38" i="3"/>
  <c r="U37" i="3"/>
  <c r="T37" i="3"/>
  <c r="S37" i="3"/>
  <c r="R37" i="3"/>
  <c r="S36" i="3"/>
  <c r="R36" i="3"/>
  <c r="S35" i="3"/>
  <c r="R35" i="3"/>
  <c r="R34" i="3"/>
  <c r="J12" i="3"/>
  <c r="J21" i="3"/>
  <c r="S17" i="3"/>
  <c r="S18" i="3"/>
  <c r="S19" i="3"/>
  <c r="T19" i="3"/>
  <c r="U19" i="3"/>
  <c r="S20" i="3"/>
  <c r="T20" i="3"/>
  <c r="U20" i="3"/>
  <c r="V20" i="3"/>
  <c r="S21" i="3"/>
  <c r="T21" i="3"/>
  <c r="U21" i="3"/>
  <c r="V21" i="3"/>
  <c r="W21" i="3"/>
  <c r="R17" i="3"/>
  <c r="R18" i="3"/>
  <c r="R19" i="3"/>
  <c r="R20" i="3"/>
  <c r="R21" i="3"/>
  <c r="R16" i="3"/>
  <c r="K22" i="3"/>
  <c r="K23" i="3"/>
  <c r="K24" i="3"/>
  <c r="L24" i="3"/>
  <c r="K25" i="3"/>
  <c r="L25" i="3"/>
  <c r="M25" i="3"/>
  <c r="N25" i="3"/>
  <c r="K26" i="3"/>
  <c r="L26" i="3"/>
  <c r="M26" i="3"/>
  <c r="N26" i="3"/>
  <c r="O26" i="3"/>
  <c r="J22" i="3"/>
  <c r="J23" i="3"/>
  <c r="J24" i="3"/>
  <c r="J25" i="3"/>
  <c r="J26" i="3"/>
  <c r="N16" i="3"/>
  <c r="K13" i="3"/>
  <c r="K14" i="3"/>
  <c r="K15" i="3"/>
  <c r="L15" i="3"/>
  <c r="M15" i="3"/>
  <c r="K16" i="3"/>
  <c r="L16" i="3"/>
  <c r="M16" i="3"/>
  <c r="K17" i="3"/>
  <c r="L17" i="3"/>
  <c r="M17" i="3"/>
  <c r="N17" i="3"/>
  <c r="O17" i="3"/>
  <c r="J13" i="3"/>
  <c r="J14" i="3"/>
  <c r="J15" i="3"/>
  <c r="J16" i="3"/>
  <c r="J17" i="3"/>
  <c r="E14" i="14"/>
</calcChain>
</file>

<file path=xl/sharedStrings.xml><?xml version="1.0" encoding="utf-8"?>
<sst xmlns="http://schemas.openxmlformats.org/spreadsheetml/2006/main" count="882" uniqueCount="218">
  <si>
    <t>Overall (weighted)</t>
  </si>
  <si>
    <t>CI</t>
  </si>
  <si>
    <t>Overall prevalence</t>
  </si>
  <si>
    <t>Proportion with only ...</t>
  </si>
  <si>
    <t>% only mood/substance use disorder</t>
  </si>
  <si>
    <t>Proportion with both</t>
  </si>
  <si>
    <t>gen co-occur</t>
  </si>
  <si>
    <t>MDE</t>
  </si>
  <si>
    <t>mde</t>
  </si>
  <si>
    <t>Bipolar</t>
  </si>
  <si>
    <t>bip</t>
  </si>
  <si>
    <t>GAD</t>
  </si>
  <si>
    <t>gad</t>
  </si>
  <si>
    <t>Social Phobia</t>
  </si>
  <si>
    <t>socPhob</t>
  </si>
  <si>
    <t>Alcohol Use Disorder</t>
  </si>
  <si>
    <t>auddy</t>
  </si>
  <si>
    <t>Cannabis Use Disorder</t>
  </si>
  <si>
    <t>suddyc</t>
  </si>
  <si>
    <t>Substance Use (non-cannabis)</t>
  </si>
  <si>
    <t>suddyo</t>
  </si>
  <si>
    <t>Stratified by Sex</t>
  </si>
  <si>
    <t> </t>
  </si>
  <si>
    <t>Males</t>
  </si>
  <si>
    <t>Females</t>
  </si>
  <si>
    <t>Stratified by Age Group</t>
  </si>
  <si>
    <t>Older Adults</t>
  </si>
  <si>
    <t>Young Adults</t>
  </si>
  <si>
    <t>% with only one disorder</t>
  </si>
  <si>
    <t>% with 2+ mood/anxiety disorders only</t>
  </si>
  <si>
    <t>% with 2+ SUDs only</t>
  </si>
  <si>
    <t>Any Mood</t>
  </si>
  <si>
    <t>8.4 (8.2 - 8.7)</t>
  </si>
  <si>
    <t>42.2 (40.7 - 43.6)</t>
  </si>
  <si>
    <t>42.6 (41.2 - 44.1)</t>
  </si>
  <si>
    <t>15.2 (14.2 - 16.3)</t>
  </si>
  <si>
    <t>Any Anxiety</t>
  </si>
  <si>
    <t>9.9 (9.7 - 10.2)</t>
  </si>
  <si>
    <t>47.2 (45.8 - 48.6)</t>
  </si>
  <si>
    <t>43.2 (41.9 - 44.5)</t>
  </si>
  <si>
    <t>9.6 (8.8 - 10.4)</t>
  </si>
  <si>
    <t>Any SUD</t>
  </si>
  <si>
    <t>3.5 (3.4 - 3.7)</t>
  </si>
  <si>
    <t>47.3 (45.0 - 49.7)</t>
  </si>
  <si>
    <t>3.8 (2.9 - 4.9)</t>
  </si>
  <si>
    <t>48.9 (46.6 - 51.2)</t>
  </si>
  <si>
    <t>Any Disorder</t>
  </si>
  <si>
    <t>16.4 (16.1 - 16.7)</t>
  </si>
  <si>
    <t>60.5 (59.4 - 61.5)</t>
  </si>
  <si>
    <t>28.2 (27.2 - 29.1)</t>
  </si>
  <si>
    <t>0.8 (0.6 - 1.1)</t>
  </si>
  <si>
    <t>10.6 (9.9 - 11.2)</t>
  </si>
  <si>
    <t>6.7 (6.5 - 7.1)</t>
  </si>
  <si>
    <t>40.8 (38.5 - 43.2)</t>
  </si>
  <si>
    <t>40.5 (38.1 - 43.0)</t>
  </si>
  <si>
    <t>18.7 (16.8 - 20.7)</t>
  </si>
  <si>
    <t>6.9 (6.6 - 7.3)</t>
  </si>
  <si>
    <t>44.0 (41.8 - 46.3)</t>
  </si>
  <si>
    <t>43.7  (41.5 - 45.9)</t>
  </si>
  <si>
    <t>12.3 (10.9 - 13.7)</t>
  </si>
  <si>
    <t>4.4 (4.1 - 4.6)</t>
  </si>
  <si>
    <t>55.0 (52.0 - 58.0)</t>
  </si>
  <si>
    <t>5.5 (4.1 - 7.2)</t>
  </si>
  <si>
    <t>39.5 (36.6 - 42.4)</t>
  </si>
  <si>
    <t>13.4 (13.0 - 13.9)</t>
  </si>
  <si>
    <t>61.2 (59.5 - 62.8)</t>
  </si>
  <si>
    <t>24.2 (22.8 - 25.7)</t>
  </si>
  <si>
    <t>1.8 (1.3 - 2.4)</t>
  </si>
  <si>
    <t>12.8 (11.7 - 14.0)</t>
  </si>
  <si>
    <t>10.0 (9.7 - 10.4)</t>
  </si>
  <si>
    <t>43.0 (41.3 - 44.8)</t>
  </si>
  <si>
    <t>44.0 (42.3 - 45.8)</t>
  </si>
  <si>
    <t>13.0 (11.8 - 14.3)</t>
  </si>
  <si>
    <t>12.8 (12.4 - 13.3)</t>
  </si>
  <si>
    <t>48.9 (47.2 - 50.6)</t>
  </si>
  <si>
    <t>43.0 (41.3 - 44.6)</t>
  </si>
  <si>
    <t>8.2 (7.3 - 9.2)</t>
  </si>
  <si>
    <t>2.8 (2.6 - 3.0)</t>
  </si>
  <si>
    <t>35.6 (32.0 - 39.3)</t>
  </si>
  <si>
    <t>1.2 (0.7 - 2.3)</t>
  </si>
  <si>
    <t>63.2 (59.4 - 66.8)</t>
  </si>
  <si>
    <t>19.2 (18.8 - 19.7)</t>
  </si>
  <si>
    <t>60.0 (58.6 - 61.4)</t>
  </si>
  <si>
    <t>30.8 (29.5 - 32.1)</t>
  </si>
  <si>
    <t>0.2 (0.1 - 0.3)</t>
  </si>
  <si>
    <t>9.0 (8.3 - 9.9)</t>
  </si>
  <si>
    <t>7.2 (7.0 - 7.5)</t>
  </si>
  <si>
    <t>45.1 (43.3 - 46.9)</t>
  </si>
  <si>
    <t>41.9 (40.1 - 43.8)</t>
  </si>
  <si>
    <t>8.2 (8.0 - 8.5)</t>
  </si>
  <si>
    <t>46.9 (45.1 - 48.6)</t>
  </si>
  <si>
    <t>45.2 (43.5 - 46.9)</t>
  </si>
  <si>
    <t>7.9 (7.0 - 8.9)</t>
  </si>
  <si>
    <t>50.1 (47.1 - 53.2)</t>
  </si>
  <si>
    <t>4.0 (2.9 - 5.5)</t>
  </si>
  <si>
    <t>45.9 (42.9 - 48.9)</t>
  </si>
  <si>
    <t>13.9 (13.5 - 14.2)</t>
  </si>
  <si>
    <t>61.4 (60.1 - 62.7)</t>
  </si>
  <si>
    <t>28.6 (27.4 - 29.8)</t>
  </si>
  <si>
    <t>9.3 (8.5 - 10.1)</t>
  </si>
  <si>
    <t>16.0 (15.3 - 16.6)</t>
  </si>
  <si>
    <t>34.1 (32.0 - 36.3)</t>
  </si>
  <si>
    <t>44.6 (42.4 - 46.8)</t>
  </si>
  <si>
    <t>21.3 (19.4 - 23.3)</t>
  </si>
  <si>
    <t>20.3 (19.6 - 21.0)</t>
  </si>
  <si>
    <t>48.1 (45.9 - 50.2)</t>
  </si>
  <si>
    <t>38.3 (36.2 - 40.3)</t>
  </si>
  <si>
    <t>13.7 (12.3 - 15.1)</t>
  </si>
  <si>
    <t>8.1 (7.6 - 8.6)</t>
  </si>
  <si>
    <t>41.4 (38.4 - 44.5)</t>
  </si>
  <si>
    <t>3.3 (3.4 - 4.7)</t>
  </si>
  <si>
    <t>55.2 (52.1 - 58.4)</t>
  </si>
  <si>
    <t>31.9 (31.1 - 32.7)</t>
  </si>
  <si>
    <t>58.1 (56.4 - 59.7)</t>
  </si>
  <si>
    <t>27.1 (25.6 - 28.5)</t>
  </si>
  <si>
    <t>0.8 (0.6 - 1.2)</t>
  </si>
  <si>
    <t>14.0 (12.9 - 15.2)</t>
  </si>
  <si>
    <t>Overall</t>
  </si>
  <si>
    <t>AUD</t>
  </si>
  <si>
    <t>CUD</t>
  </si>
  <si>
    <t>SUD</t>
  </si>
  <si>
    <t>Males - overall (diff)</t>
  </si>
  <si>
    <t>Female - Males (diff)</t>
  </si>
  <si>
    <t>Female - Overall (diff)</t>
  </si>
  <si>
    <t>Old - overall (diff)</t>
  </si>
  <si>
    <t>Young - Old (diff)</t>
  </si>
  <si>
    <t>Young - Overall (diff)</t>
  </si>
  <si>
    <t>Weighted numbers (rounded to nearest 5)</t>
  </si>
  <si>
    <t>Male</t>
  </si>
  <si>
    <t>Female</t>
  </si>
  <si>
    <t>Older</t>
  </si>
  <si>
    <t>Younger</t>
  </si>
  <si>
    <t>Anxiety</t>
  </si>
  <si>
    <t>Mood</t>
  </si>
  <si>
    <t>Substance</t>
  </si>
  <si>
    <t>Anxiety Mood</t>
  </si>
  <si>
    <t>Anxiety Substance</t>
  </si>
  <si>
    <t>MoodSubstance</t>
  </si>
  <si>
    <t>Anxiety Mood Substance</t>
  </si>
  <si>
    <t>Total Weight</t>
  </si>
  <si>
    <t>Proportion</t>
  </si>
  <si>
    <t>any SUD + mood/anxiety</t>
  </si>
  <si>
    <t>any mood</t>
  </si>
  <si>
    <t>any anxiety</t>
  </si>
  <si>
    <t>any substance</t>
  </si>
  <si>
    <t>Males - Overall (diff)</t>
  </si>
  <si>
    <t>Females - Males (diff)</t>
  </si>
  <si>
    <t>Females - Overall (diff)</t>
  </si>
  <si>
    <t>Old - Overall (diff)</t>
  </si>
  <si>
    <t>Young vs Old (diff)</t>
  </si>
  <si>
    <t>MHACS Only</t>
  </si>
  <si>
    <t>Coefficient</t>
  </si>
  <si>
    <t>SE</t>
  </si>
  <si>
    <t>P&gt;|T|</t>
  </si>
  <si>
    <t>CI (lower)</t>
  </si>
  <si>
    <t>CI(upper)</t>
  </si>
  <si>
    <t>Mood/Anxiety Only</t>
  </si>
  <si>
    <t>Substance Only</t>
  </si>
  <si>
    <t>Both</t>
  </si>
  <si>
    <t>Mood/anxiety only</t>
  </si>
  <si>
    <t>SUD only</t>
  </si>
  <si>
    <t>1.youngAdult</t>
  </si>
  <si>
    <t>1.female</t>
  </si>
  <si>
    <t>1.rural</t>
  </si>
  <si>
    <t>1.minority</t>
  </si>
  <si>
    <t>1.immigrant</t>
  </si>
  <si>
    <t>workStat</t>
  </si>
  <si>
    <t>1.notSingle</t>
  </si>
  <si>
    <t>income</t>
  </si>
  <si>
    <t>education</t>
  </si>
  <si>
    <t>1.psychdis</t>
  </si>
  <si>
    <t>1.suicide</t>
  </si>
  <si>
    <t>prcvdneed</t>
  </si>
  <si>
    <t>1.mntltrt</t>
  </si>
  <si>
    <t>_cons</t>
  </si>
  <si>
    <t>MHACS + CCHS</t>
  </si>
  <si>
    <t>std. err.</t>
  </si>
  <si>
    <t>P&gt;t</t>
  </si>
  <si>
    <t>[95% conf.</t>
  </si>
  <si>
    <t>interval]</t>
  </si>
  <si>
    <t>1.survey</t>
  </si>
  <si>
    <t>MHACS + CCHS, age</t>
  </si>
  <si>
    <t>Coefficient  std. err.</t>
  </si>
  <si>
    <t>survey#youngAdult</t>
  </si>
  <si>
    <t>1 1</t>
  </si>
  <si>
    <t>MHACS + CCHS, sex</t>
  </si>
  <si>
    <t>outcome</t>
  </si>
  <si>
    <t>survey#female</t>
  </si>
  <si>
    <t>missing</t>
  </si>
  <si>
    <t>BIP</t>
  </si>
  <si>
    <t>AUDDY</t>
  </si>
  <si>
    <t>SUDDYC</t>
  </si>
  <si>
    <t>SUDDYO</t>
  </si>
  <si>
    <t>minority</t>
  </si>
  <si>
    <t>immigrant</t>
  </si>
  <si>
    <t>notSingle</t>
  </si>
  <si>
    <t>psychdis</t>
  </si>
  <si>
    <t>mntlTrt</t>
  </si>
  <si>
    <t xml:space="preserve">Summary stats </t>
  </si>
  <si>
    <t>Estimate</t>
  </si>
  <si>
    <t>Std. Error</t>
  </si>
  <si>
    <t>z value</t>
  </si>
  <si>
    <t>Pr(&gt;|z|)</t>
  </si>
  <si>
    <t>year</t>
  </si>
  <si>
    <t>age</t>
  </si>
  <si>
    <t>female</t>
  </si>
  <si>
    <t>rural</t>
  </si>
  <si>
    <t>workStat2</t>
  </si>
  <si>
    <t>workStat3</t>
  </si>
  <si>
    <t>education2</t>
  </si>
  <si>
    <t>education3</t>
  </si>
  <si>
    <t>education4</t>
  </si>
  <si>
    <t>suicide</t>
  </si>
  <si>
    <t>prcvdneed2</t>
  </si>
  <si>
    <t>prcvdneed3</t>
  </si>
  <si>
    <t>prcvdneed4</t>
  </si>
  <si>
    <t>mntltrt</t>
  </si>
  <si>
    <t>Univariable regression adjusted for year predicting missingness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</si>
</sst>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"/>
    <numFmt numFmtId="165" formatCode="0.000"/>
    <numFmt numFmtId="166" formatCode="0.0"/>
  </numFmts>
  <fonts count="9" x14ac:knownFonts="1">
    <font>
      <sz val="11"/>
      <color theme="1"/>
      <name val="Calibri"/>
      <family val="2"/>
      <scheme val="minor"/>
    </font>
    <font>
      <sz val="26"/>
      <color theme="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0000"/>
      <name val="Calibri"/>
      <family val="2"/>
    </font>
    <font>
      <sz val="26"/>
      <color rgb="FFFFFFFF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9ADF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FFFF00"/>
        <bgColor rgb="FF000000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1" xfId="0" applyBorder="1"/>
    <xf numFmtId="2" fontId="0" fillId="0" borderId="1" xfId="0" applyNumberFormat="1" applyBorder="1"/>
    <xf numFmtId="165" fontId="0" fillId="0" borderId="1" xfId="0" applyNumberFormat="1" applyBorder="1"/>
    <xf numFmtId="0" fontId="0" fillId="2" borderId="0" xfId="0" applyFill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0" xfId="0" applyFont="1" applyFill="1"/>
    <xf numFmtId="2" fontId="0" fillId="0" borderId="0" xfId="0" applyNumberFormat="1"/>
    <xf numFmtId="165" fontId="0" fillId="0" borderId="6" xfId="0" applyNumberFormat="1" applyBorder="1"/>
    <xf numFmtId="165" fontId="0" fillId="0" borderId="7" xfId="0" applyNumberFormat="1" applyBorder="1"/>
    <xf numFmtId="165" fontId="0" fillId="0" borderId="0" xfId="0" applyNumberFormat="1"/>
    <xf numFmtId="165" fontId="0" fillId="0" borderId="8" xfId="0" applyNumberFormat="1" applyBorder="1"/>
    <xf numFmtId="165" fontId="0" fillId="0" borderId="9" xfId="0" applyNumberFormat="1" applyBorder="1"/>
    <xf numFmtId="165" fontId="0" fillId="0" borderId="10" xfId="0" applyNumberFormat="1" applyBorder="1"/>
    <xf numFmtId="165" fontId="0" fillId="0" borderId="11" xfId="0" applyNumberFormat="1" applyBorder="1"/>
    <xf numFmtId="165" fontId="0" fillId="0" borderId="12" xfId="0" applyNumberFormat="1" applyBorder="1"/>
    <xf numFmtId="165" fontId="0" fillId="0" borderId="13" xfId="0" applyNumberFormat="1" applyBorder="1"/>
    <xf numFmtId="0" fontId="0" fillId="0" borderId="17" xfId="0" applyBorder="1"/>
    <xf numFmtId="0" fontId="0" fillId="0" borderId="8" xfId="0" applyBorder="1"/>
    <xf numFmtId="0" fontId="0" fillId="0" borderId="20" xfId="0" applyBorder="1"/>
    <xf numFmtId="0" fontId="0" fillId="0" borderId="22" xfId="0" applyBorder="1"/>
    <xf numFmtId="0" fontId="0" fillId="8" borderId="0" xfId="0" applyFill="1"/>
    <xf numFmtId="166" fontId="0" fillId="0" borderId="0" xfId="0" applyNumberFormat="1"/>
    <xf numFmtId="0" fontId="3" fillId="0" borderId="0" xfId="0" applyFont="1"/>
    <xf numFmtId="10" fontId="3" fillId="0" borderId="0" xfId="0" applyNumberFormat="1" applyFont="1"/>
    <xf numFmtId="165" fontId="3" fillId="0" borderId="0" xfId="0" applyNumberFormat="1" applyFont="1"/>
    <xf numFmtId="165" fontId="4" fillId="10" borderId="0" xfId="0" applyNumberFormat="1" applyFont="1" applyFill="1"/>
    <xf numFmtId="165" fontId="3" fillId="10" borderId="0" xfId="0" applyNumberFormat="1" applyFont="1" applyFill="1"/>
    <xf numFmtId="0" fontId="3" fillId="0" borderId="17" xfId="0" applyFont="1" applyBorder="1"/>
    <xf numFmtId="0" fontId="3" fillId="0" borderId="8" xfId="0" applyFont="1" applyBorder="1"/>
    <xf numFmtId="0" fontId="3" fillId="0" borderId="9" xfId="0" applyFont="1" applyBorder="1"/>
    <xf numFmtId="0" fontId="3" fillId="0" borderId="18" xfId="0" applyFont="1" applyBorder="1"/>
    <xf numFmtId="0" fontId="3" fillId="0" borderId="10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23" xfId="0" applyFont="1" applyBorder="1"/>
    <xf numFmtId="0" fontId="3" fillId="0" borderId="24" xfId="0" applyFont="1" applyBorder="1"/>
    <xf numFmtId="0" fontId="3" fillId="0" borderId="25" xfId="0" applyFont="1" applyBorder="1"/>
    <xf numFmtId="0" fontId="3" fillId="0" borderId="26" xfId="0" applyFont="1" applyBorder="1"/>
    <xf numFmtId="10" fontId="3" fillId="0" borderId="22" xfId="0" applyNumberFormat="1" applyFont="1" applyBorder="1"/>
    <xf numFmtId="165" fontId="3" fillId="0" borderId="22" xfId="0" applyNumberFormat="1" applyFont="1" applyBorder="1"/>
    <xf numFmtId="0" fontId="3" fillId="0" borderId="22" xfId="0" applyFont="1" applyBorder="1"/>
    <xf numFmtId="165" fontId="4" fillId="10" borderId="22" xfId="0" applyNumberFormat="1" applyFont="1" applyFill="1" applyBorder="1"/>
    <xf numFmtId="165" fontId="3" fillId="10" borderId="22" xfId="0" applyNumberFormat="1" applyFont="1" applyFill="1" applyBorder="1"/>
    <xf numFmtId="0" fontId="0" fillId="0" borderId="30" xfId="0" applyBorder="1"/>
    <xf numFmtId="165" fontId="0" fillId="0" borderId="30" xfId="0" applyNumberFormat="1" applyBorder="1"/>
    <xf numFmtId="165" fontId="0" fillId="0" borderId="24" xfId="0" applyNumberFormat="1" applyBorder="1"/>
    <xf numFmtId="165" fontId="0" fillId="0" borderId="26" xfId="0" applyNumberFormat="1" applyBorder="1"/>
    <xf numFmtId="0" fontId="5" fillId="0" borderId="0" xfId="0" applyFont="1"/>
    <xf numFmtId="0" fontId="5" fillId="0" borderId="9" xfId="0" applyFont="1" applyBorder="1"/>
    <xf numFmtId="0" fontId="5" fillId="0" borderId="10" xfId="0" applyFont="1" applyBorder="1"/>
    <xf numFmtId="0" fontId="5" fillId="0" borderId="8" xfId="0" applyFont="1" applyBorder="1"/>
    <xf numFmtId="11" fontId="5" fillId="0" borderId="0" xfId="0" applyNumberFormat="1" applyFont="1"/>
    <xf numFmtId="0" fontId="5" fillId="11" borderId="0" xfId="0" applyFont="1" applyFill="1"/>
    <xf numFmtId="11" fontId="5" fillId="11" borderId="0" xfId="0" applyNumberFormat="1" applyFont="1" applyFill="1"/>
    <xf numFmtId="0" fontId="6" fillId="0" borderId="0" xfId="0" applyFont="1"/>
    <xf numFmtId="0" fontId="7" fillId="0" borderId="0" xfId="0" applyFont="1"/>
    <xf numFmtId="164" fontId="0" fillId="0" borderId="0" xfId="0" applyNumberFormat="1"/>
    <xf numFmtId="0" fontId="8" fillId="2" borderId="0" xfId="0" applyFont="1" applyFill="1"/>
    <xf numFmtId="0" fontId="3" fillId="0" borderId="0" xfId="0" applyFont="1"/>
    <xf numFmtId="165" fontId="3" fillId="0" borderId="0" xfId="0" applyNumberFormat="1" applyFont="1"/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7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0" fillId="5" borderId="5" xfId="0" applyFill="1" applyBorder="1" applyAlignment="1">
      <alignment horizontal="center"/>
    </xf>
    <xf numFmtId="0" fontId="0" fillId="5" borderId="6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0" fillId="8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0" fillId="9" borderId="3" xfId="0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2" fontId="0" fillId="6" borderId="1" xfId="0" applyNumberForma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9ADF5"/>
      <color rgb="FFCC99FF"/>
      <color rgb="FFFFFF99"/>
      <color rgb="FF63BE8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5.png"/><Relationship Id="rId1" Type="http://schemas.openxmlformats.org/officeDocument/2006/relationships/image" Target="../media/image4.png"/><Relationship Id="rId4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189774</xdr:colOff>
      <xdr:row>43</xdr:row>
      <xdr:rowOff>128840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3E7055A-6027-1FD3-BDB9-94881A3CB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613687" cy="80433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123903</xdr:colOff>
      <xdr:row>2</xdr:row>
      <xdr:rowOff>0</xdr:rowOff>
    </xdr:from>
    <xdr:to>
      <xdr:col>36</xdr:col>
      <xdr:colOff>665801</xdr:colOff>
      <xdr:row>90</xdr:row>
      <xdr:rowOff>154878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BF3D25C-2D88-E04F-90A7-8EAE079B6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78049" y="371707"/>
          <a:ext cx="15596045" cy="1651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44</xdr:row>
      <xdr:rowOff>154878</xdr:rowOff>
    </xdr:from>
    <xdr:to>
      <xdr:col>15</xdr:col>
      <xdr:colOff>154615</xdr:colOff>
      <xdr:row>92</xdr:row>
      <xdr:rowOff>30975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48EB696-CACC-A96E-5DDB-508FB63918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32439"/>
          <a:ext cx="12699737" cy="87970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517644</xdr:colOff>
      <xdr:row>54</xdr:row>
      <xdr:rowOff>110529</xdr:rowOff>
    </xdr:from>
    <xdr:to>
      <xdr:col>21</xdr:col>
      <xdr:colOff>260367</xdr:colOff>
      <xdr:row>78</xdr:row>
      <xdr:rowOff>120812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CF7626-4D3D-0CA5-9E62-377D7AE620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01082" y="10826154"/>
          <a:ext cx="7838973" cy="477278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54</xdr:row>
      <xdr:rowOff>15094</xdr:rowOff>
    </xdr:from>
    <xdr:to>
      <xdr:col>10</xdr:col>
      <xdr:colOff>5336</xdr:colOff>
      <xdr:row>78</xdr:row>
      <xdr:rowOff>25376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13EBEE5-7719-9432-1BCA-54AAB599D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0121620"/>
          <a:ext cx="7799125" cy="4502072"/>
        </a:xfrm>
        <a:prstGeom prst="rect">
          <a:avLst/>
        </a:prstGeom>
      </xdr:spPr>
    </xdr:pic>
    <xdr:clientData/>
  </xdr:twoCellAnchor>
  <xdr:twoCellAnchor editAs="oneCell">
    <xdr:from>
      <xdr:col>9</xdr:col>
      <xdr:colOff>414421</xdr:colOff>
      <xdr:row>29</xdr:row>
      <xdr:rowOff>185280</xdr:rowOff>
    </xdr:from>
    <xdr:to>
      <xdr:col>21</xdr:col>
      <xdr:colOff>192493</xdr:colOff>
      <xdr:row>54</xdr:row>
      <xdr:rowOff>8406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BDC4D94-3647-D15E-0525-5166B4FD9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39789" y="5612859"/>
          <a:ext cx="7799125" cy="450207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29</xdr:row>
      <xdr:rowOff>136929</xdr:rowOff>
    </xdr:from>
    <xdr:to>
      <xdr:col>9</xdr:col>
      <xdr:colOff>686456</xdr:colOff>
      <xdr:row>53</xdr:row>
      <xdr:rowOff>147212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B3BE1E76-8140-810D-D433-A8D98B1BE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6109361"/>
          <a:ext cx="7963213" cy="49529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9"/>
  <sheetViews>
    <sheetView tabSelected="1" zoomScale="120" zoomScaleNormal="120" workbookViewId="0">
      <pane xSplit="1" topLeftCell="B1" activePane="topRight" state="frozen"/>
      <selection pane="topRight" activeCell="B97" sqref="B97"/>
    </sheetView>
  </sheetViews>
  <sheetFormatPr baseColWidth="10" defaultColWidth="8.83203125" defaultRowHeight="15" x14ac:dyDescent="0.2"/>
  <cols>
    <col min="1" max="1" width="28" bestFit="1" customWidth="1"/>
    <col min="2" max="2" width="18" bestFit="1" customWidth="1"/>
    <col min="3" max="3" width="21.83203125" bestFit="1" customWidth="1"/>
    <col min="4" max="4" width="34.5" bestFit="1" customWidth="1"/>
    <col min="5" max="5" width="19.83203125" bestFit="1" customWidth="1"/>
    <col min="17" max="17" width="9.1640625" style="22"/>
    <col min="19" max="19" width="9.1640625" style="22"/>
    <col min="21" max="21" width="9.1640625" style="22"/>
  </cols>
  <sheetData>
    <row r="1" spans="1:23" x14ac:dyDescent="0.2">
      <c r="A1" s="63" t="s">
        <v>0</v>
      </c>
      <c r="B1" s="64"/>
      <c r="C1" s="64"/>
      <c r="D1" s="64"/>
      <c r="E1" s="65"/>
      <c r="O1" s="61" t="s">
        <v>1</v>
      </c>
      <c r="P1" s="61"/>
      <c r="Q1" s="61"/>
      <c r="R1" s="61"/>
      <c r="S1" s="61"/>
      <c r="T1" s="61"/>
      <c r="U1" s="61"/>
      <c r="V1" s="61"/>
      <c r="W1" s="61"/>
    </row>
    <row r="2" spans="1:23" x14ac:dyDescent="0.2">
      <c r="A2" s="5"/>
      <c r="B2" s="1" t="s">
        <v>2</v>
      </c>
      <c r="C2" s="1" t="s">
        <v>3</v>
      </c>
      <c r="D2" s="1" t="s">
        <v>4</v>
      </c>
      <c r="E2" s="1" t="s">
        <v>5</v>
      </c>
      <c r="L2" t="s">
        <v>6</v>
      </c>
      <c r="O2" s="25"/>
      <c r="P2" s="26">
        <v>2.5000000000000001E-2</v>
      </c>
      <c r="Q2" s="41">
        <v>0.97499999999999998</v>
      </c>
      <c r="R2" s="26">
        <v>2.5000000000000001E-2</v>
      </c>
      <c r="S2" s="41">
        <v>0.97499999999999998</v>
      </c>
      <c r="T2" s="26">
        <v>2.5000000000000001E-2</v>
      </c>
      <c r="U2" s="41">
        <v>0.97499999999999998</v>
      </c>
      <c r="V2" s="26">
        <v>2.5000000000000001E-2</v>
      </c>
      <c r="W2" s="26">
        <v>0.97499999999999998</v>
      </c>
    </row>
    <row r="3" spans="1:23" x14ac:dyDescent="0.2">
      <c r="A3" s="5" t="s">
        <v>7</v>
      </c>
      <c r="B3" s="16">
        <v>7.6532848000000001E-2</v>
      </c>
      <c r="C3" s="10">
        <v>0.41068470899999998</v>
      </c>
      <c r="D3" s="16">
        <v>0.44077075500000001</v>
      </c>
      <c r="E3" s="11">
        <v>0.14854453500000001</v>
      </c>
      <c r="F3" s="59">
        <f>SUM(C3:E3)</f>
        <v>0.99999999900000003</v>
      </c>
      <c r="G3" s="24">
        <f>ROUND((100*B3),1)</f>
        <v>7.7</v>
      </c>
      <c r="H3" s="24">
        <f>ROUND((C3*100),1)</f>
        <v>41.1</v>
      </c>
      <c r="I3" s="24">
        <f>ROUND((D3*100),1)</f>
        <v>44.1</v>
      </c>
      <c r="J3" s="24">
        <f>ROUND((E3*100),1)</f>
        <v>14.9</v>
      </c>
      <c r="L3" s="24">
        <f>100-H3</f>
        <v>58.9</v>
      </c>
      <c r="O3" s="27" t="s">
        <v>8</v>
      </c>
      <c r="P3" s="27">
        <v>7.4286000000000005E-2</v>
      </c>
      <c r="Q3" s="42">
        <v>7.8841999999999995E-2</v>
      </c>
      <c r="R3" s="27">
        <v>0.39564199999999999</v>
      </c>
      <c r="S3" s="42">
        <v>0.425896</v>
      </c>
      <c r="T3" s="27">
        <v>0.42531799999999997</v>
      </c>
      <c r="U3" s="42">
        <v>0.45634000000000002</v>
      </c>
      <c r="V3" s="27">
        <v>0.13797799999999999</v>
      </c>
      <c r="W3" s="27">
        <v>0.15977</v>
      </c>
    </row>
    <row r="4" spans="1:23" x14ac:dyDescent="0.2">
      <c r="A4" s="6" t="s">
        <v>9</v>
      </c>
      <c r="B4" s="17">
        <v>2.1228629999999998E-2</v>
      </c>
      <c r="C4" s="12">
        <v>0.19540341999999999</v>
      </c>
      <c r="D4" s="17">
        <v>0.57141037900000002</v>
      </c>
      <c r="E4" s="13">
        <v>0.23318620100000001</v>
      </c>
      <c r="F4" s="59">
        <f>SUM(C4:E4)</f>
        <v>1</v>
      </c>
      <c r="G4" s="24">
        <f>ROUND((100*B4),1)</f>
        <v>2.1</v>
      </c>
      <c r="H4" s="24">
        <f>ROUND((C4*100),1)</f>
        <v>19.5</v>
      </c>
      <c r="I4" s="24">
        <f>ROUND((D4*100),1)</f>
        <v>57.1</v>
      </c>
      <c r="J4" s="24">
        <f t="shared" ref="J4:J9" si="0">ROUND((E4*100),1)</f>
        <v>23.3</v>
      </c>
      <c r="L4" s="24">
        <f>100-H4</f>
        <v>80.5</v>
      </c>
      <c r="O4" s="27" t="s">
        <v>10</v>
      </c>
      <c r="P4" s="27">
        <v>2.0091000000000001E-2</v>
      </c>
      <c r="Q4" s="42">
        <v>2.2429000000000001E-2</v>
      </c>
      <c r="R4" s="27">
        <v>0.174877</v>
      </c>
      <c r="S4" s="42">
        <v>0.21770400000000001</v>
      </c>
      <c r="T4" s="27">
        <v>0.54295400000000005</v>
      </c>
      <c r="U4" s="42">
        <v>0.59940199999999999</v>
      </c>
      <c r="V4" s="27">
        <v>0.210316</v>
      </c>
      <c r="W4" s="27">
        <v>0.25773099999999999</v>
      </c>
    </row>
    <row r="5" spans="1:23" x14ac:dyDescent="0.2">
      <c r="A5" s="6" t="s">
        <v>11</v>
      </c>
      <c r="B5" s="17">
        <v>5.2627406000000002E-2</v>
      </c>
      <c r="C5" s="12">
        <v>0.28610317499999999</v>
      </c>
      <c r="D5" s="17">
        <v>0.60302797100000005</v>
      </c>
      <c r="E5" s="13">
        <v>0.110868855</v>
      </c>
      <c r="F5" s="59">
        <f t="shared" ref="F5:F9" si="1">SUM(C5:E5)</f>
        <v>1.0000000010000001</v>
      </c>
      <c r="G5" s="24">
        <f t="shared" ref="G5:G9" si="2">ROUND((100*B5),1)</f>
        <v>5.3</v>
      </c>
      <c r="H5" s="24">
        <f t="shared" ref="H5:H9" si="3">ROUND((C5*100),1)</f>
        <v>28.6</v>
      </c>
      <c r="I5" s="24">
        <f t="shared" ref="I5:I9" si="4">ROUND((D5*100),1)</f>
        <v>60.3</v>
      </c>
      <c r="J5" s="24">
        <f t="shared" si="0"/>
        <v>11.1</v>
      </c>
      <c r="L5" s="24">
        <f t="shared" ref="L5:L8" si="5">100-H5</f>
        <v>71.400000000000006</v>
      </c>
      <c r="O5" s="27" t="s">
        <v>12</v>
      </c>
      <c r="P5" s="27">
        <v>5.0757999999999998E-2</v>
      </c>
      <c r="Q5" s="42">
        <v>5.4561999999999999E-2</v>
      </c>
      <c r="R5" s="27">
        <v>0.269206</v>
      </c>
      <c r="S5" s="42">
        <v>0.30362099999999997</v>
      </c>
      <c r="T5" s="27">
        <v>0.58464400000000005</v>
      </c>
      <c r="U5" s="42">
        <v>0.62112599999999996</v>
      </c>
      <c r="V5" s="27">
        <v>9.9720000000000003E-2</v>
      </c>
      <c r="W5" s="27">
        <v>0.12309299999999999</v>
      </c>
    </row>
    <row r="6" spans="1:23" ht="14.25" customHeight="1" x14ac:dyDescent="0.2">
      <c r="A6" s="6" t="s">
        <v>13</v>
      </c>
      <c r="B6" s="17">
        <v>7.2160870000000002E-2</v>
      </c>
      <c r="C6" s="12">
        <v>0.44046697899999998</v>
      </c>
      <c r="D6" s="17">
        <v>0.46470905499999998</v>
      </c>
      <c r="E6" s="13">
        <v>9.4823965999999996E-2</v>
      </c>
      <c r="F6" s="59">
        <f>SUM(C6:E6)</f>
        <v>0.99999999999999989</v>
      </c>
      <c r="G6" s="24">
        <f t="shared" si="2"/>
        <v>7.2</v>
      </c>
      <c r="H6" s="24">
        <f t="shared" si="3"/>
        <v>44</v>
      </c>
      <c r="I6" s="24">
        <f t="shared" si="4"/>
        <v>46.5</v>
      </c>
      <c r="J6" s="24">
        <f t="shared" si="0"/>
        <v>9.5</v>
      </c>
      <c r="L6" s="24">
        <f>100-H6</f>
        <v>56</v>
      </c>
      <c r="O6" s="27" t="s">
        <v>14</v>
      </c>
      <c r="P6" s="25">
        <v>7.0000000000000007E-2</v>
      </c>
      <c r="Q6" s="43">
        <v>7.3999999999999996E-2</v>
      </c>
      <c r="R6" s="27">
        <v>0.42475299999999999</v>
      </c>
      <c r="S6" s="42">
        <v>0.45630100000000001</v>
      </c>
      <c r="T6" s="27">
        <v>0.44962299999999999</v>
      </c>
      <c r="U6" s="42">
        <v>0.47986000000000001</v>
      </c>
      <c r="V6" s="27">
        <v>8.6177000000000004E-2</v>
      </c>
      <c r="W6" s="27">
        <v>0.104239</v>
      </c>
    </row>
    <row r="7" spans="1:23" x14ac:dyDescent="0.2">
      <c r="A7" s="6" t="s">
        <v>15</v>
      </c>
      <c r="B7" s="17">
        <v>2.1136742E-2</v>
      </c>
      <c r="C7" s="12">
        <v>0.44028431800000001</v>
      </c>
      <c r="D7" s="17">
        <v>6.1822849999999999E-2</v>
      </c>
      <c r="E7" s="13">
        <v>0.49789283200000001</v>
      </c>
      <c r="F7" s="59">
        <f t="shared" si="1"/>
        <v>1</v>
      </c>
      <c r="G7" s="24">
        <f t="shared" si="2"/>
        <v>2.1</v>
      </c>
      <c r="H7" s="24">
        <f t="shared" si="3"/>
        <v>44</v>
      </c>
      <c r="I7" s="24">
        <f t="shared" si="4"/>
        <v>6.2</v>
      </c>
      <c r="J7" s="24">
        <f t="shared" si="0"/>
        <v>49.8</v>
      </c>
      <c r="L7" s="24">
        <f>100-H7</f>
        <v>56</v>
      </c>
      <c r="O7" s="27" t="s">
        <v>16</v>
      </c>
      <c r="P7" s="27">
        <v>1.9948E-2</v>
      </c>
      <c r="Q7" s="42">
        <v>2.2394000000000001E-2</v>
      </c>
      <c r="R7" s="27">
        <v>0.41115000000000002</v>
      </c>
      <c r="S7" s="42">
        <v>0.46983599999999998</v>
      </c>
      <c r="T7" s="27">
        <v>4.7447000000000003E-2</v>
      </c>
      <c r="U7" s="42">
        <v>8.0186999999999994E-2</v>
      </c>
      <c r="V7" s="27">
        <v>0.46814699999999998</v>
      </c>
      <c r="W7" s="27">
        <v>0.52765399999999996</v>
      </c>
    </row>
    <row r="8" spans="1:23" x14ac:dyDescent="0.2">
      <c r="A8" s="6" t="s">
        <v>17</v>
      </c>
      <c r="B8" s="17">
        <v>1.3942624000000001E-2</v>
      </c>
      <c r="C8" s="12">
        <v>0.43979892199999998</v>
      </c>
      <c r="D8" s="17">
        <v>5.0952764999999997E-2</v>
      </c>
      <c r="E8" s="13">
        <v>0.50924831299999995</v>
      </c>
      <c r="F8" s="59">
        <f t="shared" si="1"/>
        <v>1</v>
      </c>
      <c r="G8" s="24">
        <f t="shared" si="2"/>
        <v>1.4</v>
      </c>
      <c r="H8" s="24">
        <f t="shared" si="3"/>
        <v>44</v>
      </c>
      <c r="I8" s="24">
        <f t="shared" si="4"/>
        <v>5.0999999999999996</v>
      </c>
      <c r="J8" s="24">
        <f t="shared" si="0"/>
        <v>50.9</v>
      </c>
      <c r="L8" s="24">
        <f t="shared" si="5"/>
        <v>56</v>
      </c>
      <c r="O8" s="27" t="s">
        <v>18</v>
      </c>
      <c r="P8" s="27">
        <v>1.302E-2</v>
      </c>
      <c r="Q8" s="42">
        <v>1.4930000000000001E-2</v>
      </c>
      <c r="R8" s="27">
        <v>0.405665</v>
      </c>
      <c r="S8" s="42">
        <v>0.47451199999999999</v>
      </c>
      <c r="T8" s="27">
        <v>4.0015000000000002E-2</v>
      </c>
      <c r="U8" s="42">
        <v>6.4677999999999999E-2</v>
      </c>
      <c r="V8" s="27">
        <v>0.47587699999999999</v>
      </c>
      <c r="W8" s="27">
        <v>0.54253700000000005</v>
      </c>
    </row>
    <row r="9" spans="1:23" x14ac:dyDescent="0.2">
      <c r="A9" s="7" t="s">
        <v>19</v>
      </c>
      <c r="B9" s="18">
        <v>5.1031089999999998E-3</v>
      </c>
      <c r="C9" s="14">
        <v>0.25787311299999999</v>
      </c>
      <c r="D9" s="18">
        <v>0.16696672000000001</v>
      </c>
      <c r="E9" s="15">
        <v>0.57516016700000006</v>
      </c>
      <c r="F9" s="59">
        <f t="shared" si="1"/>
        <v>1</v>
      </c>
      <c r="G9" s="24">
        <f t="shared" si="2"/>
        <v>0.5</v>
      </c>
      <c r="H9" s="24">
        <f t="shared" si="3"/>
        <v>25.8</v>
      </c>
      <c r="I9" s="24">
        <f t="shared" si="4"/>
        <v>16.7</v>
      </c>
      <c r="J9" s="24">
        <f t="shared" si="0"/>
        <v>57.5</v>
      </c>
      <c r="L9" s="24">
        <f>100-H9</f>
        <v>74.2</v>
      </c>
      <c r="O9" s="27" t="s">
        <v>20</v>
      </c>
      <c r="P9" s="27">
        <v>4.5129999999999997E-3</v>
      </c>
      <c r="Q9" s="42">
        <v>5.77E-3</v>
      </c>
      <c r="R9" s="27">
        <v>0.20804300000000001</v>
      </c>
      <c r="S9" s="42">
        <v>0.31489200000000001</v>
      </c>
      <c r="T9" s="27">
        <v>0.118905</v>
      </c>
      <c r="U9" s="42">
        <v>0.22939699999999999</v>
      </c>
      <c r="V9" s="27">
        <v>0.51232900000000003</v>
      </c>
      <c r="W9" s="27">
        <v>0.63565300000000002</v>
      </c>
    </row>
    <row r="10" spans="1:23" s="4" customFormat="1" ht="34" x14ac:dyDescent="0.4">
      <c r="A10" s="78" t="s">
        <v>21</v>
      </c>
      <c r="B10" s="78"/>
      <c r="C10" s="78"/>
      <c r="D10" s="78"/>
      <c r="E10" s="78"/>
      <c r="F10" s="60"/>
      <c r="G10" s="8"/>
      <c r="H10" s="8"/>
      <c r="I10" s="8"/>
      <c r="J10" s="8"/>
      <c r="K10" s="8"/>
      <c r="L10" s="8"/>
      <c r="M10" s="8"/>
      <c r="O10" s="28" t="s">
        <v>22</v>
      </c>
      <c r="P10" s="28" t="s">
        <v>22</v>
      </c>
      <c r="Q10" s="44" t="s">
        <v>22</v>
      </c>
      <c r="R10" s="28" t="s">
        <v>22</v>
      </c>
      <c r="S10" s="44" t="s">
        <v>22</v>
      </c>
      <c r="T10" s="28" t="s">
        <v>22</v>
      </c>
      <c r="U10" s="45" t="s">
        <v>22</v>
      </c>
      <c r="V10" s="29" t="s">
        <v>22</v>
      </c>
      <c r="W10" s="29" t="s">
        <v>22</v>
      </c>
    </row>
    <row r="11" spans="1:23" x14ac:dyDescent="0.2">
      <c r="A11" s="66" t="s">
        <v>23</v>
      </c>
      <c r="B11" s="67"/>
      <c r="C11" s="67"/>
      <c r="D11" s="67"/>
      <c r="E11" s="68"/>
      <c r="O11" s="62" t="s">
        <v>1</v>
      </c>
      <c r="P11" s="62"/>
      <c r="Q11" s="62"/>
      <c r="R11" s="62"/>
      <c r="S11" s="62"/>
      <c r="T11" s="62"/>
      <c r="U11" s="62"/>
      <c r="V11" s="62"/>
      <c r="W11" s="62"/>
    </row>
    <row r="12" spans="1:23" x14ac:dyDescent="0.2">
      <c r="A12" s="5"/>
      <c r="B12" s="1" t="s">
        <v>2</v>
      </c>
      <c r="C12" s="1" t="s">
        <v>3</v>
      </c>
      <c r="D12" s="1" t="s">
        <v>4</v>
      </c>
      <c r="E12" s="1" t="s">
        <v>5</v>
      </c>
      <c r="K12" s="24">
        <f>AVERAGE(J13:J19)</f>
        <v>30.071428571428573</v>
      </c>
      <c r="L12" t="s">
        <v>6</v>
      </c>
      <c r="M12" s="24">
        <f>AVERAGE(L13:L19)</f>
        <v>63.414285714285718</v>
      </c>
      <c r="O12" s="27"/>
      <c r="P12" s="27">
        <v>2.5000000000000001E-2</v>
      </c>
      <c r="Q12" s="42">
        <v>0.97499999999999998</v>
      </c>
      <c r="R12" s="27">
        <v>2.5000000000000001E-2</v>
      </c>
      <c r="S12" s="42">
        <v>0.97499999999999998</v>
      </c>
      <c r="T12" s="27">
        <v>2.5000000000000001E-2</v>
      </c>
      <c r="U12" s="42">
        <v>0.97499999999999998</v>
      </c>
      <c r="V12" s="27">
        <v>2.5000000000000001E-2</v>
      </c>
      <c r="W12" s="27">
        <v>0.97499999999999998</v>
      </c>
    </row>
    <row r="13" spans="1:23" x14ac:dyDescent="0.2">
      <c r="A13" s="5" t="s">
        <v>7</v>
      </c>
      <c r="B13" s="16">
        <v>5.9408619000000003E-2</v>
      </c>
      <c r="C13" s="10">
        <v>0.38351470100000001</v>
      </c>
      <c r="D13" s="16">
        <v>0.43575619999999998</v>
      </c>
      <c r="E13" s="11">
        <v>0.180729099</v>
      </c>
      <c r="F13" s="59">
        <f>SUM(C13:E13)</f>
        <v>1</v>
      </c>
      <c r="G13" s="24">
        <f>ROUND((100*B13),1)</f>
        <v>5.9</v>
      </c>
      <c r="H13" s="24">
        <f>ROUND((C13*100),1)</f>
        <v>38.4</v>
      </c>
      <c r="I13" s="24">
        <f>ROUND((D13*100),1)</f>
        <v>43.6</v>
      </c>
      <c r="J13" s="24">
        <f>ROUND((E13*100),1)</f>
        <v>18.100000000000001</v>
      </c>
      <c r="L13" s="24">
        <f>100-H13</f>
        <v>61.6</v>
      </c>
      <c r="O13" s="27" t="s">
        <v>8</v>
      </c>
      <c r="P13" s="27">
        <v>5.6495999999999998E-2</v>
      </c>
      <c r="Q13" s="42">
        <v>6.2461000000000003E-2</v>
      </c>
      <c r="R13" s="27">
        <v>0.35894999999999999</v>
      </c>
      <c r="S13" s="42">
        <v>0.40868900000000002</v>
      </c>
      <c r="T13" s="27">
        <v>0.40966399999999997</v>
      </c>
      <c r="U13" s="42">
        <v>0.46220899999999998</v>
      </c>
      <c r="V13" s="27">
        <v>0.16128500000000001</v>
      </c>
      <c r="W13" s="27">
        <v>0.20195299999999999</v>
      </c>
    </row>
    <row r="14" spans="1:23" x14ac:dyDescent="0.2">
      <c r="A14" s="6" t="s">
        <v>9</v>
      </c>
      <c r="B14" s="17">
        <v>2.0348769999999999E-2</v>
      </c>
      <c r="C14" s="12">
        <v>0.24168726900000001</v>
      </c>
      <c r="D14" s="17">
        <v>0.46974927</v>
      </c>
      <c r="E14" s="13">
        <v>0.28856346100000002</v>
      </c>
      <c r="F14" s="59">
        <f t="shared" ref="F14:F19" si="6">SUM(C14:E14)</f>
        <v>1</v>
      </c>
      <c r="G14" s="24">
        <f t="shared" ref="G14:G19" si="7">ROUND((100*B14),1)</f>
        <v>2</v>
      </c>
      <c r="H14" s="24">
        <f t="shared" ref="H14:H19" si="8">ROUND((C14*100),1)</f>
        <v>24.2</v>
      </c>
      <c r="I14" s="24">
        <f t="shared" ref="I14:I19" si="9">ROUND((D14*100),1)</f>
        <v>47</v>
      </c>
      <c r="J14" s="24">
        <f t="shared" ref="J14:J19" si="10">ROUND((E14*100),1)</f>
        <v>28.9</v>
      </c>
      <c r="L14" s="24">
        <f t="shared" ref="L14:L19" si="11">100-H14</f>
        <v>75.8</v>
      </c>
      <c r="O14" s="27" t="s">
        <v>10</v>
      </c>
      <c r="P14" s="27">
        <v>1.8769999999999998E-2</v>
      </c>
      <c r="Q14" s="42">
        <v>2.2057E-2</v>
      </c>
      <c r="R14" s="27">
        <v>0.206402</v>
      </c>
      <c r="S14" s="42">
        <v>0.28087000000000001</v>
      </c>
      <c r="T14" s="27">
        <v>0.42485400000000001</v>
      </c>
      <c r="U14" s="42">
        <v>0.51513900000000001</v>
      </c>
      <c r="V14" s="27">
        <v>0.25051200000000001</v>
      </c>
      <c r="W14" s="27">
        <v>0.32985100000000001</v>
      </c>
    </row>
    <row r="15" spans="1:23" x14ac:dyDescent="0.2">
      <c r="A15" s="6" t="s">
        <v>11</v>
      </c>
      <c r="B15" s="17">
        <v>3.6533994E-2</v>
      </c>
      <c r="C15" s="12">
        <v>0.25115822799999998</v>
      </c>
      <c r="D15" s="17">
        <v>0.60891764000000004</v>
      </c>
      <c r="E15" s="13">
        <v>0.13992413300000001</v>
      </c>
      <c r="F15" s="59">
        <f t="shared" si="6"/>
        <v>1.0000000010000001</v>
      </c>
      <c r="G15" s="24">
        <f t="shared" si="7"/>
        <v>3.7</v>
      </c>
      <c r="H15" s="24">
        <f t="shared" si="8"/>
        <v>25.1</v>
      </c>
      <c r="I15" s="24">
        <f t="shared" si="9"/>
        <v>60.9</v>
      </c>
      <c r="J15" s="24">
        <f t="shared" si="10"/>
        <v>14</v>
      </c>
      <c r="L15" s="24">
        <f t="shared" si="11"/>
        <v>74.900000000000006</v>
      </c>
      <c r="O15" s="27" t="s">
        <v>12</v>
      </c>
      <c r="P15" s="27">
        <v>3.4247E-2</v>
      </c>
      <c r="Q15" s="42">
        <v>3.8968000000000003E-2</v>
      </c>
      <c r="R15" s="27">
        <v>0.22467599999999999</v>
      </c>
      <c r="S15" s="42">
        <v>0.279636</v>
      </c>
      <c r="T15" s="27">
        <v>0.57781899999999997</v>
      </c>
      <c r="U15" s="42">
        <v>0.63915599999999995</v>
      </c>
      <c r="V15" s="27">
        <v>0.120476</v>
      </c>
      <c r="W15" s="27">
        <v>0.16193299999999999</v>
      </c>
    </row>
    <row r="16" spans="1:23" x14ac:dyDescent="0.2">
      <c r="A16" s="6" t="s">
        <v>13</v>
      </c>
      <c r="B16" s="17">
        <v>4.9525129000000001E-2</v>
      </c>
      <c r="C16" s="12">
        <v>0.43168529100000003</v>
      </c>
      <c r="D16" s="17">
        <v>0.43656806799999998</v>
      </c>
      <c r="E16" s="13">
        <v>0.131746641</v>
      </c>
      <c r="F16" s="59">
        <f t="shared" si="6"/>
        <v>1</v>
      </c>
      <c r="G16" s="24">
        <f t="shared" si="7"/>
        <v>5</v>
      </c>
      <c r="H16" s="24">
        <f t="shared" si="8"/>
        <v>43.2</v>
      </c>
      <c r="I16" s="24">
        <f t="shared" si="9"/>
        <v>43.7</v>
      </c>
      <c r="J16" s="24">
        <f t="shared" si="10"/>
        <v>13.2</v>
      </c>
      <c r="L16" s="24">
        <f t="shared" si="11"/>
        <v>56.8</v>
      </c>
      <c r="O16" s="27" t="s">
        <v>14</v>
      </c>
      <c r="P16" s="27">
        <v>4.6975999999999997E-2</v>
      </c>
      <c r="Q16" s="42">
        <v>5.2204E-2</v>
      </c>
      <c r="R16" s="27">
        <v>0.405553</v>
      </c>
      <c r="S16" s="42">
        <v>0.458204</v>
      </c>
      <c r="T16" s="27">
        <v>0.41017599999999999</v>
      </c>
      <c r="U16" s="42">
        <v>0.46332400000000001</v>
      </c>
      <c r="V16" s="27">
        <v>0.115797</v>
      </c>
      <c r="W16" s="27">
        <v>0.14952199999999999</v>
      </c>
    </row>
    <row r="17" spans="1:23" x14ac:dyDescent="0.2">
      <c r="A17" s="6" t="s">
        <v>15</v>
      </c>
      <c r="B17" s="17">
        <v>2.4943554999999999E-2</v>
      </c>
      <c r="C17" s="12">
        <v>0.48438816400000001</v>
      </c>
      <c r="D17" s="17">
        <v>9.2821839000000003E-2</v>
      </c>
      <c r="E17" s="13">
        <v>0.422789998</v>
      </c>
      <c r="F17" s="59">
        <f t="shared" si="6"/>
        <v>1.0000000010000001</v>
      </c>
      <c r="G17" s="24">
        <f t="shared" si="7"/>
        <v>2.5</v>
      </c>
      <c r="H17" s="24">
        <f t="shared" si="8"/>
        <v>48.4</v>
      </c>
      <c r="I17" s="24">
        <f t="shared" si="9"/>
        <v>9.3000000000000007</v>
      </c>
      <c r="J17" s="24">
        <f t="shared" si="10"/>
        <v>42.3</v>
      </c>
      <c r="L17" s="24">
        <f>100-H17</f>
        <v>51.6</v>
      </c>
      <c r="O17" s="27" t="s">
        <v>16</v>
      </c>
      <c r="P17" s="27">
        <v>2.3258000000000001E-2</v>
      </c>
      <c r="Q17" s="42">
        <v>2.6748000000000001E-2</v>
      </c>
      <c r="R17" s="27">
        <v>0.44594299999999998</v>
      </c>
      <c r="S17" s="42">
        <v>0.52301900000000001</v>
      </c>
      <c r="T17" s="27">
        <v>6.9928000000000004E-2</v>
      </c>
      <c r="U17" s="42">
        <v>0.122227</v>
      </c>
      <c r="V17" s="27">
        <v>0.38447700000000001</v>
      </c>
      <c r="W17" s="27">
        <v>0.46205499999999999</v>
      </c>
    </row>
    <row r="18" spans="1:23" x14ac:dyDescent="0.2">
      <c r="A18" s="6" t="s">
        <v>17</v>
      </c>
      <c r="B18" s="17">
        <v>1.9475856999999999E-2</v>
      </c>
      <c r="C18" s="12">
        <v>0.53766461399999999</v>
      </c>
      <c r="D18" s="17">
        <v>7.4515776000000006E-2</v>
      </c>
      <c r="E18" s="13">
        <v>0.38781960999999998</v>
      </c>
      <c r="F18" s="59">
        <f t="shared" si="6"/>
        <v>1</v>
      </c>
      <c r="G18" s="24">
        <f t="shared" si="7"/>
        <v>1.9</v>
      </c>
      <c r="H18" s="24">
        <f t="shared" si="8"/>
        <v>53.8</v>
      </c>
      <c r="I18" s="24">
        <f t="shared" si="9"/>
        <v>7.5</v>
      </c>
      <c r="J18" s="24">
        <f t="shared" si="10"/>
        <v>38.799999999999997</v>
      </c>
      <c r="L18" s="24">
        <f t="shared" si="11"/>
        <v>46.2</v>
      </c>
      <c r="O18" s="27" t="s">
        <v>18</v>
      </c>
      <c r="P18" s="27">
        <v>1.7919999999999998E-2</v>
      </c>
      <c r="Q18" s="42">
        <v>2.1163999999999999E-2</v>
      </c>
      <c r="R18" s="27">
        <v>0.494753</v>
      </c>
      <c r="S18" s="42">
        <v>0.58002500000000001</v>
      </c>
      <c r="T18" s="27">
        <v>5.8473999999999998E-2</v>
      </c>
      <c r="U18" s="42">
        <v>9.4517000000000004E-2</v>
      </c>
      <c r="V18" s="27">
        <v>0.347885</v>
      </c>
      <c r="W18" s="27">
        <v>0.42931999999999998</v>
      </c>
    </row>
    <row r="19" spans="1:23" x14ac:dyDescent="0.2">
      <c r="A19" s="7" t="s">
        <v>19</v>
      </c>
      <c r="B19" s="18">
        <v>6.3667359999999996E-3</v>
      </c>
      <c r="C19" s="14">
        <v>0.23030311000000001</v>
      </c>
      <c r="D19" s="18">
        <v>0.217766715</v>
      </c>
      <c r="E19" s="15">
        <v>0.55193017499999997</v>
      </c>
      <c r="F19" s="59">
        <f t="shared" si="6"/>
        <v>1</v>
      </c>
      <c r="G19" s="24">
        <f t="shared" si="7"/>
        <v>0.6</v>
      </c>
      <c r="H19" s="24">
        <f t="shared" si="8"/>
        <v>23</v>
      </c>
      <c r="I19" s="24">
        <f t="shared" si="9"/>
        <v>21.8</v>
      </c>
      <c r="J19" s="24">
        <f t="shared" si="10"/>
        <v>55.2</v>
      </c>
      <c r="L19" s="24">
        <f t="shared" si="11"/>
        <v>77</v>
      </c>
      <c r="O19" s="27" t="s">
        <v>20</v>
      </c>
      <c r="P19" s="27">
        <v>5.4050000000000001E-3</v>
      </c>
      <c r="Q19" s="42">
        <v>7.4989999999999996E-3</v>
      </c>
      <c r="R19" s="27">
        <v>0.163906</v>
      </c>
      <c r="S19" s="42">
        <v>0.31351200000000001</v>
      </c>
      <c r="T19" s="27">
        <v>0.147258</v>
      </c>
      <c r="U19" s="42">
        <v>0.30977199999999999</v>
      </c>
      <c r="V19" s="27">
        <v>0.46564699999999998</v>
      </c>
      <c r="W19" s="27">
        <v>0.63519599999999998</v>
      </c>
    </row>
    <row r="20" spans="1:23" x14ac:dyDescent="0.2">
      <c r="L20" s="24"/>
      <c r="O20" s="27"/>
      <c r="P20" s="27"/>
      <c r="Q20" s="42"/>
      <c r="R20" s="27"/>
      <c r="S20" s="42"/>
      <c r="T20" s="27"/>
      <c r="U20" s="42"/>
      <c r="V20" s="27"/>
      <c r="W20" s="27"/>
    </row>
    <row r="21" spans="1:23" x14ac:dyDescent="0.2">
      <c r="A21" s="69" t="s">
        <v>24</v>
      </c>
      <c r="B21" s="70"/>
      <c r="C21" s="70"/>
      <c r="D21" s="70"/>
      <c r="E21" s="71"/>
      <c r="O21" s="62" t="s">
        <v>1</v>
      </c>
      <c r="P21" s="62"/>
      <c r="Q21" s="62"/>
      <c r="R21" s="62"/>
      <c r="S21" s="62"/>
      <c r="T21" s="62"/>
      <c r="U21" s="62"/>
      <c r="V21" s="62"/>
      <c r="W21" s="62"/>
    </row>
    <row r="22" spans="1:23" x14ac:dyDescent="0.2">
      <c r="A22" s="5"/>
      <c r="B22" s="1" t="s">
        <v>2</v>
      </c>
      <c r="C22" s="1" t="s">
        <v>3</v>
      </c>
      <c r="D22" s="1" t="s">
        <v>4</v>
      </c>
      <c r="E22" s="1" t="s">
        <v>5</v>
      </c>
      <c r="K22" s="24">
        <f>AVERAGE(J23:J29)</f>
        <v>35.285714285714285</v>
      </c>
      <c r="L22" t="s">
        <v>6</v>
      </c>
      <c r="M22" s="24">
        <f>AVERAGE(L23:L29)</f>
        <v>68.01428571428572</v>
      </c>
      <c r="O22" s="27"/>
      <c r="P22" s="27">
        <v>2.5000000000000001E-2</v>
      </c>
      <c r="Q22" s="42">
        <v>0.97499999999999998</v>
      </c>
      <c r="R22" s="27">
        <v>2.5000000000000001E-2</v>
      </c>
      <c r="S22" s="42">
        <v>0.97499999999999998</v>
      </c>
      <c r="T22" s="27">
        <v>2.5000000000000001E-2</v>
      </c>
      <c r="U22" s="42">
        <v>0.97499999999999998</v>
      </c>
      <c r="V22" s="27">
        <v>2.5000000000000001E-2</v>
      </c>
      <c r="W22" s="27">
        <v>0.97499999999999998</v>
      </c>
    </row>
    <row r="23" spans="1:23" x14ac:dyDescent="0.2">
      <c r="A23" s="5" t="s">
        <v>7</v>
      </c>
      <c r="B23" s="16">
        <v>9.2953746000000004E-2</v>
      </c>
      <c r="C23" s="10">
        <v>0.42733639499999998</v>
      </c>
      <c r="D23" s="16">
        <v>0.44384402699999997</v>
      </c>
      <c r="E23" s="11">
        <v>0.12881957899999999</v>
      </c>
      <c r="F23" s="59">
        <f t="shared" ref="F23:F29" si="12">SUM(C23:E23)</f>
        <v>1.0000000009999999</v>
      </c>
      <c r="G23" s="24">
        <f t="shared" ref="G23:G29" si="13">ROUND((100*B23),1)</f>
        <v>9.3000000000000007</v>
      </c>
      <c r="H23" s="24">
        <f t="shared" ref="H23:H29" si="14">ROUND((C23*100),1)</f>
        <v>42.7</v>
      </c>
      <c r="I23" s="24">
        <f t="shared" ref="I23:I29" si="15">ROUND((D23*100),1)</f>
        <v>44.4</v>
      </c>
      <c r="J23" s="24">
        <f t="shared" ref="J23:J29" si="16">ROUND((E23*100),1)</f>
        <v>12.9</v>
      </c>
      <c r="K23" s="24"/>
      <c r="L23" s="24">
        <f>100-H23</f>
        <v>57.3</v>
      </c>
      <c r="O23" s="27" t="s">
        <v>8</v>
      </c>
      <c r="P23" s="27">
        <v>8.9678999999999995E-2</v>
      </c>
      <c r="Q23" s="42">
        <v>9.6335000000000004E-2</v>
      </c>
      <c r="R23" s="27">
        <v>0.40864200000000001</v>
      </c>
      <c r="S23" s="42">
        <v>0.44624000000000003</v>
      </c>
      <c r="T23" s="27">
        <v>0.425261</v>
      </c>
      <c r="U23" s="42">
        <v>0.462586</v>
      </c>
      <c r="V23" s="27">
        <v>0.116296</v>
      </c>
      <c r="W23" s="27">
        <v>0.14247399999999999</v>
      </c>
    </row>
    <row r="24" spans="1:23" x14ac:dyDescent="0.2">
      <c r="A24" s="6" t="s">
        <v>9</v>
      </c>
      <c r="B24" s="17">
        <v>2.2072352E-2</v>
      </c>
      <c r="C24" s="12">
        <v>0.15448631700000001</v>
      </c>
      <c r="D24" s="17">
        <v>0.66128358899999995</v>
      </c>
      <c r="E24" s="13">
        <v>0.18423009500000001</v>
      </c>
      <c r="F24" s="59">
        <f t="shared" si="12"/>
        <v>1.0000000010000001</v>
      </c>
      <c r="G24" s="24">
        <f t="shared" si="13"/>
        <v>2.2000000000000002</v>
      </c>
      <c r="H24" s="24">
        <f t="shared" si="14"/>
        <v>15.4</v>
      </c>
      <c r="I24" s="24">
        <f t="shared" si="15"/>
        <v>66.099999999999994</v>
      </c>
      <c r="J24" s="24">
        <f t="shared" si="16"/>
        <v>18.399999999999999</v>
      </c>
      <c r="L24" s="24">
        <f t="shared" ref="L24:L29" si="17">100-H24</f>
        <v>84.6</v>
      </c>
      <c r="O24" s="27" t="s">
        <v>10</v>
      </c>
      <c r="P24" s="27">
        <v>2.0494999999999999E-2</v>
      </c>
      <c r="Q24" s="42">
        <v>2.3768000000000001E-2</v>
      </c>
      <c r="R24" s="27">
        <v>0.13291500000000001</v>
      </c>
      <c r="S24" s="42">
        <v>0.178837</v>
      </c>
      <c r="T24" s="27">
        <v>0.62741000000000002</v>
      </c>
      <c r="U24" s="42">
        <v>0.69358200000000003</v>
      </c>
      <c r="V24" s="27">
        <v>0.15824099999999999</v>
      </c>
      <c r="W24" s="27">
        <v>0.21340600000000001</v>
      </c>
    </row>
    <row r="25" spans="1:23" x14ac:dyDescent="0.2">
      <c r="A25" s="6" t="s">
        <v>11</v>
      </c>
      <c r="B25" s="17">
        <v>6.8059825000000004E-2</v>
      </c>
      <c r="C25" s="12">
        <v>0.30409091399999999</v>
      </c>
      <c r="D25" s="17">
        <v>0.59999629200000004</v>
      </c>
      <c r="E25" s="13">
        <v>9.5912793999999996E-2</v>
      </c>
      <c r="F25" s="59">
        <f t="shared" si="12"/>
        <v>1</v>
      </c>
      <c r="G25" s="24">
        <f t="shared" si="13"/>
        <v>6.8</v>
      </c>
      <c r="H25" s="24">
        <f t="shared" si="14"/>
        <v>30.4</v>
      </c>
      <c r="I25" s="24">
        <f t="shared" si="15"/>
        <v>60</v>
      </c>
      <c r="J25" s="24">
        <f t="shared" si="16"/>
        <v>9.6</v>
      </c>
      <c r="L25" s="24">
        <f t="shared" si="17"/>
        <v>69.599999999999994</v>
      </c>
      <c r="O25" s="27" t="s">
        <v>12</v>
      </c>
      <c r="P25" s="27">
        <v>6.5217999999999998E-2</v>
      </c>
      <c r="Q25" s="42">
        <v>7.1015999999999996E-2</v>
      </c>
      <c r="R25" s="27">
        <v>0.28300399999999998</v>
      </c>
      <c r="S25" s="42">
        <v>0.32603399999999999</v>
      </c>
      <c r="T25" s="27">
        <v>0.57685600000000004</v>
      </c>
      <c r="U25" s="42">
        <v>0.622699</v>
      </c>
      <c r="V25" s="27">
        <v>8.2861000000000004E-2</v>
      </c>
      <c r="W25" s="27">
        <v>0.110772</v>
      </c>
    </row>
    <row r="26" spans="1:23" x14ac:dyDescent="0.2">
      <c r="A26" s="6" t="s">
        <v>13</v>
      </c>
      <c r="B26" s="17">
        <v>9.3866909999999998E-2</v>
      </c>
      <c r="C26" s="12">
        <v>0.44490998599999998</v>
      </c>
      <c r="D26" s="17">
        <v>0.478946704</v>
      </c>
      <c r="E26" s="13">
        <v>7.6143311000000005E-2</v>
      </c>
      <c r="F26" s="59">
        <f t="shared" si="12"/>
        <v>1.0000000010000001</v>
      </c>
      <c r="G26" s="24">
        <f t="shared" si="13"/>
        <v>9.4</v>
      </c>
      <c r="H26" s="24">
        <f t="shared" si="14"/>
        <v>44.5</v>
      </c>
      <c r="I26" s="24">
        <f t="shared" si="15"/>
        <v>47.9</v>
      </c>
      <c r="J26" s="24">
        <f t="shared" si="16"/>
        <v>7.6</v>
      </c>
      <c r="L26" s="24">
        <f t="shared" si="17"/>
        <v>55.5</v>
      </c>
      <c r="O26" s="27" t="s">
        <v>14</v>
      </c>
      <c r="P26" s="27">
        <v>9.0676000000000007E-2</v>
      </c>
      <c r="Q26" s="42">
        <v>9.7157999999999994E-2</v>
      </c>
      <c r="R26" s="27">
        <v>0.42600100000000002</v>
      </c>
      <c r="S26" s="42">
        <v>0.46398</v>
      </c>
      <c r="T26" s="27">
        <v>0.460395</v>
      </c>
      <c r="U26" s="42">
        <v>0.49755700000000003</v>
      </c>
      <c r="V26" s="27">
        <v>6.6199999999999995E-2</v>
      </c>
      <c r="W26" s="27">
        <v>8.7441000000000005E-2</v>
      </c>
    </row>
    <row r="27" spans="1:23" x14ac:dyDescent="0.2">
      <c r="A27" s="6" t="s">
        <v>15</v>
      </c>
      <c r="B27" s="17">
        <v>1.7486285000000001E-2</v>
      </c>
      <c r="C27" s="12">
        <v>0.37995573700000002</v>
      </c>
      <c r="D27" s="17">
        <v>1.9420086E-2</v>
      </c>
      <c r="E27" s="13">
        <v>0.60062417700000004</v>
      </c>
      <c r="F27" s="59">
        <f t="shared" si="12"/>
        <v>1</v>
      </c>
      <c r="G27" s="24">
        <f t="shared" si="13"/>
        <v>1.7</v>
      </c>
      <c r="H27" s="24">
        <f t="shared" si="14"/>
        <v>38</v>
      </c>
      <c r="I27" s="24">
        <f t="shared" si="15"/>
        <v>1.9</v>
      </c>
      <c r="J27" s="24">
        <f t="shared" si="16"/>
        <v>60.1</v>
      </c>
      <c r="L27" s="24">
        <f t="shared" si="17"/>
        <v>62</v>
      </c>
      <c r="O27" s="27" t="s">
        <v>16</v>
      </c>
      <c r="P27" s="27">
        <v>1.5872000000000001E-2</v>
      </c>
      <c r="Q27" s="42">
        <v>1.9261E-2</v>
      </c>
      <c r="R27" s="27">
        <v>0.33297599999999999</v>
      </c>
      <c r="S27" s="42">
        <v>0.42929800000000001</v>
      </c>
      <c r="T27" s="27">
        <v>1.0317E-2</v>
      </c>
      <c r="U27" s="42">
        <v>3.6261000000000002E-2</v>
      </c>
      <c r="V27" s="27">
        <v>0.55097600000000002</v>
      </c>
      <c r="W27" s="27">
        <v>0.64828699999999995</v>
      </c>
    </row>
    <row r="28" spans="1:23" x14ac:dyDescent="0.2">
      <c r="A28" s="6" t="s">
        <v>17</v>
      </c>
      <c r="B28" s="17">
        <v>8.6366529999999993E-3</v>
      </c>
      <c r="C28" s="12">
        <v>0.22817369300000001</v>
      </c>
      <c r="D28" s="17">
        <v>7.3100000000000002E-12</v>
      </c>
      <c r="E28" s="13">
        <v>0.77182630699999999</v>
      </c>
      <c r="F28" s="59">
        <f t="shared" si="12"/>
        <v>1.0000000000073099</v>
      </c>
      <c r="G28" s="24">
        <f t="shared" si="13"/>
        <v>0.9</v>
      </c>
      <c r="H28" s="24">
        <f t="shared" si="14"/>
        <v>22.8</v>
      </c>
      <c r="I28" s="24">
        <f t="shared" si="15"/>
        <v>0</v>
      </c>
      <c r="J28" s="24">
        <f t="shared" si="16"/>
        <v>77.2</v>
      </c>
      <c r="L28" s="24">
        <f t="shared" si="17"/>
        <v>77.2</v>
      </c>
      <c r="O28" s="27" t="s">
        <v>18</v>
      </c>
      <c r="P28" s="27">
        <v>7.6660000000000001E-3</v>
      </c>
      <c r="Q28" s="42">
        <v>9.7289999999999998E-3</v>
      </c>
      <c r="R28" s="27">
        <v>0.173238</v>
      </c>
      <c r="S28" s="42">
        <v>0.29432799999999998</v>
      </c>
      <c r="T28" s="27">
        <v>7.3100000000000002E-12</v>
      </c>
      <c r="U28" s="42">
        <v>7.3100000000000002E-12</v>
      </c>
      <c r="V28" s="27">
        <v>0.70567199999999997</v>
      </c>
      <c r="W28" s="27">
        <v>0.826762</v>
      </c>
    </row>
    <row r="29" spans="1:23" x14ac:dyDescent="0.2">
      <c r="A29" s="7" t="s">
        <v>19</v>
      </c>
      <c r="B29" s="18">
        <v>3.8913820000000001E-3</v>
      </c>
      <c r="C29" s="14">
        <v>0.30112804799999998</v>
      </c>
      <c r="D29" s="18">
        <v>8.7265951999999994E-2</v>
      </c>
      <c r="E29" s="15">
        <v>0.61160600200000004</v>
      </c>
      <c r="F29" s="59">
        <f t="shared" si="12"/>
        <v>1.0000000019999999</v>
      </c>
      <c r="G29" s="24">
        <f t="shared" si="13"/>
        <v>0.4</v>
      </c>
      <c r="H29" s="24">
        <f t="shared" si="14"/>
        <v>30.1</v>
      </c>
      <c r="I29" s="24">
        <f t="shared" si="15"/>
        <v>8.6999999999999993</v>
      </c>
      <c r="J29" s="24">
        <f t="shared" si="16"/>
        <v>61.2</v>
      </c>
      <c r="L29" s="24">
        <f t="shared" si="17"/>
        <v>69.900000000000006</v>
      </c>
      <c r="O29" s="27" t="s">
        <v>20</v>
      </c>
      <c r="P29" s="27">
        <v>3.2650000000000001E-3</v>
      </c>
      <c r="Q29" s="42">
        <v>4.6369999999999996E-3</v>
      </c>
      <c r="R29" s="27">
        <v>0.22905200000000001</v>
      </c>
      <c r="S29" s="42">
        <v>0.38457000000000002</v>
      </c>
      <c r="T29" s="27">
        <v>4.5673999999999999E-2</v>
      </c>
      <c r="U29" s="42">
        <v>0.16036800000000001</v>
      </c>
      <c r="V29" s="27">
        <v>0.51994399999999996</v>
      </c>
      <c r="W29" s="27">
        <v>0.69599900000000003</v>
      </c>
    </row>
    <row r="30" spans="1:23" s="4" customFormat="1" ht="34" x14ac:dyDescent="0.4">
      <c r="A30" s="78" t="s">
        <v>25</v>
      </c>
      <c r="B30" s="78"/>
      <c r="C30" s="78"/>
      <c r="D30" s="78"/>
      <c r="E30" s="78"/>
      <c r="F30" s="60"/>
      <c r="G30" s="8"/>
      <c r="H30" s="8"/>
      <c r="I30" s="8"/>
      <c r="J30" s="8"/>
      <c r="K30" s="8"/>
      <c r="L30" s="8"/>
      <c r="M30" s="8"/>
      <c r="O30" s="28" t="s">
        <v>22</v>
      </c>
      <c r="P30" s="28" t="s">
        <v>22</v>
      </c>
      <c r="Q30" s="44" t="s">
        <v>22</v>
      </c>
      <c r="R30" s="28" t="s">
        <v>22</v>
      </c>
      <c r="S30" s="44" t="s">
        <v>22</v>
      </c>
      <c r="T30" s="28" t="s">
        <v>22</v>
      </c>
      <c r="U30" s="45" t="s">
        <v>22</v>
      </c>
      <c r="V30" s="29" t="s">
        <v>22</v>
      </c>
      <c r="W30" s="29" t="s">
        <v>22</v>
      </c>
    </row>
    <row r="31" spans="1:23" x14ac:dyDescent="0.2">
      <c r="A31" s="72" t="s">
        <v>26</v>
      </c>
      <c r="B31" s="73"/>
      <c r="C31" s="73"/>
      <c r="D31" s="73"/>
      <c r="E31" s="74"/>
      <c r="O31" s="62" t="s">
        <v>1</v>
      </c>
      <c r="P31" s="62"/>
      <c r="Q31" s="62"/>
      <c r="R31" s="62"/>
      <c r="S31" s="62"/>
      <c r="T31" s="62"/>
      <c r="U31" s="62"/>
      <c r="V31" s="62"/>
      <c r="W31" s="62"/>
    </row>
    <row r="32" spans="1:23" x14ac:dyDescent="0.2">
      <c r="A32" s="5"/>
      <c r="B32" s="1" t="s">
        <v>2</v>
      </c>
      <c r="C32" s="1" t="s">
        <v>3</v>
      </c>
      <c r="D32" s="1" t="s">
        <v>4</v>
      </c>
      <c r="E32" s="1" t="s">
        <v>5</v>
      </c>
      <c r="K32" s="24">
        <f>AVERAGE(J33:J39)</f>
        <v>26.542857142857144</v>
      </c>
      <c r="L32" t="s">
        <v>6</v>
      </c>
      <c r="M32" s="24">
        <f>AVERAGE(L33:L39)</f>
        <v>62.114285714285707</v>
      </c>
      <c r="O32" s="27"/>
      <c r="P32" s="27">
        <v>2.5000000000000001E-2</v>
      </c>
      <c r="Q32" s="42">
        <v>0.97499999999999998</v>
      </c>
      <c r="R32" s="27">
        <v>2.5000000000000001E-2</v>
      </c>
      <c r="S32" s="42">
        <v>0.97499999999999998</v>
      </c>
      <c r="T32" s="27">
        <v>2.5000000000000001E-2</v>
      </c>
      <c r="U32" s="42">
        <v>0.97499999999999998</v>
      </c>
      <c r="V32" s="27">
        <v>2.5000000000000001E-2</v>
      </c>
      <c r="W32" s="27">
        <v>0.97499999999999998</v>
      </c>
    </row>
    <row r="33" spans="1:23" x14ac:dyDescent="0.2">
      <c r="A33" s="5" t="s">
        <v>7</v>
      </c>
      <c r="B33" s="16">
        <v>6.6760528E-2</v>
      </c>
      <c r="C33" s="10">
        <v>0.443592139</v>
      </c>
      <c r="D33" s="16">
        <v>0.42909997599999999</v>
      </c>
      <c r="E33" s="11">
        <v>0.12730788500000001</v>
      </c>
      <c r="F33" s="59">
        <f>SUM(C33:E33)</f>
        <v>1</v>
      </c>
      <c r="G33" s="24">
        <f t="shared" ref="G33:G39" si="18">ROUND((100*B33),1)</f>
        <v>6.7</v>
      </c>
      <c r="H33" s="24">
        <f t="shared" ref="H33:H39" si="19">ROUND((C33*100),1)</f>
        <v>44.4</v>
      </c>
      <c r="I33" s="24">
        <f t="shared" ref="I33:I39" si="20">ROUND((D33*100),1)</f>
        <v>42.9</v>
      </c>
      <c r="J33" s="24">
        <f t="shared" ref="J33:J39" si="21">ROUND((E33*100),1)</f>
        <v>12.7</v>
      </c>
      <c r="L33" s="24">
        <f>100-H33</f>
        <v>55.6</v>
      </c>
      <c r="O33" s="27" t="s">
        <v>8</v>
      </c>
      <c r="P33" s="27">
        <v>6.4365000000000006E-2</v>
      </c>
      <c r="Q33" s="42">
        <v>6.9156999999999996E-2</v>
      </c>
      <c r="R33" s="27">
        <v>0.42497800000000002</v>
      </c>
      <c r="S33" s="42">
        <v>0.46220600000000001</v>
      </c>
      <c r="T33" s="27">
        <v>0.41028100000000001</v>
      </c>
      <c r="U33" s="42">
        <v>0.44791900000000001</v>
      </c>
      <c r="V33" s="27">
        <v>0.11432</v>
      </c>
      <c r="W33" s="27">
        <v>0.140296</v>
      </c>
    </row>
    <row r="34" spans="1:23" x14ac:dyDescent="0.2">
      <c r="A34" s="6" t="s">
        <v>9</v>
      </c>
      <c r="B34" s="17">
        <v>1.5442074E-2</v>
      </c>
      <c r="C34" s="12">
        <v>0.18638639300000001</v>
      </c>
      <c r="D34" s="17">
        <v>0.649047822</v>
      </c>
      <c r="E34" s="13">
        <v>0.16456578399999999</v>
      </c>
      <c r="F34" s="59">
        <f t="shared" ref="F34:F39" si="22">SUM(C34:E34)</f>
        <v>0.99999999900000003</v>
      </c>
      <c r="G34" s="24">
        <f t="shared" si="18"/>
        <v>1.5</v>
      </c>
      <c r="H34" s="24">
        <f t="shared" si="19"/>
        <v>18.600000000000001</v>
      </c>
      <c r="I34" s="24">
        <f t="shared" si="20"/>
        <v>64.900000000000006</v>
      </c>
      <c r="J34" s="24">
        <f t="shared" si="21"/>
        <v>16.5</v>
      </c>
      <c r="L34" s="24">
        <f t="shared" ref="L34:L39" si="23">100-H34</f>
        <v>81.400000000000006</v>
      </c>
      <c r="O34" s="27" t="s">
        <v>10</v>
      </c>
      <c r="P34" s="27">
        <v>1.4234E-2</v>
      </c>
      <c r="Q34" s="42">
        <v>1.6650000000000002E-2</v>
      </c>
      <c r="R34" s="27">
        <v>0.15678600000000001</v>
      </c>
      <c r="S34" s="42">
        <v>0.21598600000000001</v>
      </c>
      <c r="T34" s="27">
        <v>0.610954</v>
      </c>
      <c r="U34" s="42">
        <v>0.687141</v>
      </c>
      <c r="V34" s="27">
        <v>0.13636400000000001</v>
      </c>
      <c r="W34" s="27">
        <v>0.19276799999999999</v>
      </c>
    </row>
    <row r="35" spans="1:23" x14ac:dyDescent="0.2">
      <c r="A35" s="6" t="s">
        <v>11</v>
      </c>
      <c r="B35" s="17">
        <v>4.7043438E-2</v>
      </c>
      <c r="C35" s="12">
        <v>0.30376382200000002</v>
      </c>
      <c r="D35" s="17">
        <v>0.60342571300000003</v>
      </c>
      <c r="E35" s="13">
        <v>9.2810464999999995E-2</v>
      </c>
      <c r="F35" s="59">
        <f t="shared" si="22"/>
        <v>1</v>
      </c>
      <c r="G35" s="24">
        <f t="shared" si="18"/>
        <v>4.7</v>
      </c>
      <c r="H35" s="24">
        <f t="shared" si="19"/>
        <v>30.4</v>
      </c>
      <c r="I35" s="24">
        <f t="shared" si="20"/>
        <v>60.3</v>
      </c>
      <c r="J35" s="24">
        <f t="shared" si="21"/>
        <v>9.3000000000000007</v>
      </c>
      <c r="L35" s="24">
        <f t="shared" si="23"/>
        <v>69.599999999999994</v>
      </c>
      <c r="O35" s="27" t="s">
        <v>12</v>
      </c>
      <c r="P35" s="27">
        <v>4.5065000000000001E-2</v>
      </c>
      <c r="Q35" s="42">
        <v>4.9022000000000003E-2</v>
      </c>
      <c r="R35" s="27">
        <v>0.28296399999999999</v>
      </c>
      <c r="S35" s="42">
        <v>0.32456400000000002</v>
      </c>
      <c r="T35" s="27">
        <v>0.581314</v>
      </c>
      <c r="U35" s="42">
        <v>0.62553800000000004</v>
      </c>
      <c r="V35" s="27">
        <v>7.9178999999999999E-2</v>
      </c>
      <c r="W35" s="27">
        <v>0.10644199999999999</v>
      </c>
    </row>
    <row r="36" spans="1:23" x14ac:dyDescent="0.2">
      <c r="A36" s="6" t="s">
        <v>13</v>
      </c>
      <c r="B36" s="17">
        <v>5.6196887000000001E-2</v>
      </c>
      <c r="C36" s="12">
        <v>0.43159816099999998</v>
      </c>
      <c r="D36" s="17">
        <v>0.49721918799999998</v>
      </c>
      <c r="E36" s="13">
        <v>7.1182651E-2</v>
      </c>
      <c r="F36" s="59">
        <f t="shared" si="22"/>
        <v>1</v>
      </c>
      <c r="G36" s="24">
        <f t="shared" si="18"/>
        <v>5.6</v>
      </c>
      <c r="H36" s="24">
        <f t="shared" si="19"/>
        <v>43.2</v>
      </c>
      <c r="I36" s="24">
        <f t="shared" si="20"/>
        <v>49.7</v>
      </c>
      <c r="J36" s="24">
        <f t="shared" si="21"/>
        <v>7.1</v>
      </c>
      <c r="L36" s="24">
        <f t="shared" si="23"/>
        <v>56.8</v>
      </c>
      <c r="O36" s="27" t="s">
        <v>14</v>
      </c>
      <c r="P36" s="27">
        <v>5.3900000000000003E-2</v>
      </c>
      <c r="Q36" s="42">
        <v>5.8493999999999997E-2</v>
      </c>
      <c r="R36" s="27">
        <v>0.41126600000000002</v>
      </c>
      <c r="S36" s="42">
        <v>0.45193</v>
      </c>
      <c r="T36" s="27">
        <v>0.47702899999999998</v>
      </c>
      <c r="U36" s="42">
        <v>0.51741000000000004</v>
      </c>
      <c r="V36" s="27">
        <v>6.0569999999999999E-2</v>
      </c>
      <c r="W36" s="27">
        <v>8.1795999999999994E-2</v>
      </c>
    </row>
    <row r="37" spans="1:23" x14ac:dyDescent="0.2">
      <c r="A37" s="6" t="s">
        <v>15</v>
      </c>
      <c r="B37" s="17">
        <v>1.7877545000000002E-2</v>
      </c>
      <c r="C37" s="12">
        <v>0.449410845</v>
      </c>
      <c r="D37" s="17">
        <v>6.0305699999999997E-2</v>
      </c>
      <c r="E37" s="13">
        <v>0.49028345499999998</v>
      </c>
      <c r="F37" s="59">
        <f t="shared" si="22"/>
        <v>1</v>
      </c>
      <c r="G37" s="24">
        <f t="shared" si="18"/>
        <v>1.8</v>
      </c>
      <c r="H37" s="24">
        <f t="shared" si="19"/>
        <v>44.9</v>
      </c>
      <c r="I37" s="24">
        <f t="shared" si="20"/>
        <v>6</v>
      </c>
      <c r="J37" s="24">
        <f t="shared" si="21"/>
        <v>49</v>
      </c>
      <c r="L37" s="24">
        <f t="shared" si="23"/>
        <v>55.1</v>
      </c>
      <c r="O37" s="27" t="s">
        <v>16</v>
      </c>
      <c r="P37" s="27">
        <v>1.6587000000000001E-2</v>
      </c>
      <c r="Q37" s="42">
        <v>1.9168000000000001E-2</v>
      </c>
      <c r="R37" s="27">
        <v>0.41328900000000002</v>
      </c>
      <c r="S37" s="42">
        <v>0.48553299999999999</v>
      </c>
      <c r="T37" s="27">
        <v>4.0509000000000003E-2</v>
      </c>
      <c r="U37" s="42">
        <v>8.0102000000000007E-2</v>
      </c>
      <c r="V37" s="27">
        <v>0.45366499999999998</v>
      </c>
      <c r="W37" s="27">
        <v>0.52690199999999998</v>
      </c>
    </row>
    <row r="38" spans="1:23" x14ac:dyDescent="0.2">
      <c r="A38" s="6" t="s">
        <v>17</v>
      </c>
      <c r="B38" s="17">
        <v>8.7311200000000002E-3</v>
      </c>
      <c r="C38" s="12">
        <v>0.53629722599999996</v>
      </c>
      <c r="D38" s="17">
        <v>4.3980536000000001E-2</v>
      </c>
      <c r="E38" s="13">
        <v>0.41972223800000003</v>
      </c>
      <c r="F38" s="59">
        <f t="shared" si="22"/>
        <v>1</v>
      </c>
      <c r="G38" s="24">
        <f t="shared" si="18"/>
        <v>0.9</v>
      </c>
      <c r="H38" s="24">
        <f t="shared" si="19"/>
        <v>53.6</v>
      </c>
      <c r="I38" s="24">
        <f t="shared" si="20"/>
        <v>4.4000000000000004</v>
      </c>
      <c r="J38" s="24">
        <f t="shared" si="21"/>
        <v>42</v>
      </c>
      <c r="L38" s="24">
        <f t="shared" si="23"/>
        <v>46.4</v>
      </c>
      <c r="O38" s="27" t="s">
        <v>18</v>
      </c>
      <c r="P38" s="27">
        <v>7.8079999999999998E-3</v>
      </c>
      <c r="Q38" s="42">
        <v>9.6539999999999994E-3</v>
      </c>
      <c r="R38" s="27">
        <v>0.48586800000000002</v>
      </c>
      <c r="S38" s="42">
        <v>0.58672599999999997</v>
      </c>
      <c r="T38" s="27">
        <v>2.9947000000000001E-2</v>
      </c>
      <c r="U38" s="42">
        <v>5.8014999999999997E-2</v>
      </c>
      <c r="V38" s="27">
        <v>0.37024200000000002</v>
      </c>
      <c r="W38" s="27">
        <v>0.46920299999999998</v>
      </c>
    </row>
    <row r="39" spans="1:23" x14ac:dyDescent="0.2">
      <c r="A39" s="7" t="s">
        <v>19</v>
      </c>
      <c r="B39" s="18">
        <v>4.3112970000000004E-3</v>
      </c>
      <c r="C39" s="14">
        <v>0.30076568999999997</v>
      </c>
      <c r="D39" s="18">
        <v>0.207569272</v>
      </c>
      <c r="E39" s="15">
        <v>0.491665038</v>
      </c>
      <c r="F39" s="59">
        <f t="shared" si="22"/>
        <v>1</v>
      </c>
      <c r="G39" s="24">
        <f t="shared" si="18"/>
        <v>0.4</v>
      </c>
      <c r="H39" s="24">
        <f t="shared" si="19"/>
        <v>30.1</v>
      </c>
      <c r="I39" s="24">
        <f t="shared" si="20"/>
        <v>20.8</v>
      </c>
      <c r="J39" s="24">
        <f t="shared" si="21"/>
        <v>49.2</v>
      </c>
      <c r="L39" s="24">
        <f t="shared" si="23"/>
        <v>69.900000000000006</v>
      </c>
      <c r="O39" s="27" t="s">
        <v>20</v>
      </c>
      <c r="P39" s="27">
        <v>3.6600000000000001E-3</v>
      </c>
      <c r="Q39" s="42">
        <v>4.9620000000000003E-3</v>
      </c>
      <c r="R39" s="27">
        <v>0.23327000000000001</v>
      </c>
      <c r="S39" s="42">
        <v>0.36826199999999998</v>
      </c>
      <c r="T39" s="27">
        <v>0.13813900000000001</v>
      </c>
      <c r="U39" s="42">
        <v>0.27700000000000002</v>
      </c>
      <c r="V39" s="27">
        <v>0.41802299999999998</v>
      </c>
      <c r="W39" s="27">
        <v>0.565307</v>
      </c>
    </row>
    <row r="40" spans="1:23" x14ac:dyDescent="0.2">
      <c r="L40" s="24"/>
      <c r="O40" s="27"/>
      <c r="P40" s="27"/>
      <c r="Q40" s="42"/>
      <c r="R40" s="27"/>
      <c r="S40" s="42"/>
      <c r="T40" s="27"/>
      <c r="U40" s="42"/>
      <c r="V40" s="27"/>
      <c r="W40" s="27"/>
    </row>
    <row r="41" spans="1:23" x14ac:dyDescent="0.2">
      <c r="A41" s="75" t="s">
        <v>27</v>
      </c>
      <c r="B41" s="76"/>
      <c r="C41" s="76"/>
      <c r="D41" s="76"/>
      <c r="E41" s="77"/>
      <c r="O41" s="62" t="s">
        <v>1</v>
      </c>
      <c r="P41" s="62"/>
      <c r="Q41" s="62"/>
      <c r="R41" s="62"/>
      <c r="S41" s="62"/>
      <c r="T41" s="62"/>
      <c r="U41" s="62"/>
      <c r="V41" s="62"/>
      <c r="W41" s="62"/>
    </row>
    <row r="42" spans="1:23" x14ac:dyDescent="0.2">
      <c r="A42" s="5"/>
      <c r="B42" s="1" t="s">
        <v>2</v>
      </c>
      <c r="C42" s="1" t="s">
        <v>3</v>
      </c>
      <c r="D42" s="1" t="s">
        <v>4</v>
      </c>
      <c r="E42" s="1" t="s">
        <v>5</v>
      </c>
      <c r="K42" s="24">
        <f>AVERAGE(J43:J49)</f>
        <v>40.01428571428572</v>
      </c>
      <c r="L42" t="s">
        <v>6</v>
      </c>
      <c r="M42" s="24">
        <f>AVERAGE(L43:L49)</f>
        <v>70.071428571428569</v>
      </c>
      <c r="O42" s="27"/>
      <c r="P42" s="27">
        <v>2.5000000000000001E-2</v>
      </c>
      <c r="Q42" s="42">
        <v>0.97499999999999998</v>
      </c>
      <c r="R42" s="27">
        <v>2.5000000000000001E-2</v>
      </c>
      <c r="S42" s="42">
        <v>0.97499999999999998</v>
      </c>
      <c r="T42" s="27">
        <v>2.5000000000000001E-2</v>
      </c>
      <c r="U42" s="42">
        <v>0.97499999999999998</v>
      </c>
      <c r="V42" s="27">
        <v>2.5000000000000001E-2</v>
      </c>
      <c r="W42" s="27">
        <v>0.97499999999999998</v>
      </c>
    </row>
    <row r="43" spans="1:23" x14ac:dyDescent="0.2">
      <c r="A43" s="5" t="s">
        <v>7</v>
      </c>
      <c r="B43" s="16">
        <v>0.136117823</v>
      </c>
      <c r="C43" s="10">
        <v>0.31227503400000001</v>
      </c>
      <c r="D43" s="16">
        <v>0.47567222399999998</v>
      </c>
      <c r="E43" s="11">
        <v>0.21205274199999999</v>
      </c>
      <c r="F43" s="59">
        <f>SUM(C43:E43)</f>
        <v>1</v>
      </c>
      <c r="G43" s="24">
        <f t="shared" ref="G43:G49" si="24">ROUND((100*B43),1)</f>
        <v>13.6</v>
      </c>
      <c r="H43" s="24">
        <f t="shared" ref="H43:H49" si="25">ROUND((C43*100),1)</f>
        <v>31.2</v>
      </c>
      <c r="I43" s="24">
        <f t="shared" ref="I43:I49" si="26">ROUND((D43*100),1)</f>
        <v>47.6</v>
      </c>
      <c r="J43" s="24">
        <f t="shared" ref="J43:J49" si="27">ROUND((E43*100),1)</f>
        <v>21.2</v>
      </c>
      <c r="L43" s="24">
        <f>100-H43</f>
        <v>68.8</v>
      </c>
      <c r="O43" s="27" t="s">
        <v>8</v>
      </c>
      <c r="P43" s="27">
        <v>0.12987099999999999</v>
      </c>
      <c r="Q43" s="42">
        <v>0.14236499999999999</v>
      </c>
      <c r="R43" s="27">
        <v>0.28952600000000001</v>
      </c>
      <c r="S43" s="42">
        <v>0.33502399999999999</v>
      </c>
      <c r="T43" s="27">
        <v>0.451598</v>
      </c>
      <c r="U43" s="42">
        <v>0.499747</v>
      </c>
      <c r="V43" s="27">
        <v>0.19187100000000001</v>
      </c>
      <c r="W43" s="27">
        <v>0.232235</v>
      </c>
    </row>
    <row r="44" spans="1:23" x14ac:dyDescent="0.2">
      <c r="A44" s="6" t="s">
        <v>9</v>
      </c>
      <c r="B44" s="17">
        <v>5.6511125000000002E-2</v>
      </c>
      <c r="C44" s="12">
        <v>0.21042702099999999</v>
      </c>
      <c r="D44" s="17">
        <v>0.44205575800000002</v>
      </c>
      <c r="E44" s="13">
        <v>0.34751722000000002</v>
      </c>
      <c r="F44" s="59">
        <f t="shared" ref="F44:F49" si="28">SUM(C44:E44)</f>
        <v>0.99999999900000014</v>
      </c>
      <c r="G44" s="24">
        <f t="shared" si="24"/>
        <v>5.7</v>
      </c>
      <c r="H44" s="24">
        <f t="shared" si="25"/>
        <v>21</v>
      </c>
      <c r="I44" s="24">
        <f t="shared" si="26"/>
        <v>44.2</v>
      </c>
      <c r="J44" s="24">
        <f t="shared" si="27"/>
        <v>34.799999999999997</v>
      </c>
      <c r="L44" s="24">
        <f t="shared" ref="L44:L49" si="29">100-H44</f>
        <v>79</v>
      </c>
      <c r="O44" s="27" t="s">
        <v>10</v>
      </c>
      <c r="P44" s="27">
        <v>5.2484999999999997E-2</v>
      </c>
      <c r="Q44" s="42">
        <v>6.0537000000000001E-2</v>
      </c>
      <c r="R44" s="27">
        <v>0.180588</v>
      </c>
      <c r="S44" s="42">
        <v>0.24026600000000001</v>
      </c>
      <c r="T44" s="27">
        <v>0.40354600000000002</v>
      </c>
      <c r="U44" s="42">
        <v>0.48056599999999999</v>
      </c>
      <c r="V44" s="27">
        <v>0.30855900000000003</v>
      </c>
      <c r="W44" s="27">
        <v>0.38647500000000001</v>
      </c>
    </row>
    <row r="45" spans="1:23" x14ac:dyDescent="0.2">
      <c r="A45" s="6" t="s">
        <v>11</v>
      </c>
      <c r="B45" s="17">
        <v>8.6674652000000005E-2</v>
      </c>
      <c r="C45" s="12">
        <v>0.227657467</v>
      </c>
      <c r="D45" s="17">
        <v>0.60171169099999999</v>
      </c>
      <c r="E45" s="13">
        <v>0.170630842</v>
      </c>
      <c r="F45" s="59">
        <f t="shared" si="28"/>
        <v>1</v>
      </c>
      <c r="G45" s="24">
        <f t="shared" si="24"/>
        <v>8.6999999999999993</v>
      </c>
      <c r="H45" s="24">
        <f t="shared" si="25"/>
        <v>22.8</v>
      </c>
      <c r="I45" s="24">
        <f t="shared" si="26"/>
        <v>60.2</v>
      </c>
      <c r="J45" s="24">
        <f t="shared" si="27"/>
        <v>17.100000000000001</v>
      </c>
      <c r="L45" s="24">
        <f t="shared" si="29"/>
        <v>77.2</v>
      </c>
      <c r="O45" s="27" t="s">
        <v>12</v>
      </c>
      <c r="P45" s="27">
        <v>8.1808000000000006E-2</v>
      </c>
      <c r="Q45" s="42">
        <v>9.1540999999999997E-2</v>
      </c>
      <c r="R45" s="27">
        <v>0.20292199999999999</v>
      </c>
      <c r="S45" s="42">
        <v>0.25239299999999998</v>
      </c>
      <c r="T45" s="27">
        <v>0.57128699999999999</v>
      </c>
      <c r="U45" s="42">
        <v>0.63213600000000003</v>
      </c>
      <c r="V45" s="27">
        <v>0.14714099999999999</v>
      </c>
      <c r="W45" s="27">
        <v>0.19412099999999999</v>
      </c>
    </row>
    <row r="46" spans="1:23" x14ac:dyDescent="0.2">
      <c r="A46" s="6" t="s">
        <v>13</v>
      </c>
      <c r="B46" s="17">
        <v>0.16949840599999999</v>
      </c>
      <c r="C46" s="12">
        <v>0.45839578800000003</v>
      </c>
      <c r="D46" s="17">
        <v>0.39898801</v>
      </c>
      <c r="E46" s="13">
        <v>0.142616201</v>
      </c>
      <c r="F46" s="59">
        <f t="shared" si="28"/>
        <v>0.99999999900000014</v>
      </c>
      <c r="G46" s="24">
        <f t="shared" si="24"/>
        <v>16.899999999999999</v>
      </c>
      <c r="H46" s="24">
        <f t="shared" si="25"/>
        <v>45.8</v>
      </c>
      <c r="I46" s="24">
        <f t="shared" si="26"/>
        <v>39.9</v>
      </c>
      <c r="J46" s="24">
        <f t="shared" si="27"/>
        <v>14.3</v>
      </c>
      <c r="L46" s="24">
        <f t="shared" si="29"/>
        <v>54.2</v>
      </c>
      <c r="O46" s="27" t="s">
        <v>14</v>
      </c>
      <c r="P46" s="27">
        <v>0.162741</v>
      </c>
      <c r="Q46" s="42">
        <v>0.176255</v>
      </c>
      <c r="R46" s="27">
        <v>0.43579299999999999</v>
      </c>
      <c r="S46" s="42">
        <v>0.48099900000000001</v>
      </c>
      <c r="T46" s="27">
        <v>0.37717800000000001</v>
      </c>
      <c r="U46" s="42">
        <v>0.42079800000000001</v>
      </c>
      <c r="V46" s="27">
        <v>0.12665799999999999</v>
      </c>
      <c r="W46" s="27">
        <v>0.15857499999999999</v>
      </c>
    </row>
    <row r="47" spans="1:23" x14ac:dyDescent="0.2">
      <c r="A47" s="6" t="s">
        <v>15</v>
      </c>
      <c r="B47" s="17">
        <v>4.1009116999999998E-2</v>
      </c>
      <c r="C47" s="12">
        <v>0.41602536299999998</v>
      </c>
      <c r="D47" s="17">
        <v>6.5855544000000002E-2</v>
      </c>
      <c r="E47" s="13">
        <v>0.51811909300000003</v>
      </c>
      <c r="F47" s="59">
        <f t="shared" si="28"/>
        <v>1</v>
      </c>
      <c r="G47" s="24">
        <f t="shared" si="24"/>
        <v>4.0999999999999996</v>
      </c>
      <c r="H47" s="24">
        <f t="shared" si="25"/>
        <v>41.6</v>
      </c>
      <c r="I47" s="24">
        <f t="shared" si="26"/>
        <v>6.6</v>
      </c>
      <c r="J47" s="24">
        <f t="shared" si="27"/>
        <v>51.8</v>
      </c>
      <c r="L47" s="24">
        <f t="shared" si="29"/>
        <v>58.4</v>
      </c>
      <c r="O47" s="27" t="s">
        <v>16</v>
      </c>
      <c r="P47" s="27">
        <v>3.7272E-2</v>
      </c>
      <c r="Q47" s="42">
        <v>4.4746000000000001E-2</v>
      </c>
      <c r="R47" s="27">
        <v>0.37057400000000001</v>
      </c>
      <c r="S47" s="42">
        <v>0.461476</v>
      </c>
      <c r="T47" s="27">
        <v>4.3901000000000003E-2</v>
      </c>
      <c r="U47" s="42">
        <v>8.7811E-2</v>
      </c>
      <c r="V47" s="27">
        <v>0.47072399999999998</v>
      </c>
      <c r="W47" s="27">
        <v>0.56551499999999999</v>
      </c>
    </row>
    <row r="48" spans="1:23" x14ac:dyDescent="0.2">
      <c r="A48" s="6" t="s">
        <v>17</v>
      </c>
      <c r="B48" s="17">
        <v>4.5718834999999999E-2</v>
      </c>
      <c r="C48" s="12">
        <v>0.32743327900000002</v>
      </c>
      <c r="D48" s="17">
        <v>5.9071446E-2</v>
      </c>
      <c r="E48" s="13">
        <v>0.61349527500000001</v>
      </c>
      <c r="F48" s="59">
        <f t="shared" si="28"/>
        <v>1</v>
      </c>
      <c r="G48" s="24">
        <f t="shared" si="24"/>
        <v>4.5999999999999996</v>
      </c>
      <c r="H48" s="24">
        <f t="shared" si="25"/>
        <v>32.700000000000003</v>
      </c>
      <c r="I48" s="24">
        <f t="shared" si="26"/>
        <v>5.9</v>
      </c>
      <c r="J48" s="24">
        <f t="shared" si="27"/>
        <v>61.3</v>
      </c>
      <c r="L48" s="24">
        <f t="shared" si="29"/>
        <v>67.3</v>
      </c>
      <c r="O48" s="27" t="s">
        <v>18</v>
      </c>
      <c r="P48" s="27">
        <v>4.1714000000000001E-2</v>
      </c>
      <c r="Q48" s="42">
        <v>4.9723999999999997E-2</v>
      </c>
      <c r="R48" s="27">
        <v>0.28744199999999998</v>
      </c>
      <c r="S48" s="42">
        <v>0.367425</v>
      </c>
      <c r="T48" s="27">
        <v>3.9218999999999997E-2</v>
      </c>
      <c r="U48" s="42">
        <v>7.8923999999999994E-2</v>
      </c>
      <c r="V48" s="27">
        <v>0.57198400000000005</v>
      </c>
      <c r="W48" s="27">
        <v>0.65500599999999998</v>
      </c>
    </row>
    <row r="49" spans="1:23" x14ac:dyDescent="0.2">
      <c r="A49" s="7" t="s">
        <v>19</v>
      </c>
      <c r="B49" s="18">
        <v>9.9310419999999993E-3</v>
      </c>
      <c r="C49" s="14">
        <v>0.144336926</v>
      </c>
      <c r="D49" s="18">
        <v>5.9492201000000001E-2</v>
      </c>
      <c r="E49" s="15">
        <v>0.79617087200000003</v>
      </c>
      <c r="F49" s="59">
        <f t="shared" si="28"/>
        <v>0.99999999900000003</v>
      </c>
      <c r="G49" s="24">
        <f t="shared" si="24"/>
        <v>1</v>
      </c>
      <c r="H49" s="24">
        <f t="shared" si="25"/>
        <v>14.4</v>
      </c>
      <c r="I49" s="24">
        <f t="shared" si="26"/>
        <v>5.9</v>
      </c>
      <c r="J49" s="24">
        <f t="shared" si="27"/>
        <v>79.599999999999994</v>
      </c>
      <c r="L49" s="24">
        <f t="shared" si="29"/>
        <v>85.6</v>
      </c>
      <c r="O49" s="27" t="s">
        <v>20</v>
      </c>
      <c r="P49" s="27">
        <v>8.2070000000000008E-3</v>
      </c>
      <c r="Q49" s="42">
        <v>1.1655E-2</v>
      </c>
      <c r="R49" s="27">
        <v>9.0158000000000002E-2</v>
      </c>
      <c r="S49" s="42">
        <v>0.198516</v>
      </c>
      <c r="T49" s="27">
        <v>2.3035E-2</v>
      </c>
      <c r="U49" s="42">
        <v>9.5949000000000007E-2</v>
      </c>
      <c r="V49" s="27">
        <v>0.73259200000000002</v>
      </c>
      <c r="W49" s="27">
        <v>0.85975000000000001</v>
      </c>
    </row>
  </sheetData>
  <mergeCells count="12">
    <mergeCell ref="A1:E1"/>
    <mergeCell ref="A11:E11"/>
    <mergeCell ref="A21:E21"/>
    <mergeCell ref="A31:E31"/>
    <mergeCell ref="A41:E41"/>
    <mergeCell ref="A10:E10"/>
    <mergeCell ref="A30:E30"/>
    <mergeCell ref="O1:W1"/>
    <mergeCell ref="O11:W11"/>
    <mergeCell ref="O21:W21"/>
    <mergeCell ref="O31:W31"/>
    <mergeCell ref="O41:W41"/>
  </mergeCells>
  <conditionalFormatting sqref="B3:B12 B20:B22 B30:B32 B40:B42 B50">
    <cfRule type="colorScale" priority="9">
      <colorScale>
        <cfvo type="num" val="0"/>
        <cfvo type="num" val="0.1"/>
        <color rgb="FFFCFCFF"/>
        <color rgb="FF63BE7B"/>
      </colorScale>
    </cfRule>
  </conditionalFormatting>
  <conditionalFormatting sqref="B13:B19">
    <cfRule type="colorScale" priority="7">
      <colorScale>
        <cfvo type="num" val="0"/>
        <cfvo type="num" val="0.1"/>
        <color rgb="FFFCFCFF"/>
        <color rgb="FF63BE7B"/>
      </colorScale>
    </cfRule>
  </conditionalFormatting>
  <conditionalFormatting sqref="B23:B29">
    <cfRule type="colorScale" priority="5">
      <colorScale>
        <cfvo type="num" val="0"/>
        <cfvo type="num" val="0.1"/>
        <color rgb="FFFCFCFF"/>
        <color rgb="FF63BE7B"/>
      </colorScale>
    </cfRule>
  </conditionalFormatting>
  <conditionalFormatting sqref="B33:B39">
    <cfRule type="colorScale" priority="3">
      <colorScale>
        <cfvo type="num" val="0"/>
        <cfvo type="num" val="0.1"/>
        <color rgb="FFFCFCFF"/>
        <color rgb="FF63BE7B"/>
      </colorScale>
    </cfRule>
  </conditionalFormatting>
  <conditionalFormatting sqref="B43:B49">
    <cfRule type="colorScale" priority="1">
      <colorScale>
        <cfvo type="num" val="0"/>
        <cfvo type="num" val="0.1"/>
        <color rgb="FFFCFCFF"/>
        <color rgb="FF63BE7B"/>
      </colorScale>
    </cfRule>
  </conditionalFormatting>
  <conditionalFormatting sqref="C3:E9 C20:E20 C40:E40">
    <cfRule type="colorScale" priority="14">
      <colorScale>
        <cfvo type="num" val="0"/>
        <cfvo type="num" val="1"/>
        <color theme="0"/>
        <color rgb="FF63BE88"/>
      </colorScale>
    </cfRule>
  </conditionalFormatting>
  <conditionalFormatting sqref="C13:E19">
    <cfRule type="colorScale" priority="8">
      <colorScale>
        <cfvo type="num" val="0"/>
        <cfvo type="num" val="1"/>
        <color theme="0"/>
        <color rgb="FF63BE88"/>
      </colorScale>
    </cfRule>
  </conditionalFormatting>
  <conditionalFormatting sqref="C23:E29">
    <cfRule type="colorScale" priority="6">
      <colorScale>
        <cfvo type="num" val="0"/>
        <cfvo type="num" val="1"/>
        <color theme="0"/>
        <color rgb="FF63BE88"/>
      </colorScale>
    </cfRule>
  </conditionalFormatting>
  <conditionalFormatting sqref="C33:E39">
    <cfRule type="colorScale" priority="4">
      <colorScale>
        <cfvo type="num" val="0"/>
        <cfvo type="num" val="1"/>
        <color theme="0"/>
        <color rgb="FF63BE88"/>
      </colorScale>
    </cfRule>
  </conditionalFormatting>
  <conditionalFormatting sqref="C43:E49">
    <cfRule type="colorScale" priority="2">
      <colorScale>
        <cfvo type="num" val="0"/>
        <cfvo type="num" val="1"/>
        <color theme="0"/>
        <color rgb="FF63BE88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246DE-E877-4FB1-B911-BA9CB9520B1F}">
  <dimension ref="A1:L33"/>
  <sheetViews>
    <sheetView workbookViewId="0">
      <selection activeCell="G6" sqref="G6"/>
    </sheetView>
  </sheetViews>
  <sheetFormatPr baseColWidth="10" defaultColWidth="8.83203125" defaultRowHeight="15" x14ac:dyDescent="0.2"/>
  <cols>
    <col min="1" max="1" width="27.83203125" bestFit="1" customWidth="1"/>
    <col min="2" max="2" width="17.6640625" bestFit="1" customWidth="1"/>
    <col min="3" max="3" width="23.33203125" bestFit="1" customWidth="1"/>
    <col min="4" max="4" width="34.1640625" bestFit="1" customWidth="1"/>
    <col min="5" max="5" width="34.1640625" customWidth="1"/>
    <col min="6" max="6" width="19.83203125" bestFit="1" customWidth="1"/>
  </cols>
  <sheetData>
    <row r="1" spans="1:12" x14ac:dyDescent="0.2">
      <c r="A1" s="63" t="s">
        <v>0</v>
      </c>
      <c r="B1" s="64"/>
      <c r="C1" s="64"/>
      <c r="D1" s="64"/>
      <c r="E1" s="64"/>
      <c r="F1" s="65"/>
    </row>
    <row r="2" spans="1:12" x14ac:dyDescent="0.2">
      <c r="A2" s="5"/>
      <c r="B2" s="1" t="s">
        <v>2</v>
      </c>
      <c r="C2" s="1" t="s">
        <v>28</v>
      </c>
      <c r="D2" s="1" t="s">
        <v>29</v>
      </c>
      <c r="E2" s="1" t="s">
        <v>30</v>
      </c>
      <c r="F2" s="1" t="s">
        <v>5</v>
      </c>
    </row>
    <row r="3" spans="1:12" x14ac:dyDescent="0.2">
      <c r="A3" s="5" t="s">
        <v>31</v>
      </c>
      <c r="B3" s="16" t="s">
        <v>32</v>
      </c>
      <c r="C3" s="10" t="s">
        <v>33</v>
      </c>
      <c r="D3" s="16" t="s">
        <v>34</v>
      </c>
      <c r="E3" s="11"/>
      <c r="F3" s="11" t="s">
        <v>35</v>
      </c>
    </row>
    <row r="4" spans="1:12" x14ac:dyDescent="0.2">
      <c r="A4" s="6" t="s">
        <v>36</v>
      </c>
      <c r="B4" s="17" t="s">
        <v>37</v>
      </c>
      <c r="C4" s="12" t="s">
        <v>38</v>
      </c>
      <c r="D4" s="17" t="s">
        <v>39</v>
      </c>
      <c r="E4" s="13"/>
      <c r="F4" s="13" t="s">
        <v>40</v>
      </c>
    </row>
    <row r="5" spans="1:12" x14ac:dyDescent="0.2">
      <c r="A5" s="6" t="s">
        <v>41</v>
      </c>
      <c r="B5" s="17" t="s">
        <v>42</v>
      </c>
      <c r="C5" s="12" t="s">
        <v>43</v>
      </c>
      <c r="D5" s="17"/>
      <c r="E5" s="13" t="s">
        <v>44</v>
      </c>
      <c r="F5" s="13" t="s">
        <v>45</v>
      </c>
    </row>
    <row r="6" spans="1:12" x14ac:dyDescent="0.2">
      <c r="A6" s="6" t="s">
        <v>46</v>
      </c>
      <c r="B6" s="17" t="s">
        <v>47</v>
      </c>
      <c r="C6" s="12" t="s">
        <v>48</v>
      </c>
      <c r="D6" s="17" t="s">
        <v>49</v>
      </c>
      <c r="E6" s="13" t="s">
        <v>50</v>
      </c>
      <c r="F6" s="13" t="s">
        <v>51</v>
      </c>
    </row>
    <row r="7" spans="1:12" ht="34" x14ac:dyDescent="0.4">
      <c r="A7" s="78" t="s">
        <v>21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</row>
    <row r="8" spans="1:12" x14ac:dyDescent="0.2">
      <c r="A8" s="66" t="s">
        <v>23</v>
      </c>
      <c r="B8" s="67"/>
      <c r="C8" s="67"/>
      <c r="D8" s="67"/>
      <c r="E8" s="67"/>
      <c r="F8" s="68"/>
    </row>
    <row r="9" spans="1:12" x14ac:dyDescent="0.2">
      <c r="A9" s="5"/>
      <c r="B9" s="1" t="s">
        <v>2</v>
      </c>
      <c r="C9" s="1" t="s">
        <v>28</v>
      </c>
      <c r="D9" s="1" t="s">
        <v>29</v>
      </c>
      <c r="E9" s="1" t="s">
        <v>30</v>
      </c>
      <c r="F9" s="1" t="s">
        <v>5</v>
      </c>
    </row>
    <row r="10" spans="1:12" x14ac:dyDescent="0.2">
      <c r="A10" s="5" t="s">
        <v>31</v>
      </c>
      <c r="B10" s="16" t="s">
        <v>52</v>
      </c>
      <c r="C10" s="10" t="s">
        <v>53</v>
      </c>
      <c r="D10" s="16" t="s">
        <v>54</v>
      </c>
      <c r="E10" s="11"/>
      <c r="F10" s="11" t="s">
        <v>55</v>
      </c>
    </row>
    <row r="11" spans="1:12" x14ac:dyDescent="0.2">
      <c r="A11" s="6" t="s">
        <v>36</v>
      </c>
      <c r="B11" s="17" t="s">
        <v>56</v>
      </c>
      <c r="C11" s="12" t="s">
        <v>57</v>
      </c>
      <c r="D11" s="17" t="s">
        <v>58</v>
      </c>
      <c r="E11" s="13"/>
      <c r="F11" s="13" t="s">
        <v>59</v>
      </c>
    </row>
    <row r="12" spans="1:12" x14ac:dyDescent="0.2">
      <c r="A12" s="6" t="s">
        <v>41</v>
      </c>
      <c r="B12" s="17" t="s">
        <v>60</v>
      </c>
      <c r="C12" s="12" t="s">
        <v>61</v>
      </c>
      <c r="D12" s="17"/>
      <c r="E12" s="13" t="s">
        <v>62</v>
      </c>
      <c r="F12" s="13" t="s">
        <v>63</v>
      </c>
    </row>
    <row r="13" spans="1:12" x14ac:dyDescent="0.2">
      <c r="A13" s="6" t="s">
        <v>46</v>
      </c>
      <c r="B13" s="17" t="s">
        <v>64</v>
      </c>
      <c r="C13" s="12" t="s">
        <v>65</v>
      </c>
      <c r="D13" s="17" t="s">
        <v>66</v>
      </c>
      <c r="E13" s="13" t="s">
        <v>67</v>
      </c>
      <c r="F13" s="13" t="s">
        <v>68</v>
      </c>
    </row>
    <row r="14" spans="1:12" x14ac:dyDescent="0.2">
      <c r="A14" s="69" t="s">
        <v>24</v>
      </c>
      <c r="B14" s="70"/>
      <c r="C14" s="70"/>
      <c r="D14" s="70"/>
      <c r="E14" s="70"/>
      <c r="F14" s="71"/>
    </row>
    <row r="15" spans="1:12" x14ac:dyDescent="0.2">
      <c r="A15" s="5"/>
      <c r="B15" s="1" t="s">
        <v>2</v>
      </c>
      <c r="C15" s="1" t="s">
        <v>28</v>
      </c>
      <c r="D15" s="1" t="s">
        <v>29</v>
      </c>
      <c r="E15" s="1" t="s">
        <v>30</v>
      </c>
      <c r="F15" s="1" t="s">
        <v>5</v>
      </c>
    </row>
    <row r="16" spans="1:12" x14ac:dyDescent="0.2">
      <c r="A16" s="5" t="s">
        <v>31</v>
      </c>
      <c r="B16" s="16" t="s">
        <v>69</v>
      </c>
      <c r="C16" s="10" t="s">
        <v>70</v>
      </c>
      <c r="D16" s="16" t="s">
        <v>71</v>
      </c>
      <c r="E16" s="11"/>
      <c r="F16" s="11" t="s">
        <v>72</v>
      </c>
    </row>
    <row r="17" spans="1:12" x14ac:dyDescent="0.2">
      <c r="A17" s="6" t="s">
        <v>36</v>
      </c>
      <c r="B17" s="17" t="s">
        <v>73</v>
      </c>
      <c r="C17" s="12" t="s">
        <v>74</v>
      </c>
      <c r="D17" s="17" t="s">
        <v>75</v>
      </c>
      <c r="E17" s="13"/>
      <c r="F17" s="13" t="s">
        <v>76</v>
      </c>
    </row>
    <row r="18" spans="1:12" x14ac:dyDescent="0.2">
      <c r="A18" s="6" t="s">
        <v>41</v>
      </c>
      <c r="B18" s="17" t="s">
        <v>77</v>
      </c>
      <c r="C18" s="12" t="s">
        <v>78</v>
      </c>
      <c r="D18" s="17"/>
      <c r="E18" s="13" t="s">
        <v>79</v>
      </c>
      <c r="F18" s="13" t="s">
        <v>80</v>
      </c>
    </row>
    <row r="19" spans="1:12" x14ac:dyDescent="0.2">
      <c r="A19" s="6" t="s">
        <v>46</v>
      </c>
      <c r="B19" s="17" t="s">
        <v>81</v>
      </c>
      <c r="C19" s="12" t="s">
        <v>82</v>
      </c>
      <c r="D19" s="17" t="s">
        <v>83</v>
      </c>
      <c r="E19" s="13" t="s">
        <v>84</v>
      </c>
      <c r="F19" s="13" t="s">
        <v>85</v>
      </c>
    </row>
    <row r="20" spans="1:12" ht="34" x14ac:dyDescent="0.4">
      <c r="A20" s="78" t="s">
        <v>25</v>
      </c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</row>
    <row r="21" spans="1:12" x14ac:dyDescent="0.2">
      <c r="A21" s="72" t="s">
        <v>26</v>
      </c>
      <c r="B21" s="73"/>
      <c r="C21" s="73"/>
      <c r="D21" s="73"/>
      <c r="E21" s="73"/>
      <c r="F21" s="74"/>
    </row>
    <row r="22" spans="1:12" x14ac:dyDescent="0.2">
      <c r="A22" s="5"/>
      <c r="B22" s="1" t="s">
        <v>2</v>
      </c>
      <c r="C22" s="1" t="s">
        <v>28</v>
      </c>
      <c r="D22" s="1" t="s">
        <v>29</v>
      </c>
      <c r="E22" s="1" t="s">
        <v>30</v>
      </c>
      <c r="F22" s="1" t="s">
        <v>5</v>
      </c>
    </row>
    <row r="23" spans="1:12" x14ac:dyDescent="0.2">
      <c r="A23" s="5" t="s">
        <v>31</v>
      </c>
      <c r="B23" s="16" t="s">
        <v>86</v>
      </c>
      <c r="C23" s="10" t="s">
        <v>87</v>
      </c>
      <c r="D23" s="16" t="s">
        <v>88</v>
      </c>
      <c r="E23" s="11"/>
      <c r="F23" s="11" t="s">
        <v>72</v>
      </c>
    </row>
    <row r="24" spans="1:12" x14ac:dyDescent="0.2">
      <c r="A24" s="6" t="s">
        <v>36</v>
      </c>
      <c r="B24" s="17" t="s">
        <v>89</v>
      </c>
      <c r="C24" s="12" t="s">
        <v>90</v>
      </c>
      <c r="D24" s="17" t="s">
        <v>91</v>
      </c>
      <c r="E24" s="13"/>
      <c r="F24" s="13" t="s">
        <v>92</v>
      </c>
    </row>
    <row r="25" spans="1:12" x14ac:dyDescent="0.2">
      <c r="A25" s="6" t="s">
        <v>41</v>
      </c>
      <c r="B25" s="17" t="s">
        <v>77</v>
      </c>
      <c r="C25" s="12" t="s">
        <v>93</v>
      </c>
      <c r="D25" s="17"/>
      <c r="E25" s="13" t="s">
        <v>94</v>
      </c>
      <c r="F25" s="13" t="s">
        <v>95</v>
      </c>
    </row>
    <row r="26" spans="1:12" x14ac:dyDescent="0.2">
      <c r="A26" s="6" t="s">
        <v>46</v>
      </c>
      <c r="B26" s="17" t="s">
        <v>96</v>
      </c>
      <c r="C26" s="12" t="s">
        <v>97</v>
      </c>
      <c r="D26" s="17" t="s">
        <v>98</v>
      </c>
      <c r="E26" s="13" t="s">
        <v>50</v>
      </c>
      <c r="F26" s="13" t="s">
        <v>99</v>
      </c>
    </row>
    <row r="27" spans="1:12" x14ac:dyDescent="0.2">
      <c r="A27" s="75" t="s">
        <v>27</v>
      </c>
      <c r="B27" s="76"/>
      <c r="C27" s="76"/>
      <c r="D27" s="76"/>
      <c r="E27" s="76"/>
      <c r="F27" s="77"/>
    </row>
    <row r="28" spans="1:12" x14ac:dyDescent="0.2">
      <c r="A28" s="5"/>
      <c r="B28" s="1" t="s">
        <v>2</v>
      </c>
      <c r="C28" s="1" t="s">
        <v>28</v>
      </c>
      <c r="D28" s="1" t="s">
        <v>29</v>
      </c>
      <c r="E28" s="1" t="s">
        <v>30</v>
      </c>
      <c r="F28" s="1" t="s">
        <v>5</v>
      </c>
    </row>
    <row r="29" spans="1:12" x14ac:dyDescent="0.2">
      <c r="A29" s="5" t="s">
        <v>31</v>
      </c>
      <c r="B29" s="16" t="s">
        <v>100</v>
      </c>
      <c r="C29" s="10" t="s">
        <v>101</v>
      </c>
      <c r="D29" s="16" t="s">
        <v>102</v>
      </c>
      <c r="E29" s="11"/>
      <c r="F29" s="11" t="s">
        <v>103</v>
      </c>
    </row>
    <row r="30" spans="1:12" x14ac:dyDescent="0.2">
      <c r="A30" s="6" t="s">
        <v>36</v>
      </c>
      <c r="B30" s="17" t="s">
        <v>104</v>
      </c>
      <c r="C30" s="12" t="s">
        <v>105</v>
      </c>
      <c r="D30" s="17" t="s">
        <v>106</v>
      </c>
      <c r="E30" s="13"/>
      <c r="F30" s="13" t="s">
        <v>107</v>
      </c>
    </row>
    <row r="31" spans="1:12" x14ac:dyDescent="0.2">
      <c r="A31" s="6" t="s">
        <v>41</v>
      </c>
      <c r="B31" s="17" t="s">
        <v>108</v>
      </c>
      <c r="C31" s="12" t="s">
        <v>109</v>
      </c>
      <c r="D31" s="17"/>
      <c r="E31" s="13" t="s">
        <v>110</v>
      </c>
      <c r="F31" s="13" t="s">
        <v>111</v>
      </c>
    </row>
    <row r="32" spans="1:12" x14ac:dyDescent="0.2">
      <c r="A32" s="46" t="s">
        <v>46</v>
      </c>
      <c r="B32" s="47" t="s">
        <v>112</v>
      </c>
      <c r="C32" s="48" t="s">
        <v>113</v>
      </c>
      <c r="D32" s="47" t="s">
        <v>114</v>
      </c>
      <c r="E32" s="49" t="s">
        <v>115</v>
      </c>
      <c r="F32" s="49" t="s">
        <v>116</v>
      </c>
    </row>
    <row r="33" spans="3:3" x14ac:dyDescent="0.2">
      <c r="C33">
        <f>100-61.4</f>
        <v>38.6</v>
      </c>
    </row>
  </sheetData>
  <mergeCells count="9">
    <mergeCell ref="A21:F21"/>
    <mergeCell ref="A27:F27"/>
    <mergeCell ref="G7:L7"/>
    <mergeCell ref="G20:L20"/>
    <mergeCell ref="A1:F1"/>
    <mergeCell ref="A7:F7"/>
    <mergeCell ref="A8:F8"/>
    <mergeCell ref="A14:F14"/>
    <mergeCell ref="A20:F20"/>
  </mergeCells>
  <conditionalFormatting sqref="B10:B13">
    <cfRule type="colorScale" priority="9">
      <colorScale>
        <cfvo type="num" val="0"/>
        <cfvo type="num" val="0.1"/>
        <color rgb="FFFCFCFF"/>
        <color rgb="FF63BE7B"/>
      </colorScale>
    </cfRule>
  </conditionalFormatting>
  <conditionalFormatting sqref="B16:B19">
    <cfRule type="colorScale" priority="7">
      <colorScale>
        <cfvo type="num" val="0"/>
        <cfvo type="num" val="0.1"/>
        <color rgb="FFFCFCFF"/>
        <color rgb="FF63BE7B"/>
      </colorScale>
    </cfRule>
  </conditionalFormatting>
  <conditionalFormatting sqref="B20:B22 B3:B9 B14:B15 B27:B28">
    <cfRule type="colorScale" priority="11">
      <colorScale>
        <cfvo type="num" val="0"/>
        <cfvo type="num" val="0.1"/>
        <color rgb="FFFCFCFF"/>
        <color rgb="FF63BE7B"/>
      </colorScale>
    </cfRule>
  </conditionalFormatting>
  <conditionalFormatting sqref="B23:B26">
    <cfRule type="colorScale" priority="5">
      <colorScale>
        <cfvo type="num" val="0"/>
        <cfvo type="num" val="0.1"/>
        <color rgb="FFFCFCFF"/>
        <color rgb="FF63BE7B"/>
      </colorScale>
    </cfRule>
  </conditionalFormatting>
  <conditionalFormatting sqref="B29:B32">
    <cfRule type="colorScale" priority="3">
      <colorScale>
        <cfvo type="num" val="0"/>
        <cfvo type="num" val="0.1"/>
        <color rgb="FFFCFCFF"/>
        <color rgb="FF63BE7B"/>
      </colorScale>
    </cfRule>
  </conditionalFormatting>
  <conditionalFormatting sqref="C3:F6">
    <cfRule type="colorScale" priority="12">
      <colorScale>
        <cfvo type="num" val="0"/>
        <cfvo type="num" val="1"/>
        <color theme="0"/>
        <color rgb="FF63BE88"/>
      </colorScale>
    </cfRule>
  </conditionalFormatting>
  <conditionalFormatting sqref="C10:F13">
    <cfRule type="colorScale" priority="10">
      <colorScale>
        <cfvo type="num" val="0"/>
        <cfvo type="num" val="1"/>
        <color theme="0"/>
        <color rgb="FF63BE88"/>
      </colorScale>
    </cfRule>
  </conditionalFormatting>
  <conditionalFormatting sqref="C16:F19">
    <cfRule type="colorScale" priority="8">
      <colorScale>
        <cfvo type="num" val="0"/>
        <cfvo type="num" val="1"/>
        <color theme="0"/>
        <color rgb="FF63BE88"/>
      </colorScale>
    </cfRule>
  </conditionalFormatting>
  <conditionalFormatting sqref="C23:F26">
    <cfRule type="colorScale" priority="6">
      <colorScale>
        <cfvo type="num" val="0"/>
        <cfvo type="num" val="1"/>
        <color theme="0"/>
        <color rgb="FF63BE88"/>
      </colorScale>
    </cfRule>
  </conditionalFormatting>
  <conditionalFormatting sqref="C29:F32">
    <cfRule type="colorScale" priority="4">
      <colorScale>
        <cfvo type="num" val="0"/>
        <cfvo type="num" val="1"/>
        <color theme="0"/>
        <color rgb="FF63BE88"/>
      </colorScale>
    </cfRule>
  </conditionalFormatting>
  <conditionalFormatting sqref="H7">
    <cfRule type="colorScale" priority="2">
      <colorScale>
        <cfvo type="num" val="0"/>
        <cfvo type="num" val="0.1"/>
        <color rgb="FFFCFCFF"/>
        <color rgb="FF63BE7B"/>
      </colorScale>
    </cfRule>
  </conditionalFormatting>
  <conditionalFormatting sqref="H20">
    <cfRule type="colorScale" priority="1">
      <colorScale>
        <cfvo type="num" val="0"/>
        <cfvo type="num" val="0.1"/>
        <color rgb="FFFCFCFF"/>
        <color rgb="FF63BE7B"/>
      </colorScale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1EEC8-801E-6C45-B175-A0C7FE137B20}">
  <dimension ref="A1"/>
  <sheetViews>
    <sheetView zoomScale="41" zoomScaleNormal="41" workbookViewId="0">
      <selection activeCell="AL64" sqref="AL64"/>
    </sheetView>
  </sheetViews>
  <sheetFormatPr baseColWidth="10" defaultRowHeight="15" x14ac:dyDescent="0.2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4"/>
  <sheetViews>
    <sheetView topLeftCell="A35" zoomScale="115" zoomScaleNormal="115" workbookViewId="0">
      <selection activeCell="D6" sqref="D6"/>
    </sheetView>
  </sheetViews>
  <sheetFormatPr baseColWidth="10" defaultColWidth="8.83203125" defaultRowHeight="15" x14ac:dyDescent="0.2"/>
  <cols>
    <col min="1" max="1" width="12.6640625" bestFit="1" customWidth="1"/>
    <col min="9" max="16" width="0" hidden="1" customWidth="1"/>
  </cols>
  <sheetData>
    <row r="1" spans="1:23" x14ac:dyDescent="0.2">
      <c r="A1" s="81" t="s">
        <v>117</v>
      </c>
      <c r="B1" s="81"/>
      <c r="C1" s="81"/>
      <c r="D1" s="81"/>
      <c r="E1" s="81"/>
      <c r="F1" s="81"/>
      <c r="G1" s="81"/>
    </row>
    <row r="2" spans="1:23" x14ac:dyDescent="0.2">
      <c r="A2" s="1"/>
      <c r="B2" s="1" t="s">
        <v>7</v>
      </c>
      <c r="C2" s="1" t="s">
        <v>9</v>
      </c>
      <c r="D2" s="1" t="s">
        <v>11</v>
      </c>
      <c r="E2" s="1" t="s">
        <v>13</v>
      </c>
      <c r="F2" s="1" t="s">
        <v>118</v>
      </c>
      <c r="G2" s="1" t="s">
        <v>119</v>
      </c>
    </row>
    <row r="3" spans="1:23" x14ac:dyDescent="0.2">
      <c r="A3" s="1" t="s">
        <v>9</v>
      </c>
      <c r="B3" s="2">
        <v>0.71</v>
      </c>
      <c r="C3" s="2"/>
      <c r="D3" s="2"/>
      <c r="E3" s="2"/>
      <c r="F3" s="2"/>
      <c r="G3" s="2"/>
    </row>
    <row r="4" spans="1:23" x14ac:dyDescent="0.2">
      <c r="A4" s="1" t="s">
        <v>11</v>
      </c>
      <c r="B4" s="2">
        <v>0.66</v>
      </c>
      <c r="C4" s="2">
        <v>0.54</v>
      </c>
      <c r="D4" s="2"/>
      <c r="E4" s="2"/>
      <c r="F4" s="2"/>
      <c r="G4" s="2"/>
    </row>
    <row r="5" spans="1:23" x14ac:dyDescent="0.2">
      <c r="A5" s="1" t="s">
        <v>13</v>
      </c>
      <c r="B5" s="2">
        <v>0.57999999999999996</v>
      </c>
      <c r="C5" s="2">
        <v>0.51</v>
      </c>
      <c r="D5" s="2">
        <v>0.71</v>
      </c>
      <c r="E5" s="2"/>
      <c r="F5" s="2"/>
      <c r="G5" s="2"/>
    </row>
    <row r="6" spans="1:23" x14ac:dyDescent="0.2">
      <c r="A6" s="1" t="s">
        <v>118</v>
      </c>
      <c r="B6" s="2">
        <v>0.43</v>
      </c>
      <c r="C6" s="2">
        <v>0.42</v>
      </c>
      <c r="D6" s="2">
        <v>0.24</v>
      </c>
      <c r="E6" s="2">
        <v>0.23</v>
      </c>
      <c r="F6" s="2"/>
      <c r="G6" s="2"/>
    </row>
    <row r="7" spans="1:23" x14ac:dyDescent="0.2">
      <c r="A7" s="1" t="s">
        <v>119</v>
      </c>
      <c r="B7" s="2">
        <v>0.46</v>
      </c>
      <c r="C7" s="2">
        <v>0.46</v>
      </c>
      <c r="D7" s="2">
        <v>0.25</v>
      </c>
      <c r="E7" s="2">
        <v>0.32</v>
      </c>
      <c r="F7" s="2">
        <v>0.5</v>
      </c>
      <c r="G7" s="2"/>
    </row>
    <row r="8" spans="1:23" x14ac:dyDescent="0.2">
      <c r="A8" s="1" t="s">
        <v>120</v>
      </c>
      <c r="B8" s="2">
        <v>0.37</v>
      </c>
      <c r="C8" s="2">
        <v>0.35</v>
      </c>
      <c r="D8" s="2">
        <v>0.36</v>
      </c>
      <c r="E8" s="2">
        <v>0.3</v>
      </c>
      <c r="F8" s="2">
        <v>0.56999999999999995</v>
      </c>
      <c r="G8" s="2">
        <v>0.51</v>
      </c>
    </row>
    <row r="9" spans="1:23" s="4" customFormat="1" ht="34" x14ac:dyDescent="0.4">
      <c r="A9" s="80" t="s">
        <v>21</v>
      </c>
      <c r="B9" s="80"/>
      <c r="C9" s="80"/>
      <c r="D9" s="80"/>
      <c r="E9" s="80"/>
      <c r="F9" s="80"/>
      <c r="G9" s="80"/>
      <c r="H9" s="80"/>
      <c r="I9" s="80"/>
      <c r="J9" s="80"/>
      <c r="K9" s="80"/>
      <c r="L9" s="80"/>
    </row>
    <row r="10" spans="1:23" x14ac:dyDescent="0.2">
      <c r="A10" s="82" t="s">
        <v>23</v>
      </c>
      <c r="B10" s="82"/>
      <c r="C10" s="82"/>
      <c r="D10" s="82"/>
      <c r="E10" s="82"/>
      <c r="F10" s="82"/>
      <c r="G10" s="82"/>
      <c r="I10" s="84" t="s">
        <v>121</v>
      </c>
      <c r="J10" s="85"/>
      <c r="K10" s="85"/>
      <c r="L10" s="85"/>
      <c r="M10" s="85"/>
      <c r="N10" s="85"/>
      <c r="O10" s="86"/>
    </row>
    <row r="11" spans="1:23" x14ac:dyDescent="0.2">
      <c r="A11" s="1"/>
      <c r="B11" s="1" t="s">
        <v>7</v>
      </c>
      <c r="C11" s="1" t="s">
        <v>9</v>
      </c>
      <c r="D11" s="1" t="s">
        <v>11</v>
      </c>
      <c r="E11" s="1" t="s">
        <v>13</v>
      </c>
      <c r="F11" s="1" t="s">
        <v>118</v>
      </c>
      <c r="G11" s="1" t="s">
        <v>119</v>
      </c>
      <c r="I11" s="1"/>
      <c r="J11" s="1" t="s">
        <v>7</v>
      </c>
      <c r="K11" s="1" t="s">
        <v>11</v>
      </c>
      <c r="L11" s="1" t="s">
        <v>9</v>
      </c>
      <c r="M11" s="1" t="s">
        <v>13</v>
      </c>
      <c r="N11" s="1" t="s">
        <v>118</v>
      </c>
      <c r="O11" s="1" t="s">
        <v>119</v>
      </c>
    </row>
    <row r="12" spans="1:23" x14ac:dyDescent="0.2">
      <c r="A12" s="1" t="s">
        <v>9</v>
      </c>
      <c r="B12" s="2">
        <v>0.72</v>
      </c>
      <c r="C12" s="2"/>
      <c r="D12" s="2"/>
      <c r="E12" s="2"/>
      <c r="F12" s="2"/>
      <c r="G12" s="2"/>
      <c r="I12" s="1" t="s">
        <v>11</v>
      </c>
      <c r="J12" s="2">
        <f t="shared" ref="J12:J17" si="0">B12-B3</f>
        <v>1.0000000000000009E-2</v>
      </c>
      <c r="K12" s="2"/>
      <c r="L12" s="2"/>
      <c r="M12" s="2"/>
      <c r="N12" s="2"/>
      <c r="O12" s="2"/>
    </row>
    <row r="13" spans="1:23" x14ac:dyDescent="0.2">
      <c r="A13" s="1" t="s">
        <v>11</v>
      </c>
      <c r="B13" s="2">
        <v>0.73</v>
      </c>
      <c r="C13" s="2">
        <v>0.56000000000000005</v>
      </c>
      <c r="D13" s="2"/>
      <c r="E13" s="2"/>
      <c r="F13" s="2"/>
      <c r="G13" s="2"/>
      <c r="I13" s="1" t="s">
        <v>9</v>
      </c>
      <c r="J13" s="2">
        <f t="shared" si="0"/>
        <v>6.9999999999999951E-2</v>
      </c>
      <c r="K13" s="2">
        <f>C13-C4</f>
        <v>2.0000000000000018E-2</v>
      </c>
      <c r="L13" s="2"/>
      <c r="M13" s="2"/>
      <c r="N13" s="2"/>
      <c r="O13" s="2"/>
    </row>
    <row r="14" spans="1:23" x14ac:dyDescent="0.2">
      <c r="A14" s="1" t="s">
        <v>13</v>
      </c>
      <c r="B14" s="2">
        <v>0.62</v>
      </c>
      <c r="C14" s="2">
        <v>0.71</v>
      </c>
      <c r="D14" s="2">
        <v>0.56000000000000005</v>
      </c>
      <c r="E14" s="2"/>
      <c r="F14" s="2"/>
      <c r="G14" s="2"/>
      <c r="I14" s="1" t="s">
        <v>13</v>
      </c>
      <c r="J14" s="2">
        <f t="shared" si="0"/>
        <v>4.0000000000000036E-2</v>
      </c>
      <c r="K14" s="2">
        <f>C14-C5</f>
        <v>0.19999999999999996</v>
      </c>
      <c r="L14" s="2"/>
      <c r="M14" s="2"/>
      <c r="N14" s="2"/>
      <c r="O14" s="2"/>
      <c r="Q14" s="79" t="s">
        <v>122</v>
      </c>
      <c r="R14" s="79"/>
      <c r="S14" s="79"/>
      <c r="T14" s="79"/>
      <c r="U14" s="79"/>
      <c r="V14" s="79"/>
      <c r="W14" s="79"/>
    </row>
    <row r="15" spans="1:23" x14ac:dyDescent="0.2">
      <c r="A15" s="1" t="s">
        <v>118</v>
      </c>
      <c r="B15" s="2">
        <v>0.4</v>
      </c>
      <c r="C15" s="2">
        <v>0.3</v>
      </c>
      <c r="D15" s="2">
        <v>0.42</v>
      </c>
      <c r="E15" s="2">
        <v>0.32</v>
      </c>
      <c r="F15" s="2"/>
      <c r="G15" s="2"/>
      <c r="I15" s="1" t="s">
        <v>118</v>
      </c>
      <c r="J15" s="2">
        <f t="shared" si="0"/>
        <v>-2.9999999999999971E-2</v>
      </c>
      <c r="K15" s="2">
        <f>C15-C6</f>
        <v>-0.12</v>
      </c>
      <c r="L15" s="2">
        <f t="shared" ref="L15:M17" si="1">D15-D6</f>
        <v>0.18</v>
      </c>
      <c r="M15" s="2">
        <f t="shared" si="1"/>
        <v>0.09</v>
      </c>
      <c r="N15" s="2"/>
      <c r="O15" s="2"/>
      <c r="Q15" s="1"/>
      <c r="R15" s="1" t="s">
        <v>7</v>
      </c>
      <c r="S15" s="1" t="s">
        <v>11</v>
      </c>
      <c r="T15" s="1" t="s">
        <v>9</v>
      </c>
      <c r="U15" s="1" t="s">
        <v>13</v>
      </c>
      <c r="V15" s="1" t="s">
        <v>118</v>
      </c>
      <c r="W15" s="1" t="s">
        <v>119</v>
      </c>
    </row>
    <row r="16" spans="1:23" x14ac:dyDescent="0.2">
      <c r="A16" s="1" t="s">
        <v>119</v>
      </c>
      <c r="B16" s="2">
        <v>0.46</v>
      </c>
      <c r="C16" s="2">
        <v>0.4</v>
      </c>
      <c r="D16" s="2">
        <v>0.47</v>
      </c>
      <c r="E16" s="2">
        <v>0.41</v>
      </c>
      <c r="F16" s="2">
        <v>0.56000000000000005</v>
      </c>
      <c r="G16" s="2"/>
      <c r="I16" s="1" t="s">
        <v>119</v>
      </c>
      <c r="J16" s="2">
        <f t="shared" si="0"/>
        <v>0</v>
      </c>
      <c r="K16" s="2">
        <f>C16-C7</f>
        <v>-0.06</v>
      </c>
      <c r="L16" s="2">
        <f t="shared" si="1"/>
        <v>0.21999999999999997</v>
      </c>
      <c r="M16" s="2">
        <f t="shared" si="1"/>
        <v>8.9999999999999969E-2</v>
      </c>
      <c r="N16" s="2">
        <f>F16-F7</f>
        <v>6.0000000000000053E-2</v>
      </c>
      <c r="O16" s="2"/>
      <c r="Q16" s="1" t="s">
        <v>11</v>
      </c>
      <c r="R16" s="2">
        <f t="shared" ref="R16:R21" si="2">B21 - B12</f>
        <v>-0.10999999999999999</v>
      </c>
      <c r="S16" s="2"/>
      <c r="T16" s="2"/>
      <c r="U16" s="2"/>
      <c r="V16" s="2"/>
      <c r="W16" s="2"/>
    </row>
    <row r="17" spans="1:23" x14ac:dyDescent="0.2">
      <c r="A17" s="1" t="s">
        <v>120</v>
      </c>
      <c r="B17" s="2">
        <v>0.52</v>
      </c>
      <c r="C17" s="2">
        <v>0.52</v>
      </c>
      <c r="D17" s="2">
        <v>0.46</v>
      </c>
      <c r="E17" s="2">
        <v>0.44</v>
      </c>
      <c r="F17" s="2">
        <v>0.64</v>
      </c>
      <c r="G17" s="2">
        <v>0.63</v>
      </c>
      <c r="I17" s="1" t="s">
        <v>120</v>
      </c>
      <c r="J17" s="2">
        <f t="shared" si="0"/>
        <v>0.15000000000000002</v>
      </c>
      <c r="K17" s="2">
        <f>C17-C8</f>
        <v>0.17000000000000004</v>
      </c>
      <c r="L17" s="2">
        <f t="shared" si="1"/>
        <v>0.10000000000000003</v>
      </c>
      <c r="M17" s="2">
        <f t="shared" si="1"/>
        <v>0.14000000000000001</v>
      </c>
      <c r="N17" s="2">
        <f>F17-F8</f>
        <v>7.0000000000000062E-2</v>
      </c>
      <c r="O17" s="2">
        <f>G17-G8</f>
        <v>0.12</v>
      </c>
      <c r="Q17" s="1" t="s">
        <v>9</v>
      </c>
      <c r="R17" s="2">
        <f t="shared" si="2"/>
        <v>-7.999999999999996E-2</v>
      </c>
      <c r="S17" s="2">
        <f>C22 - C13</f>
        <v>-0.10000000000000003</v>
      </c>
      <c r="T17" s="2"/>
      <c r="U17" s="2"/>
      <c r="V17" s="2"/>
      <c r="W17" s="2"/>
    </row>
    <row r="18" spans="1:23" x14ac:dyDescent="0.2">
      <c r="Q18" s="1" t="s">
        <v>13</v>
      </c>
      <c r="R18" s="2">
        <f t="shared" si="2"/>
        <v>-5.9999999999999942E-2</v>
      </c>
      <c r="S18" s="2">
        <f>C23 - C14</f>
        <v>-3.9999999999999925E-2</v>
      </c>
      <c r="T18" s="2">
        <f>D23 - D14</f>
        <v>-9.000000000000008E-2</v>
      </c>
      <c r="U18" s="2"/>
      <c r="V18" s="2"/>
      <c r="W18" s="2"/>
    </row>
    <row r="19" spans="1:23" x14ac:dyDescent="0.2">
      <c r="A19" s="83" t="s">
        <v>24</v>
      </c>
      <c r="B19" s="83"/>
      <c r="C19" s="83"/>
      <c r="D19" s="83"/>
      <c r="E19" s="83"/>
      <c r="F19" s="83"/>
      <c r="G19" s="83"/>
      <c r="I19" s="79" t="s">
        <v>123</v>
      </c>
      <c r="J19" s="79"/>
      <c r="K19" s="79"/>
      <c r="L19" s="79"/>
      <c r="M19" s="79"/>
      <c r="N19" s="79"/>
      <c r="O19" s="79"/>
      <c r="Q19" s="1" t="s">
        <v>118</v>
      </c>
      <c r="R19" s="2">
        <f t="shared" si="2"/>
        <v>4.9999999999999989E-2</v>
      </c>
      <c r="S19" s="2">
        <f>C24 - C15</f>
        <v>0</v>
      </c>
      <c r="T19" s="2">
        <f>D24 - D15</f>
        <v>3.0000000000000027E-2</v>
      </c>
      <c r="U19" s="2">
        <f>E24 - E15</f>
        <v>-8.0000000000000016E-2</v>
      </c>
      <c r="V19" s="2"/>
      <c r="W19" s="2"/>
    </row>
    <row r="20" spans="1:23" x14ac:dyDescent="0.2">
      <c r="A20" s="1"/>
      <c r="B20" s="1" t="s">
        <v>7</v>
      </c>
      <c r="C20" s="1" t="s">
        <v>9</v>
      </c>
      <c r="D20" s="1" t="s">
        <v>11</v>
      </c>
      <c r="E20" s="1" t="s">
        <v>13</v>
      </c>
      <c r="F20" s="1" t="s">
        <v>118</v>
      </c>
      <c r="G20" s="1" t="s">
        <v>119</v>
      </c>
      <c r="I20" s="1"/>
      <c r="J20" s="1" t="s">
        <v>7</v>
      </c>
      <c r="K20" s="1" t="s">
        <v>11</v>
      </c>
      <c r="L20" s="1" t="s">
        <v>9</v>
      </c>
      <c r="M20" s="1" t="s">
        <v>13</v>
      </c>
      <c r="N20" s="1" t="s">
        <v>118</v>
      </c>
      <c r="O20" s="1" t="s">
        <v>119</v>
      </c>
      <c r="Q20" s="1" t="s">
        <v>119</v>
      </c>
      <c r="R20" s="2">
        <f t="shared" si="2"/>
        <v>0.10000000000000003</v>
      </c>
      <c r="S20" s="2">
        <f>C25 - C16</f>
        <v>-0.06</v>
      </c>
      <c r="T20" s="2">
        <f>D25 - D16</f>
        <v>8.0000000000000071E-2</v>
      </c>
      <c r="U20" s="2">
        <f>E25 - E16</f>
        <v>-0.06</v>
      </c>
      <c r="V20" s="2">
        <f>F25 - F16</f>
        <v>-0.10000000000000003</v>
      </c>
      <c r="W20" s="2"/>
    </row>
    <row r="21" spans="1:23" x14ac:dyDescent="0.2">
      <c r="A21" s="1" t="s">
        <v>9</v>
      </c>
      <c r="B21" s="2">
        <v>0.61</v>
      </c>
      <c r="C21" s="2"/>
      <c r="D21" s="2"/>
      <c r="E21" s="2"/>
      <c r="F21" s="2"/>
      <c r="G21" s="2"/>
      <c r="I21" s="1" t="s">
        <v>11</v>
      </c>
      <c r="J21" s="2">
        <f t="shared" ref="J21:J26" si="3">B21-B3</f>
        <v>-9.9999999999999978E-2</v>
      </c>
      <c r="K21" s="2"/>
      <c r="L21" s="2"/>
      <c r="M21" s="2"/>
      <c r="N21" s="2"/>
      <c r="O21" s="2"/>
      <c r="Q21" s="1" t="s">
        <v>120</v>
      </c>
      <c r="R21" s="2">
        <f t="shared" si="2"/>
        <v>-0.22000000000000003</v>
      </c>
      <c r="S21" s="2">
        <f>C26 - C17</f>
        <v>-0.2</v>
      </c>
      <c r="T21" s="2">
        <f>D26 - D17</f>
        <v>-0.19</v>
      </c>
      <c r="U21" s="2">
        <f>E26 - E17</f>
        <v>-0.19</v>
      </c>
      <c r="V21" s="2">
        <f>F26 - F17</f>
        <v>-0.28000000000000003</v>
      </c>
      <c r="W21" s="2">
        <f>G26 - G17</f>
        <v>-0.19</v>
      </c>
    </row>
    <row r="22" spans="1:23" x14ac:dyDescent="0.2">
      <c r="A22" s="1" t="s">
        <v>11</v>
      </c>
      <c r="B22" s="2">
        <v>0.65</v>
      </c>
      <c r="C22" s="2">
        <v>0.46</v>
      </c>
      <c r="D22" s="2"/>
      <c r="E22" s="2"/>
      <c r="F22" s="2"/>
      <c r="G22" s="2"/>
      <c r="I22" s="1" t="s">
        <v>9</v>
      </c>
      <c r="J22" s="2">
        <f t="shared" si="3"/>
        <v>-1.0000000000000009E-2</v>
      </c>
      <c r="K22" s="2">
        <f>C22-C4</f>
        <v>-8.0000000000000016E-2</v>
      </c>
      <c r="L22" s="2"/>
      <c r="M22" s="2"/>
      <c r="N22" s="2"/>
      <c r="O22" s="2"/>
    </row>
    <row r="23" spans="1:23" x14ac:dyDescent="0.2">
      <c r="A23" s="1" t="s">
        <v>13</v>
      </c>
      <c r="B23" s="2">
        <v>0.56000000000000005</v>
      </c>
      <c r="C23" s="2">
        <v>0.67</v>
      </c>
      <c r="D23" s="2">
        <v>0.47</v>
      </c>
      <c r="E23" s="2"/>
      <c r="F23" s="2"/>
      <c r="G23" s="2"/>
      <c r="I23" s="1" t="s">
        <v>13</v>
      </c>
      <c r="J23" s="2">
        <f t="shared" si="3"/>
        <v>-1.9999999999999907E-2</v>
      </c>
      <c r="K23" s="2">
        <f>C23-C5</f>
        <v>0.16000000000000003</v>
      </c>
      <c r="L23" s="2"/>
      <c r="M23" s="2"/>
      <c r="N23" s="2"/>
      <c r="O23" s="2"/>
    </row>
    <row r="24" spans="1:23" x14ac:dyDescent="0.2">
      <c r="A24" s="1" t="s">
        <v>118</v>
      </c>
      <c r="B24" s="2">
        <v>0.45</v>
      </c>
      <c r="C24" s="2">
        <v>0.3</v>
      </c>
      <c r="D24" s="2">
        <v>0.45</v>
      </c>
      <c r="E24" s="2">
        <v>0.24</v>
      </c>
      <c r="F24" s="2"/>
      <c r="G24" s="2"/>
      <c r="I24" s="1" t="s">
        <v>118</v>
      </c>
      <c r="J24" s="2">
        <f t="shared" si="3"/>
        <v>2.0000000000000018E-2</v>
      </c>
      <c r="K24" s="2">
        <f>C24-C6</f>
        <v>-0.12</v>
      </c>
      <c r="L24" s="2">
        <f>D24-D6</f>
        <v>0.21000000000000002</v>
      </c>
      <c r="M24" s="2"/>
      <c r="N24" s="2"/>
      <c r="O24" s="2"/>
    </row>
    <row r="25" spans="1:23" x14ac:dyDescent="0.2">
      <c r="A25" s="1" t="s">
        <v>119</v>
      </c>
      <c r="B25" s="2">
        <v>0.56000000000000005</v>
      </c>
      <c r="C25" s="2">
        <v>0.34</v>
      </c>
      <c r="D25" s="2">
        <v>0.55000000000000004</v>
      </c>
      <c r="E25" s="2">
        <v>0.35</v>
      </c>
      <c r="F25" s="2">
        <v>0.46</v>
      </c>
      <c r="G25" s="2"/>
      <c r="I25" s="1" t="s">
        <v>119</v>
      </c>
      <c r="J25" s="2">
        <f t="shared" si="3"/>
        <v>0.10000000000000003</v>
      </c>
      <c r="K25" s="2">
        <f>C25-C7</f>
        <v>-0.12</v>
      </c>
      <c r="L25" s="2">
        <f>D25-D7</f>
        <v>0.30000000000000004</v>
      </c>
      <c r="M25" s="2">
        <f>E25-E7</f>
        <v>2.9999999999999971E-2</v>
      </c>
      <c r="N25" s="2">
        <f>F25-F7</f>
        <v>-3.999999999999998E-2</v>
      </c>
      <c r="O25" s="2"/>
    </row>
    <row r="26" spans="1:23" x14ac:dyDescent="0.2">
      <c r="A26" s="1" t="s">
        <v>120</v>
      </c>
      <c r="B26" s="2">
        <v>0.3</v>
      </c>
      <c r="C26" s="2">
        <v>0.32</v>
      </c>
      <c r="D26" s="2">
        <v>0.27</v>
      </c>
      <c r="E26" s="2">
        <v>0.25</v>
      </c>
      <c r="F26" s="2">
        <v>0.36</v>
      </c>
      <c r="G26" s="2">
        <v>0.44</v>
      </c>
      <c r="I26" s="1" t="s">
        <v>120</v>
      </c>
      <c r="J26" s="2">
        <f t="shared" si="3"/>
        <v>-7.0000000000000007E-2</v>
      </c>
      <c r="K26" s="2">
        <f>C26-C8</f>
        <v>-2.9999999999999971E-2</v>
      </c>
      <c r="L26" s="2">
        <f>D26-D8</f>
        <v>-8.9999999999999969E-2</v>
      </c>
      <c r="M26" s="2">
        <f>E26-E8</f>
        <v>-4.9999999999999989E-2</v>
      </c>
      <c r="N26" s="2">
        <f>F26-F8</f>
        <v>-0.20999999999999996</v>
      </c>
      <c r="O26" s="2">
        <f>G26-G8</f>
        <v>-7.0000000000000007E-2</v>
      </c>
    </row>
    <row r="27" spans="1:23" s="4" customFormat="1" ht="34" x14ac:dyDescent="0.4">
      <c r="A27" s="80" t="s">
        <v>25</v>
      </c>
      <c r="B27" s="80"/>
      <c r="C27" s="80"/>
      <c r="D27" s="80"/>
      <c r="E27" s="80"/>
      <c r="F27" s="80"/>
      <c r="G27" s="80"/>
      <c r="H27" s="80"/>
      <c r="I27" s="80"/>
      <c r="J27" s="80"/>
      <c r="K27" s="80"/>
      <c r="L27" s="80"/>
    </row>
    <row r="28" spans="1:23" x14ac:dyDescent="0.2">
      <c r="A28" s="87" t="s">
        <v>26</v>
      </c>
      <c r="B28" s="87"/>
      <c r="C28" s="87"/>
      <c r="D28" s="87"/>
      <c r="E28" s="87"/>
      <c r="F28" s="87"/>
      <c r="G28" s="87"/>
      <c r="I28" s="84" t="s">
        <v>124</v>
      </c>
      <c r="J28" s="85"/>
      <c r="K28" s="85"/>
      <c r="L28" s="85"/>
      <c r="M28" s="85"/>
      <c r="N28" s="85"/>
      <c r="O28" s="86"/>
    </row>
    <row r="29" spans="1:23" x14ac:dyDescent="0.2">
      <c r="A29" s="1"/>
      <c r="B29" s="1" t="s">
        <v>7</v>
      </c>
      <c r="C29" s="1" t="s">
        <v>9</v>
      </c>
      <c r="D29" s="1" t="s">
        <v>11</v>
      </c>
      <c r="E29" s="1" t="s">
        <v>13</v>
      </c>
      <c r="F29" s="1" t="s">
        <v>118</v>
      </c>
      <c r="G29" s="1" t="s">
        <v>119</v>
      </c>
      <c r="I29" s="1"/>
      <c r="J29" s="1" t="s">
        <v>7</v>
      </c>
      <c r="K29" s="1" t="s">
        <v>11</v>
      </c>
      <c r="L29" s="1" t="s">
        <v>9</v>
      </c>
      <c r="M29" s="1" t="s">
        <v>13</v>
      </c>
      <c r="N29" s="1" t="s">
        <v>118</v>
      </c>
      <c r="O29" s="1" t="s">
        <v>119</v>
      </c>
    </row>
    <row r="30" spans="1:23" x14ac:dyDescent="0.2">
      <c r="A30" s="1" t="s">
        <v>9</v>
      </c>
      <c r="B30" s="2">
        <v>0.68</v>
      </c>
      <c r="C30" s="2"/>
      <c r="D30" s="2"/>
      <c r="E30" s="2"/>
      <c r="F30" s="2"/>
      <c r="G30" s="2"/>
      <c r="I30" s="1" t="s">
        <v>11</v>
      </c>
      <c r="J30" s="2">
        <f>B30-B3</f>
        <v>-2.9999999999999916E-2</v>
      </c>
      <c r="K30" s="2"/>
      <c r="L30" s="2"/>
      <c r="M30" s="2"/>
      <c r="N30" s="2"/>
      <c r="O30" s="2"/>
    </row>
    <row r="31" spans="1:23" x14ac:dyDescent="0.2">
      <c r="A31" s="1" t="s">
        <v>11</v>
      </c>
      <c r="B31" s="2">
        <v>0.72</v>
      </c>
      <c r="C31" s="2">
        <v>0.55000000000000004</v>
      </c>
      <c r="D31" s="2"/>
      <c r="E31" s="2"/>
      <c r="F31" s="2"/>
      <c r="G31" s="2"/>
      <c r="I31" s="1" t="s">
        <v>9</v>
      </c>
      <c r="J31" s="2">
        <f t="shared" ref="J31:J35" si="4">B31-B4</f>
        <v>5.9999999999999942E-2</v>
      </c>
      <c r="K31" s="2">
        <f t="shared" ref="K31:O35" si="5">C31-C4</f>
        <v>1.0000000000000009E-2</v>
      </c>
      <c r="L31" s="2"/>
      <c r="M31" s="2"/>
      <c r="N31" s="2"/>
      <c r="O31" s="2"/>
    </row>
    <row r="32" spans="1:23" x14ac:dyDescent="0.2">
      <c r="A32" s="1" t="s">
        <v>13</v>
      </c>
      <c r="B32" s="2">
        <v>0.59</v>
      </c>
      <c r="C32" s="2">
        <v>0.7</v>
      </c>
      <c r="D32" s="2">
        <v>0.56999999999999995</v>
      </c>
      <c r="E32" s="2"/>
      <c r="F32" s="2"/>
      <c r="G32" s="2"/>
      <c r="I32" s="1" t="s">
        <v>13</v>
      </c>
      <c r="J32" s="2">
        <f t="shared" si="4"/>
        <v>1.0000000000000009E-2</v>
      </c>
      <c r="K32" s="2">
        <f t="shared" si="5"/>
        <v>0.18999999999999995</v>
      </c>
      <c r="L32" s="2">
        <f t="shared" si="5"/>
        <v>-0.14000000000000001</v>
      </c>
      <c r="M32" s="2"/>
      <c r="N32" s="2"/>
      <c r="O32" s="2"/>
      <c r="Q32" s="79" t="s">
        <v>125</v>
      </c>
      <c r="R32" s="79"/>
      <c r="S32" s="79"/>
      <c r="T32" s="79"/>
      <c r="U32" s="79"/>
      <c r="V32" s="79"/>
      <c r="W32" s="79"/>
    </row>
    <row r="33" spans="1:23" x14ac:dyDescent="0.2">
      <c r="A33" s="1" t="s">
        <v>118</v>
      </c>
      <c r="B33" s="2">
        <v>0.43</v>
      </c>
      <c r="C33" s="2">
        <v>0.26</v>
      </c>
      <c r="D33" s="2">
        <v>0.4</v>
      </c>
      <c r="E33" s="2">
        <v>0.15</v>
      </c>
      <c r="F33" s="2"/>
      <c r="G33" s="2"/>
      <c r="I33" s="1" t="s">
        <v>118</v>
      </c>
      <c r="J33" s="2">
        <f t="shared" si="4"/>
        <v>0</v>
      </c>
      <c r="K33" s="2">
        <f t="shared" si="5"/>
        <v>-0.15999999999999998</v>
      </c>
      <c r="L33" s="2">
        <f t="shared" si="5"/>
        <v>0.16000000000000003</v>
      </c>
      <c r="M33" s="2">
        <f t="shared" si="5"/>
        <v>-8.0000000000000016E-2</v>
      </c>
      <c r="N33" s="2"/>
      <c r="O33" s="2"/>
      <c r="Q33" s="1"/>
      <c r="R33" s="1" t="s">
        <v>7</v>
      </c>
      <c r="S33" s="1" t="s">
        <v>11</v>
      </c>
      <c r="T33" s="1" t="s">
        <v>9</v>
      </c>
      <c r="U33" s="1" t="s">
        <v>13</v>
      </c>
      <c r="V33" s="1" t="s">
        <v>118</v>
      </c>
      <c r="W33" s="1" t="s">
        <v>119</v>
      </c>
    </row>
    <row r="34" spans="1:23" x14ac:dyDescent="0.2">
      <c r="A34" s="1" t="s">
        <v>119</v>
      </c>
      <c r="B34" s="2">
        <v>0.36</v>
      </c>
      <c r="C34" s="2">
        <v>0.2</v>
      </c>
      <c r="D34" s="2">
        <v>0.37</v>
      </c>
      <c r="E34" s="2">
        <v>0.38</v>
      </c>
      <c r="F34" s="2">
        <v>0.44</v>
      </c>
      <c r="G34" s="2"/>
      <c r="I34" s="1" t="s">
        <v>119</v>
      </c>
      <c r="J34" s="2">
        <f t="shared" si="4"/>
        <v>-0.10000000000000003</v>
      </c>
      <c r="K34" s="2">
        <f t="shared" si="5"/>
        <v>-0.26</v>
      </c>
      <c r="L34" s="2">
        <f t="shared" si="5"/>
        <v>0.12</v>
      </c>
      <c r="M34" s="2">
        <f t="shared" si="5"/>
        <v>0.06</v>
      </c>
      <c r="N34" s="2">
        <f t="shared" si="5"/>
        <v>-0.06</v>
      </c>
      <c r="O34" s="2"/>
      <c r="Q34" s="1" t="s">
        <v>11</v>
      </c>
      <c r="R34" s="2">
        <f t="shared" ref="R34:R39" si="6">B39 - B30</f>
        <v>-8.0000000000000071E-2</v>
      </c>
      <c r="S34" s="2"/>
      <c r="T34" s="2"/>
      <c r="U34" s="2"/>
      <c r="V34" s="2"/>
      <c r="W34" s="2"/>
    </row>
    <row r="35" spans="1:23" x14ac:dyDescent="0.2">
      <c r="A35" s="1" t="s">
        <v>120</v>
      </c>
      <c r="B35" s="2">
        <v>0.34</v>
      </c>
      <c r="C35" s="2">
        <v>0.37</v>
      </c>
      <c r="D35" s="2">
        <v>0.28999999999999998</v>
      </c>
      <c r="E35" s="2">
        <v>0.34</v>
      </c>
      <c r="F35" s="2">
        <v>0.53</v>
      </c>
      <c r="G35" s="2">
        <v>0.53</v>
      </c>
      <c r="I35" s="1" t="s">
        <v>120</v>
      </c>
      <c r="J35" s="2">
        <f t="shared" si="4"/>
        <v>-2.9999999999999971E-2</v>
      </c>
      <c r="K35" s="2">
        <f t="shared" si="5"/>
        <v>2.0000000000000018E-2</v>
      </c>
      <c r="L35" s="2">
        <f t="shared" si="5"/>
        <v>-7.0000000000000007E-2</v>
      </c>
      <c r="M35" s="2">
        <f t="shared" si="5"/>
        <v>4.0000000000000036E-2</v>
      </c>
      <c r="N35" s="2">
        <f t="shared" si="5"/>
        <v>-3.9999999999999925E-2</v>
      </c>
      <c r="O35" s="2">
        <f t="shared" si="5"/>
        <v>2.0000000000000018E-2</v>
      </c>
      <c r="Q35" s="1" t="s">
        <v>9</v>
      </c>
      <c r="R35" s="2">
        <f t="shared" si="6"/>
        <v>-0.12</v>
      </c>
      <c r="S35" s="2">
        <f>C40 - C31</f>
        <v>-0.17000000000000004</v>
      </c>
      <c r="T35" s="2"/>
      <c r="U35" s="2"/>
      <c r="V35" s="2"/>
      <c r="W35" s="2"/>
    </row>
    <row r="36" spans="1:23" x14ac:dyDescent="0.2">
      <c r="Q36" s="1" t="s">
        <v>13</v>
      </c>
      <c r="R36" s="2">
        <f t="shared" si="6"/>
        <v>-6.9999999999999951E-2</v>
      </c>
      <c r="S36" s="2">
        <f>C41 - C32</f>
        <v>-3.9999999999999925E-2</v>
      </c>
      <c r="T36" s="2">
        <f>D41 - D32</f>
        <v>-0.23999999999999994</v>
      </c>
      <c r="U36" s="2"/>
      <c r="V36" s="2"/>
      <c r="W36" s="2"/>
    </row>
    <row r="37" spans="1:23" x14ac:dyDescent="0.2">
      <c r="A37" s="88" t="s">
        <v>27</v>
      </c>
      <c r="B37" s="88"/>
      <c r="C37" s="88"/>
      <c r="D37" s="88"/>
      <c r="E37" s="88"/>
      <c r="F37" s="88"/>
      <c r="G37" s="88"/>
      <c r="I37" s="79" t="s">
        <v>126</v>
      </c>
      <c r="J37" s="79"/>
      <c r="K37" s="79"/>
      <c r="L37" s="79"/>
      <c r="M37" s="79"/>
      <c r="N37" s="79"/>
      <c r="O37" s="79"/>
      <c r="Q37" s="1" t="s">
        <v>118</v>
      </c>
      <c r="R37" s="2">
        <f t="shared" si="6"/>
        <v>-0.10999999999999999</v>
      </c>
      <c r="S37" s="2">
        <f>C42 - C33</f>
        <v>-1.0000000000000009E-2</v>
      </c>
      <c r="T37" s="2">
        <f>D42 - D33</f>
        <v>0</v>
      </c>
      <c r="U37" s="2">
        <f>E42 - E33</f>
        <v>0.13000000000000003</v>
      </c>
      <c r="V37" s="2"/>
      <c r="W37" s="2"/>
    </row>
    <row r="38" spans="1:23" x14ac:dyDescent="0.2">
      <c r="A38" s="1"/>
      <c r="B38" s="1" t="s">
        <v>7</v>
      </c>
      <c r="C38" s="1" t="s">
        <v>9</v>
      </c>
      <c r="D38" s="1" t="s">
        <v>11</v>
      </c>
      <c r="E38" s="1" t="s">
        <v>13</v>
      </c>
      <c r="F38" s="1" t="s">
        <v>118</v>
      </c>
      <c r="G38" s="1" t="s">
        <v>119</v>
      </c>
      <c r="I38" s="1"/>
      <c r="J38" s="1" t="s">
        <v>7</v>
      </c>
      <c r="K38" s="1" t="s">
        <v>11</v>
      </c>
      <c r="L38" s="1" t="s">
        <v>9</v>
      </c>
      <c r="M38" s="1" t="s">
        <v>13</v>
      </c>
      <c r="N38" s="1" t="s">
        <v>118</v>
      </c>
      <c r="O38" s="1" t="s">
        <v>119</v>
      </c>
      <c r="Q38" s="1" t="s">
        <v>119</v>
      </c>
      <c r="R38" s="2">
        <f t="shared" si="6"/>
        <v>0.10999999999999999</v>
      </c>
      <c r="S38" s="2">
        <f>C43 - C34</f>
        <v>0.14999999999999997</v>
      </c>
      <c r="T38" s="2">
        <f>D43 - D34</f>
        <v>0.10999999999999999</v>
      </c>
      <c r="U38" s="2">
        <f>E43 - E34</f>
        <v>-0.18</v>
      </c>
      <c r="V38" s="2">
        <f>F43 - F34</f>
        <v>0.12999999999999995</v>
      </c>
      <c r="W38" s="2"/>
    </row>
    <row r="39" spans="1:23" x14ac:dyDescent="0.2">
      <c r="A39" s="1" t="s">
        <v>9</v>
      </c>
      <c r="B39" s="2">
        <v>0.6</v>
      </c>
      <c r="C39" s="2"/>
      <c r="D39" s="2"/>
      <c r="E39" s="2"/>
      <c r="F39" s="2"/>
      <c r="G39" s="2"/>
      <c r="I39" s="1" t="s">
        <v>11</v>
      </c>
      <c r="J39" s="2">
        <f>B39-B3</f>
        <v>-0.10999999999999999</v>
      </c>
      <c r="K39" s="2"/>
      <c r="L39" s="2"/>
      <c r="M39" s="2"/>
      <c r="N39" s="2"/>
      <c r="O39" s="2"/>
      <c r="Q39" s="1" t="s">
        <v>120</v>
      </c>
      <c r="R39" s="2">
        <f t="shared" si="6"/>
        <v>0.12</v>
      </c>
      <c r="S39" s="2">
        <f>C44 - C35</f>
        <v>4.9999999999999989E-2</v>
      </c>
      <c r="T39" s="2">
        <f>D44 - D35</f>
        <v>0.12</v>
      </c>
      <c r="U39" s="2">
        <f>E44 - E35</f>
        <v>-7.0000000000000007E-2</v>
      </c>
      <c r="V39" s="2">
        <f>F44 - F35</f>
        <v>3.0000000000000027E-2</v>
      </c>
      <c r="W39" s="2">
        <f>G44 - G35</f>
        <v>4.9999999999999933E-2</v>
      </c>
    </row>
    <row r="40" spans="1:23" x14ac:dyDescent="0.2">
      <c r="A40" s="1" t="s">
        <v>11</v>
      </c>
      <c r="B40" s="2">
        <v>0.6</v>
      </c>
      <c r="C40" s="2">
        <v>0.38</v>
      </c>
      <c r="D40" s="2"/>
      <c r="E40" s="2"/>
      <c r="F40" s="2"/>
      <c r="G40" s="2"/>
      <c r="I40" s="1" t="s">
        <v>9</v>
      </c>
      <c r="J40" s="2">
        <f t="shared" ref="J40:J44" si="7">B40-B4</f>
        <v>-6.0000000000000053E-2</v>
      </c>
      <c r="K40" s="2">
        <f t="shared" ref="K40:O44" si="8">C40-C4</f>
        <v>-0.16000000000000003</v>
      </c>
      <c r="L40" s="2"/>
      <c r="M40" s="2"/>
      <c r="N40" s="2"/>
      <c r="O40" s="2"/>
    </row>
    <row r="41" spans="1:23" x14ac:dyDescent="0.2">
      <c r="A41" s="1" t="s">
        <v>13</v>
      </c>
      <c r="B41" s="2">
        <v>0.52</v>
      </c>
      <c r="C41" s="2">
        <v>0.66</v>
      </c>
      <c r="D41" s="2">
        <v>0.33</v>
      </c>
      <c r="E41" s="2"/>
      <c r="F41" s="2"/>
      <c r="G41" s="2"/>
      <c r="I41" s="1" t="s">
        <v>13</v>
      </c>
      <c r="J41" s="2">
        <f t="shared" si="7"/>
        <v>-5.9999999999999942E-2</v>
      </c>
      <c r="K41" s="2">
        <f t="shared" si="8"/>
        <v>0.15000000000000002</v>
      </c>
      <c r="L41" s="2">
        <f t="shared" si="8"/>
        <v>-0.37999999999999995</v>
      </c>
      <c r="M41" s="2"/>
      <c r="N41" s="2"/>
      <c r="O41" s="2"/>
    </row>
    <row r="42" spans="1:23" x14ac:dyDescent="0.2">
      <c r="A42" s="1" t="s">
        <v>118</v>
      </c>
      <c r="B42" s="2">
        <v>0.32</v>
      </c>
      <c r="C42" s="2">
        <v>0.25</v>
      </c>
      <c r="D42" s="2">
        <v>0.4</v>
      </c>
      <c r="E42" s="2">
        <v>0.28000000000000003</v>
      </c>
      <c r="F42" s="2"/>
      <c r="G42" s="2"/>
      <c r="I42" s="1" t="s">
        <v>118</v>
      </c>
      <c r="J42" s="2">
        <f t="shared" si="7"/>
        <v>-0.10999999999999999</v>
      </c>
      <c r="K42" s="2">
        <f t="shared" si="8"/>
        <v>-0.16999999999999998</v>
      </c>
      <c r="L42" s="2">
        <f t="shared" si="8"/>
        <v>0.16000000000000003</v>
      </c>
      <c r="M42" s="2">
        <f t="shared" si="8"/>
        <v>5.0000000000000017E-2</v>
      </c>
      <c r="N42" s="2"/>
      <c r="O42" s="2"/>
    </row>
    <row r="43" spans="1:23" x14ac:dyDescent="0.2">
      <c r="A43" s="1" t="s">
        <v>119</v>
      </c>
      <c r="B43" s="2">
        <v>0.47</v>
      </c>
      <c r="C43" s="2">
        <v>0.35</v>
      </c>
      <c r="D43" s="2">
        <v>0.48</v>
      </c>
      <c r="E43" s="2">
        <v>0.2</v>
      </c>
      <c r="F43" s="2">
        <v>0.56999999999999995</v>
      </c>
      <c r="G43" s="2"/>
      <c r="I43" s="1" t="s">
        <v>119</v>
      </c>
      <c r="J43" s="2">
        <f t="shared" si="7"/>
        <v>9.9999999999999534E-3</v>
      </c>
      <c r="K43" s="2">
        <f t="shared" si="8"/>
        <v>-0.11000000000000004</v>
      </c>
      <c r="L43" s="2">
        <f t="shared" si="8"/>
        <v>0.22999999999999998</v>
      </c>
      <c r="M43" s="2">
        <f t="shared" si="8"/>
        <v>-0.12</v>
      </c>
      <c r="N43" s="2">
        <f t="shared" si="8"/>
        <v>6.9999999999999951E-2</v>
      </c>
      <c r="O43" s="2"/>
    </row>
    <row r="44" spans="1:23" x14ac:dyDescent="0.2">
      <c r="A44" s="1" t="s">
        <v>120</v>
      </c>
      <c r="B44" s="2">
        <v>0.46</v>
      </c>
      <c r="C44" s="2">
        <v>0.42</v>
      </c>
      <c r="D44" s="2">
        <v>0.41</v>
      </c>
      <c r="E44" s="2">
        <v>0.27</v>
      </c>
      <c r="F44" s="2">
        <v>0.56000000000000005</v>
      </c>
      <c r="G44" s="2">
        <v>0.57999999999999996</v>
      </c>
      <c r="I44" s="1" t="s">
        <v>120</v>
      </c>
      <c r="J44" s="2">
        <f t="shared" si="7"/>
        <v>9.0000000000000024E-2</v>
      </c>
      <c r="K44" s="2">
        <f t="shared" si="8"/>
        <v>7.0000000000000007E-2</v>
      </c>
      <c r="L44" s="2">
        <f t="shared" si="8"/>
        <v>4.9999999999999989E-2</v>
      </c>
      <c r="M44" s="2">
        <f t="shared" si="8"/>
        <v>-2.9999999999999971E-2</v>
      </c>
      <c r="N44" s="2">
        <f t="shared" si="8"/>
        <v>-9.9999999999998979E-3</v>
      </c>
      <c r="O44" s="2">
        <f t="shared" si="8"/>
        <v>6.9999999999999951E-2</v>
      </c>
    </row>
  </sheetData>
  <mergeCells count="13">
    <mergeCell ref="A27:L27"/>
    <mergeCell ref="A28:G28"/>
    <mergeCell ref="A37:G37"/>
    <mergeCell ref="I28:O28"/>
    <mergeCell ref="Q32:W32"/>
    <mergeCell ref="I37:O37"/>
    <mergeCell ref="Q14:W14"/>
    <mergeCell ref="A9:L9"/>
    <mergeCell ref="A1:G1"/>
    <mergeCell ref="A10:G10"/>
    <mergeCell ref="A19:G19"/>
    <mergeCell ref="I19:O19"/>
    <mergeCell ref="I10:O10"/>
  </mergeCells>
  <conditionalFormatting sqref="B3:G8 B10:G10 B18:G19">
    <cfRule type="colorScale" priority="18">
      <colorScale>
        <cfvo type="num" val="-1"/>
        <cfvo type="num" val="0"/>
        <cfvo type="num" val="1"/>
        <color rgb="FFFF0000"/>
        <color theme="0"/>
        <color rgb="FF63BE7B"/>
      </colorScale>
    </cfRule>
  </conditionalFormatting>
  <conditionalFormatting sqref="B3:G8">
    <cfRule type="colorScale" priority="1">
      <colorScale>
        <cfvo type="min"/>
        <cfvo type="max"/>
        <color rgb="FFFCFCFF"/>
        <color rgb="FFF8696B"/>
      </colorScale>
    </cfRule>
    <cfRule type="colorScale" priority="19">
      <colorScale>
        <cfvo type="num" val="0"/>
        <cfvo type="num" val="1"/>
        <color rgb="FFFCFCFF"/>
        <color rgb="FF63BE7B"/>
      </colorScale>
    </cfRule>
  </conditionalFormatting>
  <conditionalFormatting sqref="B12:G17">
    <cfRule type="colorScale" priority="9">
      <colorScale>
        <cfvo type="num" val="-1"/>
        <cfvo type="num" val="0"/>
        <cfvo type="num" val="1"/>
        <color rgb="FFFF0000"/>
        <color theme="0"/>
        <color rgb="FF63BE7B"/>
      </colorScale>
    </cfRule>
    <cfRule type="colorScale" priority="10">
      <colorScale>
        <cfvo type="num" val="0"/>
        <cfvo type="num" val="1"/>
        <color rgb="FFFCFCFF"/>
        <color rgb="FF63BE7B"/>
      </colorScale>
    </cfRule>
  </conditionalFormatting>
  <conditionalFormatting sqref="B21:G26">
    <cfRule type="colorScale" priority="7">
      <colorScale>
        <cfvo type="num" val="-1"/>
        <cfvo type="num" val="0"/>
        <cfvo type="num" val="1"/>
        <color rgb="FFFF0000"/>
        <color theme="0"/>
        <color rgb="FF63BE7B"/>
      </colorScale>
    </cfRule>
    <cfRule type="colorScale" priority="8">
      <colorScale>
        <cfvo type="num" val="0"/>
        <cfvo type="num" val="1"/>
        <color rgb="FFFCFCFF"/>
        <color rgb="FF63BE7B"/>
      </colorScale>
    </cfRule>
  </conditionalFormatting>
  <conditionalFormatting sqref="B28:G28 B36:G37">
    <cfRule type="colorScale" priority="13">
      <colorScale>
        <cfvo type="num" val="-1"/>
        <cfvo type="num" val="0"/>
        <cfvo type="num" val="1"/>
        <color rgb="FFFF0000"/>
        <color theme="0"/>
        <color rgb="FF63BE7B"/>
      </colorScale>
    </cfRule>
  </conditionalFormatting>
  <conditionalFormatting sqref="B30:G35">
    <cfRule type="colorScale" priority="5">
      <colorScale>
        <cfvo type="num" val="-1"/>
        <cfvo type="num" val="0"/>
        <cfvo type="num" val="1"/>
        <color rgb="FFFF0000"/>
        <color theme="0"/>
        <color rgb="FF63BE7B"/>
      </colorScale>
    </cfRule>
    <cfRule type="colorScale" priority="6">
      <colorScale>
        <cfvo type="num" val="0"/>
        <cfvo type="num" val="1"/>
        <color rgb="FFFCFCFF"/>
        <color rgb="FF63BE7B"/>
      </colorScale>
    </cfRule>
  </conditionalFormatting>
  <conditionalFormatting sqref="B39:G44">
    <cfRule type="colorScale" priority="3">
      <colorScale>
        <cfvo type="num" val="-1"/>
        <cfvo type="num" val="0"/>
        <cfvo type="num" val="1"/>
        <color rgb="FFFF0000"/>
        <color theme="0"/>
        <color rgb="FF63BE7B"/>
      </colorScale>
    </cfRule>
    <cfRule type="colorScale" priority="4">
      <colorScale>
        <cfvo type="num" val="0"/>
        <cfvo type="num" val="1"/>
        <color rgb="FFFCFCFF"/>
        <color rgb="FF63BE7B"/>
      </colorScale>
    </cfRule>
  </conditionalFormatting>
  <conditionalFormatting sqref="I11:O26 I10">
    <cfRule type="colorScale" priority="15">
      <colorScale>
        <cfvo type="min"/>
        <cfvo type="num" val="0"/>
        <cfvo type="max"/>
        <color rgb="FFF8696B"/>
        <color rgb="FFFFEB84"/>
        <color rgb="FF63BE7B"/>
      </colorScale>
    </cfRule>
  </conditionalFormatting>
  <conditionalFormatting sqref="I29:O44 I28">
    <cfRule type="colorScale" priority="12">
      <colorScale>
        <cfvo type="min"/>
        <cfvo type="num" val="0"/>
        <cfvo type="max"/>
        <color rgb="FFF8696B"/>
        <color rgb="FFFFEB84"/>
        <color rgb="FF63BE7B"/>
      </colorScale>
    </cfRule>
  </conditionalFormatting>
  <conditionalFormatting sqref="Q14:W21">
    <cfRule type="colorScale" priority="14">
      <colorScale>
        <cfvo type="min"/>
        <cfvo type="num" val="0"/>
        <cfvo type="max"/>
        <color rgb="FFF8696B"/>
        <color rgb="FFFFEB84"/>
        <color rgb="FF63BE7B"/>
      </colorScale>
    </cfRule>
  </conditionalFormatting>
  <conditionalFormatting sqref="Q32:W39">
    <cfRule type="colorScale" priority="11">
      <colorScale>
        <cfvo type="min"/>
        <cfvo type="num" val="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49"/>
  <sheetViews>
    <sheetView topLeftCell="A42" zoomScale="115" zoomScaleNormal="115" workbookViewId="0">
      <selection activeCell="B4" sqref="B4"/>
    </sheetView>
  </sheetViews>
  <sheetFormatPr baseColWidth="10" defaultColWidth="8.83203125" defaultRowHeight="15" x14ac:dyDescent="0.2"/>
  <cols>
    <col min="1" max="1" width="12.6640625" bestFit="1" customWidth="1"/>
    <col min="2" max="2" width="7.33203125" bestFit="1" customWidth="1"/>
    <col min="3" max="4" width="7.5" bestFit="1" customWidth="1"/>
    <col min="5" max="5" width="8.5" bestFit="1" customWidth="1"/>
    <col min="6" max="8" width="7.33203125" bestFit="1" customWidth="1"/>
    <col min="10" max="18" width="0" hidden="1" customWidth="1"/>
  </cols>
  <sheetData>
    <row r="1" spans="1:26" x14ac:dyDescent="0.2">
      <c r="A1" s="81" t="s">
        <v>117</v>
      </c>
      <c r="B1" s="81"/>
      <c r="C1" s="81"/>
      <c r="D1" s="81"/>
      <c r="E1" s="81"/>
      <c r="F1" s="81"/>
      <c r="G1" s="81"/>
      <c r="H1" s="81"/>
    </row>
    <row r="2" spans="1:26" x14ac:dyDescent="0.2">
      <c r="A2" s="1"/>
      <c r="B2" s="1" t="s">
        <v>7</v>
      </c>
      <c r="C2" s="1" t="s">
        <v>9</v>
      </c>
      <c r="D2" s="1" t="s">
        <v>11</v>
      </c>
      <c r="E2" s="1" t="s">
        <v>14</v>
      </c>
      <c r="F2" s="1" t="s">
        <v>118</v>
      </c>
      <c r="G2" s="1" t="s">
        <v>119</v>
      </c>
      <c r="H2" s="1" t="s">
        <v>120</v>
      </c>
    </row>
    <row r="3" spans="1:26" x14ac:dyDescent="0.2">
      <c r="A3" s="1" t="s">
        <v>7</v>
      </c>
      <c r="B3" s="3">
        <v>1</v>
      </c>
      <c r="C3" s="3">
        <v>0.31583415996388098</v>
      </c>
      <c r="D3" s="3">
        <v>0.17978876971752</v>
      </c>
      <c r="E3" s="3">
        <v>0.33296325778614599</v>
      </c>
      <c r="F3" s="3">
        <v>9.05112804805219E-2</v>
      </c>
      <c r="G3" s="3">
        <v>7.0812927736209993E-2</v>
      </c>
      <c r="H3" s="3">
        <v>2.4462396989543202E-2</v>
      </c>
    </row>
    <row r="4" spans="1:26" x14ac:dyDescent="0.2">
      <c r="A4" s="1" t="s">
        <v>9</v>
      </c>
      <c r="B4" s="3">
        <v>0.63464874532021698</v>
      </c>
      <c r="C4" s="3">
        <v>1</v>
      </c>
      <c r="D4" s="3">
        <v>0.35019855754301898</v>
      </c>
      <c r="E4" s="3">
        <v>0.39506099097146102</v>
      </c>
      <c r="F4" s="3">
        <v>0.13170327980267299</v>
      </c>
      <c r="G4" s="3">
        <v>0.11111950070599499</v>
      </c>
      <c r="H4" s="3">
        <v>3.4097600201545598E-2</v>
      </c>
    </row>
    <row r="5" spans="1:26" x14ac:dyDescent="0.2">
      <c r="A5" s="1" t="s">
        <v>11</v>
      </c>
      <c r="B5" s="3">
        <v>0.45740016896123598</v>
      </c>
      <c r="C5" s="3">
        <v>0.14367483524164301</v>
      </c>
      <c r="D5" s="3">
        <v>1</v>
      </c>
      <c r="E5" s="3">
        <v>0.491205810706977</v>
      </c>
      <c r="F5" s="3">
        <v>5.7152023672071901E-2</v>
      </c>
      <c r="G5" s="3">
        <v>4.1944575032398297E-2</v>
      </c>
      <c r="H5" s="3">
        <v>2.70728638958261E-2</v>
      </c>
    </row>
    <row r="6" spans="1:26" x14ac:dyDescent="0.2">
      <c r="A6" s="1" t="s">
        <v>13</v>
      </c>
      <c r="B6" s="3">
        <v>0.35020189906551502</v>
      </c>
      <c r="C6" s="3">
        <v>0.35673725010700602</v>
      </c>
      <c r="D6" s="3">
        <v>0.11771057150287299</v>
      </c>
      <c r="E6" s="3">
        <v>1</v>
      </c>
      <c r="F6" s="3">
        <v>5.2080566239105702E-2</v>
      </c>
      <c r="G6" s="3">
        <v>4.8145021786074597E-2</v>
      </c>
      <c r="H6" s="3">
        <v>1.9654474091217199E-2</v>
      </c>
    </row>
    <row r="7" spans="1:26" x14ac:dyDescent="0.2">
      <c r="A7" s="1" t="s">
        <v>118</v>
      </c>
      <c r="B7" s="3">
        <v>0.32631326163951202</v>
      </c>
      <c r="C7" s="3">
        <v>0.14227428374356901</v>
      </c>
      <c r="D7" s="3">
        <v>0.13451098109044701</v>
      </c>
      <c r="E7" s="3">
        <v>0.17851944497463301</v>
      </c>
      <c r="F7" s="3">
        <v>1</v>
      </c>
      <c r="G7" s="3">
        <v>0.13070192803382699</v>
      </c>
      <c r="H7" s="3">
        <v>8.0397430425149602E-2</v>
      </c>
    </row>
    <row r="8" spans="1:26" x14ac:dyDescent="0.2">
      <c r="A8" s="1" t="s">
        <v>119</v>
      </c>
      <c r="B8" s="3">
        <v>0.38606228560532602</v>
      </c>
      <c r="C8" s="3">
        <v>0.15790046375090599</v>
      </c>
      <c r="D8" s="3">
        <v>0.17161855583650201</v>
      </c>
      <c r="E8" s="3">
        <v>0.249559455754545</v>
      </c>
      <c r="F8" s="3">
        <v>0.197649083934682</v>
      </c>
      <c r="G8" s="3">
        <v>1</v>
      </c>
      <c r="H8" s="3">
        <v>7.4730537719267395E-2</v>
      </c>
    </row>
    <row r="9" spans="1:26" x14ac:dyDescent="0.2">
      <c r="A9" s="1" t="s">
        <v>120</v>
      </c>
      <c r="B9" s="3">
        <v>0.35058656138686001</v>
      </c>
      <c r="C9" s="3">
        <v>0.267912659022982</v>
      </c>
      <c r="D9" s="3">
        <v>0.13843605157432401</v>
      </c>
      <c r="E9" s="3">
        <v>0.267815370072361</v>
      </c>
      <c r="F9" s="3">
        <v>0.31959973327603802</v>
      </c>
      <c r="G9" s="3">
        <v>0.196448870047711</v>
      </c>
      <c r="H9" s="3">
        <v>1</v>
      </c>
    </row>
    <row r="10" spans="1:26" s="4" customFormat="1" ht="34" x14ac:dyDescent="0.4">
      <c r="A10" s="80" t="s">
        <v>21</v>
      </c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</row>
    <row r="11" spans="1:26" x14ac:dyDescent="0.2">
      <c r="A11" s="82" t="s">
        <v>23</v>
      </c>
      <c r="B11" s="82"/>
      <c r="C11" s="82"/>
      <c r="D11" s="82"/>
      <c r="E11" s="82"/>
      <c r="F11" s="82"/>
      <c r="G11" s="82"/>
      <c r="H11" s="82"/>
      <c r="J11" s="79" t="s">
        <v>145</v>
      </c>
      <c r="K11" s="79"/>
      <c r="L11" s="79"/>
      <c r="M11" s="79"/>
      <c r="N11" s="79"/>
      <c r="O11" s="79"/>
      <c r="P11" s="79"/>
      <c r="Q11" s="79"/>
    </row>
    <row r="12" spans="1:26" x14ac:dyDescent="0.2">
      <c r="A12" s="1"/>
      <c r="B12" s="1" t="s">
        <v>7</v>
      </c>
      <c r="C12" s="1" t="s">
        <v>9</v>
      </c>
      <c r="D12" s="1" t="s">
        <v>11</v>
      </c>
      <c r="E12" s="1" t="s">
        <v>14</v>
      </c>
      <c r="F12" s="1" t="s">
        <v>118</v>
      </c>
      <c r="G12" s="1" t="s">
        <v>119</v>
      </c>
      <c r="H12" s="1" t="s">
        <v>120</v>
      </c>
      <c r="J12" s="1"/>
      <c r="K12" s="1" t="s">
        <v>7</v>
      </c>
      <c r="L12" s="1" t="s">
        <v>11</v>
      </c>
      <c r="M12" s="1" t="s">
        <v>9</v>
      </c>
      <c r="N12" s="1" t="s">
        <v>13</v>
      </c>
      <c r="O12" s="1" t="s">
        <v>118</v>
      </c>
      <c r="P12" s="1" t="s">
        <v>119</v>
      </c>
      <c r="Q12" s="1" t="s">
        <v>120</v>
      </c>
    </row>
    <row r="13" spans="1:26" x14ac:dyDescent="0.2">
      <c r="A13" s="1" t="s">
        <v>7</v>
      </c>
      <c r="B13" s="3">
        <v>1</v>
      </c>
      <c r="C13" s="3">
        <v>0.33496850316632498</v>
      </c>
      <c r="D13" s="3">
        <v>0.21332380987206601</v>
      </c>
      <c r="E13" s="3">
        <v>0.31781618960680003</v>
      </c>
      <c r="F13" s="3">
        <v>0.108563144861787</v>
      </c>
      <c r="G13" s="3">
        <v>9.4830453121294705E-2</v>
      </c>
      <c r="H13" s="3">
        <v>3.6271041590622402E-2</v>
      </c>
      <c r="J13" s="1" t="s">
        <v>7</v>
      </c>
      <c r="K13" s="3"/>
      <c r="L13" s="3">
        <f t="shared" ref="L13:Q19" si="0">C13-C3</f>
        <v>1.9134343202444004E-2</v>
      </c>
      <c r="M13" s="3">
        <f t="shared" si="0"/>
        <v>3.3535040154546003E-2</v>
      </c>
      <c r="N13" s="3">
        <f t="shared" si="0"/>
        <v>-1.5147068179345968E-2</v>
      </c>
      <c r="O13" s="3">
        <f t="shared" si="0"/>
        <v>1.8051864381265104E-2</v>
      </c>
      <c r="P13" s="3">
        <f t="shared" si="0"/>
        <v>2.4017525385084712E-2</v>
      </c>
      <c r="Q13" s="3">
        <f t="shared" si="0"/>
        <v>1.18086446010792E-2</v>
      </c>
    </row>
    <row r="14" spans="1:26" x14ac:dyDescent="0.2">
      <c r="A14" s="1" t="s">
        <v>9</v>
      </c>
      <c r="B14" s="3">
        <v>0.59863773193735204</v>
      </c>
      <c r="C14" s="3">
        <v>1</v>
      </c>
      <c r="D14" s="3">
        <v>0.33969788618026098</v>
      </c>
      <c r="E14" s="3">
        <v>0.35279507666367799</v>
      </c>
      <c r="F14" s="3">
        <v>0.16591361979264299</v>
      </c>
      <c r="G14" s="3">
        <v>0.13054107296583001</v>
      </c>
      <c r="H14" s="3">
        <v>5.6970517373065403E-2</v>
      </c>
      <c r="J14" s="1" t="s">
        <v>11</v>
      </c>
      <c r="K14" s="3">
        <f>B14-B5</f>
        <v>0.14123756297611606</v>
      </c>
      <c r="L14" s="3"/>
      <c r="M14" s="3">
        <f>D14-D5</f>
        <v>-0.66030211381973902</v>
      </c>
      <c r="N14" s="3">
        <f>E14-E5</f>
        <v>-0.13841073404329901</v>
      </c>
      <c r="O14" s="3">
        <f>F14-F5</f>
        <v>0.1087615961205711</v>
      </c>
      <c r="P14" s="3">
        <f>G14-G5</f>
        <v>8.8596497933431717E-2</v>
      </c>
      <c r="Q14" s="3">
        <f>H14-H5</f>
        <v>2.9897653477239303E-2</v>
      </c>
    </row>
    <row r="15" spans="1:26" x14ac:dyDescent="0.2">
      <c r="A15" s="1" t="s">
        <v>11</v>
      </c>
      <c r="B15" s="3">
        <v>0.54318252694989999</v>
      </c>
      <c r="C15" s="3">
        <v>0.19629530288942099</v>
      </c>
      <c r="D15" s="3">
        <v>1</v>
      </c>
      <c r="E15" s="3">
        <v>0.47188286113820599</v>
      </c>
      <c r="F15" s="3">
        <v>6.7748202697942406E-2</v>
      </c>
      <c r="G15" s="3">
        <v>6.7024570096369196E-2</v>
      </c>
      <c r="H15" s="3">
        <v>3.3990564299567899E-2</v>
      </c>
      <c r="J15" s="1" t="s">
        <v>9</v>
      </c>
      <c r="K15" s="3">
        <f>B15-B4</f>
        <v>-9.1466218370316987E-2</v>
      </c>
      <c r="L15" s="3">
        <f>C15-C4</f>
        <v>-0.80370469711057901</v>
      </c>
      <c r="M15" s="3"/>
      <c r="N15" s="3">
        <f>E15-E4</f>
        <v>7.6821870166744965E-2</v>
      </c>
      <c r="O15" s="3">
        <f>F15-F4</f>
        <v>-6.3955077104730584E-2</v>
      </c>
      <c r="P15" s="3">
        <f>G15-G4</f>
        <v>-4.4094930609625799E-2</v>
      </c>
      <c r="Q15" s="3">
        <f>H15-H4</f>
        <v>-1.0703590197769924E-4</v>
      </c>
    </row>
    <row r="16" spans="1:26" x14ac:dyDescent="0.2">
      <c r="A16" s="1" t="s">
        <v>13</v>
      </c>
      <c r="B16" s="3">
        <v>0.367815018743613</v>
      </c>
      <c r="C16" s="3">
        <v>0.33677963930305699</v>
      </c>
      <c r="D16" s="3">
        <v>0.14549604980936301</v>
      </c>
      <c r="E16" s="3">
        <v>1</v>
      </c>
      <c r="F16" s="3">
        <v>7.6200959685429698E-2</v>
      </c>
      <c r="G16" s="3">
        <v>7.4504347285770503E-2</v>
      </c>
      <c r="H16" s="3">
        <v>2.0839702134049301E-2</v>
      </c>
      <c r="J16" s="1" t="s">
        <v>13</v>
      </c>
      <c r="K16" s="3">
        <f t="shared" ref="K16:K19" si="1">B16-B6</f>
        <v>1.7613119678097977E-2</v>
      </c>
      <c r="L16" s="3">
        <f t="shared" si="0"/>
        <v>-1.9957610803949033E-2</v>
      </c>
      <c r="M16" s="3">
        <f t="shared" si="0"/>
        <v>2.7785478306490016E-2</v>
      </c>
      <c r="N16" s="3"/>
      <c r="O16" s="3">
        <f t="shared" si="0"/>
        <v>2.4120393446323996E-2</v>
      </c>
      <c r="P16" s="3">
        <f t="shared" si="0"/>
        <v>2.6359325499695906E-2</v>
      </c>
      <c r="Q16" s="3">
        <f t="shared" si="0"/>
        <v>1.1852280428321024E-3</v>
      </c>
      <c r="S16" s="79" t="s">
        <v>146</v>
      </c>
      <c r="T16" s="79"/>
      <c r="U16" s="79"/>
      <c r="V16" s="79"/>
      <c r="W16" s="79"/>
      <c r="X16" s="79"/>
      <c r="Y16" s="79"/>
      <c r="Z16" s="79"/>
    </row>
    <row r="17" spans="1:26" x14ac:dyDescent="0.2">
      <c r="A17" s="1" t="s">
        <v>118</v>
      </c>
      <c r="B17" s="3">
        <v>0.25725292064885102</v>
      </c>
      <c r="C17" s="3">
        <v>9.8999695377410601E-2</v>
      </c>
      <c r="D17" s="3">
        <v>0.14009904722293501</v>
      </c>
      <c r="E17" s="3">
        <v>0.156021661151446</v>
      </c>
      <c r="F17" s="3">
        <v>1</v>
      </c>
      <c r="G17" s="3">
        <v>0.162416815748059</v>
      </c>
      <c r="H17" s="3">
        <v>0.11503884521732401</v>
      </c>
      <c r="J17" s="1" t="s">
        <v>118</v>
      </c>
      <c r="K17" s="3">
        <f t="shared" si="1"/>
        <v>-6.9060340990660996E-2</v>
      </c>
      <c r="L17" s="3">
        <f t="shared" si="0"/>
        <v>-4.3274588366158412E-2</v>
      </c>
      <c r="M17" s="3">
        <f t="shared" si="0"/>
        <v>5.5880661324879954E-3</v>
      </c>
      <c r="N17" s="3">
        <f t="shared" si="0"/>
        <v>-2.2497783823187012E-2</v>
      </c>
      <c r="O17" s="3"/>
      <c r="P17" s="3">
        <f t="shared" si="0"/>
        <v>3.1714887714232004E-2</v>
      </c>
      <c r="Q17" s="3">
        <f t="shared" si="0"/>
        <v>3.4641414792174405E-2</v>
      </c>
      <c r="S17" s="1"/>
      <c r="T17" s="1" t="s">
        <v>7</v>
      </c>
      <c r="U17" s="1" t="s">
        <v>11</v>
      </c>
      <c r="V17" s="1" t="s">
        <v>9</v>
      </c>
      <c r="W17" s="1" t="s">
        <v>13</v>
      </c>
      <c r="X17" s="1" t="s">
        <v>118</v>
      </c>
      <c r="Y17" s="1" t="s">
        <v>119</v>
      </c>
      <c r="Z17" s="1" t="s">
        <v>120</v>
      </c>
    </row>
    <row r="18" spans="1:26" x14ac:dyDescent="0.2">
      <c r="A18" s="1" t="s">
        <v>119</v>
      </c>
      <c r="B18" s="3">
        <v>0.28655959797133002</v>
      </c>
      <c r="C18" s="3">
        <v>0.124899112374159</v>
      </c>
      <c r="D18" s="3">
        <v>0.140569000254742</v>
      </c>
      <c r="E18" s="3">
        <v>0.19453390545444901</v>
      </c>
      <c r="F18" s="3">
        <v>0.207119136392659</v>
      </c>
      <c r="G18" s="3">
        <v>1</v>
      </c>
      <c r="H18" s="3">
        <v>8.7817558648479593E-2</v>
      </c>
      <c r="J18" s="1" t="s">
        <v>119</v>
      </c>
      <c r="K18" s="3">
        <f t="shared" si="1"/>
        <v>-9.9502687633996001E-2</v>
      </c>
      <c r="L18" s="3">
        <f t="shared" si="0"/>
        <v>-3.3001351376746993E-2</v>
      </c>
      <c r="M18" s="3">
        <f t="shared" si="0"/>
        <v>-3.1049555581760008E-2</v>
      </c>
      <c r="N18" s="3">
        <f t="shared" si="0"/>
        <v>-5.5025550300095982E-2</v>
      </c>
      <c r="O18" s="3">
        <f t="shared" si="0"/>
        <v>9.4700524579769962E-3</v>
      </c>
      <c r="P18" s="3"/>
      <c r="Q18" s="3">
        <f t="shared" si="0"/>
        <v>1.3087020929212198E-2</v>
      </c>
      <c r="S18" s="1" t="s">
        <v>7</v>
      </c>
      <c r="T18" s="3"/>
      <c r="U18" s="3">
        <f t="shared" ref="U18:Z24" si="2">C23-C13</f>
        <v>-3.0812260481442977E-2</v>
      </c>
      <c r="V18" s="3">
        <f t="shared" si="2"/>
        <v>-5.4001874094407015E-2</v>
      </c>
      <c r="W18" s="3">
        <f t="shared" si="2"/>
        <v>2.4391504079040949E-2</v>
      </c>
      <c r="X18" s="3">
        <f t="shared" si="2"/>
        <v>-2.9069131958508299E-2</v>
      </c>
      <c r="Y18" s="3">
        <f t="shared" si="2"/>
        <v>-3.8675706840587604E-2</v>
      </c>
      <c r="Z18" s="3">
        <f t="shared" si="2"/>
        <v>-1.90156008770016E-2</v>
      </c>
    </row>
    <row r="19" spans="1:26" x14ac:dyDescent="0.2">
      <c r="A19" s="1" t="s">
        <v>120</v>
      </c>
      <c r="B19" s="3">
        <v>0.33527941359527103</v>
      </c>
      <c r="C19" s="3">
        <v>0.19375968376406599</v>
      </c>
      <c r="D19" s="3">
        <v>0.18766024067853901</v>
      </c>
      <c r="E19" s="3">
        <v>0.16645043177822999</v>
      </c>
      <c r="F19" s="3">
        <v>0.44875931437685401</v>
      </c>
      <c r="G19" s="3">
        <v>0.26863406681152002</v>
      </c>
      <c r="H19" s="3">
        <v>1</v>
      </c>
      <c r="J19" s="1" t="s">
        <v>120</v>
      </c>
      <c r="K19" s="3">
        <f t="shared" si="1"/>
        <v>-1.5307147791588982E-2</v>
      </c>
      <c r="L19" s="3">
        <f t="shared" si="0"/>
        <v>-7.415297525891601E-2</v>
      </c>
      <c r="M19" s="3">
        <f t="shared" si="0"/>
        <v>4.9224189104214999E-2</v>
      </c>
      <c r="N19" s="3">
        <f t="shared" si="0"/>
        <v>-0.10136493829413101</v>
      </c>
      <c r="O19" s="3">
        <f t="shared" si="0"/>
        <v>0.12915958110081599</v>
      </c>
      <c r="P19" s="3">
        <f t="shared" si="0"/>
        <v>7.2185196763809023E-2</v>
      </c>
      <c r="Q19" s="3"/>
      <c r="S19" s="1" t="s">
        <v>11</v>
      </c>
      <c r="T19" s="3">
        <f t="shared" ref="T19:T24" si="3">B24-B14</f>
        <v>6.8821414277461912E-2</v>
      </c>
      <c r="U19" s="3"/>
      <c r="V19" s="3">
        <f t="shared" si="2"/>
        <v>2.0068056579371996E-2</v>
      </c>
      <c r="W19" s="3">
        <f t="shared" si="2"/>
        <v>8.0775288589231997E-2</v>
      </c>
      <c r="X19" s="3">
        <f t="shared" si="2"/>
        <v>-6.5380109023613991E-2</v>
      </c>
      <c r="Y19" s="3">
        <f t="shared" si="2"/>
        <v>-3.7116980191669202E-2</v>
      </c>
      <c r="Z19" s="3">
        <f t="shared" si="2"/>
        <v>-4.3712918924526702E-2</v>
      </c>
    </row>
    <row r="20" spans="1:26" x14ac:dyDescent="0.2">
      <c r="S20" s="1" t="s">
        <v>9</v>
      </c>
      <c r="T20" s="3">
        <f t="shared" si="3"/>
        <v>-0.12967527029677001</v>
      </c>
      <c r="U20" s="3">
        <f t="shared" si="2"/>
        <v>-7.9545183011519985E-2</v>
      </c>
      <c r="V20" s="3"/>
      <c r="W20" s="3">
        <f t="shared" si="2"/>
        <v>2.9210070310639047E-2</v>
      </c>
      <c r="X20" s="3">
        <f t="shared" si="2"/>
        <v>-1.6018006633418604E-2</v>
      </c>
      <c r="Y20" s="3">
        <f t="shared" si="2"/>
        <v>-3.7912867111811396E-2</v>
      </c>
      <c r="Z20" s="3">
        <f t="shared" si="2"/>
        <v>-1.0457332844660498E-2</v>
      </c>
    </row>
    <row r="21" spans="1:26" x14ac:dyDescent="0.2">
      <c r="A21" s="83" t="s">
        <v>24</v>
      </c>
      <c r="B21" s="83"/>
      <c r="C21" s="83"/>
      <c r="D21" s="83"/>
      <c r="E21" s="83"/>
      <c r="F21" s="83"/>
      <c r="G21" s="83"/>
      <c r="H21" s="83"/>
      <c r="J21" s="79" t="s">
        <v>147</v>
      </c>
      <c r="K21" s="79"/>
      <c r="L21" s="79"/>
      <c r="M21" s="79"/>
      <c r="N21" s="79"/>
      <c r="O21" s="79"/>
      <c r="P21" s="79"/>
      <c r="Q21" s="79"/>
      <c r="S21" s="1" t="s">
        <v>13</v>
      </c>
      <c r="T21" s="3">
        <f t="shared" si="3"/>
        <v>-2.6867190903032023E-2</v>
      </c>
      <c r="U21" s="3">
        <f t="shared" si="2"/>
        <v>3.0443496055096997E-2</v>
      </c>
      <c r="V21" s="3">
        <f t="shared" si="2"/>
        <v>-4.2384186540266003E-2</v>
      </c>
      <c r="W21" s="3"/>
      <c r="X21" s="3">
        <f t="shared" si="2"/>
        <v>-3.6793437347983897E-2</v>
      </c>
      <c r="Y21" s="3">
        <f t="shared" si="2"/>
        <v>-4.0208721862950401E-2</v>
      </c>
      <c r="Z21" s="3">
        <f t="shared" si="2"/>
        <v>-1.8079561527078007E-3</v>
      </c>
    </row>
    <row r="22" spans="1:26" x14ac:dyDescent="0.2">
      <c r="A22" s="1"/>
      <c r="B22" s="1" t="s">
        <v>7</v>
      </c>
      <c r="C22" s="1" t="s">
        <v>9</v>
      </c>
      <c r="D22" s="1" t="s">
        <v>11</v>
      </c>
      <c r="E22" s="1" t="s">
        <v>14</v>
      </c>
      <c r="F22" s="1" t="s">
        <v>118</v>
      </c>
      <c r="G22" s="1" t="s">
        <v>119</v>
      </c>
      <c r="H22" s="1" t="s">
        <v>120</v>
      </c>
      <c r="J22" s="1"/>
      <c r="K22" s="1" t="s">
        <v>7</v>
      </c>
      <c r="L22" s="1" t="s">
        <v>11</v>
      </c>
      <c r="M22" s="1" t="s">
        <v>9</v>
      </c>
      <c r="N22" s="1" t="s">
        <v>13</v>
      </c>
      <c r="O22" s="1" t="s">
        <v>118</v>
      </c>
      <c r="P22" s="1" t="s">
        <v>119</v>
      </c>
      <c r="Q22" s="1" t="s">
        <v>120</v>
      </c>
      <c r="S22" s="1" t="s">
        <v>118</v>
      </c>
      <c r="T22" s="3">
        <f t="shared" si="3"/>
        <v>0.163119878941556</v>
      </c>
      <c r="U22" s="3">
        <f t="shared" si="2"/>
        <v>0.10221417262460239</v>
      </c>
      <c r="V22" s="3">
        <f t="shared" si="2"/>
        <v>-1.3198959894683004E-2</v>
      </c>
      <c r="W22" s="3">
        <f t="shared" si="2"/>
        <v>5.3139554787135002E-2</v>
      </c>
      <c r="X22" s="3"/>
      <c r="Y22" s="3">
        <f t="shared" si="2"/>
        <v>-7.4910267895869395E-2</v>
      </c>
      <c r="Z22" s="3">
        <f t="shared" si="2"/>
        <v>-8.1822697458557705E-2</v>
      </c>
    </row>
    <row r="23" spans="1:26" x14ac:dyDescent="0.2">
      <c r="A23" s="1" t="s">
        <v>7</v>
      </c>
      <c r="B23" s="3">
        <v>1</v>
      </c>
      <c r="C23" s="3">
        <v>0.30415624268488201</v>
      </c>
      <c r="D23" s="3">
        <v>0.15932193577765899</v>
      </c>
      <c r="E23" s="3">
        <v>0.34220769368584097</v>
      </c>
      <c r="F23" s="3">
        <v>7.9494012903278705E-2</v>
      </c>
      <c r="G23" s="3">
        <v>5.6154746280707102E-2</v>
      </c>
      <c r="H23" s="3">
        <v>1.7255440713620802E-2</v>
      </c>
      <c r="J23" s="1" t="s">
        <v>7</v>
      </c>
      <c r="K23" s="3"/>
      <c r="L23" s="3">
        <f t="shared" ref="L23:Q29" si="4">C23-C3</f>
        <v>-1.1677917278998973E-2</v>
      </c>
      <c r="M23" s="3">
        <f t="shared" si="4"/>
        <v>-2.0466833939861012E-2</v>
      </c>
      <c r="N23" s="3">
        <f t="shared" si="4"/>
        <v>9.2444358996949805E-3</v>
      </c>
      <c r="O23" s="3">
        <f t="shared" si="4"/>
        <v>-1.1017267577243195E-2</v>
      </c>
      <c r="P23" s="3">
        <f t="shared" si="4"/>
        <v>-1.4658181455502892E-2</v>
      </c>
      <c r="Q23" s="3">
        <f t="shared" si="4"/>
        <v>-7.2069562759224E-3</v>
      </c>
      <c r="S23" s="1" t="s">
        <v>119</v>
      </c>
      <c r="T23" s="3">
        <f t="shared" si="3"/>
        <v>0.31466776324711998</v>
      </c>
      <c r="U23" s="3">
        <f t="shared" si="2"/>
        <v>0.104363627443419</v>
      </c>
      <c r="V23" s="3">
        <f t="shared" si="2"/>
        <v>9.8191259322239988E-2</v>
      </c>
      <c r="W23" s="3">
        <f t="shared" si="2"/>
        <v>0.17401305679362697</v>
      </c>
      <c r="X23" s="3">
        <f t="shared" si="2"/>
        <v>-2.9948138041717004E-2</v>
      </c>
      <c r="Y23" s="3"/>
      <c r="Z23" s="3">
        <f t="shared" si="2"/>
        <v>-4.1386455997159295E-2</v>
      </c>
    </row>
    <row r="24" spans="1:26" x14ac:dyDescent="0.2">
      <c r="A24" s="1" t="s">
        <v>9</v>
      </c>
      <c r="B24" s="3">
        <v>0.66745914621481395</v>
      </c>
      <c r="C24" s="3">
        <v>1</v>
      </c>
      <c r="D24" s="3">
        <v>0.35976594275963297</v>
      </c>
      <c r="E24" s="3">
        <v>0.43357036525290998</v>
      </c>
      <c r="F24" s="3">
        <v>0.100533510769029</v>
      </c>
      <c r="G24" s="3">
        <v>9.3424092774160805E-2</v>
      </c>
      <c r="H24" s="3">
        <v>1.32575984485387E-2</v>
      </c>
      <c r="J24" s="1" t="s">
        <v>11</v>
      </c>
      <c r="K24" s="3">
        <f>B24-B5</f>
        <v>0.21005897725357797</v>
      </c>
      <c r="L24" s="3"/>
      <c r="M24" s="3">
        <f>D24-D5</f>
        <v>-0.64023405724036708</v>
      </c>
      <c r="N24" s="3">
        <f>E24-E5</f>
        <v>-5.7635445454067014E-2</v>
      </c>
      <c r="O24" s="3">
        <f>F24-F5</f>
        <v>4.3381487096957098E-2</v>
      </c>
      <c r="P24" s="3">
        <f>G24-G5</f>
        <v>5.1479517741762508E-2</v>
      </c>
      <c r="Q24" s="3">
        <f>H24-H5</f>
        <v>-1.38152654472874E-2</v>
      </c>
      <c r="S24" s="1" t="s">
        <v>120</v>
      </c>
      <c r="T24" s="3">
        <f t="shared" si="3"/>
        <v>3.7118384882720956E-2</v>
      </c>
      <c r="U24" s="3">
        <f t="shared" si="2"/>
        <v>0.17981394792384603</v>
      </c>
      <c r="V24" s="3">
        <f t="shared" si="2"/>
        <v>-0.1193640005040069</v>
      </c>
      <c r="W24" s="3">
        <f t="shared" si="2"/>
        <v>0.24580038322242503</v>
      </c>
      <c r="X24" s="3">
        <f t="shared" si="2"/>
        <v>-0.31319976182796805</v>
      </c>
      <c r="Y24" s="3">
        <f t="shared" si="2"/>
        <v>-0.17504227128363742</v>
      </c>
      <c r="Z24" s="3"/>
    </row>
    <row r="25" spans="1:26" x14ac:dyDescent="0.2">
      <c r="A25" s="1" t="s">
        <v>11</v>
      </c>
      <c r="B25" s="3">
        <v>0.41350725665312998</v>
      </c>
      <c r="C25" s="3">
        <v>0.116750119877901</v>
      </c>
      <c r="D25" s="3">
        <v>1</v>
      </c>
      <c r="E25" s="3">
        <v>0.50109293144884504</v>
      </c>
      <c r="F25" s="3">
        <v>5.1730196064523802E-2</v>
      </c>
      <c r="G25" s="3">
        <v>2.91117029845578E-2</v>
      </c>
      <c r="H25" s="3">
        <v>2.3533231454907402E-2</v>
      </c>
      <c r="J25" s="1" t="s">
        <v>9</v>
      </c>
      <c r="K25" s="3">
        <f>B25-B4</f>
        <v>-0.22114148866708699</v>
      </c>
      <c r="L25" s="3">
        <f>C25-C4</f>
        <v>-0.88324988012209904</v>
      </c>
      <c r="M25" s="3"/>
      <c r="N25" s="3">
        <f>E25-E4</f>
        <v>0.10603194047738401</v>
      </c>
      <c r="O25" s="3">
        <f>F25-F4</f>
        <v>-7.9973083738149181E-2</v>
      </c>
      <c r="P25" s="3">
        <f>G25-G4</f>
        <v>-8.2007797721437195E-2</v>
      </c>
      <c r="Q25" s="3">
        <f>H25-H4</f>
        <v>-1.0564368746638197E-2</v>
      </c>
    </row>
    <row r="26" spans="1:26" x14ac:dyDescent="0.2">
      <c r="A26" s="1" t="s">
        <v>13</v>
      </c>
      <c r="B26" s="3">
        <v>0.34094782784058097</v>
      </c>
      <c r="C26" s="3">
        <v>0.36722313535815398</v>
      </c>
      <c r="D26" s="3">
        <v>0.10311186326909701</v>
      </c>
      <c r="E26" s="3">
        <v>1</v>
      </c>
      <c r="F26" s="3">
        <v>3.9407522337445801E-2</v>
      </c>
      <c r="G26" s="3">
        <v>3.4295625422820102E-2</v>
      </c>
      <c r="H26" s="3">
        <v>1.90317459813415E-2</v>
      </c>
      <c r="J26" s="1" t="s">
        <v>13</v>
      </c>
      <c r="K26" s="3">
        <f t="shared" ref="K26:K29" si="5">B26-B6</f>
        <v>-9.2540712249340462E-3</v>
      </c>
      <c r="L26" s="3">
        <f t="shared" si="4"/>
        <v>1.0485885251147964E-2</v>
      </c>
      <c r="M26" s="3">
        <f t="shared" si="4"/>
        <v>-1.4598708233775987E-2</v>
      </c>
      <c r="N26" s="3"/>
      <c r="O26" s="3">
        <f t="shared" si="4"/>
        <v>-1.2673043901659901E-2</v>
      </c>
      <c r="P26" s="3">
        <f t="shared" si="4"/>
        <v>-1.3849396363254496E-2</v>
      </c>
      <c r="Q26" s="3">
        <f t="shared" si="4"/>
        <v>-6.2272810987569829E-4</v>
      </c>
    </row>
    <row r="27" spans="1:26" x14ac:dyDescent="0.2">
      <c r="A27" s="1" t="s">
        <v>118</v>
      </c>
      <c r="B27" s="3">
        <v>0.42037279959040702</v>
      </c>
      <c r="C27" s="3">
        <v>0.20121386800201299</v>
      </c>
      <c r="D27" s="3">
        <v>0.126900087328252</v>
      </c>
      <c r="E27" s="3">
        <v>0.209161215938581</v>
      </c>
      <c r="F27" s="3">
        <v>1</v>
      </c>
      <c r="G27" s="3">
        <v>8.7506547852189601E-2</v>
      </c>
      <c r="H27" s="3">
        <v>3.3216147758766301E-2</v>
      </c>
      <c r="J27" s="1" t="s">
        <v>118</v>
      </c>
      <c r="K27" s="3">
        <f t="shared" si="5"/>
        <v>9.4059537950895E-2</v>
      </c>
      <c r="L27" s="3">
        <f t="shared" si="4"/>
        <v>5.8939584258443978E-2</v>
      </c>
      <c r="M27" s="3">
        <f t="shared" si="4"/>
        <v>-7.610893762195009E-3</v>
      </c>
      <c r="N27" s="3">
        <f t="shared" si="4"/>
        <v>3.064177096394799E-2</v>
      </c>
      <c r="O27" s="3"/>
      <c r="P27" s="3">
        <f t="shared" si="4"/>
        <v>-4.3195380181637391E-2</v>
      </c>
      <c r="Q27" s="3">
        <f t="shared" si="4"/>
        <v>-4.7181282666383301E-2</v>
      </c>
    </row>
    <row r="28" spans="1:26" x14ac:dyDescent="0.2">
      <c r="A28" s="1" t="s">
        <v>119</v>
      </c>
      <c r="B28" s="3">
        <v>0.60122736121845</v>
      </c>
      <c r="C28" s="3">
        <v>0.229262739817578</v>
      </c>
      <c r="D28" s="3">
        <v>0.23876025957698199</v>
      </c>
      <c r="E28" s="3">
        <v>0.36854696224807598</v>
      </c>
      <c r="F28" s="3">
        <v>0.17717099835094199</v>
      </c>
      <c r="G28" s="3">
        <v>1</v>
      </c>
      <c r="H28" s="3">
        <v>4.6431102651320298E-2</v>
      </c>
      <c r="J28" s="1" t="s">
        <v>119</v>
      </c>
      <c r="K28" s="3">
        <f t="shared" si="5"/>
        <v>0.21516507561312398</v>
      </c>
      <c r="L28" s="3">
        <f t="shared" si="4"/>
        <v>7.1362276066672004E-2</v>
      </c>
      <c r="M28" s="3">
        <f t="shared" si="4"/>
        <v>6.714170374047998E-2</v>
      </c>
      <c r="N28" s="3">
        <f t="shared" si="4"/>
        <v>0.11898750649353099</v>
      </c>
      <c r="O28" s="3">
        <f t="shared" si="4"/>
        <v>-2.0478085583740008E-2</v>
      </c>
      <c r="P28" s="3"/>
      <c r="Q28" s="3">
        <f t="shared" si="4"/>
        <v>-2.8299435067947097E-2</v>
      </c>
    </row>
    <row r="29" spans="1:26" x14ac:dyDescent="0.2">
      <c r="A29" s="1" t="s">
        <v>120</v>
      </c>
      <c r="B29" s="3">
        <v>0.37239779847799198</v>
      </c>
      <c r="C29" s="3">
        <v>0.37357363168791202</v>
      </c>
      <c r="D29" s="3">
        <v>6.8296240174532105E-2</v>
      </c>
      <c r="E29" s="3">
        <v>0.41225081500065502</v>
      </c>
      <c r="F29" s="3">
        <v>0.13555955254888599</v>
      </c>
      <c r="G29" s="3">
        <v>9.3591795527882604E-2</v>
      </c>
      <c r="H29" s="3">
        <v>1</v>
      </c>
      <c r="J29" s="1" t="s">
        <v>120</v>
      </c>
      <c r="K29" s="3">
        <f t="shared" si="5"/>
        <v>2.1811237091131974E-2</v>
      </c>
      <c r="L29" s="3">
        <f t="shared" si="4"/>
        <v>0.10566097266493002</v>
      </c>
      <c r="M29" s="3">
        <f t="shared" si="4"/>
        <v>-7.0139811399791904E-2</v>
      </c>
      <c r="N29" s="3">
        <f t="shared" si="4"/>
        <v>0.14443544492829402</v>
      </c>
      <c r="O29" s="3">
        <f t="shared" si="4"/>
        <v>-0.18404018072715203</v>
      </c>
      <c r="P29" s="3">
        <f t="shared" si="4"/>
        <v>-0.1028570745198284</v>
      </c>
      <c r="Q29" s="3"/>
    </row>
    <row r="30" spans="1:26" s="4" customFormat="1" ht="34" x14ac:dyDescent="0.4">
      <c r="A30" s="80" t="s">
        <v>25</v>
      </c>
      <c r="B30" s="80"/>
      <c r="C30" s="80"/>
      <c r="D30" s="80"/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</row>
    <row r="31" spans="1:26" x14ac:dyDescent="0.2">
      <c r="A31" s="87" t="s">
        <v>26</v>
      </c>
      <c r="B31" s="87"/>
      <c r="C31" s="87"/>
      <c r="D31" s="87"/>
      <c r="E31" s="87"/>
      <c r="F31" s="87"/>
      <c r="G31" s="87"/>
      <c r="H31" s="87"/>
      <c r="J31" s="79" t="s">
        <v>148</v>
      </c>
      <c r="K31" s="79"/>
      <c r="L31" s="79"/>
      <c r="M31" s="79"/>
      <c r="N31" s="79"/>
      <c r="O31" s="79"/>
      <c r="P31" s="79"/>
      <c r="Q31" s="79"/>
    </row>
    <row r="32" spans="1:26" x14ac:dyDescent="0.2">
      <c r="A32" s="1"/>
      <c r="B32" s="1" t="s">
        <v>7</v>
      </c>
      <c r="C32" s="1" t="s">
        <v>9</v>
      </c>
      <c r="D32" s="1" t="s">
        <v>11</v>
      </c>
      <c r="E32" s="1" t="s">
        <v>14</v>
      </c>
      <c r="F32" s="1" t="s">
        <v>118</v>
      </c>
      <c r="G32" s="1" t="s">
        <v>119</v>
      </c>
      <c r="H32" s="1" t="s">
        <v>120</v>
      </c>
      <c r="J32" s="1"/>
      <c r="K32" s="1" t="s">
        <v>7</v>
      </c>
      <c r="L32" s="1" t="s">
        <v>11</v>
      </c>
      <c r="M32" s="1" t="s">
        <v>9</v>
      </c>
      <c r="N32" s="1" t="s">
        <v>13</v>
      </c>
      <c r="O32" s="1" t="s">
        <v>118</v>
      </c>
      <c r="P32" s="1" t="s">
        <v>119</v>
      </c>
      <c r="Q32" s="1" t="s">
        <v>120</v>
      </c>
    </row>
    <row r="33" spans="1:26" x14ac:dyDescent="0.2">
      <c r="A33" s="1" t="s">
        <v>7</v>
      </c>
      <c r="B33" s="3">
        <v>1</v>
      </c>
      <c r="C33" s="3">
        <v>0.31352799888921501</v>
      </c>
      <c r="D33" s="3">
        <v>0.157904903587681</v>
      </c>
      <c r="E33" s="3">
        <v>0.30041298959284901</v>
      </c>
      <c r="F33" s="3">
        <v>8.9107209929258205E-2</v>
      </c>
      <c r="G33" s="3">
        <v>4.0226512043120201E-2</v>
      </c>
      <c r="H33" s="3">
        <v>1.99935324338044E-2</v>
      </c>
      <c r="J33" s="1" t="s">
        <v>7</v>
      </c>
      <c r="K33" s="3"/>
      <c r="L33" s="3">
        <f t="shared" ref="L33:Q33" si="6">C33-C3</f>
        <v>-2.3061610746659689E-3</v>
      </c>
      <c r="M33" s="3">
        <f t="shared" si="6"/>
        <v>-2.1883866129839002E-2</v>
      </c>
      <c r="N33" s="3">
        <f t="shared" si="6"/>
        <v>-3.2550268193296983E-2</v>
      </c>
      <c r="O33" s="3">
        <f t="shared" si="6"/>
        <v>-1.4040705512636947E-3</v>
      </c>
      <c r="P33" s="3">
        <f t="shared" si="6"/>
        <v>-3.0586415693089793E-2</v>
      </c>
      <c r="Q33" s="3">
        <f t="shared" si="6"/>
        <v>-4.4688645557388017E-3</v>
      </c>
    </row>
    <row r="34" spans="1:26" x14ac:dyDescent="0.2">
      <c r="A34" s="1" t="s">
        <v>9</v>
      </c>
      <c r="B34" s="3">
        <v>0.66403968324483498</v>
      </c>
      <c r="C34" s="3">
        <v>1</v>
      </c>
      <c r="D34" s="3">
        <v>0.38894952262754501</v>
      </c>
      <c r="E34" s="3">
        <v>0.38243352289313998</v>
      </c>
      <c r="F34" s="3">
        <v>0.106581647786799</v>
      </c>
      <c r="G34" s="3">
        <v>5.01402658593895E-2</v>
      </c>
      <c r="H34" s="3">
        <v>2.4975287564940701E-2</v>
      </c>
      <c r="J34" s="1" t="s">
        <v>11</v>
      </c>
      <c r="K34" s="3">
        <f>B34-B5</f>
        <v>0.206639514283599</v>
      </c>
      <c r="L34" s="3"/>
      <c r="M34" s="3">
        <f>D34-D5</f>
        <v>-0.61105047737245499</v>
      </c>
      <c r="N34" s="3">
        <f>E34-E5</f>
        <v>-0.10877228781383702</v>
      </c>
      <c r="O34" s="3">
        <f>F34-F5</f>
        <v>4.9429624114727101E-2</v>
      </c>
      <c r="P34" s="3">
        <f>G34-G5</f>
        <v>8.1956908269912032E-3</v>
      </c>
      <c r="Q34" s="3">
        <f>H34-H5</f>
        <v>-2.0975763308853992E-3</v>
      </c>
    </row>
    <row r="35" spans="1:26" x14ac:dyDescent="0.2">
      <c r="A35" s="1" t="s">
        <v>11</v>
      </c>
      <c r="B35" s="3">
        <v>0.44404280581456301</v>
      </c>
      <c r="C35" s="3">
        <v>0.13099156581575799</v>
      </c>
      <c r="D35" s="3">
        <v>1</v>
      </c>
      <c r="E35" s="3">
        <v>0.453403895998027</v>
      </c>
      <c r="F35" s="3">
        <v>5.2245261614765899E-2</v>
      </c>
      <c r="G35" s="3">
        <v>2.0380456211358901E-2</v>
      </c>
      <c r="H35" s="3">
        <v>2.2510117768940199E-2</v>
      </c>
      <c r="J35" s="1" t="s">
        <v>9</v>
      </c>
      <c r="K35" s="3">
        <f>B35-B4</f>
        <v>-0.19060593950565397</v>
      </c>
      <c r="L35" s="3">
        <f>C35-C4</f>
        <v>-0.86900843418424201</v>
      </c>
      <c r="M35" s="3"/>
      <c r="N35" s="3">
        <f>E35-E4</f>
        <v>5.8342905026565972E-2</v>
      </c>
      <c r="O35" s="3">
        <f>F35-F4</f>
        <v>-7.9458018187907098E-2</v>
      </c>
      <c r="P35" s="3">
        <f>G35-G4</f>
        <v>-9.0739044494636101E-2</v>
      </c>
      <c r="Q35" s="3">
        <f>H35-H4</f>
        <v>-1.1587482432605399E-2</v>
      </c>
    </row>
    <row r="36" spans="1:26" x14ac:dyDescent="0.2">
      <c r="A36" s="1" t="s">
        <v>13</v>
      </c>
      <c r="B36" s="3">
        <v>0.35260800296167699</v>
      </c>
      <c r="C36" s="3">
        <v>0.37575969765906497</v>
      </c>
      <c r="D36" s="3">
        <v>0.106740933108724</v>
      </c>
      <c r="E36" s="3">
        <v>1</v>
      </c>
      <c r="F36" s="3">
        <v>3.3787170022302901E-2</v>
      </c>
      <c r="G36" s="3">
        <v>3.0246178211438299E-2</v>
      </c>
      <c r="H36" s="3">
        <v>2.0395140861785999E-2</v>
      </c>
      <c r="J36" s="1" t="s">
        <v>13</v>
      </c>
      <c r="K36" s="3">
        <f t="shared" ref="K36:K39" si="7">B36-B6</f>
        <v>2.4061038961619707E-3</v>
      </c>
      <c r="L36" s="3">
        <f t="shared" ref="L36:L39" si="8">C36-C6</f>
        <v>1.9022447552058952E-2</v>
      </c>
      <c r="M36" s="3">
        <f t="shared" ref="M36:M39" si="9">D36-D6</f>
        <v>-1.0969638394148995E-2</v>
      </c>
      <c r="N36" s="3"/>
      <c r="O36" s="3">
        <f t="shared" ref="O36:O39" si="10">F36-F6</f>
        <v>-1.8293396216802801E-2</v>
      </c>
      <c r="P36" s="3">
        <f t="shared" ref="P36:P39" si="11">G36-G6</f>
        <v>-1.7898843574636298E-2</v>
      </c>
      <c r="Q36" s="3">
        <f t="shared" ref="Q36:Q38" si="12">H36-H6</f>
        <v>7.4066677056880068E-4</v>
      </c>
      <c r="S36" s="79" t="s">
        <v>149</v>
      </c>
      <c r="T36" s="79"/>
      <c r="U36" s="79"/>
      <c r="V36" s="79"/>
      <c r="W36" s="79"/>
      <c r="X36" s="79"/>
      <c r="Y36" s="79"/>
      <c r="Z36" s="79"/>
    </row>
    <row r="37" spans="1:26" x14ac:dyDescent="0.2">
      <c r="A37" s="1" t="s">
        <v>118</v>
      </c>
      <c r="B37" s="3">
        <v>0.332823461686512</v>
      </c>
      <c r="C37" s="3">
        <v>0.137784222032829</v>
      </c>
      <c r="D37" s="3">
        <v>9.4664054432840705E-2</v>
      </c>
      <c r="E37" s="3">
        <v>0.107517571725651</v>
      </c>
      <c r="F37" s="3">
        <v>1</v>
      </c>
      <c r="G37" s="3">
        <v>6.8402162358897303E-2</v>
      </c>
      <c r="H37" s="3">
        <v>8.4188229458011604E-2</v>
      </c>
      <c r="J37" s="1" t="s">
        <v>118</v>
      </c>
      <c r="K37" s="3">
        <f t="shared" si="7"/>
        <v>6.510200046999981E-3</v>
      </c>
      <c r="L37" s="3">
        <f t="shared" si="8"/>
        <v>-4.490061710740012E-3</v>
      </c>
      <c r="M37" s="3">
        <f t="shared" si="9"/>
        <v>-3.9846926657606307E-2</v>
      </c>
      <c r="N37" s="3">
        <f t="shared" ref="N37:N39" si="13">E37-E7</f>
        <v>-7.1001873248982009E-2</v>
      </c>
      <c r="O37" s="3"/>
      <c r="P37" s="3">
        <f t="shared" si="11"/>
        <v>-6.2299765674929689E-2</v>
      </c>
      <c r="Q37" s="3">
        <f t="shared" si="12"/>
        <v>3.7907990328620023E-3</v>
      </c>
      <c r="S37" s="1"/>
      <c r="T37" s="1" t="s">
        <v>7</v>
      </c>
      <c r="U37" s="1" t="s">
        <v>11</v>
      </c>
      <c r="V37" s="1" t="s">
        <v>9</v>
      </c>
      <c r="W37" s="1" t="s">
        <v>13</v>
      </c>
      <c r="X37" s="1" t="s">
        <v>118</v>
      </c>
      <c r="Y37" s="1" t="s">
        <v>119</v>
      </c>
      <c r="Z37" s="1" t="s">
        <v>120</v>
      </c>
    </row>
    <row r="38" spans="1:26" x14ac:dyDescent="0.2">
      <c r="A38" s="1" t="s">
        <v>119</v>
      </c>
      <c r="B38" s="3">
        <v>0.30606946686664799</v>
      </c>
      <c r="C38" s="3">
        <v>0.10948963886424699</v>
      </c>
      <c r="D38" s="3">
        <v>9.0718496741032398E-2</v>
      </c>
      <c r="E38" s="3">
        <v>0.19606707888712799</v>
      </c>
      <c r="F38" s="3">
        <v>0.13934018179003901</v>
      </c>
      <c r="G38" s="3">
        <v>1</v>
      </c>
      <c r="H38" s="3">
        <v>7.1543429080561494E-2</v>
      </c>
      <c r="J38" s="1" t="s">
        <v>119</v>
      </c>
      <c r="K38" s="3">
        <f t="shared" si="7"/>
        <v>-7.9992818738678029E-2</v>
      </c>
      <c r="L38" s="3">
        <f t="shared" si="8"/>
        <v>-4.8410824886659001E-2</v>
      </c>
      <c r="M38" s="3">
        <f t="shared" si="9"/>
        <v>-8.0900059095469615E-2</v>
      </c>
      <c r="N38" s="3">
        <f t="shared" si="13"/>
        <v>-5.3492376867417007E-2</v>
      </c>
      <c r="O38" s="3">
        <f t="shared" si="10"/>
        <v>-5.8308902144642988E-2</v>
      </c>
      <c r="P38" s="3"/>
      <c r="Q38" s="3">
        <f t="shared" si="12"/>
        <v>-3.1871086387059017E-3</v>
      </c>
      <c r="S38" s="1" t="s">
        <v>7</v>
      </c>
      <c r="T38" s="3"/>
      <c r="U38" s="3">
        <f t="shared" ref="U38:U44" si="14">C43-C33</f>
        <v>9.2548101727820131E-3</v>
      </c>
      <c r="V38" s="3">
        <f t="shared" ref="V38:V44" si="15">D43-D33</f>
        <v>8.7821717703538998E-2</v>
      </c>
      <c r="W38" s="3">
        <f t="shared" ref="W38:W44" si="16">E43-E33</f>
        <v>0.13062684845016698</v>
      </c>
      <c r="X38" s="3">
        <f t="shared" ref="X38:X44" si="17">F43-F33</f>
        <v>5.634648231594E-3</v>
      </c>
      <c r="Y38" s="3">
        <f t="shared" ref="Y38:Y44" si="18">G43-G33</f>
        <v>0.12274575016244679</v>
      </c>
      <c r="Z38" s="3">
        <f t="shared" ref="Z38:Z43" si="19">H43-H33</f>
        <v>1.7933913465789399E-2</v>
      </c>
    </row>
    <row r="39" spans="1:26" x14ac:dyDescent="0.2">
      <c r="A39" s="1" t="s">
        <v>120</v>
      </c>
      <c r="B39" s="3">
        <v>0.29223651894854802</v>
      </c>
      <c r="C39" s="3">
        <v>0.23231337489228199</v>
      </c>
      <c r="D39" s="3">
        <v>8.6807457217256495E-2</v>
      </c>
      <c r="E39" s="3">
        <v>0.25397923215787599</v>
      </c>
      <c r="F39" s="3">
        <v>0.32945434735616602</v>
      </c>
      <c r="G39" s="3">
        <v>0.137438079202399</v>
      </c>
      <c r="H39" s="3">
        <v>1</v>
      </c>
      <c r="J39" s="1" t="s">
        <v>120</v>
      </c>
      <c r="K39" s="3">
        <f t="shared" si="7"/>
        <v>-5.8350042438311989E-2</v>
      </c>
      <c r="L39" s="3">
        <f t="shared" si="8"/>
        <v>-3.5599284130700015E-2</v>
      </c>
      <c r="M39" s="3">
        <f t="shared" si="9"/>
        <v>-5.1628594357067514E-2</v>
      </c>
      <c r="N39" s="3">
        <f t="shared" si="13"/>
        <v>-1.3836137914485014E-2</v>
      </c>
      <c r="O39" s="3">
        <f t="shared" si="10"/>
        <v>9.8546140801279991E-3</v>
      </c>
      <c r="P39" s="3">
        <f t="shared" si="11"/>
        <v>-5.9010790845311994E-2</v>
      </c>
      <c r="Q39" s="3"/>
      <c r="S39" s="1" t="s">
        <v>11</v>
      </c>
      <c r="T39" s="3">
        <f t="shared" ref="T39:T44" si="20">B44-B34</f>
        <v>-7.9486323492774957E-2</v>
      </c>
      <c r="U39" s="3"/>
      <c r="V39" s="3">
        <f t="shared" si="15"/>
        <v>-0.10480004939842102</v>
      </c>
      <c r="W39" s="3">
        <f t="shared" si="16"/>
        <v>3.4150356655594016E-2</v>
      </c>
      <c r="X39" s="3">
        <f t="shared" si="17"/>
        <v>6.7940198921233999E-2</v>
      </c>
      <c r="Y39" s="3">
        <f t="shared" si="18"/>
        <v>0.1649152946323415</v>
      </c>
      <c r="Z39" s="3">
        <f t="shared" si="19"/>
        <v>2.4670838851592502E-2</v>
      </c>
    </row>
    <row r="40" spans="1:26" x14ac:dyDescent="0.2">
      <c r="A40" s="9"/>
      <c r="B40" s="9"/>
      <c r="C40" s="9"/>
      <c r="D40" s="9"/>
      <c r="E40" s="9"/>
      <c r="F40" s="9"/>
      <c r="G40" s="9"/>
      <c r="H40" s="9"/>
      <c r="S40" s="1" t="s">
        <v>9</v>
      </c>
      <c r="T40" s="3">
        <f t="shared" si="20"/>
        <v>5.7513633376722995E-2</v>
      </c>
      <c r="U40" s="3">
        <f t="shared" si="14"/>
        <v>5.4611145910206993E-2</v>
      </c>
      <c r="V40" s="3"/>
      <c r="W40" s="3">
        <f t="shared" si="16"/>
        <v>0.16276606689774198</v>
      </c>
      <c r="X40" s="3">
        <f t="shared" si="17"/>
        <v>2.1127352077795307E-2</v>
      </c>
      <c r="Y40" s="3">
        <f t="shared" si="18"/>
        <v>9.2849974231203086E-2</v>
      </c>
      <c r="Z40" s="3">
        <f t="shared" si="19"/>
        <v>1.9646101184136303E-2</v>
      </c>
    </row>
    <row r="41" spans="1:26" x14ac:dyDescent="0.2">
      <c r="A41" s="89" t="s">
        <v>27</v>
      </c>
      <c r="B41" s="89"/>
      <c r="C41" s="89"/>
      <c r="D41" s="89"/>
      <c r="E41" s="89"/>
      <c r="F41" s="89"/>
      <c r="G41" s="89"/>
      <c r="H41" s="89"/>
      <c r="J41" s="79" t="s">
        <v>126</v>
      </c>
      <c r="K41" s="79"/>
      <c r="L41" s="79"/>
      <c r="M41" s="79"/>
      <c r="N41" s="79"/>
      <c r="O41" s="79"/>
      <c r="P41" s="79"/>
      <c r="Q41" s="79"/>
      <c r="S41" s="1" t="s">
        <v>13</v>
      </c>
      <c r="T41" s="3">
        <f t="shared" si="20"/>
        <v>-7.3534654060120053E-3</v>
      </c>
      <c r="U41" s="3">
        <f t="shared" si="14"/>
        <v>-5.8135856159367949E-2</v>
      </c>
      <c r="V41" s="3">
        <f t="shared" si="15"/>
        <v>3.3525092817696014E-2</v>
      </c>
      <c r="W41" s="3"/>
      <c r="X41" s="3">
        <f t="shared" si="17"/>
        <v>5.5907750473007098E-2</v>
      </c>
      <c r="Y41" s="3">
        <f t="shared" si="18"/>
        <v>5.4701930055339007E-2</v>
      </c>
      <c r="Z41" s="3">
        <f t="shared" si="19"/>
        <v>-2.2636044451152006E-3</v>
      </c>
    </row>
    <row r="42" spans="1:26" x14ac:dyDescent="0.2">
      <c r="A42" s="1"/>
      <c r="B42" s="1" t="s">
        <v>7</v>
      </c>
      <c r="C42" s="1" t="s">
        <v>9</v>
      </c>
      <c r="D42" s="1" t="s">
        <v>11</v>
      </c>
      <c r="E42" s="1" t="s">
        <v>14</v>
      </c>
      <c r="F42" s="1" t="s">
        <v>118</v>
      </c>
      <c r="G42" s="1" t="s">
        <v>119</v>
      </c>
      <c r="H42" s="1" t="s">
        <v>120</v>
      </c>
      <c r="J42" s="1"/>
      <c r="K42" s="1" t="s">
        <v>7</v>
      </c>
      <c r="L42" s="1" t="s">
        <v>11</v>
      </c>
      <c r="M42" s="1" t="s">
        <v>9</v>
      </c>
      <c r="N42" s="1" t="s">
        <v>13</v>
      </c>
      <c r="O42" s="1" t="s">
        <v>118</v>
      </c>
      <c r="P42" s="1" t="s">
        <v>119</v>
      </c>
      <c r="Q42" s="1" t="s">
        <v>120</v>
      </c>
      <c r="S42" s="1" t="s">
        <v>118</v>
      </c>
      <c r="T42" s="3">
        <f t="shared" si="20"/>
        <v>-2.3648450162231993E-2</v>
      </c>
      <c r="U42" s="3">
        <f t="shared" si="14"/>
        <v>1.6310251578321999E-2</v>
      </c>
      <c r="V42" s="3">
        <f t="shared" si="15"/>
        <v>0.14474486995445929</v>
      </c>
      <c r="W42" s="3">
        <f t="shared" si="16"/>
        <v>0.25791592406249197</v>
      </c>
      <c r="X42" s="3"/>
      <c r="Y42" s="3">
        <f t="shared" si="18"/>
        <v>0.22630531981290669</v>
      </c>
      <c r="Z42" s="3">
        <f t="shared" si="19"/>
        <v>-1.377016395141141E-2</v>
      </c>
    </row>
    <row r="43" spans="1:26" x14ac:dyDescent="0.2">
      <c r="A43" s="1" t="s">
        <v>7</v>
      </c>
      <c r="B43" s="1">
        <v>1</v>
      </c>
      <c r="C43" s="1">
        <v>0.32278280906199702</v>
      </c>
      <c r="D43" s="1">
        <v>0.24572662129122</v>
      </c>
      <c r="E43" s="1">
        <v>0.43103983804301599</v>
      </c>
      <c r="F43" s="1">
        <v>9.4741858160852205E-2</v>
      </c>
      <c r="G43" s="1">
        <v>0.16297226220556699</v>
      </c>
      <c r="H43" s="1">
        <v>3.7927445899593799E-2</v>
      </c>
      <c r="J43" s="1" t="s">
        <v>7</v>
      </c>
      <c r="K43" s="3"/>
      <c r="L43" s="3">
        <f t="shared" ref="L43:Q43" si="21">C43-C3</f>
        <v>6.9486490981160443E-3</v>
      </c>
      <c r="M43" s="3">
        <f t="shared" si="21"/>
        <v>6.5937851573699996E-2</v>
      </c>
      <c r="N43" s="3">
        <f t="shared" si="21"/>
        <v>9.8076580256869994E-2</v>
      </c>
      <c r="O43" s="3">
        <f t="shared" si="21"/>
        <v>4.2305776803303052E-3</v>
      </c>
      <c r="P43" s="3">
        <f t="shared" si="21"/>
        <v>9.2159334469356993E-2</v>
      </c>
      <c r="Q43" s="3">
        <f t="shared" si="21"/>
        <v>1.3465048910050598E-2</v>
      </c>
      <c r="S43" s="1" t="s">
        <v>119</v>
      </c>
      <c r="T43" s="3">
        <f t="shared" si="20"/>
        <v>0.17313895955857</v>
      </c>
      <c r="U43" s="3">
        <f t="shared" si="14"/>
        <v>0.104781903981033</v>
      </c>
      <c r="V43" s="3">
        <f t="shared" si="15"/>
        <v>0.17510261897101664</v>
      </c>
      <c r="W43" s="3">
        <f t="shared" si="16"/>
        <v>0.115780574071223</v>
      </c>
      <c r="X43" s="3">
        <f t="shared" si="17"/>
        <v>0.12620561207257999</v>
      </c>
      <c r="Y43" s="3"/>
      <c r="Z43" s="3">
        <f t="shared" si="19"/>
        <v>6.8982776505020077E-3</v>
      </c>
    </row>
    <row r="44" spans="1:26" x14ac:dyDescent="0.2">
      <c r="A44" s="1" t="s">
        <v>9</v>
      </c>
      <c r="B44" s="1">
        <v>0.58455335975206002</v>
      </c>
      <c r="C44" s="1">
        <v>1</v>
      </c>
      <c r="D44" s="1">
        <v>0.28414947322912398</v>
      </c>
      <c r="E44" s="1">
        <v>0.41658387954873399</v>
      </c>
      <c r="F44" s="1">
        <v>0.174521846708033</v>
      </c>
      <c r="G44" s="1">
        <v>0.215055560491731</v>
      </c>
      <c r="H44" s="1">
        <v>4.9646126416533203E-2</v>
      </c>
      <c r="J44" s="1" t="s">
        <v>11</v>
      </c>
      <c r="K44" s="3">
        <f>B44-B5</f>
        <v>0.12715319079082404</v>
      </c>
      <c r="L44" s="3"/>
      <c r="M44" s="3">
        <f>D44-D5</f>
        <v>-0.71585052677087602</v>
      </c>
      <c r="N44" s="3">
        <f>E44-E5</f>
        <v>-7.4621931158243004E-2</v>
      </c>
      <c r="O44" s="3">
        <f>F44-F5</f>
        <v>0.11736982303596111</v>
      </c>
      <c r="P44" s="3">
        <f>G44-G5</f>
        <v>0.17311098545933271</v>
      </c>
      <c r="Q44" s="3">
        <f>H44-H5</f>
        <v>2.2573262520707103E-2</v>
      </c>
      <c r="S44" s="1" t="s">
        <v>120</v>
      </c>
      <c r="T44" s="3">
        <f t="shared" si="20"/>
        <v>0.22117390305704493</v>
      </c>
      <c r="U44" s="3">
        <f t="shared" si="14"/>
        <v>0.134937907295402</v>
      </c>
      <c r="V44" s="3">
        <f t="shared" si="15"/>
        <v>0.19569647674847149</v>
      </c>
      <c r="W44" s="3">
        <f t="shared" si="16"/>
        <v>5.2445422452218005E-2</v>
      </c>
      <c r="X44" s="3">
        <f t="shared" si="17"/>
        <v>-3.7353588243351998E-2</v>
      </c>
      <c r="Y44" s="3">
        <f t="shared" si="18"/>
        <v>0.22367844800693901</v>
      </c>
      <c r="Z44" s="3"/>
    </row>
    <row r="45" spans="1:26" x14ac:dyDescent="0.2">
      <c r="A45" s="1" t="s">
        <v>11</v>
      </c>
      <c r="B45" s="1">
        <v>0.50155643919128601</v>
      </c>
      <c r="C45" s="1">
        <v>0.18560271172596499</v>
      </c>
      <c r="D45" s="1">
        <v>1</v>
      </c>
      <c r="E45" s="1">
        <v>0.61616996289576897</v>
      </c>
      <c r="F45" s="1">
        <v>7.3372613692561206E-2</v>
      </c>
      <c r="G45" s="1">
        <v>0.11323043044256199</v>
      </c>
      <c r="H45" s="1">
        <v>4.2156218953076502E-2</v>
      </c>
      <c r="J45" s="1" t="s">
        <v>9</v>
      </c>
      <c r="K45" s="3">
        <f>B45-B4</f>
        <v>-0.13309230612893097</v>
      </c>
      <c r="L45" s="3">
        <f>C45-C4</f>
        <v>-0.81439728827403501</v>
      </c>
      <c r="M45" s="3"/>
      <c r="N45" s="3">
        <f>E45-E4</f>
        <v>0.22110897192430795</v>
      </c>
      <c r="O45" s="3">
        <f>F45-F4</f>
        <v>-5.8330666110111784E-2</v>
      </c>
      <c r="P45" s="3">
        <f>G45-G4</f>
        <v>2.1109297365669993E-3</v>
      </c>
      <c r="Q45" s="3">
        <f>H45-H4</f>
        <v>8.0586187515309035E-3</v>
      </c>
    </row>
    <row r="46" spans="1:26" x14ac:dyDescent="0.2">
      <c r="A46" s="1" t="s">
        <v>13</v>
      </c>
      <c r="B46" s="1">
        <v>0.34525453755566499</v>
      </c>
      <c r="C46" s="1">
        <v>0.31762384149969702</v>
      </c>
      <c r="D46" s="1">
        <v>0.14026602592642001</v>
      </c>
      <c r="E46" s="1">
        <v>1</v>
      </c>
      <c r="F46" s="1">
        <v>8.9694920495309999E-2</v>
      </c>
      <c r="G46" s="1">
        <v>8.4948108266777303E-2</v>
      </c>
      <c r="H46" s="1">
        <v>1.8131536416670799E-2</v>
      </c>
      <c r="J46" s="1" t="s">
        <v>13</v>
      </c>
      <c r="K46" s="3">
        <f t="shared" ref="K46:K49" si="22">B46-B6</f>
        <v>-4.9473615098500345E-3</v>
      </c>
      <c r="L46" s="3">
        <f t="shared" ref="L46:L49" si="23">C46-C6</f>
        <v>-3.9113408607308997E-2</v>
      </c>
      <c r="M46" s="3">
        <f t="shared" ref="M46:M49" si="24">D46-D6</f>
        <v>2.2555454423547019E-2</v>
      </c>
      <c r="N46" s="3"/>
      <c r="O46" s="3">
        <f t="shared" ref="O46:O49" si="25">F46-F6</f>
        <v>3.7614354256204297E-2</v>
      </c>
      <c r="P46" s="3">
        <f t="shared" ref="P46:P49" si="26">G46-G6</f>
        <v>3.6803086480702706E-2</v>
      </c>
      <c r="Q46" s="3">
        <f t="shared" ref="Q46:Q48" si="27">H46-H6</f>
        <v>-1.5229376745463999E-3</v>
      </c>
    </row>
    <row r="47" spans="1:26" x14ac:dyDescent="0.2">
      <c r="A47" s="1" t="s">
        <v>118</v>
      </c>
      <c r="B47" s="1">
        <v>0.30917501152428001</v>
      </c>
      <c r="C47" s="1">
        <v>0.154094473611151</v>
      </c>
      <c r="D47" s="1">
        <v>0.23940892438729999</v>
      </c>
      <c r="E47" s="1">
        <v>0.36543349578814299</v>
      </c>
      <c r="F47" s="1">
        <v>1</v>
      </c>
      <c r="G47" s="1">
        <v>0.29470748217180398</v>
      </c>
      <c r="H47" s="1">
        <v>7.0418065506600194E-2</v>
      </c>
      <c r="J47" s="1" t="s">
        <v>118</v>
      </c>
      <c r="K47" s="3">
        <f t="shared" si="22"/>
        <v>-1.7138250115232012E-2</v>
      </c>
      <c r="L47" s="3">
        <f t="shared" si="23"/>
        <v>1.1820189867581987E-2</v>
      </c>
      <c r="M47" s="3">
        <f t="shared" si="24"/>
        <v>0.10489794329685298</v>
      </c>
      <c r="N47" s="3">
        <f t="shared" ref="N47:N49" si="28">E47-E7</f>
        <v>0.18691405081350998</v>
      </c>
      <c r="O47" s="3"/>
      <c r="P47" s="3">
        <f t="shared" si="26"/>
        <v>0.16400555413797699</v>
      </c>
      <c r="Q47" s="3">
        <f t="shared" si="27"/>
        <v>-9.9793649185494077E-3</v>
      </c>
    </row>
    <row r="48" spans="1:26" x14ac:dyDescent="0.2">
      <c r="A48" s="1" t="s">
        <v>119</v>
      </c>
      <c r="B48" s="1">
        <v>0.47920842642521799</v>
      </c>
      <c r="C48" s="1">
        <v>0.21427154284527999</v>
      </c>
      <c r="D48" s="1">
        <v>0.26582111571204903</v>
      </c>
      <c r="E48" s="1">
        <v>0.31184765295835098</v>
      </c>
      <c r="F48" s="1">
        <v>0.26554579386261901</v>
      </c>
      <c r="G48" s="1">
        <v>1</v>
      </c>
      <c r="H48" s="1">
        <v>7.8441706731063501E-2</v>
      </c>
      <c r="J48" s="1" t="s">
        <v>119</v>
      </c>
      <c r="K48" s="3">
        <f t="shared" si="22"/>
        <v>9.3146140819891976E-2</v>
      </c>
      <c r="L48" s="3">
        <f t="shared" si="23"/>
        <v>5.6371079094373999E-2</v>
      </c>
      <c r="M48" s="3">
        <f t="shared" si="24"/>
        <v>9.4202559875547015E-2</v>
      </c>
      <c r="N48" s="3">
        <f t="shared" si="28"/>
        <v>6.2288197203805989E-2</v>
      </c>
      <c r="O48" s="3">
        <f t="shared" si="25"/>
        <v>6.7896709927937005E-2</v>
      </c>
      <c r="P48" s="3"/>
      <c r="Q48" s="3">
        <f t="shared" si="27"/>
        <v>3.711169011796106E-3</v>
      </c>
    </row>
    <row r="49" spans="1:17" x14ac:dyDescent="0.2">
      <c r="A49" s="1" t="s">
        <v>120</v>
      </c>
      <c r="B49" s="1">
        <v>0.51341042200559295</v>
      </c>
      <c r="C49" s="1">
        <v>0.36725128218768399</v>
      </c>
      <c r="D49" s="1">
        <v>0.28250393396572798</v>
      </c>
      <c r="E49" s="1">
        <v>0.30642465461009399</v>
      </c>
      <c r="F49" s="1">
        <v>0.29210075911281402</v>
      </c>
      <c r="G49" s="1">
        <v>0.36111652720933801</v>
      </c>
      <c r="H49" s="1">
        <v>1</v>
      </c>
      <c r="J49" s="1" t="s">
        <v>120</v>
      </c>
      <c r="K49" s="3">
        <f t="shared" si="22"/>
        <v>0.16282386061873294</v>
      </c>
      <c r="L49" s="3">
        <f t="shared" si="23"/>
        <v>9.9338623164701989E-2</v>
      </c>
      <c r="M49" s="3">
        <f t="shared" si="24"/>
        <v>0.14406788239140397</v>
      </c>
      <c r="N49" s="3">
        <f t="shared" si="28"/>
        <v>3.8609284537732991E-2</v>
      </c>
      <c r="O49" s="3">
        <f t="shared" si="25"/>
        <v>-2.7498974163223999E-2</v>
      </c>
      <c r="P49" s="3">
        <f t="shared" si="26"/>
        <v>0.16466765716162701</v>
      </c>
      <c r="Q49" s="3"/>
    </row>
  </sheetData>
  <mergeCells count="13">
    <mergeCell ref="J41:Q41"/>
    <mergeCell ref="A30:Q30"/>
    <mergeCell ref="A10:Q10"/>
    <mergeCell ref="J11:Q11"/>
    <mergeCell ref="J21:Q21"/>
    <mergeCell ref="A41:H41"/>
    <mergeCell ref="S16:Z16"/>
    <mergeCell ref="J31:Q31"/>
    <mergeCell ref="S36:Z36"/>
    <mergeCell ref="A1:H1"/>
    <mergeCell ref="A11:H11"/>
    <mergeCell ref="A21:H21"/>
    <mergeCell ref="A31:H31"/>
  </mergeCells>
  <conditionalFormatting sqref="B13:H19">
    <cfRule type="colorScale" priority="4">
      <colorScale>
        <cfvo type="min"/>
        <cfvo type="max"/>
        <color rgb="FFFCFCFF"/>
        <color rgb="FF63BE7B"/>
      </colorScale>
    </cfRule>
  </conditionalFormatting>
  <conditionalFormatting sqref="B20:H20 B40:H40 B50:H50 B3:H9">
    <cfRule type="colorScale" priority="23">
      <colorScale>
        <cfvo type="min"/>
        <cfvo type="max"/>
        <color rgb="FFFCFCFF"/>
        <color rgb="FF63BE7B"/>
      </colorScale>
    </cfRule>
  </conditionalFormatting>
  <conditionalFormatting sqref="B23:H29">
    <cfRule type="colorScale" priority="3">
      <colorScale>
        <cfvo type="min"/>
        <cfvo type="max"/>
        <color rgb="FFFCFCFF"/>
        <color rgb="FF63BE7B"/>
      </colorScale>
    </cfRule>
  </conditionalFormatting>
  <conditionalFormatting sqref="B33:H39">
    <cfRule type="colorScale" priority="2">
      <colorScale>
        <cfvo type="min"/>
        <cfvo type="max"/>
        <color rgb="FFFCFCFF"/>
        <color rgb="FF63BE7B"/>
      </colorScale>
    </cfRule>
  </conditionalFormatting>
  <conditionalFormatting sqref="B43:H49">
    <cfRule type="colorScale" priority="1">
      <colorScale>
        <cfvo type="min"/>
        <cfvo type="max"/>
        <color rgb="FFFCFCFF"/>
        <color rgb="FF63BE7B"/>
      </colorScale>
    </cfRule>
  </conditionalFormatting>
  <conditionalFormatting sqref="K13:Q19">
    <cfRule type="colorScale" priority="13">
      <colorScale>
        <cfvo type="min"/>
        <cfvo type="num" val="0"/>
        <cfvo type="max"/>
        <color rgb="FFF8696B"/>
        <color rgb="FFFFEB84"/>
        <color rgb="FF63BE7B"/>
      </colorScale>
    </cfRule>
    <cfRule type="colorScale" priority="17">
      <colorScale>
        <cfvo type="min"/>
        <cfvo type="max"/>
        <color rgb="FFFCFCFF"/>
        <color rgb="FF63BE7B"/>
      </colorScale>
    </cfRule>
  </conditionalFormatting>
  <conditionalFormatting sqref="K23:Q29">
    <cfRule type="colorScale" priority="12">
      <colorScale>
        <cfvo type="min"/>
        <cfvo type="num" val="0"/>
        <cfvo type="max"/>
        <color rgb="FFF8696B"/>
        <color rgb="FFFFEB84"/>
        <color rgb="FF63BE7B"/>
      </colorScale>
    </cfRule>
    <cfRule type="colorScale" priority="14">
      <colorScale>
        <cfvo type="min"/>
        <cfvo type="max"/>
        <color rgb="FFFCFCFF"/>
        <color rgb="FF63BE7B"/>
      </colorScale>
    </cfRule>
  </conditionalFormatting>
  <conditionalFormatting sqref="K33:Q39">
    <cfRule type="colorScale" priority="7">
      <colorScale>
        <cfvo type="min"/>
        <cfvo type="num" val="0"/>
        <cfvo type="max"/>
        <color rgb="FFF8696B"/>
        <color rgb="FFFFEB84"/>
        <color rgb="FF63BE7B"/>
      </colorScale>
    </cfRule>
    <cfRule type="colorScale" priority="10">
      <colorScale>
        <cfvo type="min"/>
        <cfvo type="max"/>
        <color rgb="FFFCFCFF"/>
        <color rgb="FF63BE7B"/>
      </colorScale>
    </cfRule>
  </conditionalFormatting>
  <conditionalFormatting sqref="K43:Q49">
    <cfRule type="colorScale" priority="6">
      <colorScale>
        <cfvo type="min"/>
        <cfvo type="num" val="0"/>
        <cfvo type="max"/>
        <color rgb="FFF8696B"/>
        <color rgb="FFFFEB84"/>
        <color rgb="FF63BE7B"/>
      </colorScale>
    </cfRule>
    <cfRule type="colorScale" priority="8">
      <colorScale>
        <cfvo type="min"/>
        <cfvo type="max"/>
        <color rgb="FFFCFCFF"/>
        <color rgb="FF63BE7B"/>
      </colorScale>
    </cfRule>
  </conditionalFormatting>
  <conditionalFormatting sqref="T18:Z24">
    <cfRule type="colorScale" priority="11">
      <colorScale>
        <cfvo type="min"/>
        <cfvo type="num" val="0"/>
        <cfvo type="max"/>
        <color rgb="FFF8696B"/>
        <color rgb="FFFFEB84"/>
        <color rgb="FF63BE7B"/>
      </colorScale>
    </cfRule>
    <cfRule type="colorScale" priority="15">
      <colorScale>
        <cfvo type="min"/>
        <cfvo type="max"/>
        <color rgb="FFFCFCFF"/>
        <color rgb="FF63BE7B"/>
      </colorScale>
    </cfRule>
  </conditionalFormatting>
  <conditionalFormatting sqref="T38:Z44">
    <cfRule type="colorScale" priority="5">
      <colorScale>
        <cfvo type="min"/>
        <cfvo type="num" val="0"/>
        <cfvo type="max"/>
        <color rgb="FFF8696B"/>
        <color rgb="FFFFEB84"/>
        <color rgb="FF63BE7B"/>
      </colorScale>
    </cfRule>
    <cfRule type="colorScale" priority="9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BB38F-1D48-4919-8B00-F9A30365A31B}">
  <dimension ref="A1:P28"/>
  <sheetViews>
    <sheetView zoomScale="49" zoomScaleNormal="49" workbookViewId="0">
      <selection activeCell="Y60" sqref="Y60"/>
    </sheetView>
  </sheetViews>
  <sheetFormatPr baseColWidth="10" defaultColWidth="8.83203125" defaultRowHeight="15" x14ac:dyDescent="0.2"/>
  <cols>
    <col min="1" max="1" width="23.33203125" bestFit="1" customWidth="1"/>
  </cols>
  <sheetData>
    <row r="1" spans="1:16" x14ac:dyDescent="0.2">
      <c r="A1" s="90" t="s">
        <v>127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2"/>
    </row>
    <row r="2" spans="1:16" x14ac:dyDescent="0.2">
      <c r="A2" s="25"/>
      <c r="B2" s="30" t="s">
        <v>117</v>
      </c>
      <c r="C2" s="25">
        <v>2.5000000000000001E-2</v>
      </c>
      <c r="D2" s="31">
        <v>0.97499999999999998</v>
      </c>
      <c r="E2" s="25" t="s">
        <v>128</v>
      </c>
      <c r="F2" s="25">
        <v>2.5000000000000001E-2</v>
      </c>
      <c r="G2" s="31">
        <v>0.97499999999999998</v>
      </c>
      <c r="H2" s="25" t="s">
        <v>129</v>
      </c>
      <c r="I2" s="25">
        <v>2.5000000000000001E-2</v>
      </c>
      <c r="J2" s="31">
        <v>0.97499999999999998</v>
      </c>
      <c r="K2" s="25" t="s">
        <v>130</v>
      </c>
      <c r="L2" s="25">
        <v>2.5000000000000001E-2</v>
      </c>
      <c r="M2" s="31">
        <v>0.97499999999999998</v>
      </c>
      <c r="N2" s="25" t="s">
        <v>131</v>
      </c>
      <c r="O2" s="25">
        <v>2.5000000000000001E-2</v>
      </c>
      <c r="P2" s="31">
        <v>0.97499999999999998</v>
      </c>
    </row>
    <row r="3" spans="1:16" x14ac:dyDescent="0.2">
      <c r="A3" s="25" t="s">
        <v>132</v>
      </c>
      <c r="B3" s="30">
        <v>1807960</v>
      </c>
      <c r="C3" s="25">
        <v>1744810</v>
      </c>
      <c r="D3" s="31">
        <v>1871110</v>
      </c>
      <c r="E3" s="25">
        <v>553465</v>
      </c>
      <c r="F3" s="25">
        <v>518965</v>
      </c>
      <c r="G3" s="31">
        <v>587965</v>
      </c>
      <c r="H3" s="25">
        <v>1254495</v>
      </c>
      <c r="I3" s="25">
        <v>1204950</v>
      </c>
      <c r="J3" s="31">
        <v>1304040</v>
      </c>
      <c r="K3" s="25">
        <v>1305270</v>
      </c>
      <c r="L3" s="25">
        <v>1248765</v>
      </c>
      <c r="M3" s="31">
        <v>1361780</v>
      </c>
      <c r="N3" s="25">
        <v>502690</v>
      </c>
      <c r="O3" s="25">
        <v>477490</v>
      </c>
      <c r="P3" s="31">
        <v>527885</v>
      </c>
    </row>
    <row r="4" spans="1:16" x14ac:dyDescent="0.2">
      <c r="A4" s="25" t="s">
        <v>133</v>
      </c>
      <c r="B4" s="30">
        <v>1232855</v>
      </c>
      <c r="C4" s="25">
        <v>1182990</v>
      </c>
      <c r="D4" s="31">
        <v>1282720</v>
      </c>
      <c r="E4" s="25">
        <v>465030</v>
      </c>
      <c r="F4" s="25">
        <v>433120</v>
      </c>
      <c r="G4" s="31">
        <v>496945</v>
      </c>
      <c r="H4" s="25">
        <v>767825</v>
      </c>
      <c r="I4" s="25">
        <v>729900</v>
      </c>
      <c r="J4" s="31">
        <v>805750</v>
      </c>
      <c r="K4" s="25">
        <v>950810</v>
      </c>
      <c r="L4" s="25">
        <v>904885</v>
      </c>
      <c r="M4" s="31">
        <v>996735</v>
      </c>
      <c r="N4" s="25">
        <v>282045</v>
      </c>
      <c r="O4" s="25">
        <v>263155</v>
      </c>
      <c r="P4" s="31">
        <v>300930</v>
      </c>
    </row>
    <row r="5" spans="1:16" x14ac:dyDescent="0.2">
      <c r="A5" s="25" t="s">
        <v>134</v>
      </c>
      <c r="B5" s="30">
        <v>573725</v>
      </c>
      <c r="C5" s="25">
        <v>538375</v>
      </c>
      <c r="D5" s="31">
        <v>609070</v>
      </c>
      <c r="E5" s="25">
        <v>409835</v>
      </c>
      <c r="F5" s="25">
        <v>381120</v>
      </c>
      <c r="G5" s="31">
        <v>438550</v>
      </c>
      <c r="H5" s="25">
        <v>163890</v>
      </c>
      <c r="I5" s="25">
        <v>143260</v>
      </c>
      <c r="J5" s="31">
        <v>184515</v>
      </c>
      <c r="K5" s="25">
        <v>412170</v>
      </c>
      <c r="L5" s="25">
        <v>380410</v>
      </c>
      <c r="M5" s="31">
        <v>443930</v>
      </c>
      <c r="N5" s="25">
        <v>161555</v>
      </c>
      <c r="O5" s="25">
        <v>146545</v>
      </c>
      <c r="P5" s="31">
        <v>176565</v>
      </c>
    </row>
    <row r="6" spans="1:16" x14ac:dyDescent="0.2">
      <c r="A6" s="25" t="s">
        <v>135</v>
      </c>
      <c r="B6" s="30">
        <v>1036035</v>
      </c>
      <c r="C6" s="25">
        <v>986620</v>
      </c>
      <c r="D6" s="31">
        <v>1085455</v>
      </c>
      <c r="E6" s="25">
        <v>391230</v>
      </c>
      <c r="F6" s="25">
        <v>360630</v>
      </c>
      <c r="G6" s="31">
        <v>421830</v>
      </c>
      <c r="H6" s="25">
        <v>644805</v>
      </c>
      <c r="I6" s="25">
        <v>608600</v>
      </c>
      <c r="J6" s="31">
        <v>681015</v>
      </c>
      <c r="K6" s="25">
        <v>757005</v>
      </c>
      <c r="L6" s="25">
        <v>713315</v>
      </c>
      <c r="M6" s="31">
        <v>800690</v>
      </c>
      <c r="N6" s="25">
        <v>279035</v>
      </c>
      <c r="O6" s="25">
        <v>258910</v>
      </c>
      <c r="P6" s="31">
        <v>299160</v>
      </c>
    </row>
    <row r="7" spans="1:16" x14ac:dyDescent="0.2">
      <c r="A7" s="25" t="s">
        <v>136</v>
      </c>
      <c r="B7" s="30">
        <v>141600</v>
      </c>
      <c r="C7" s="25">
        <v>123955</v>
      </c>
      <c r="D7" s="31">
        <v>159250</v>
      </c>
      <c r="E7" s="25">
        <v>70975</v>
      </c>
      <c r="F7" s="25">
        <v>58820</v>
      </c>
      <c r="G7" s="31">
        <v>83130</v>
      </c>
      <c r="H7" s="25">
        <v>70625</v>
      </c>
      <c r="I7" s="25">
        <v>57645</v>
      </c>
      <c r="J7" s="31">
        <v>83605</v>
      </c>
      <c r="K7" s="25">
        <v>94070</v>
      </c>
      <c r="L7" s="25">
        <v>78805</v>
      </c>
      <c r="M7" s="31">
        <v>109340</v>
      </c>
      <c r="N7" s="25">
        <v>47530</v>
      </c>
      <c r="O7" s="25">
        <v>38870</v>
      </c>
      <c r="P7" s="31">
        <v>56190</v>
      </c>
    </row>
    <row r="8" spans="1:16" x14ac:dyDescent="0.2">
      <c r="A8" s="25" t="s">
        <v>137</v>
      </c>
      <c r="B8" s="30">
        <v>247500</v>
      </c>
      <c r="C8" s="25">
        <v>221825</v>
      </c>
      <c r="D8" s="31">
        <v>273175</v>
      </c>
      <c r="E8" s="25">
        <v>135400</v>
      </c>
      <c r="F8" s="25">
        <v>116510</v>
      </c>
      <c r="G8" s="31">
        <v>154285</v>
      </c>
      <c r="H8" s="25">
        <v>112105</v>
      </c>
      <c r="I8" s="25">
        <v>95375</v>
      </c>
      <c r="J8" s="31">
        <v>128830</v>
      </c>
      <c r="K8" s="25">
        <v>171910</v>
      </c>
      <c r="L8" s="25">
        <v>149705</v>
      </c>
      <c r="M8" s="31">
        <v>194110</v>
      </c>
      <c r="N8" s="25">
        <v>75595</v>
      </c>
      <c r="O8" s="25">
        <v>64445</v>
      </c>
      <c r="P8" s="31">
        <v>86740</v>
      </c>
    </row>
    <row r="9" spans="1:16" x14ac:dyDescent="0.2">
      <c r="A9" s="32" t="s">
        <v>138</v>
      </c>
      <c r="B9" s="33">
        <v>159510</v>
      </c>
      <c r="C9" s="32">
        <v>141795</v>
      </c>
      <c r="D9" s="34">
        <v>177225</v>
      </c>
      <c r="E9" s="32">
        <v>61005</v>
      </c>
      <c r="F9" s="32">
        <v>50185</v>
      </c>
      <c r="G9" s="34">
        <v>71825</v>
      </c>
      <c r="H9" s="32">
        <v>98505</v>
      </c>
      <c r="I9" s="32">
        <v>84075</v>
      </c>
      <c r="J9" s="34">
        <v>112935</v>
      </c>
      <c r="K9" s="32">
        <v>83240</v>
      </c>
      <c r="L9" s="32">
        <v>68575</v>
      </c>
      <c r="M9" s="34">
        <v>97910</v>
      </c>
      <c r="N9" s="32">
        <v>76265</v>
      </c>
      <c r="O9" s="32">
        <v>65950</v>
      </c>
      <c r="P9" s="34">
        <v>86585</v>
      </c>
    </row>
    <row r="10" spans="1:16" x14ac:dyDescent="0.2">
      <c r="A10" s="38" t="s">
        <v>139</v>
      </c>
      <c r="B10" s="35">
        <v>5199190</v>
      </c>
      <c r="C10" s="36"/>
      <c r="D10" s="37"/>
      <c r="E10" s="36">
        <v>2086940</v>
      </c>
      <c r="F10" s="36"/>
      <c r="G10" s="37"/>
      <c r="H10" s="36">
        <v>3112245</v>
      </c>
      <c r="I10" s="36"/>
      <c r="J10" s="37"/>
      <c r="K10" s="36">
        <v>3774475</v>
      </c>
      <c r="L10" s="36"/>
      <c r="M10" s="37"/>
      <c r="N10" s="36">
        <v>1424710</v>
      </c>
      <c r="O10" s="36"/>
      <c r="P10" s="37"/>
    </row>
    <row r="12" spans="1:16" x14ac:dyDescent="0.2">
      <c r="A12" s="90" t="s">
        <v>140</v>
      </c>
      <c r="B12" s="91"/>
      <c r="C12" s="91"/>
      <c r="D12" s="9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2"/>
    </row>
    <row r="13" spans="1:16" x14ac:dyDescent="0.2">
      <c r="A13" s="38"/>
      <c r="B13" s="39" t="s">
        <v>117</v>
      </c>
      <c r="C13" s="38">
        <v>2.5000000000000001E-2</v>
      </c>
      <c r="D13" s="40">
        <v>0.97499999999999998</v>
      </c>
      <c r="E13" s="38" t="s">
        <v>128</v>
      </c>
      <c r="F13" s="38">
        <v>2.5000000000000001E-2</v>
      </c>
      <c r="G13" s="40">
        <v>0.97499999999999998</v>
      </c>
      <c r="H13" s="38" t="s">
        <v>129</v>
      </c>
      <c r="I13" s="38">
        <v>2.5000000000000001E-2</v>
      </c>
      <c r="J13" s="40">
        <v>0.97499999999999998</v>
      </c>
      <c r="K13" s="38" t="s">
        <v>130</v>
      </c>
      <c r="L13" s="38">
        <v>2.5000000000000001E-2</v>
      </c>
      <c r="M13" s="40">
        <v>0.97499999999999998</v>
      </c>
      <c r="N13" s="38" t="s">
        <v>131</v>
      </c>
      <c r="O13" s="38">
        <v>2.5000000000000001E-2</v>
      </c>
      <c r="P13" s="40">
        <v>0.97499999999999998</v>
      </c>
    </row>
    <row r="14" spans="1:16" x14ac:dyDescent="0.2">
      <c r="A14" s="25" t="s">
        <v>132</v>
      </c>
      <c r="B14" s="30">
        <f t="shared" ref="B14:D20" si="0">B3/$B$21</f>
        <v>0.34773878238725647</v>
      </c>
      <c r="C14" s="25">
        <f t="shared" si="0"/>
        <v>0.33559265962582635</v>
      </c>
      <c r="D14" s="31">
        <f t="shared" si="0"/>
        <v>0.3598849051486866</v>
      </c>
      <c r="E14" s="25">
        <f t="shared" ref="E14:G20" si="1">E3/$E$21</f>
        <v>0.26520407869895635</v>
      </c>
      <c r="F14" s="25">
        <f t="shared" si="1"/>
        <v>0.24867269782552445</v>
      </c>
      <c r="G14" s="31">
        <f t="shared" si="1"/>
        <v>0.28173545957238827</v>
      </c>
      <c r="H14" s="25">
        <f t="shared" ref="H14:M20" si="2">H3/$H$21</f>
        <v>0.4030836261284057</v>
      </c>
      <c r="I14" s="25">
        <f t="shared" si="2"/>
        <v>0.38716424960117213</v>
      </c>
      <c r="J14" s="31">
        <f t="shared" si="2"/>
        <v>0.41900300265563928</v>
      </c>
      <c r="K14" s="25">
        <f t="shared" si="2"/>
        <v>0.41939821575743552</v>
      </c>
      <c r="L14" s="25">
        <f t="shared" si="2"/>
        <v>0.40124251143467177</v>
      </c>
      <c r="M14" s="31">
        <f t="shared" si="2"/>
        <v>0.43755552663752373</v>
      </c>
      <c r="N14" s="25">
        <f t="shared" ref="N14:P20" si="3">N3/$N$21</f>
        <v>0.352836717647802</v>
      </c>
      <c r="O14" s="25">
        <f t="shared" si="3"/>
        <v>0.3351489074969643</v>
      </c>
      <c r="P14" s="31">
        <f t="shared" si="3"/>
        <v>0.37052101831249867</v>
      </c>
    </row>
    <row r="15" spans="1:16" x14ac:dyDescent="0.2">
      <c r="A15" s="25" t="s">
        <v>133</v>
      </c>
      <c r="B15" s="30">
        <f t="shared" si="0"/>
        <v>0.23712443669109995</v>
      </c>
      <c r="C15" s="25">
        <f t="shared" si="0"/>
        <v>0.22753351964440616</v>
      </c>
      <c r="D15" s="31">
        <f t="shared" si="0"/>
        <v>0.24671535373779377</v>
      </c>
      <c r="E15" s="25">
        <f t="shared" si="1"/>
        <v>0.22282863906005923</v>
      </c>
      <c r="F15" s="25">
        <f t="shared" si="1"/>
        <v>0.20753830967828496</v>
      </c>
      <c r="G15" s="31">
        <f t="shared" si="1"/>
        <v>0.238121364294134</v>
      </c>
      <c r="H15" s="25">
        <f t="shared" si="2"/>
        <v>0.24671097551767293</v>
      </c>
      <c r="I15" s="25">
        <f t="shared" si="2"/>
        <v>0.23452523821228727</v>
      </c>
      <c r="J15" s="31">
        <f t="shared" si="2"/>
        <v>0.25889671282305859</v>
      </c>
      <c r="K15" s="25">
        <f t="shared" si="2"/>
        <v>0.30550615391783104</v>
      </c>
      <c r="L15" s="25">
        <f t="shared" si="2"/>
        <v>0.29074992489344509</v>
      </c>
      <c r="M15" s="31">
        <f t="shared" si="2"/>
        <v>0.32026238294221693</v>
      </c>
      <c r="N15" s="25">
        <f t="shared" si="3"/>
        <v>0.19796660372988187</v>
      </c>
      <c r="O15" s="25">
        <f t="shared" si="3"/>
        <v>0.18470776508903566</v>
      </c>
      <c r="P15" s="31">
        <f t="shared" si="3"/>
        <v>0.21122193288458704</v>
      </c>
    </row>
    <row r="16" spans="1:16" x14ac:dyDescent="0.2">
      <c r="A16" s="25" t="s">
        <v>134</v>
      </c>
      <c r="B16" s="30">
        <f t="shared" si="0"/>
        <v>0.11034891973557419</v>
      </c>
      <c r="C16" s="25">
        <f t="shared" si="0"/>
        <v>0.10354978371630966</v>
      </c>
      <c r="D16" s="31">
        <f t="shared" si="0"/>
        <v>0.11714709406657575</v>
      </c>
      <c r="E16" s="25">
        <f t="shared" si="1"/>
        <v>0.19638082551486866</v>
      </c>
      <c r="F16" s="25">
        <f t="shared" si="1"/>
        <v>0.1826214457531122</v>
      </c>
      <c r="G16" s="31">
        <f t="shared" si="1"/>
        <v>0.21014020527662511</v>
      </c>
      <c r="H16" s="25">
        <f t="shared" si="2"/>
        <v>5.2659735978369315E-2</v>
      </c>
      <c r="I16" s="25">
        <f t="shared" si="2"/>
        <v>4.6031080457997364E-2</v>
      </c>
      <c r="J16" s="31">
        <f t="shared" si="2"/>
        <v>5.9286784941416884E-2</v>
      </c>
      <c r="K16" s="25">
        <f t="shared" si="2"/>
        <v>0.13243494647754273</v>
      </c>
      <c r="L16" s="25">
        <f t="shared" si="2"/>
        <v>0.12223009435311166</v>
      </c>
      <c r="M16" s="31">
        <f t="shared" si="2"/>
        <v>0.14263979860197382</v>
      </c>
      <c r="N16" s="25">
        <f t="shared" si="3"/>
        <v>0.11339500670311853</v>
      </c>
      <c r="O16" s="25">
        <f t="shared" si="3"/>
        <v>0.10285952930771876</v>
      </c>
      <c r="P16" s="31">
        <f t="shared" si="3"/>
        <v>0.1239304840985183</v>
      </c>
    </row>
    <row r="17" spans="1:16" x14ac:dyDescent="0.2">
      <c r="A17" s="25" t="s">
        <v>135</v>
      </c>
      <c r="B17" s="30">
        <f t="shared" si="0"/>
        <v>0.19926853990717786</v>
      </c>
      <c r="C17" s="25">
        <f t="shared" si="0"/>
        <v>0.1897641748041522</v>
      </c>
      <c r="D17" s="31">
        <f t="shared" si="0"/>
        <v>0.20877386669846648</v>
      </c>
      <c r="E17" s="25">
        <f t="shared" si="1"/>
        <v>0.18746585910471791</v>
      </c>
      <c r="F17" s="25">
        <f t="shared" si="1"/>
        <v>0.17280324302567396</v>
      </c>
      <c r="G17" s="31">
        <f t="shared" si="1"/>
        <v>0.20212847518376187</v>
      </c>
      <c r="H17" s="25">
        <f t="shared" si="2"/>
        <v>0.20718323910874625</v>
      </c>
      <c r="I17" s="25">
        <f t="shared" si="2"/>
        <v>0.19555015752294566</v>
      </c>
      <c r="J17" s="31">
        <f t="shared" si="2"/>
        <v>0.21881792725187124</v>
      </c>
      <c r="K17" s="25">
        <f t="shared" si="2"/>
        <v>0.24323438546772508</v>
      </c>
      <c r="L17" s="25">
        <f t="shared" si="2"/>
        <v>0.22919628756733484</v>
      </c>
      <c r="M17" s="31">
        <f t="shared" si="2"/>
        <v>0.25727087681079092</v>
      </c>
      <c r="N17" s="25">
        <f t="shared" si="3"/>
        <v>0.19585389307297627</v>
      </c>
      <c r="O17" s="25">
        <f t="shared" si="3"/>
        <v>0.18172821135529335</v>
      </c>
      <c r="P17" s="31">
        <f t="shared" si="3"/>
        <v>0.20997957479065915</v>
      </c>
    </row>
    <row r="18" spans="1:16" x14ac:dyDescent="0.2">
      <c r="A18" s="25" t="s">
        <v>136</v>
      </c>
      <c r="B18" s="30">
        <f t="shared" si="0"/>
        <v>2.7235011607577336E-2</v>
      </c>
      <c r="C18" s="25">
        <f t="shared" si="0"/>
        <v>2.3841213727522941E-2</v>
      </c>
      <c r="D18" s="31">
        <f t="shared" si="0"/>
        <v>3.0629771175894705E-2</v>
      </c>
      <c r="E18" s="25">
        <f t="shared" si="1"/>
        <v>3.4009123405560296E-2</v>
      </c>
      <c r="F18" s="25">
        <f t="shared" si="1"/>
        <v>2.8184806463051167E-2</v>
      </c>
      <c r="G18" s="31">
        <f t="shared" si="1"/>
        <v>3.9833440348069425E-2</v>
      </c>
      <c r="H18" s="25">
        <f t="shared" si="2"/>
        <v>2.2692622206799271E-2</v>
      </c>
      <c r="I18" s="25">
        <f t="shared" si="2"/>
        <v>1.8521999392721332E-2</v>
      </c>
      <c r="J18" s="31">
        <f t="shared" si="2"/>
        <v>2.6863245020877214E-2</v>
      </c>
      <c r="K18" s="25">
        <f t="shared" si="2"/>
        <v>3.0225769500794444E-2</v>
      </c>
      <c r="L18" s="25">
        <f t="shared" si="2"/>
        <v>2.5320949989477051E-2</v>
      </c>
      <c r="M18" s="31">
        <f t="shared" si="2"/>
        <v>3.5132195569436211E-2</v>
      </c>
      <c r="N18" s="25">
        <f t="shared" si="3"/>
        <v>3.336117525671891E-2</v>
      </c>
      <c r="O18" s="25">
        <f t="shared" si="3"/>
        <v>2.7282745260438966E-2</v>
      </c>
      <c r="P18" s="31">
        <f t="shared" si="3"/>
        <v>3.9439605252998854E-2</v>
      </c>
    </row>
    <row r="19" spans="1:16" x14ac:dyDescent="0.2">
      <c r="A19" s="25" t="s">
        <v>137</v>
      </c>
      <c r="B19" s="30">
        <f t="shared" si="0"/>
        <v>4.760356901748157E-2</v>
      </c>
      <c r="C19" s="25">
        <f t="shared" si="0"/>
        <v>4.2665299787082216E-2</v>
      </c>
      <c r="D19" s="31">
        <f t="shared" si="0"/>
        <v>5.2541838247880918E-2</v>
      </c>
      <c r="E19" s="25">
        <f t="shared" si="1"/>
        <v>6.4879680297469017E-2</v>
      </c>
      <c r="F19" s="25">
        <f t="shared" si="1"/>
        <v>5.5828150306189921E-2</v>
      </c>
      <c r="G19" s="31">
        <f t="shared" si="1"/>
        <v>7.3928814436447624E-2</v>
      </c>
      <c r="H19" s="25">
        <f t="shared" si="2"/>
        <v>3.6020621769815679E-2</v>
      </c>
      <c r="I19" s="25">
        <f t="shared" si="2"/>
        <v>3.0645080962456363E-2</v>
      </c>
      <c r="J19" s="31">
        <f t="shared" si="2"/>
        <v>4.139455601985062E-2</v>
      </c>
      <c r="K19" s="25">
        <f t="shared" si="2"/>
        <v>5.5236653926667087E-2</v>
      </c>
      <c r="L19" s="25">
        <f t="shared" si="2"/>
        <v>4.8101932849116957E-2</v>
      </c>
      <c r="M19" s="31">
        <f t="shared" si="2"/>
        <v>6.2369768446892841E-2</v>
      </c>
      <c r="N19" s="25">
        <f t="shared" si="3"/>
        <v>5.3059920966372104E-2</v>
      </c>
      <c r="O19" s="25">
        <f t="shared" si="3"/>
        <v>4.5233766871854625E-2</v>
      </c>
      <c r="P19" s="31">
        <f t="shared" si="3"/>
        <v>6.0882565574748547E-2</v>
      </c>
    </row>
    <row r="20" spans="1:16" x14ac:dyDescent="0.2">
      <c r="A20" s="32" t="s">
        <v>138</v>
      </c>
      <c r="B20" s="33">
        <f t="shared" si="0"/>
        <v>3.0679778965569636E-2</v>
      </c>
      <c r="C20" s="32">
        <f t="shared" si="0"/>
        <v>2.7272517449833531E-2</v>
      </c>
      <c r="D20" s="34">
        <f t="shared" si="0"/>
        <v>3.4087040481305744E-2</v>
      </c>
      <c r="E20" s="32">
        <f t="shared" si="1"/>
        <v>2.9231793918368519E-2</v>
      </c>
      <c r="F20" s="32">
        <f t="shared" si="1"/>
        <v>2.4047169540092193E-2</v>
      </c>
      <c r="G20" s="34">
        <f t="shared" si="1"/>
        <v>3.4416418296644852E-2</v>
      </c>
      <c r="H20" s="32">
        <f t="shared" si="2"/>
        <v>3.1650785847515218E-2</v>
      </c>
      <c r="I20" s="32">
        <f t="shared" si="2"/>
        <v>2.7014261409368478E-2</v>
      </c>
      <c r="J20" s="34">
        <f t="shared" si="2"/>
        <v>3.6287310285661956E-2</v>
      </c>
      <c r="K20" s="32">
        <f t="shared" si="2"/>
        <v>2.6745966336197826E-2</v>
      </c>
      <c r="L20" s="32">
        <f t="shared" si="2"/>
        <v>2.2033933703805453E-2</v>
      </c>
      <c r="M20" s="34">
        <f t="shared" si="2"/>
        <v>3.145960552591457E-2</v>
      </c>
      <c r="N20" s="32">
        <f t="shared" si="3"/>
        <v>5.353019210927136E-2</v>
      </c>
      <c r="O20" s="32">
        <f t="shared" si="3"/>
        <v>4.6290122200307433E-2</v>
      </c>
      <c r="P20" s="34">
        <f t="shared" si="3"/>
        <v>6.077377150437633E-2</v>
      </c>
    </row>
    <row r="21" spans="1:16" x14ac:dyDescent="0.2">
      <c r="A21" s="38" t="s">
        <v>139</v>
      </c>
      <c r="B21" s="35">
        <v>5199190</v>
      </c>
      <c r="C21" s="36"/>
      <c r="D21" s="37"/>
      <c r="E21" s="36">
        <v>2086940</v>
      </c>
      <c r="F21" s="36"/>
      <c r="G21" s="37"/>
      <c r="H21" s="36">
        <v>3112245</v>
      </c>
      <c r="I21" s="36"/>
      <c r="J21" s="37"/>
      <c r="K21" s="36">
        <v>3774475</v>
      </c>
      <c r="L21" s="36"/>
      <c r="M21" s="37"/>
      <c r="N21" s="36">
        <v>1424710</v>
      </c>
      <c r="O21" s="36"/>
      <c r="P21" s="37"/>
    </row>
    <row r="22" spans="1:16" x14ac:dyDescent="0.2">
      <c r="A22" t="s">
        <v>141</v>
      </c>
      <c r="B22">
        <f>B18+B19+B20</f>
        <v>0.10551835959062855</v>
      </c>
      <c r="C22">
        <f>C18+C19+C20</f>
        <v>9.3779030964438681E-2</v>
      </c>
      <c r="D22">
        <f>D18+D19+D20</f>
        <v>0.11725864990508136</v>
      </c>
    </row>
    <row r="23" spans="1:16" x14ac:dyDescent="0.2">
      <c r="B23">
        <f>B16+B22</f>
        <v>0.21586727932620275</v>
      </c>
    </row>
    <row r="24" spans="1:16" x14ac:dyDescent="0.2">
      <c r="B24">
        <f>B7+B8+B9</f>
        <v>548610</v>
      </c>
    </row>
    <row r="26" spans="1:16" x14ac:dyDescent="0.2">
      <c r="A26" t="s">
        <v>142</v>
      </c>
      <c r="B26">
        <f>B15+B17+B19+B20</f>
        <v>0.51467632458132906</v>
      </c>
      <c r="C26">
        <f t="shared" ref="C26:D26" si="4">C15+C17+C19+C20</f>
        <v>0.48723551168547413</v>
      </c>
      <c r="D26">
        <f t="shared" si="4"/>
        <v>0.54211809916544695</v>
      </c>
    </row>
    <row r="27" spans="1:16" x14ac:dyDescent="0.2">
      <c r="A27" t="s">
        <v>143</v>
      </c>
      <c r="B27">
        <f>B14+B17+B18+B20</f>
        <v>0.60492211286758124</v>
      </c>
      <c r="C27">
        <f t="shared" ref="C27:D27" si="5">C14+C17+C18+C20</f>
        <v>0.57647056560733501</v>
      </c>
      <c r="D27">
        <f t="shared" si="5"/>
        <v>0.63337558350435352</v>
      </c>
    </row>
    <row r="28" spans="1:16" x14ac:dyDescent="0.2">
      <c r="A28" t="s">
        <v>144</v>
      </c>
      <c r="B28">
        <f>B16+B18+B19+B20</f>
        <v>0.21586727932620273</v>
      </c>
      <c r="C28">
        <f t="shared" ref="C28:D28" si="6">C16+C18+C19+C20</f>
        <v>0.19732881468074834</v>
      </c>
      <c r="D28">
        <f t="shared" si="6"/>
        <v>0.23440574397165714</v>
      </c>
    </row>
  </sheetData>
  <mergeCells count="2">
    <mergeCell ref="A12:P12"/>
    <mergeCell ref="A1:P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387A5-3D5E-4205-80FC-60490CB55344}">
  <dimension ref="A1:T59"/>
  <sheetViews>
    <sheetView topLeftCell="A49" workbookViewId="0">
      <selection activeCell="W26" sqref="W26"/>
    </sheetView>
  </sheetViews>
  <sheetFormatPr baseColWidth="10" defaultColWidth="9.1640625" defaultRowHeight="15" x14ac:dyDescent="0.2"/>
  <cols>
    <col min="3" max="3" width="0" hidden="1" customWidth="1"/>
    <col min="4" max="4" width="9.1640625" bestFit="1" customWidth="1"/>
    <col min="8" max="8" width="0" hidden="1" customWidth="1"/>
    <col min="13" max="13" width="0" hidden="1" customWidth="1"/>
    <col min="18" max="18" width="7.1640625" customWidth="1"/>
  </cols>
  <sheetData>
    <row r="1" spans="1:20" ht="24" x14ac:dyDescent="0.3">
      <c r="A1" s="96" t="s">
        <v>150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8"/>
    </row>
    <row r="2" spans="1:20" x14ac:dyDescent="0.2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151</v>
      </c>
      <c r="H2" t="s">
        <v>152</v>
      </c>
      <c r="I2" t="s">
        <v>153</v>
      </c>
      <c r="J2" t="s">
        <v>154</v>
      </c>
      <c r="K2" t="s">
        <v>155</v>
      </c>
      <c r="L2" t="s">
        <v>151</v>
      </c>
      <c r="M2" t="s">
        <v>152</v>
      </c>
      <c r="N2" t="s">
        <v>153</v>
      </c>
      <c r="O2" t="s">
        <v>154</v>
      </c>
      <c r="P2" t="s">
        <v>155</v>
      </c>
    </row>
    <row r="3" spans="1:20" x14ac:dyDescent="0.2">
      <c r="A3" s="93" t="s">
        <v>156</v>
      </c>
      <c r="B3" s="93"/>
      <c r="C3" s="93"/>
      <c r="D3" s="93"/>
      <c r="E3" s="93"/>
      <c r="F3" s="93"/>
      <c r="G3" s="94" t="s">
        <v>157</v>
      </c>
      <c r="H3" s="93"/>
      <c r="I3" s="93"/>
      <c r="J3" s="93"/>
      <c r="K3" s="95"/>
      <c r="L3" s="93" t="s">
        <v>158</v>
      </c>
      <c r="M3" s="93"/>
      <c r="N3" s="93"/>
      <c r="O3" s="93"/>
      <c r="P3" s="93"/>
      <c r="R3" t="s">
        <v>159</v>
      </c>
      <c r="S3" t="s">
        <v>160</v>
      </c>
      <c r="T3" t="s">
        <v>158</v>
      </c>
    </row>
    <row r="4" spans="1:20" x14ac:dyDescent="0.2">
      <c r="A4" s="23" t="s">
        <v>161</v>
      </c>
      <c r="B4">
        <f>ROUND(EXP('regressions (unexponentiated)'!B4), 3)</f>
        <v>2.13</v>
      </c>
      <c r="C4">
        <v>0.13400000000000001</v>
      </c>
      <c r="D4">
        <v>0</v>
      </c>
      <c r="E4">
        <f>ROUND(EXP('regressions (unexponentiated)'!E4), 3)</f>
        <v>1.637</v>
      </c>
      <c r="F4">
        <f>ROUND(EXP('regressions (unexponentiated)'!F4), 3)</f>
        <v>2.77</v>
      </c>
      <c r="G4" s="21">
        <f>ROUND(EXP('regressions (unexponentiated)'!G4), 3)</f>
        <v>2.0139999999999998</v>
      </c>
      <c r="H4">
        <v>0.28199999999999997</v>
      </c>
      <c r="I4">
        <v>1.2999999999999999E-2</v>
      </c>
      <c r="J4">
        <f>ROUND(EXP('regressions (unexponentiated)'!J4), 3)</f>
        <v>1.1599999999999999</v>
      </c>
      <c r="K4" s="22">
        <f>ROUND(EXP('regressions (unexponentiated)'!K4), 3)</f>
        <v>3.4969999999999999</v>
      </c>
      <c r="L4">
        <f>ROUND(EXP('regressions (unexponentiated)'!L4), 3)</f>
        <v>2.875</v>
      </c>
      <c r="M4">
        <v>0.29499999999999998</v>
      </c>
      <c r="N4">
        <v>0</v>
      </c>
      <c r="O4">
        <f>ROUND(EXP('regressions (unexponentiated)'!O4), 3)</f>
        <v>1.613</v>
      </c>
      <c r="P4">
        <f>ROUND(EXP('regressions (unexponentiated)'!P4), 3)</f>
        <v>5.1239999999999997</v>
      </c>
      <c r="R4" t="str">
        <f>CONCATENATE(B4," (",E4," - ",F4,"); ",D4)</f>
        <v>2.13 (1.637 - 2.77); 0</v>
      </c>
      <c r="S4" t="str">
        <f>CONCATENATE(G4," (",J4," - ",K4,"); ",I4)</f>
        <v>2.014 (1.16 - 3.497); 0.013</v>
      </c>
      <c r="T4" t="str">
        <f>CONCATENATE(L4," (",O4," - ",P4,"); ",N4)</f>
        <v>2.875 (1.613 - 5.124); 0</v>
      </c>
    </row>
    <row r="5" spans="1:20" x14ac:dyDescent="0.2">
      <c r="A5" s="23" t="s">
        <v>162</v>
      </c>
      <c r="B5">
        <f>ROUND(EXP('regressions (unexponentiated)'!B5), 3)</f>
        <v>1.4650000000000001</v>
      </c>
      <c r="C5">
        <v>9.8000000000000004E-2</v>
      </c>
      <c r="D5">
        <v>0</v>
      </c>
      <c r="E5">
        <f>ROUND(EXP('regressions (unexponentiated)'!E5), 3)</f>
        <v>1.2090000000000001</v>
      </c>
      <c r="F5">
        <f>ROUND(EXP('regressions (unexponentiated)'!F5), 3)</f>
        <v>1.7749999999999999</v>
      </c>
      <c r="G5" s="21">
        <f>ROUND(EXP('regressions (unexponentiated)'!G5), 3)</f>
        <v>0.36899999999999999</v>
      </c>
      <c r="H5">
        <v>0.23</v>
      </c>
      <c r="I5">
        <v>0</v>
      </c>
      <c r="J5">
        <f>ROUND(EXP('regressions (unexponentiated)'!J5), 3)</f>
        <v>0.23599999999999999</v>
      </c>
      <c r="K5" s="22">
        <f>ROUND(EXP('regressions (unexponentiated)'!K5), 3)</f>
        <v>0.57899999999999996</v>
      </c>
      <c r="L5">
        <f>ROUND(EXP('regressions (unexponentiated)'!L5), 3)</f>
        <v>0.83899999999999997</v>
      </c>
      <c r="M5">
        <v>0.22600000000000001</v>
      </c>
      <c r="N5">
        <v>0.439</v>
      </c>
      <c r="O5">
        <f>ROUND(EXP('regressions (unexponentiated)'!O5), 3)</f>
        <v>0.53900000000000003</v>
      </c>
      <c r="P5">
        <f>ROUND(EXP('regressions (unexponentiated)'!P5), 3)</f>
        <v>1.3069999999999999</v>
      </c>
      <c r="R5" t="str">
        <f t="shared" ref="R5:R8" si="0">CONCATENATE(B5," (",E5," - ",F5,"); ",D5)</f>
        <v>1.465 (1.209 - 1.775); 0</v>
      </c>
      <c r="S5" t="str">
        <f t="shared" ref="S5:S8" si="1">CONCATENATE(G5," (",J5," - ",K5,"); ",I5)</f>
        <v>0.369 (0.236 - 0.579); 0</v>
      </c>
      <c r="T5" t="str">
        <f t="shared" ref="T5:T8" si="2">CONCATENATE(L5," (",O5," - ",P5,"); ",N5)</f>
        <v>0.839 (0.539 - 1.307); 0.439</v>
      </c>
    </row>
    <row r="6" spans="1:20" x14ac:dyDescent="0.2">
      <c r="A6" t="s">
        <v>163</v>
      </c>
      <c r="B6">
        <f>ROUND(EXP('regressions (unexponentiated)'!B6), 3)</f>
        <v>0.879</v>
      </c>
      <c r="C6">
        <v>0.13800000000000001</v>
      </c>
      <c r="D6">
        <v>0.34899999999999998</v>
      </c>
      <c r="E6">
        <f>ROUND(EXP('regressions (unexponentiated)'!E6), 3)</f>
        <v>0.67</v>
      </c>
      <c r="F6">
        <f>ROUND(EXP('regressions (unexponentiated)'!F6), 3)</f>
        <v>1.151</v>
      </c>
      <c r="G6" s="21">
        <f>ROUND(EXP('regressions (unexponentiated)'!G6), 3)</f>
        <v>1.3069999999999999</v>
      </c>
      <c r="H6">
        <v>0.246</v>
      </c>
      <c r="I6">
        <v>0.27500000000000002</v>
      </c>
      <c r="J6">
        <f>ROUND(EXP('regressions (unexponentiated)'!J6), 3)</f>
        <v>0.80700000000000005</v>
      </c>
      <c r="K6" s="22">
        <f>ROUND(EXP('regressions (unexponentiated)'!K6), 3)</f>
        <v>2.117</v>
      </c>
      <c r="L6">
        <f>ROUND(EXP('regressions (unexponentiated)'!L6), 3)</f>
        <v>1.2</v>
      </c>
      <c r="M6">
        <v>0.311</v>
      </c>
      <c r="N6">
        <v>0.55800000000000005</v>
      </c>
      <c r="O6">
        <f>ROUND(EXP('regressions (unexponentiated)'!O6), 3)</f>
        <v>0.65200000000000002</v>
      </c>
      <c r="P6">
        <f>ROUND(EXP('regressions (unexponentiated)'!P6), 3)</f>
        <v>2.2080000000000002</v>
      </c>
      <c r="R6" t="str">
        <f t="shared" si="0"/>
        <v>0.879 (0.67 - 1.151); 0.349</v>
      </c>
      <c r="S6" t="str">
        <f t="shared" si="1"/>
        <v>1.307 (0.807 - 2.117); 0.275</v>
      </c>
      <c r="T6" t="str">
        <f t="shared" si="2"/>
        <v>1.2 (0.652 - 2.208); 0.558</v>
      </c>
    </row>
    <row r="7" spans="1:20" x14ac:dyDescent="0.2">
      <c r="A7" s="23" t="s">
        <v>164</v>
      </c>
      <c r="B7">
        <f>ROUND(EXP('regressions (unexponentiated)'!B7), 3)</f>
        <v>0.98699999999999999</v>
      </c>
      <c r="C7">
        <v>0.125</v>
      </c>
      <c r="D7">
        <v>0.91900000000000004</v>
      </c>
      <c r="E7">
        <f>ROUND(EXP('regressions (unexponentiated)'!E7), 3)</f>
        <v>0.77200000000000002</v>
      </c>
      <c r="F7">
        <f>ROUND(EXP('regressions (unexponentiated)'!F7), 3)</f>
        <v>1.262</v>
      </c>
      <c r="G7" s="21">
        <f>ROUND(EXP('regressions (unexponentiated)'!G7), 3)</f>
        <v>0.39800000000000002</v>
      </c>
      <c r="H7">
        <v>0.28699999999999998</v>
      </c>
      <c r="I7">
        <v>1E-3</v>
      </c>
      <c r="J7">
        <f>ROUND(EXP('regressions (unexponentiated)'!J7), 3)</f>
        <v>0.22700000000000001</v>
      </c>
      <c r="K7" s="22">
        <f>ROUND(EXP('regressions (unexponentiated)'!K7), 3)</f>
        <v>0.69799999999999995</v>
      </c>
      <c r="L7">
        <f>ROUND(EXP('regressions (unexponentiated)'!L7), 3)</f>
        <v>0.71799999999999997</v>
      </c>
      <c r="M7">
        <v>0.28499999999999998</v>
      </c>
      <c r="N7">
        <v>0.24399999999999999</v>
      </c>
      <c r="O7">
        <f>ROUND(EXP('regressions (unexponentiated)'!O7), 3)</f>
        <v>0.41099999999999998</v>
      </c>
      <c r="P7">
        <f>ROUND(EXP('regressions (unexponentiated)'!P7), 3)</f>
        <v>1.2549999999999999</v>
      </c>
      <c r="R7" t="str">
        <f t="shared" si="0"/>
        <v>0.987 (0.772 - 1.262); 0.919</v>
      </c>
      <c r="S7" t="str">
        <f t="shared" si="1"/>
        <v>0.398 (0.227 - 0.698); 0.001</v>
      </c>
      <c r="T7" t="str">
        <f t="shared" si="2"/>
        <v>0.718 (0.411 - 1.255); 0.244</v>
      </c>
    </row>
    <row r="8" spans="1:20" x14ac:dyDescent="0.2">
      <c r="A8" t="s">
        <v>165</v>
      </c>
      <c r="B8">
        <f>ROUND(EXP('regressions (unexponentiated)'!B8), 3)</f>
        <v>0.80700000000000005</v>
      </c>
      <c r="C8">
        <v>0.13600000000000001</v>
      </c>
      <c r="D8">
        <v>0.114</v>
      </c>
      <c r="E8">
        <f>ROUND(EXP('regressions (unexponentiated)'!E8), 3)</f>
        <v>0.61899999999999999</v>
      </c>
      <c r="F8">
        <f>ROUND(EXP('regressions (unexponentiated)'!F8), 3)</f>
        <v>1.0529999999999999</v>
      </c>
      <c r="G8" s="21">
        <f>ROUND(EXP('regressions (unexponentiated)'!G8), 3)</f>
        <v>0.75800000000000001</v>
      </c>
      <c r="H8">
        <v>0.29399999999999998</v>
      </c>
      <c r="I8">
        <v>0.34599999999999997</v>
      </c>
      <c r="J8">
        <f>ROUND(EXP('regressions (unexponentiated)'!J8), 3)</f>
        <v>0.42599999999999999</v>
      </c>
      <c r="K8" s="22">
        <f>ROUND(EXP('regressions (unexponentiated)'!K8), 3)</f>
        <v>1.35</v>
      </c>
      <c r="L8">
        <f>ROUND(EXP('regressions (unexponentiated)'!L8), 3)</f>
        <v>0.51900000000000002</v>
      </c>
      <c r="M8">
        <v>0.316</v>
      </c>
      <c r="N8">
        <v>3.7999999999999999E-2</v>
      </c>
      <c r="O8">
        <f>ROUND(EXP('regressions (unexponentiated)'!O8), 3)</f>
        <v>0.27900000000000003</v>
      </c>
      <c r="P8">
        <f>ROUND(EXP('regressions (unexponentiated)'!P8), 3)</f>
        <v>0.96499999999999997</v>
      </c>
      <c r="R8" t="str">
        <f t="shared" si="0"/>
        <v>0.807 (0.619 - 1.053); 0.114</v>
      </c>
      <c r="S8" t="str">
        <f t="shared" si="1"/>
        <v>0.758 (0.426 - 1.35); 0.346</v>
      </c>
      <c r="T8" t="str">
        <f t="shared" si="2"/>
        <v>0.519 (0.279 - 0.965); 0.038</v>
      </c>
    </row>
    <row r="9" spans="1:20" x14ac:dyDescent="0.2">
      <c r="G9" s="21"/>
      <c r="K9" s="22"/>
    </row>
    <row r="10" spans="1:20" x14ac:dyDescent="0.2">
      <c r="A10" t="s">
        <v>166</v>
      </c>
      <c r="G10" s="21"/>
      <c r="K10" s="22"/>
    </row>
    <row r="11" spans="1:20" x14ac:dyDescent="0.2">
      <c r="A11">
        <v>2</v>
      </c>
      <c r="B11">
        <f>ROUND(EXP('regressions (unexponentiated)'!B11), 3)</f>
        <v>1.163</v>
      </c>
      <c r="C11">
        <v>0.22700000000000001</v>
      </c>
      <c r="D11">
        <v>0.50600000000000001</v>
      </c>
      <c r="E11">
        <f>ROUND(EXP('regressions (unexponentiated)'!E11), 3)</f>
        <v>0.745</v>
      </c>
      <c r="F11">
        <f>ROUND(EXP('regressions (unexponentiated)'!F11), 3)</f>
        <v>1.8169999999999999</v>
      </c>
      <c r="G11" s="21">
        <f>ROUND(EXP('regressions (unexponentiated)'!G11), 3)</f>
        <v>0.79900000000000004</v>
      </c>
      <c r="H11">
        <v>0.50800000000000001</v>
      </c>
      <c r="I11">
        <v>0.65900000000000003</v>
      </c>
      <c r="J11">
        <f>ROUND(EXP('regressions (unexponentiated)'!J11), 3)</f>
        <v>0.29499999999999998</v>
      </c>
      <c r="K11" s="22">
        <f>ROUND(EXP('regressions (unexponentiated)'!K11), 3)</f>
        <v>2.1640000000000001</v>
      </c>
      <c r="L11">
        <f>ROUND(EXP('regressions (unexponentiated)'!L11), 3)</f>
        <v>1.175</v>
      </c>
      <c r="M11">
        <v>0.48299999999999998</v>
      </c>
      <c r="N11">
        <v>0.73799999999999999</v>
      </c>
      <c r="O11">
        <f>ROUND(EXP('regressions (unexponentiated)'!O11), 3)</f>
        <v>0.45600000000000002</v>
      </c>
      <c r="P11">
        <f>ROUND(EXP('regressions (unexponentiated)'!P11), 3)</f>
        <v>3.0249999999999999</v>
      </c>
      <c r="R11" t="str">
        <f t="shared" ref="R11:R12" si="3">CONCATENATE(B11," (",E11," - ",F11,"); ",D11)</f>
        <v>1.163 (0.745 - 1.817); 0.506</v>
      </c>
      <c r="S11" t="str">
        <f t="shared" ref="S11:S12" si="4">CONCATENATE(G11," (",J11," - ",K11,"); ",I11)</f>
        <v>0.799 (0.295 - 2.164); 0.659</v>
      </c>
      <c r="T11" t="str">
        <f t="shared" ref="T11:T12" si="5">CONCATENATE(L11," (",O11," - ",P11,"); ",N11)</f>
        <v>1.175 (0.456 - 3.025); 0.738</v>
      </c>
    </row>
    <row r="12" spans="1:20" x14ac:dyDescent="0.2">
      <c r="A12">
        <v>3</v>
      </c>
      <c r="B12">
        <f>ROUND(EXP('regressions (unexponentiated)'!B12), 3)</f>
        <v>0.82899999999999996</v>
      </c>
      <c r="C12">
        <v>0.106</v>
      </c>
      <c r="D12">
        <v>7.5999999999999998E-2</v>
      </c>
      <c r="E12">
        <f>ROUND(EXP('regressions (unexponentiated)'!E12), 3)</f>
        <v>0.67400000000000004</v>
      </c>
      <c r="F12">
        <f>ROUND(EXP('regressions (unexponentiated)'!F12), 3)</f>
        <v>1.0189999999999999</v>
      </c>
      <c r="G12" s="21">
        <f>ROUND(EXP('regressions (unexponentiated)'!G12), 3)</f>
        <v>0.443</v>
      </c>
      <c r="H12">
        <v>0.254</v>
      </c>
      <c r="I12">
        <v>1E-3</v>
      </c>
      <c r="J12">
        <f>ROUND(EXP('regressions (unexponentiated)'!J12), 3)</f>
        <v>0.26900000000000002</v>
      </c>
      <c r="K12" s="22">
        <f>ROUND(EXP('regressions (unexponentiated)'!K12), 3)</f>
        <v>0.72899999999999998</v>
      </c>
      <c r="L12">
        <f>ROUND(EXP('regressions (unexponentiated)'!L12), 3)</f>
        <v>0.45400000000000001</v>
      </c>
      <c r="M12">
        <v>0.26100000000000001</v>
      </c>
      <c r="N12">
        <v>3.0000000000000001E-3</v>
      </c>
      <c r="O12">
        <f>ROUND(EXP('regressions (unexponentiated)'!O12), 3)</f>
        <v>0.27200000000000002</v>
      </c>
      <c r="P12">
        <f>ROUND(EXP('regressions (unexponentiated)'!P12), 3)</f>
        <v>0.75800000000000001</v>
      </c>
      <c r="R12" t="str">
        <f t="shared" si="3"/>
        <v>0.829 (0.674 - 1.019); 0.076</v>
      </c>
      <c r="S12" t="str">
        <f t="shared" si="4"/>
        <v>0.443 (0.269 - 0.729); 0.001</v>
      </c>
      <c r="T12" t="str">
        <f t="shared" si="5"/>
        <v>0.454 (0.272 - 0.758); 0.003</v>
      </c>
    </row>
    <row r="13" spans="1:20" x14ac:dyDescent="0.2">
      <c r="G13" s="21"/>
      <c r="K13" s="22"/>
    </row>
    <row r="14" spans="1:20" x14ac:dyDescent="0.2">
      <c r="A14" t="s">
        <v>167</v>
      </c>
      <c r="B14">
        <f>ROUND(EXP('regressions (unexponentiated)'!B14), 3)</f>
        <v>0.873</v>
      </c>
      <c r="C14">
        <v>0.113</v>
      </c>
      <c r="D14">
        <v>0.23</v>
      </c>
      <c r="E14">
        <f>ROUND(EXP('regressions (unexponentiated)'!E14), 3)</f>
        <v>0.7</v>
      </c>
      <c r="F14">
        <f>ROUND(EXP('regressions (unexponentiated)'!F14), 3)</f>
        <v>1.0900000000000001</v>
      </c>
      <c r="G14" s="21">
        <f>ROUND(EXP('regressions (unexponentiated)'!G14), 3)</f>
        <v>0.53700000000000003</v>
      </c>
      <c r="H14">
        <v>0.26100000000000001</v>
      </c>
      <c r="I14">
        <v>1.7000000000000001E-2</v>
      </c>
      <c r="J14">
        <f>ROUND(EXP('regressions (unexponentiated)'!J14), 3)</f>
        <v>0.32200000000000001</v>
      </c>
      <c r="K14" s="22">
        <f>ROUND(EXP('regressions (unexponentiated)'!K14), 3)</f>
        <v>0.89700000000000002</v>
      </c>
      <c r="L14">
        <f>ROUND(EXP('regressions (unexponentiated)'!L14), 3)</f>
        <v>0.46899999999999997</v>
      </c>
      <c r="M14">
        <v>0.27500000000000002</v>
      </c>
      <c r="N14">
        <v>6.0000000000000001E-3</v>
      </c>
      <c r="O14">
        <f>ROUND(EXP('regressions (unexponentiated)'!O14), 3)</f>
        <v>0.27400000000000002</v>
      </c>
      <c r="P14">
        <f>ROUND(EXP('regressions (unexponentiated)'!P14), 3)</f>
        <v>0.80300000000000005</v>
      </c>
      <c r="R14" t="str">
        <f t="shared" ref="R14:R15" si="6">CONCATENATE(B14," (",E14," - ",F14,"); ",D14)</f>
        <v>0.873 (0.7 - 1.09); 0.23</v>
      </c>
      <c r="S14" t="str">
        <f t="shared" ref="S14:S15" si="7">CONCATENATE(G14," (",J14," - ",K14,"); ",I14)</f>
        <v>0.537 (0.322 - 0.897); 0.017</v>
      </c>
      <c r="T14" t="str">
        <f t="shared" ref="T14:T15" si="8">CONCATENATE(L14," (",O14," - ",P14,"); ",N14)</f>
        <v>0.469 (0.274 - 0.803); 0.006</v>
      </c>
    </row>
    <row r="15" spans="1:20" x14ac:dyDescent="0.2">
      <c r="A15" t="s">
        <v>168</v>
      </c>
      <c r="B15">
        <f>ROUND(EXP('regressions (unexponentiated)'!B15), 3)</f>
        <v>1.0169999999999999</v>
      </c>
      <c r="C15">
        <v>1.7000000000000001E-2</v>
      </c>
      <c r="D15">
        <v>0.31</v>
      </c>
      <c r="E15">
        <f>ROUND(EXP('regressions (unexponentiated)'!E15), 3)</f>
        <v>0.98399999999999999</v>
      </c>
      <c r="F15">
        <f>ROUND(EXP('regressions (unexponentiated)'!F15), 3)</f>
        <v>1.05</v>
      </c>
      <c r="G15" s="21">
        <f>ROUND(EXP('regressions (unexponentiated)'!G15), 3)</f>
        <v>0.96299999999999997</v>
      </c>
      <c r="H15">
        <v>3.4000000000000002E-2</v>
      </c>
      <c r="I15">
        <v>0.26200000000000001</v>
      </c>
      <c r="J15">
        <f>ROUND(EXP('regressions (unexponentiated)'!J15), 3)</f>
        <v>0.89900000000000002</v>
      </c>
      <c r="K15" s="22">
        <f>ROUND(EXP('regressions (unexponentiated)'!K15), 3)</f>
        <v>1.0289999999999999</v>
      </c>
      <c r="L15">
        <f>ROUND(EXP('regressions (unexponentiated)'!L15), 3)</f>
        <v>0.94599999999999995</v>
      </c>
      <c r="M15">
        <v>3.5000000000000003E-2</v>
      </c>
      <c r="N15">
        <v>0.11600000000000001</v>
      </c>
      <c r="O15">
        <f>ROUND(EXP('regressions (unexponentiated)'!O15), 3)</f>
        <v>0.88400000000000001</v>
      </c>
      <c r="P15">
        <f>ROUND(EXP('regressions (unexponentiated)'!P15), 3)</f>
        <v>1.014</v>
      </c>
      <c r="R15" t="str">
        <f t="shared" si="6"/>
        <v>1.017 (0.984 - 1.05); 0.31</v>
      </c>
      <c r="S15" t="str">
        <f t="shared" si="7"/>
        <v>0.963 (0.899 - 1.029); 0.262</v>
      </c>
      <c r="T15" t="str">
        <f t="shared" si="8"/>
        <v>0.946 (0.884 - 1.014); 0.116</v>
      </c>
    </row>
    <row r="16" spans="1:20" x14ac:dyDescent="0.2">
      <c r="G16" s="21"/>
      <c r="K16" s="22"/>
    </row>
    <row r="17" spans="1:20" x14ac:dyDescent="0.2">
      <c r="A17" t="s">
        <v>169</v>
      </c>
      <c r="G17" s="21"/>
      <c r="K17" s="22"/>
    </row>
    <row r="18" spans="1:20" x14ac:dyDescent="0.2">
      <c r="A18">
        <v>2</v>
      </c>
      <c r="B18">
        <f>ROUND(EXP('regressions (unexponentiated)'!B18), 3)</f>
        <v>0.98</v>
      </c>
      <c r="C18">
        <v>0.17</v>
      </c>
      <c r="D18">
        <v>0.90600000000000003</v>
      </c>
      <c r="E18">
        <f>ROUND(EXP('regressions (unexponentiated)'!E18), 3)</f>
        <v>0.70299999999999996</v>
      </c>
      <c r="F18">
        <f>ROUND(EXP('regressions (unexponentiated)'!F18), 3)</f>
        <v>1.3680000000000001</v>
      </c>
      <c r="G18" s="21">
        <f>ROUND(EXP('regressions (unexponentiated)'!G18), 3)</f>
        <v>1.323</v>
      </c>
      <c r="H18">
        <v>0.432</v>
      </c>
      <c r="I18">
        <v>0.51700000000000002</v>
      </c>
      <c r="J18">
        <f>ROUND(EXP('regressions (unexponentiated)'!J18), 3)</f>
        <v>0.56699999999999995</v>
      </c>
      <c r="K18" s="22">
        <f>ROUND(EXP('regressions (unexponentiated)'!K18), 3)</f>
        <v>3.0859999999999999</v>
      </c>
      <c r="L18">
        <f>ROUND(EXP('regressions (unexponentiated)'!L18), 3)</f>
        <v>0.97299999999999998</v>
      </c>
      <c r="M18">
        <v>0.34899999999999998</v>
      </c>
      <c r="N18">
        <v>0.93899999999999995</v>
      </c>
      <c r="O18">
        <f>ROUND(EXP('regressions (unexponentiated)'!O18), 3)</f>
        <v>0.49199999999999999</v>
      </c>
      <c r="P18">
        <f>ROUND(EXP('regressions (unexponentiated)'!P18), 3)</f>
        <v>1.929</v>
      </c>
      <c r="R18" t="str">
        <f t="shared" ref="R18:R20" si="9">CONCATENATE(B18," (",E18," - ",F18,"); ",D18)</f>
        <v>0.98 (0.703 - 1.368); 0.906</v>
      </c>
      <c r="S18" t="str">
        <f t="shared" ref="S18:S20" si="10">CONCATENATE(G18," (",J18," - ",K18,"); ",I18)</f>
        <v>1.323 (0.567 - 3.086); 0.517</v>
      </c>
      <c r="T18" t="str">
        <f t="shared" ref="T18:T20" si="11">CONCATENATE(L18," (",O18," - ",P18,"); ",N18)</f>
        <v>0.973 (0.492 - 1.929); 0.939</v>
      </c>
    </row>
    <row r="19" spans="1:20" x14ac:dyDescent="0.2">
      <c r="A19">
        <v>3</v>
      </c>
      <c r="B19">
        <f>ROUND(EXP('regressions (unexponentiated)'!B19), 3)</f>
        <v>0.85699999999999998</v>
      </c>
      <c r="C19">
        <v>0.249</v>
      </c>
      <c r="D19">
        <v>0.53600000000000003</v>
      </c>
      <c r="E19">
        <f>ROUND(EXP('regressions (unexponentiated)'!E19), 3)</f>
        <v>0.52600000000000002</v>
      </c>
      <c r="F19">
        <f>ROUND(EXP('regressions (unexponentiated)'!F19), 3)</f>
        <v>1.397</v>
      </c>
      <c r="G19" s="21">
        <f>ROUND(EXP('regressions (unexponentiated)'!G19), 3)</f>
        <v>0.73499999999999999</v>
      </c>
      <c r="H19">
        <v>0.58799999999999997</v>
      </c>
      <c r="I19">
        <v>0.60099999999999998</v>
      </c>
      <c r="J19">
        <f>ROUND(EXP('regressions (unexponentiated)'!J19), 3)</f>
        <v>0.23200000000000001</v>
      </c>
      <c r="K19" s="22">
        <f>ROUND(EXP('regressions (unexponentiated)'!K19), 3)</f>
        <v>2.3279999999999998</v>
      </c>
      <c r="L19">
        <f>ROUND(EXP('regressions (unexponentiated)'!L19), 3)</f>
        <v>0.879</v>
      </c>
      <c r="M19">
        <v>0.52700000000000002</v>
      </c>
      <c r="N19">
        <v>0.80600000000000005</v>
      </c>
      <c r="O19">
        <f>ROUND(EXP('regressions (unexponentiated)'!O19), 3)</f>
        <v>0.313</v>
      </c>
      <c r="P19">
        <f>ROUND(EXP('regressions (unexponentiated)'!P19), 3)</f>
        <v>2.4689999999999999</v>
      </c>
      <c r="R19" t="str">
        <f t="shared" si="9"/>
        <v>0.857 (0.526 - 1.397); 0.536</v>
      </c>
      <c r="S19" t="str">
        <f t="shared" si="10"/>
        <v>0.735 (0.232 - 2.328); 0.601</v>
      </c>
      <c r="T19" t="str">
        <f t="shared" si="11"/>
        <v>0.879 (0.313 - 2.469); 0.806</v>
      </c>
    </row>
    <row r="20" spans="1:20" x14ac:dyDescent="0.2">
      <c r="A20">
        <v>4</v>
      </c>
      <c r="B20">
        <f>ROUND(EXP('regressions (unexponentiated)'!B20), 3)</f>
        <v>0.84499999999999997</v>
      </c>
      <c r="C20">
        <v>0.17</v>
      </c>
      <c r="D20">
        <v>0.32200000000000001</v>
      </c>
      <c r="E20">
        <f>ROUND(EXP('regressions (unexponentiated)'!E20), 3)</f>
        <v>0.60499999999999998</v>
      </c>
      <c r="F20">
        <f>ROUND(EXP('regressions (unexponentiated)'!F20), 3)</f>
        <v>1.179</v>
      </c>
      <c r="G20" s="21">
        <f>ROUND(EXP('regressions (unexponentiated)'!G20), 3)</f>
        <v>0.95299999999999996</v>
      </c>
      <c r="H20">
        <v>0.47399999999999998</v>
      </c>
      <c r="I20">
        <v>0.92</v>
      </c>
      <c r="J20">
        <f>ROUND(EXP('regressions (unexponentiated)'!J20), 3)</f>
        <v>0.377</v>
      </c>
      <c r="K20" s="22">
        <f>ROUND(EXP('regressions (unexponentiated)'!K20), 3)</f>
        <v>2.4129999999999998</v>
      </c>
      <c r="L20">
        <f>ROUND(EXP('regressions (unexponentiated)'!L20), 3)</f>
        <v>0.70399999999999996</v>
      </c>
      <c r="M20">
        <v>0.38</v>
      </c>
      <c r="N20">
        <v>0.35599999999999998</v>
      </c>
      <c r="O20">
        <f>ROUND(EXP('regressions (unexponentiated)'!O20), 3)</f>
        <v>0.33500000000000002</v>
      </c>
      <c r="P20">
        <f>ROUND(EXP('regressions (unexponentiated)'!P20), 3)</f>
        <v>1.4830000000000001</v>
      </c>
      <c r="R20" t="str">
        <f t="shared" si="9"/>
        <v>0.845 (0.605 - 1.179); 0.322</v>
      </c>
      <c r="S20" t="str">
        <f t="shared" si="10"/>
        <v>0.953 (0.377 - 2.413); 0.92</v>
      </c>
      <c r="T20" t="str">
        <f t="shared" si="11"/>
        <v>0.704 (0.335 - 1.483); 0.356</v>
      </c>
    </row>
    <row r="21" spans="1:20" x14ac:dyDescent="0.2">
      <c r="G21" s="21"/>
      <c r="K21" s="22"/>
    </row>
    <row r="22" spans="1:20" x14ac:dyDescent="0.2">
      <c r="A22" s="23" t="s">
        <v>170</v>
      </c>
      <c r="B22">
        <f>ROUND(EXP('regressions (unexponentiated)'!B22), 3)</f>
        <v>11.693</v>
      </c>
      <c r="C22">
        <v>0.183</v>
      </c>
      <c r="D22">
        <v>0</v>
      </c>
      <c r="E22">
        <f>ROUND(EXP('regressions (unexponentiated)'!E22), 3)</f>
        <v>8.1579999999999995</v>
      </c>
      <c r="F22">
        <f>ROUND(EXP('regressions (unexponentiated)'!F22), 3)</f>
        <v>16.742999999999999</v>
      </c>
      <c r="G22" s="21">
        <f>ROUND(EXP('regressions (unexponentiated)'!G22), 3)</f>
        <v>2.1840000000000002</v>
      </c>
      <c r="H22">
        <v>0.47899999999999998</v>
      </c>
      <c r="I22">
        <v>0.10299999999999999</v>
      </c>
      <c r="J22">
        <f>ROUND(EXP('regressions (unexponentiated)'!J22), 3)</f>
        <v>0.85499999999999998</v>
      </c>
      <c r="K22" s="22">
        <f>ROUND(EXP('regressions (unexponentiated)'!K22), 3)</f>
        <v>5.585</v>
      </c>
      <c r="L22">
        <f>ROUND(EXP('regressions (unexponentiated)'!L22), 3)</f>
        <v>13.29</v>
      </c>
      <c r="M22">
        <v>0.29499999999999998</v>
      </c>
      <c r="N22">
        <v>0</v>
      </c>
      <c r="O22">
        <f>ROUND(EXP('regressions (unexponentiated)'!O22), 3)</f>
        <v>7.4560000000000004</v>
      </c>
      <c r="P22">
        <f>ROUND(EXP('regressions (unexponentiated)'!P22), 3)</f>
        <v>23.689</v>
      </c>
      <c r="R22" t="str">
        <f t="shared" ref="R22" si="12">CONCATENATE(B22," (",E22," - ",F22,"); ",D22)</f>
        <v>11.693 (8.158 - 16.743); 0</v>
      </c>
      <c r="S22" t="str">
        <f t="shared" ref="S22" si="13">CONCATENATE(G22," (",J22," - ",K22,"); ",I22)</f>
        <v>2.184 (0.855 - 5.585); 0.103</v>
      </c>
      <c r="T22" t="str">
        <f t="shared" ref="T22" si="14">CONCATENATE(L22," (",O22," - ",P22,"); ",N22)</f>
        <v>13.29 (7.456 - 23.689); 0</v>
      </c>
    </row>
    <row r="23" spans="1:20" x14ac:dyDescent="0.2">
      <c r="A23" s="23" t="s">
        <v>171</v>
      </c>
      <c r="B23">
        <f>ROUND(EXP('regressions (unexponentiated)'!B23), 3)</f>
        <v>2.3279999999999998</v>
      </c>
      <c r="C23">
        <v>0.214</v>
      </c>
      <c r="D23">
        <v>0</v>
      </c>
      <c r="E23">
        <f>ROUND(EXP('regressions (unexponentiated)'!E23), 3)</f>
        <v>1.53</v>
      </c>
      <c r="F23">
        <f>ROUND(EXP('regressions (unexponentiated)'!F23), 3)</f>
        <v>3.5470000000000002</v>
      </c>
      <c r="G23" s="21">
        <f>ROUND(EXP('regressions (unexponentiated)'!G23), 3)</f>
        <v>1.516</v>
      </c>
      <c r="H23">
        <v>0.46100000000000002</v>
      </c>
      <c r="I23">
        <v>0.36699999999999999</v>
      </c>
      <c r="J23">
        <f>ROUND(EXP('regressions (unexponentiated)'!J23), 3)</f>
        <v>0.61399999999999999</v>
      </c>
      <c r="K23" s="22">
        <f>ROUND(EXP('regressions (unexponentiated)'!K23), 3)</f>
        <v>3.74</v>
      </c>
      <c r="L23">
        <f>ROUND(EXP('regressions (unexponentiated)'!L23), 3)</f>
        <v>3.077</v>
      </c>
      <c r="M23">
        <v>0.315</v>
      </c>
      <c r="N23">
        <v>0</v>
      </c>
      <c r="O23">
        <f>ROUND(EXP('regressions (unexponentiated)'!O23), 3)</f>
        <v>1.66</v>
      </c>
      <c r="P23">
        <f>ROUND(EXP('regressions (unexponentiated)'!P23), 3)</f>
        <v>5.7030000000000003</v>
      </c>
      <c r="R23" t="str">
        <f t="shared" ref="R23" si="15">CONCATENATE(B23," (",E23," - ",F23,"); ",D23)</f>
        <v>2.328 (1.53 - 3.547); 0</v>
      </c>
      <c r="S23" t="str">
        <f t="shared" ref="S23" si="16">CONCATENATE(G23," (",J23," - ",K23,"); ",I23)</f>
        <v>1.516 (0.614 - 3.74); 0.367</v>
      </c>
      <c r="T23" t="str">
        <f t="shared" ref="T23" si="17">CONCATENATE(L23," (",O23," - ",P23,"); ",N23)</f>
        <v>3.077 (1.66 - 5.703); 0</v>
      </c>
    </row>
    <row r="24" spans="1:20" x14ac:dyDescent="0.2">
      <c r="G24" s="21"/>
      <c r="K24" s="22"/>
    </row>
    <row r="25" spans="1:20" x14ac:dyDescent="0.2">
      <c r="A25" s="23" t="s">
        <v>172</v>
      </c>
      <c r="G25" s="21"/>
      <c r="K25" s="22"/>
    </row>
    <row r="26" spans="1:20" x14ac:dyDescent="0.2">
      <c r="A26">
        <v>2</v>
      </c>
      <c r="B26">
        <f>ROUND(EXP('regressions (unexponentiated)'!B26), 3)</f>
        <v>4.2720000000000002</v>
      </c>
      <c r="C26">
        <v>0.13700000000000001</v>
      </c>
      <c r="D26">
        <v>0</v>
      </c>
      <c r="E26">
        <f>ROUND(EXP('regressions (unexponentiated)'!E26), 3)</f>
        <v>3.2639999999999998</v>
      </c>
      <c r="F26">
        <f>ROUND(EXP('regressions (unexponentiated)'!F26), 3)</f>
        <v>5.5960000000000001</v>
      </c>
      <c r="G26" s="21">
        <f>ROUND(EXP('regressions (unexponentiated)'!G26), 3)</f>
        <v>1.956</v>
      </c>
      <c r="H26">
        <v>0.31</v>
      </c>
      <c r="I26">
        <v>3.1E-2</v>
      </c>
      <c r="J26">
        <f>ROUND(EXP('regressions (unexponentiated)'!J26), 3)</f>
        <v>1.0640000000000001</v>
      </c>
      <c r="K26" s="22">
        <f>ROUND(EXP('regressions (unexponentiated)'!K26), 3)</f>
        <v>3.593</v>
      </c>
      <c r="L26">
        <f>ROUND(EXP('regressions (unexponentiated)'!L26), 3)</f>
        <v>6.0010000000000003</v>
      </c>
      <c r="M26">
        <v>0.315</v>
      </c>
      <c r="N26">
        <v>0</v>
      </c>
      <c r="O26">
        <f>ROUND(EXP('regressions (unexponentiated)'!O26), 3)</f>
        <v>3.2349999999999999</v>
      </c>
      <c r="P26">
        <f>ROUND(EXP('regressions (unexponentiated)'!P26), 3)</f>
        <v>11.122999999999999</v>
      </c>
      <c r="R26" t="str">
        <f t="shared" ref="R26" si="18">CONCATENATE(B26," (",E26," - ",F26,"); ",D26)</f>
        <v>4.272 (3.264 - 5.596); 0</v>
      </c>
      <c r="S26" t="str">
        <f t="shared" ref="S26" si="19">CONCATENATE(G26," (",J26," - ",K26,"); ",I26)</f>
        <v>1.956 (1.064 - 3.593); 0.031</v>
      </c>
      <c r="T26" t="str">
        <f t="shared" ref="T26" si="20">CONCATENATE(L26," (",O26," - ",P26,"); ",N26)</f>
        <v>6.001 (3.235 - 11.123); 0</v>
      </c>
    </row>
    <row r="27" spans="1:20" x14ac:dyDescent="0.2">
      <c r="A27">
        <v>3</v>
      </c>
      <c r="B27">
        <f>ROUND(EXP('regressions (unexponentiated)'!B27), 3)</f>
        <v>9.6790000000000003</v>
      </c>
      <c r="C27">
        <v>0.155</v>
      </c>
      <c r="D27">
        <v>0</v>
      </c>
      <c r="E27">
        <f>ROUND(EXP('regressions (unexponentiated)'!E27), 3)</f>
        <v>7.1420000000000003</v>
      </c>
      <c r="F27">
        <f>ROUND(EXP('regressions (unexponentiated)'!F27), 3)</f>
        <v>13.118</v>
      </c>
      <c r="G27" s="21">
        <f>ROUND(EXP('regressions (unexponentiated)'!G27), 3)</f>
        <v>4.133</v>
      </c>
      <c r="H27">
        <v>0.36</v>
      </c>
      <c r="I27">
        <v>0</v>
      </c>
      <c r="J27">
        <f>ROUND(EXP('regressions (unexponentiated)'!J27), 3)</f>
        <v>2.0419999999999998</v>
      </c>
      <c r="K27" s="22">
        <f>ROUND(EXP('regressions (unexponentiated)'!K27), 3)</f>
        <v>8.3650000000000002</v>
      </c>
      <c r="L27">
        <f>ROUND(EXP('regressions (unexponentiated)'!L27), 3)</f>
        <v>13.066000000000001</v>
      </c>
      <c r="M27">
        <v>0.36699999999999999</v>
      </c>
      <c r="N27">
        <v>0</v>
      </c>
      <c r="O27">
        <f>ROUND(EXP('regressions (unexponentiated)'!O27), 3)</f>
        <v>6.3659999999999997</v>
      </c>
      <c r="P27">
        <f>ROUND(EXP('regressions (unexponentiated)'!P27), 3)</f>
        <v>26.815999999999999</v>
      </c>
      <c r="R27" t="str">
        <f t="shared" ref="R27" si="21">CONCATENATE(B27," (",E27," - ",F27,"); ",D27)</f>
        <v>9.679 (7.142 - 13.118); 0</v>
      </c>
      <c r="S27" t="str">
        <f t="shared" ref="S27" si="22">CONCATENATE(G27," (",J27," - ",K27,"); ",I27)</f>
        <v>4.133 (2.042 - 8.365); 0</v>
      </c>
      <c r="T27" t="str">
        <f t="shared" ref="T27" si="23">CONCATENATE(L27," (",O27," - ",P27,"); ",N27)</f>
        <v>13.066 (6.366 - 26.816); 0</v>
      </c>
    </row>
    <row r="28" spans="1:20" x14ac:dyDescent="0.2">
      <c r="A28">
        <v>4</v>
      </c>
      <c r="B28">
        <f>ROUND(EXP('regressions (unexponentiated)'!B28), 3)</f>
        <v>7.3010000000000002</v>
      </c>
      <c r="C28">
        <v>0.17</v>
      </c>
      <c r="D28">
        <v>0</v>
      </c>
      <c r="E28">
        <f>ROUND(EXP('regressions (unexponentiated)'!E28), 3)</f>
        <v>5.2279999999999998</v>
      </c>
      <c r="F28">
        <f>ROUND(EXP('regressions (unexponentiated)'!F28), 3)</f>
        <v>10.196</v>
      </c>
      <c r="G28" s="21">
        <f>ROUND(EXP('regressions (unexponentiated)'!G28), 3)</f>
        <v>3.5179999999999998</v>
      </c>
      <c r="H28">
        <v>0.46700000000000003</v>
      </c>
      <c r="I28">
        <v>7.0000000000000001E-3</v>
      </c>
      <c r="J28">
        <f>ROUND(EXP('regressions (unexponentiated)'!J28), 3)</f>
        <v>1.4079999999999999</v>
      </c>
      <c r="K28" s="22">
        <f>ROUND(EXP('regressions (unexponentiated)'!K28), 3)</f>
        <v>8.7929999999999993</v>
      </c>
      <c r="L28">
        <f>ROUND(EXP('regressions (unexponentiated)'!L28), 3)</f>
        <v>10.87</v>
      </c>
      <c r="M28">
        <v>0.41099999999999998</v>
      </c>
      <c r="N28">
        <v>0</v>
      </c>
      <c r="O28">
        <f>ROUND(EXP('regressions (unexponentiated)'!O28), 3)</f>
        <v>4.8600000000000003</v>
      </c>
      <c r="P28">
        <f>ROUND(EXP('regressions (unexponentiated)'!P28), 3)</f>
        <v>24.312999999999999</v>
      </c>
      <c r="R28" t="str">
        <f t="shared" ref="R28" si="24">CONCATENATE(B28," (",E28," - ",F28,"); ",D28)</f>
        <v>7.301 (5.228 - 10.196); 0</v>
      </c>
      <c r="S28" t="str">
        <f t="shared" ref="S28" si="25">CONCATENATE(G28," (",J28," - ",K28,"); ",I28)</f>
        <v>3.518 (1.408 - 8.793); 0.007</v>
      </c>
      <c r="T28" t="str">
        <f t="shared" ref="T28" si="26">CONCATENATE(L28," (",O28," - ",P28,"); ",N28)</f>
        <v>10.87 (4.86 - 24.313); 0</v>
      </c>
    </row>
    <row r="29" spans="1:20" x14ac:dyDescent="0.2">
      <c r="G29" s="21"/>
      <c r="K29" s="22"/>
    </row>
    <row r="30" spans="1:20" x14ac:dyDescent="0.2">
      <c r="A30" t="s">
        <v>173</v>
      </c>
      <c r="B30">
        <f>ROUND(EXP('regressions (unexponentiated)'!B30), 3)</f>
        <v>2.3679999999999999</v>
      </c>
      <c r="C30">
        <v>0.13800000000000001</v>
      </c>
      <c r="D30">
        <v>0</v>
      </c>
      <c r="E30">
        <f>ROUND(EXP('regressions (unexponentiated)'!E30), 3)</f>
        <v>1.804</v>
      </c>
      <c r="F30">
        <f>ROUND(EXP('regressions (unexponentiated)'!F30), 3)</f>
        <v>3.105</v>
      </c>
      <c r="G30" s="21">
        <f>ROUND(EXP('regressions (unexponentiated)'!G30), 3)</f>
        <v>1.64</v>
      </c>
      <c r="H30">
        <v>0.34399999999999997</v>
      </c>
      <c r="I30">
        <v>0.151</v>
      </c>
      <c r="J30">
        <f>ROUND(EXP('regressions (unexponentiated)'!J30), 3)</f>
        <v>0.83499999999999996</v>
      </c>
      <c r="K30" s="22">
        <f>ROUND(EXP('regressions (unexponentiated)'!K30), 3)</f>
        <v>3.2189999999999999</v>
      </c>
      <c r="L30">
        <f>ROUND(EXP('regressions (unexponentiated)'!L30), 3)</f>
        <v>1.774</v>
      </c>
      <c r="M30">
        <v>0.27500000000000002</v>
      </c>
      <c r="N30">
        <v>3.6999999999999998E-2</v>
      </c>
      <c r="O30">
        <f>ROUND(EXP('regressions (unexponentiated)'!O30), 3)</f>
        <v>1.0349999999999999</v>
      </c>
      <c r="P30">
        <f>ROUND(EXP('regressions (unexponentiated)'!P30), 3)</f>
        <v>3.0430000000000001</v>
      </c>
      <c r="R30" t="str">
        <f t="shared" ref="R30" si="27">CONCATENATE(B30," (",E30," - ",F30,"); ",D30)</f>
        <v>2.368 (1.804 - 3.105); 0</v>
      </c>
      <c r="S30" t="str">
        <f t="shared" ref="S30" si="28">CONCATENATE(G30," (",J30," - ",K30,"); ",I30)</f>
        <v>1.64 (0.835 - 3.219); 0.151</v>
      </c>
      <c r="T30" t="str">
        <f t="shared" ref="T30" si="29">CONCATENATE(L30," (",O30," - ",P30,"); ",N30)</f>
        <v>1.774 (1.035 - 3.043); 0.037</v>
      </c>
    </row>
    <row r="31" spans="1:20" x14ac:dyDescent="0.2">
      <c r="A31" t="s">
        <v>174</v>
      </c>
      <c r="B31">
        <f>ROUND(EXP('regressions (unexponentiated)'!B31), 3)</f>
        <v>3.5999999999999997E-2</v>
      </c>
      <c r="C31">
        <v>0.28699999999999998</v>
      </c>
      <c r="D31">
        <v>0</v>
      </c>
      <c r="E31">
        <f>ROUND(EXP('regressions (unexponentiated)'!E31), 3)</f>
        <v>0.02</v>
      </c>
      <c r="F31">
        <f>ROUND(EXP('regressions (unexponentiated)'!F31), 3)</f>
        <v>6.2E-2</v>
      </c>
      <c r="G31" s="21">
        <f>ROUND(EXP('regressions (unexponentiated)'!G31), 3)</f>
        <v>6.2E-2</v>
      </c>
      <c r="H31">
        <v>0.66400000000000003</v>
      </c>
      <c r="I31">
        <v>0</v>
      </c>
      <c r="J31">
        <f>ROUND(EXP('regressions (unexponentiated)'!J31), 3)</f>
        <v>1.7000000000000001E-2</v>
      </c>
      <c r="K31" s="22">
        <f>ROUND(EXP('regressions (unexponentiated)'!K31), 3)</f>
        <v>0.22900000000000001</v>
      </c>
      <c r="L31">
        <f>ROUND(EXP('regressions (unexponentiated)'!L31), 3)</f>
        <v>1.9E-2</v>
      </c>
      <c r="M31">
        <v>0.63400000000000001</v>
      </c>
      <c r="N31">
        <v>0</v>
      </c>
      <c r="O31">
        <f>ROUND(EXP('regressions (unexponentiated)'!O31), 3)</f>
        <v>6.0000000000000001E-3</v>
      </c>
      <c r="P31">
        <f>ROUND(EXP('regressions (unexponentiated)'!P31), 3)</f>
        <v>6.7000000000000004E-2</v>
      </c>
      <c r="R31" t="str">
        <f t="shared" ref="R31" si="30">CONCATENATE(B31," (",E31," - ",F31,"); ",D31)</f>
        <v>0.036 (0.02 - 0.062); 0</v>
      </c>
      <c r="S31" t="str">
        <f t="shared" ref="S31" si="31">CONCATENATE(G31," (",J31," - ",K31,"); ",I31)</f>
        <v>0.062 (0.017 - 0.229); 0</v>
      </c>
      <c r="T31" t="str">
        <f t="shared" ref="T31" si="32">CONCATENATE(L31," (",O31," - ",P31,"); ",N31)</f>
        <v>0.019 (0.006 - 0.067); 0</v>
      </c>
    </row>
    <row r="33" spans="1:20" ht="24" x14ac:dyDescent="0.3">
      <c r="A33" s="96" t="s">
        <v>175</v>
      </c>
      <c r="B33" s="97"/>
      <c r="C33" s="97"/>
      <c r="D33" s="97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8"/>
    </row>
    <row r="34" spans="1:20" x14ac:dyDescent="0.2">
      <c r="B34" t="s">
        <v>151</v>
      </c>
      <c r="C34" t="s">
        <v>176</v>
      </c>
      <c r="D34" t="s">
        <v>177</v>
      </c>
      <c r="E34" t="s">
        <v>178</v>
      </c>
      <c r="F34" t="s">
        <v>179</v>
      </c>
      <c r="G34" t="s">
        <v>151</v>
      </c>
      <c r="H34" t="s">
        <v>176</v>
      </c>
      <c r="I34" t="s">
        <v>177</v>
      </c>
      <c r="J34" t="s">
        <v>178</v>
      </c>
      <c r="K34" t="s">
        <v>179</v>
      </c>
      <c r="L34" t="s">
        <v>151</v>
      </c>
      <c r="M34" t="s">
        <v>176</v>
      </c>
      <c r="N34" t="s">
        <v>177</v>
      </c>
      <c r="O34" t="s">
        <v>178</v>
      </c>
      <c r="P34" t="s">
        <v>179</v>
      </c>
    </row>
    <row r="35" spans="1:20" x14ac:dyDescent="0.2">
      <c r="A35" s="93" t="s">
        <v>156</v>
      </c>
      <c r="B35" s="93"/>
      <c r="C35" s="93"/>
      <c r="D35" s="93"/>
      <c r="E35" s="93"/>
      <c r="F35" s="93"/>
      <c r="G35" s="94" t="s">
        <v>157</v>
      </c>
      <c r="H35" s="93"/>
      <c r="I35" s="93"/>
      <c r="J35" s="93"/>
      <c r="K35" s="95"/>
      <c r="L35" s="93" t="s">
        <v>158</v>
      </c>
      <c r="M35" s="93"/>
      <c r="N35" s="93"/>
      <c r="O35" s="93"/>
      <c r="P35" s="93"/>
    </row>
    <row r="36" spans="1:20" x14ac:dyDescent="0.2">
      <c r="A36" t="s">
        <v>180</v>
      </c>
      <c r="B36" s="23">
        <f>ROUND(EXP('regressions (unexponentiated)'!B36), 3)</f>
        <v>2.5070000000000001</v>
      </c>
      <c r="C36">
        <v>5.72229E-2</v>
      </c>
      <c r="D36">
        <v>0</v>
      </c>
      <c r="E36">
        <f>ROUND(EXP('regressions (unexponentiated)'!E36), 3)</f>
        <v>2.2410000000000001</v>
      </c>
      <c r="F36">
        <f>ROUND(EXP('regressions (unexponentiated)'!F36), 3)</f>
        <v>2.8050000000000002</v>
      </c>
      <c r="G36" s="21">
        <f>ROUND(EXP('regressions (unexponentiated)'!G36), 3)</f>
        <v>0.58699999999999997</v>
      </c>
      <c r="H36">
        <v>0.11364920000000001</v>
      </c>
      <c r="I36">
        <v>0</v>
      </c>
      <c r="J36">
        <f>ROUND(EXP('regressions (unexponentiated)'!J36), 3)</f>
        <v>0.47</v>
      </c>
      <c r="K36" s="22">
        <f>ROUND(EXP('regressions (unexponentiated)'!K36), 3)</f>
        <v>0.73399999999999999</v>
      </c>
      <c r="L36" s="23">
        <f>ROUND(EXP('regressions (unexponentiated)'!L36), 3)</f>
        <v>1.8580000000000001</v>
      </c>
      <c r="M36">
        <v>0.13916010000000001</v>
      </c>
      <c r="N36">
        <v>0</v>
      </c>
      <c r="O36">
        <f>ROUND(EXP('regressions (unexponentiated)'!O36), 3)</f>
        <v>1.415</v>
      </c>
      <c r="P36">
        <f>ROUND(EXP('regressions (unexponentiated)'!P36), 3)</f>
        <v>2.4409999999999998</v>
      </c>
      <c r="R36" t="str">
        <f t="shared" ref="R36" si="33">CONCATENATE(B36," (",E36," - ",F36,"); ",D36)</f>
        <v>2.507 (2.241 - 2.805); 0</v>
      </c>
      <c r="S36" t="str">
        <f t="shared" ref="S36" si="34">CONCATENATE(G36," (",J36," - ",K36,"); ",I36)</f>
        <v>0.587 (0.47 - 0.734); 0</v>
      </c>
      <c r="T36" t="str">
        <f t="shared" ref="T36" si="35">CONCATENATE(L36," (",O36," - ",P36,"); ",N36)</f>
        <v>1.858 (1.415 - 2.441); 0</v>
      </c>
    </row>
    <row r="37" spans="1:20" x14ac:dyDescent="0.2">
      <c r="A37" t="s">
        <v>174</v>
      </c>
      <c r="B37">
        <f>ROUND(EXP('regressions (unexponentiated)'!B37), 3)</f>
        <v>6.0999999999999999E-2</v>
      </c>
      <c r="C37">
        <v>4.2474999999999999E-2</v>
      </c>
      <c r="D37">
        <v>0</v>
      </c>
      <c r="E37">
        <f>ROUND(EXP('regressions (unexponentiated)'!E37), 3)</f>
        <v>5.6000000000000001E-2</v>
      </c>
      <c r="F37">
        <f>ROUND(EXP('regressions (unexponentiated)'!F37), 3)</f>
        <v>6.7000000000000004E-2</v>
      </c>
      <c r="G37" s="21">
        <f>ROUND(EXP('regressions (unexponentiated)'!G37), 3)</f>
        <v>3.6999999999999998E-2</v>
      </c>
      <c r="H37">
        <v>5.64418E-2</v>
      </c>
      <c r="I37">
        <v>0</v>
      </c>
      <c r="J37">
        <f>ROUND(EXP('regressions (unexponentiated)'!J37), 3)</f>
        <v>3.3000000000000002E-2</v>
      </c>
      <c r="K37" s="22">
        <f>ROUND(EXP('regressions (unexponentiated)'!K37), 3)</f>
        <v>4.1000000000000002E-2</v>
      </c>
      <c r="L37">
        <f>ROUND(EXP('regressions (unexponentiated)'!L37), 3)</f>
        <v>1.0999999999999999E-2</v>
      </c>
      <c r="M37">
        <v>9.5464199999999999E-2</v>
      </c>
      <c r="N37">
        <v>0</v>
      </c>
      <c r="O37">
        <f>ROUND(EXP('regressions (unexponentiated)'!O37), 3)</f>
        <v>8.9999999999999993E-3</v>
      </c>
      <c r="P37">
        <f>ROUND(EXP('regressions (unexponentiated)'!P37), 3)</f>
        <v>1.2999999999999999E-2</v>
      </c>
      <c r="R37" t="str">
        <f t="shared" ref="R37" si="36">CONCATENATE(B37," (",E37," - ",F37,"); ",D37)</f>
        <v>0.061 (0.056 - 0.067); 0</v>
      </c>
      <c r="S37" t="str">
        <f t="shared" ref="S37" si="37">CONCATENATE(G37," (",J37," - ",K37,"); ",I37)</f>
        <v>0.037 (0.033 - 0.041); 0</v>
      </c>
      <c r="T37" t="str">
        <f t="shared" ref="T37" si="38">CONCATENATE(L37," (",O37," - ",P37,"); ",N37)</f>
        <v>0.011 (0.009 - 0.013); 0</v>
      </c>
    </row>
    <row r="39" spans="1:20" ht="24" x14ac:dyDescent="0.3">
      <c r="A39" s="96" t="s">
        <v>181</v>
      </c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8"/>
    </row>
    <row r="40" spans="1:20" x14ac:dyDescent="0.2">
      <c r="B40" t="s">
        <v>182</v>
      </c>
      <c r="D40" t="s">
        <v>177</v>
      </c>
      <c r="E40" t="s">
        <v>178</v>
      </c>
      <c r="F40" t="s">
        <v>179</v>
      </c>
      <c r="G40" t="s">
        <v>182</v>
      </c>
      <c r="I40" t="s">
        <v>177</v>
      </c>
      <c r="J40" t="s">
        <v>178</v>
      </c>
      <c r="K40" t="s">
        <v>179</v>
      </c>
      <c r="L40" t="s">
        <v>182</v>
      </c>
      <c r="N40" t="s">
        <v>177</v>
      </c>
      <c r="O40" t="s">
        <v>178</v>
      </c>
      <c r="P40" t="s">
        <v>179</v>
      </c>
    </row>
    <row r="41" spans="1:20" x14ac:dyDescent="0.2">
      <c r="A41" s="93" t="s">
        <v>156</v>
      </c>
      <c r="B41" s="93"/>
      <c r="C41" s="93"/>
      <c r="D41" s="93"/>
      <c r="E41" s="93"/>
      <c r="F41" s="93"/>
      <c r="G41" s="94" t="s">
        <v>157</v>
      </c>
      <c r="H41" s="93"/>
      <c r="I41" s="93"/>
      <c r="J41" s="93"/>
      <c r="K41" s="95"/>
      <c r="L41" s="93" t="s">
        <v>158</v>
      </c>
      <c r="M41" s="93"/>
      <c r="N41" s="93"/>
      <c r="O41" s="93"/>
      <c r="P41" s="93"/>
    </row>
    <row r="42" spans="1:20" x14ac:dyDescent="0.2">
      <c r="A42" t="s">
        <v>180</v>
      </c>
      <c r="B42">
        <f>ROUND(EXP('regressions (unexponentiated)'!B42), 3)</f>
        <v>2.1930000000000001</v>
      </c>
      <c r="C42">
        <v>6.6729999999999998E-2</v>
      </c>
      <c r="D42">
        <v>0</v>
      </c>
      <c r="E42">
        <f>ROUND(EXP('regressions (unexponentiated)'!E42), 3)</f>
        <v>1.9239999999999999</v>
      </c>
      <c r="F42">
        <f>ROUND(EXP('regressions (unexponentiated)'!F42), 3)</f>
        <v>2.4990000000000001</v>
      </c>
      <c r="G42" s="21">
        <f>ROUND(EXP('regressions (unexponentiated)'!G42), 3)</f>
        <v>0.73</v>
      </c>
      <c r="H42">
        <f>ROUND(EXP('regressions (unexponentiated)'!H42), 3)</f>
        <v>1.1599999999999999</v>
      </c>
      <c r="I42">
        <v>3.4000000000000002E-2</v>
      </c>
      <c r="J42">
        <f>ROUND(EXP('regressions (unexponentiated)'!J42), 3)</f>
        <v>0.54500000000000004</v>
      </c>
      <c r="K42" s="22">
        <f>ROUND(EXP('regressions (unexponentiated)'!K42), 3)</f>
        <v>0.97599999999999998</v>
      </c>
      <c r="L42">
        <f>ROUND(EXP('regressions (unexponentiated)'!L42), 3)</f>
        <v>1.9870000000000001</v>
      </c>
      <c r="M42">
        <f>ROUND(EXP('regressions (unexponentiated)'!M42), 3)</f>
        <v>1.1970000000000001</v>
      </c>
      <c r="N42">
        <v>0</v>
      </c>
      <c r="O42">
        <f>ROUND(EXP('regressions (unexponentiated)'!O42), 3)</f>
        <v>1.397</v>
      </c>
      <c r="P42">
        <f>ROUND(EXP('regressions (unexponentiated)'!P42), 3)</f>
        <v>2.8260000000000001</v>
      </c>
      <c r="R42" t="str">
        <f t="shared" ref="R42" si="39">CONCATENATE(B42," (",E42," - ",F42,"); ",D42)</f>
        <v>2.193 (1.924 - 2.499); 0</v>
      </c>
      <c r="S42" t="str">
        <f t="shared" ref="S42" si="40">CONCATENATE(G42," (",J42," - ",K42,"); ",I42)</f>
        <v>0.73 (0.545 - 0.976); 0.034</v>
      </c>
      <c r="T42" t="str">
        <f t="shared" ref="T42" si="41">CONCATENATE(L42," (",O42," - ",P42,"); ",N42)</f>
        <v>1.987 (1.397 - 2.826); 0</v>
      </c>
    </row>
    <row r="43" spans="1:20" x14ac:dyDescent="0.2">
      <c r="A43" t="s">
        <v>161</v>
      </c>
      <c r="B43">
        <f>ROUND(EXP('regressions (unexponentiated)'!B43), 3)</f>
        <v>1.335</v>
      </c>
      <c r="C43">
        <v>0.1050595</v>
      </c>
      <c r="D43">
        <v>6.0000000000000001E-3</v>
      </c>
      <c r="E43">
        <f>ROUND(EXP('regressions (unexponentiated)'!E43), 3)</f>
        <v>1.0860000000000001</v>
      </c>
      <c r="F43">
        <f>ROUND(EXP('regressions (unexponentiated)'!F43), 3)</f>
        <v>1.64</v>
      </c>
      <c r="G43" s="21">
        <f>ROUND(EXP('regressions (unexponentiated)'!G43), 3)</f>
        <v>4.7220000000000004</v>
      </c>
      <c r="H43">
        <f>ROUND(EXP('regressions (unexponentiated)'!H43), 3)</f>
        <v>1.1180000000000001</v>
      </c>
      <c r="I43">
        <v>0</v>
      </c>
      <c r="J43">
        <f>ROUND(EXP('regressions (unexponentiated)'!J43), 3)</f>
        <v>3.7930000000000001</v>
      </c>
      <c r="K43" s="22">
        <f>ROUND(EXP('regressions (unexponentiated)'!K43), 3)</f>
        <v>5.8780000000000001</v>
      </c>
      <c r="L43">
        <f>ROUND(EXP('regressions (unexponentiated)'!L43), 3)</f>
        <v>4.415</v>
      </c>
      <c r="M43">
        <f>ROUND(EXP('regressions (unexponentiated)'!M43), 3)</f>
        <v>1.2190000000000001</v>
      </c>
      <c r="N43">
        <v>0</v>
      </c>
      <c r="O43">
        <f>ROUND(EXP('regressions (unexponentiated)'!O43), 3)</f>
        <v>2.9929999999999999</v>
      </c>
      <c r="P43">
        <f>ROUND(EXP('regressions (unexponentiated)'!P43), 3)</f>
        <v>6.5140000000000002</v>
      </c>
      <c r="R43" t="str">
        <f t="shared" ref="R43" si="42">CONCATENATE(B43," (",E43," - ",F43,"); ",D43)</f>
        <v>1.335 (1.086 - 1.64); 0.006</v>
      </c>
      <c r="S43" t="str">
        <f t="shared" ref="S43" si="43">CONCATENATE(G43," (",J43," - ",K43,"); ",I43)</f>
        <v>4.722 (3.793 - 5.878); 0</v>
      </c>
      <c r="T43" t="str">
        <f t="shared" ref="T43" si="44">CONCATENATE(L43," (",O43," - ",P43,"); ",N43)</f>
        <v>4.415 (2.993 - 6.514); 0</v>
      </c>
    </row>
    <row r="44" spans="1:20" x14ac:dyDescent="0.2">
      <c r="G44" s="21"/>
      <c r="K44" s="22"/>
    </row>
    <row r="45" spans="1:20" x14ac:dyDescent="0.2">
      <c r="A45" t="s">
        <v>183</v>
      </c>
      <c r="G45" s="21"/>
      <c r="K45" s="22"/>
    </row>
    <row r="46" spans="1:20" x14ac:dyDescent="0.2">
      <c r="A46" t="s">
        <v>184</v>
      </c>
      <c r="B46" s="23">
        <f>ROUND(EXP('regressions (unexponentiated)'!B46), 3)</f>
        <v>2.04</v>
      </c>
      <c r="C46">
        <v>0.13161429999999999</v>
      </c>
      <c r="D46">
        <v>0</v>
      </c>
      <c r="E46">
        <f>ROUND(EXP('regressions (unexponentiated)'!E46), 3)</f>
        <v>1.5760000000000001</v>
      </c>
      <c r="F46">
        <f>ROUND(EXP('regressions (unexponentiated)'!F46), 3)</f>
        <v>2.64</v>
      </c>
      <c r="G46" s="21">
        <f>ROUND(EXP('regressions (unexponentiated)'!G46), 3)</f>
        <v>0.64</v>
      </c>
      <c r="H46">
        <v>0.22556080000000001</v>
      </c>
      <c r="I46">
        <v>4.8000000000000001E-2</v>
      </c>
      <c r="J46">
        <f>ROUND(EXP('regressions (unexponentiated)'!J46), 3)</f>
        <v>0.41099999999999998</v>
      </c>
      <c r="K46" s="22">
        <f>ROUND(EXP('regressions (unexponentiated)'!K46), 3)</f>
        <v>0.996</v>
      </c>
      <c r="L46">
        <f>ROUND(EXP('regressions (unexponentiated)'!L46), 3)</f>
        <v>0.997</v>
      </c>
      <c r="M46">
        <v>0.28068749999999998</v>
      </c>
      <c r="N46">
        <v>0.99199999999999999</v>
      </c>
      <c r="O46">
        <f>ROUND(EXP('regressions (unexponentiated)'!O46), 3)</f>
        <v>0.57499999999999996</v>
      </c>
      <c r="P46">
        <f>ROUND(EXP('regressions (unexponentiated)'!P46), 3)</f>
        <v>1.7290000000000001</v>
      </c>
      <c r="R46" t="str">
        <f t="shared" ref="R46" si="45">CONCATENATE(B46," (",E46," - ",F46,"); ",D46)</f>
        <v>2.04 (1.576 - 2.64); 0</v>
      </c>
      <c r="S46" t="str">
        <f t="shared" ref="S46" si="46">CONCATENATE(G46," (",J46," - ",K46,"); ",I46)</f>
        <v>0.64 (0.411 - 0.996); 0.048</v>
      </c>
      <c r="T46" t="str">
        <f t="shared" ref="T46" si="47">CONCATENATE(L46," (",O46," - ",P46,"); ",N46)</f>
        <v>0.997 (0.575 - 1.729); 0.992</v>
      </c>
    </row>
    <row r="47" spans="1:20" x14ac:dyDescent="0.2">
      <c r="G47" s="21"/>
      <c r="K47" s="22"/>
    </row>
    <row r="48" spans="1:20" x14ac:dyDescent="0.2">
      <c r="A48" t="s">
        <v>174</v>
      </c>
      <c r="B48">
        <f>ROUND(EXP('regressions (unexponentiated)'!B48), 3)</f>
        <v>5.8999999999999997E-2</v>
      </c>
      <c r="C48">
        <v>4.7513899999999998E-2</v>
      </c>
      <c r="D48">
        <v>0</v>
      </c>
      <c r="E48">
        <f>ROUND(EXP('regressions (unexponentiated)'!E48), 3)</f>
        <v>5.2999999999999999E-2</v>
      </c>
      <c r="F48">
        <f>ROUND(EXP('regressions (unexponentiated)'!F48), 3)</f>
        <v>6.4000000000000001E-2</v>
      </c>
      <c r="G48" s="21">
        <f>ROUND(EXP('regressions (unexponentiated)'!G48), 3)</f>
        <v>2.4E-2</v>
      </c>
      <c r="H48">
        <v>8.2384600000000002E-2</v>
      </c>
      <c r="I48">
        <v>0</v>
      </c>
      <c r="J48">
        <f>ROUND(EXP('regressions (unexponentiated)'!J48), 3)</f>
        <v>0.02</v>
      </c>
      <c r="K48" s="22">
        <f>ROUND(EXP('regressions (unexponentiated)'!K48), 3)</f>
        <v>2.8000000000000001E-2</v>
      </c>
      <c r="L48">
        <f>ROUND(EXP('regressions (unexponentiated)'!L48), 3)</f>
        <v>7.0000000000000001E-3</v>
      </c>
      <c r="M48">
        <v>0.116993</v>
      </c>
      <c r="N48">
        <v>0</v>
      </c>
      <c r="O48">
        <f>ROUND(EXP('regressions (unexponentiated)'!O48), 3)</f>
        <v>6.0000000000000001E-3</v>
      </c>
      <c r="P48">
        <f>ROUND(EXP('regressions (unexponentiated)'!P48), 3)</f>
        <v>8.9999999999999993E-3</v>
      </c>
      <c r="R48" t="str">
        <f t="shared" ref="R48" si="48">CONCATENATE(B48," (",E48," - ",F48,"); ",D48)</f>
        <v>0.059 (0.053 - 0.064); 0</v>
      </c>
      <c r="S48" t="str">
        <f t="shared" ref="S48" si="49">CONCATENATE(G48," (",J48," - ",K48,"); ",I48)</f>
        <v>0.024 (0.02 - 0.028); 0</v>
      </c>
      <c r="T48" t="str">
        <f t="shared" ref="T48" si="50">CONCATENATE(L48," (",O48," - ",P48,"); ",N48)</f>
        <v>0.007 (0.006 - 0.009); 0</v>
      </c>
    </row>
    <row r="50" spans="1:20" ht="24" x14ac:dyDescent="0.3">
      <c r="A50" s="96" t="s">
        <v>185</v>
      </c>
      <c r="B50" s="97"/>
      <c r="C50" s="97"/>
      <c r="D50" s="97"/>
      <c r="E50" s="97"/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8"/>
    </row>
    <row r="51" spans="1:20" x14ac:dyDescent="0.2">
      <c r="A51" t="s">
        <v>186</v>
      </c>
      <c r="B51" t="s">
        <v>182</v>
      </c>
      <c r="D51" t="s">
        <v>177</v>
      </c>
      <c r="E51" t="s">
        <v>178</v>
      </c>
      <c r="F51" t="s">
        <v>179</v>
      </c>
      <c r="G51" t="s">
        <v>182</v>
      </c>
      <c r="I51" t="s">
        <v>177</v>
      </c>
      <c r="J51" t="s">
        <v>178</v>
      </c>
      <c r="K51" t="s">
        <v>179</v>
      </c>
      <c r="L51" t="s">
        <v>182</v>
      </c>
      <c r="N51" t="s">
        <v>177</v>
      </c>
      <c r="O51" t="s">
        <v>178</v>
      </c>
      <c r="P51" t="s">
        <v>179</v>
      </c>
    </row>
    <row r="52" spans="1:20" x14ac:dyDescent="0.2">
      <c r="A52" s="93" t="s">
        <v>156</v>
      </c>
      <c r="B52" s="93"/>
      <c r="C52" s="93"/>
      <c r="D52" s="93"/>
      <c r="E52" s="93"/>
      <c r="F52" s="93"/>
      <c r="G52" s="94" t="s">
        <v>157</v>
      </c>
      <c r="H52" s="93"/>
      <c r="I52" s="93"/>
      <c r="J52" s="93"/>
      <c r="K52" s="95"/>
      <c r="L52" s="93" t="s">
        <v>158</v>
      </c>
      <c r="M52" s="93"/>
      <c r="N52" s="93"/>
      <c r="O52" s="93"/>
      <c r="P52" s="93"/>
    </row>
    <row r="53" spans="1:20" x14ac:dyDescent="0.2">
      <c r="A53" t="s">
        <v>180</v>
      </c>
      <c r="B53">
        <f>ROUND(EXP('regressions (unexponentiated)'!B53), 3)</f>
        <v>2.294</v>
      </c>
      <c r="C53">
        <v>9.5665100000000003E-2</v>
      </c>
      <c r="D53">
        <v>0</v>
      </c>
      <c r="E53">
        <f>ROUND(EXP('regressions (unexponentiated)'!E53), 3)</f>
        <v>1.9019999999999999</v>
      </c>
      <c r="F53">
        <f>ROUND(EXP('regressions (unexponentiated)'!F53), 3)</f>
        <v>2.7669999999999999</v>
      </c>
      <c r="G53" s="21">
        <f>ROUND(EXP('regressions (unexponentiated)'!G53), 3)</f>
        <v>0.53600000000000003</v>
      </c>
      <c r="H53">
        <v>0.13465240000000001</v>
      </c>
      <c r="I53">
        <v>0</v>
      </c>
      <c r="J53">
        <f>ROUND(EXP('regressions (unexponentiated)'!J53), 3)</f>
        <v>0.41199999999999998</v>
      </c>
      <c r="K53" s="22">
        <f>ROUND(EXP('regressions (unexponentiated)'!K53), 3)</f>
        <v>0.69799999999999995</v>
      </c>
      <c r="L53">
        <f>ROUND(EXP('regressions (unexponentiated)'!L53), 3)</f>
        <v>1.5569999999999999</v>
      </c>
      <c r="M53">
        <v>0.19379289999999999</v>
      </c>
      <c r="N53">
        <v>2.1999999999999999E-2</v>
      </c>
      <c r="O53">
        <f>ROUND(EXP('regressions (unexponentiated)'!O53), 3)</f>
        <v>1.0649999999999999</v>
      </c>
      <c r="P53">
        <f>ROUND(EXP('regressions (unexponentiated)'!P53), 3)</f>
        <v>2.2770000000000001</v>
      </c>
      <c r="R53" t="str">
        <f t="shared" ref="R53" si="51">CONCATENATE(B53," (",E53," - ",F53,"); ",D53)</f>
        <v>2.294 (1.902 - 2.767); 0</v>
      </c>
      <c r="S53" t="str">
        <f t="shared" ref="S53" si="52">CONCATENATE(G53," (",J53," - ",K53,"); ",I53)</f>
        <v>0.536 (0.412 - 0.698); 0</v>
      </c>
      <c r="T53" t="str">
        <f t="shared" ref="T53" si="53">CONCATENATE(L53," (",O53," - ",P53,"); ",N53)</f>
        <v>1.557 (1.065 - 2.277); 0.022</v>
      </c>
    </row>
    <row r="54" spans="1:20" x14ac:dyDescent="0.2">
      <c r="A54" t="s">
        <v>162</v>
      </c>
      <c r="B54">
        <f>ROUND(EXP('regressions (unexponentiated)'!B54), 3)</f>
        <v>1.669</v>
      </c>
      <c r="C54">
        <v>8.7800600000000006E-2</v>
      </c>
      <c r="D54">
        <v>0</v>
      </c>
      <c r="E54">
        <f>ROUND(EXP('regressions (unexponentiated)'!E54), 3)</f>
        <v>1.405</v>
      </c>
      <c r="F54">
        <f>ROUND(EXP('regressions (unexponentiated)'!F54), 3)</f>
        <v>1.9830000000000001</v>
      </c>
      <c r="G54" s="21">
        <f>ROUND(EXP('regressions (unexponentiated)'!G54), 3)</f>
        <v>0.309</v>
      </c>
      <c r="H54">
        <v>0.11152430000000001</v>
      </c>
      <c r="I54">
        <v>0</v>
      </c>
      <c r="J54">
        <f>ROUND(EXP('regressions (unexponentiated)'!J54), 3)</f>
        <v>0.248</v>
      </c>
      <c r="K54" s="22">
        <f>ROUND(EXP('regressions (unexponentiated)'!K54), 3)</f>
        <v>0.38400000000000001</v>
      </c>
      <c r="L54">
        <f>ROUND(EXP('regressions (unexponentiated)'!L54), 3)</f>
        <v>0.748</v>
      </c>
      <c r="M54">
        <v>0.19092110000000001</v>
      </c>
      <c r="N54">
        <v>0.128</v>
      </c>
      <c r="O54">
        <f>ROUND(EXP('regressions (unexponentiated)'!O54), 3)</f>
        <v>0.51400000000000001</v>
      </c>
      <c r="P54">
        <f>ROUND(EXP('regressions (unexponentiated)'!P54), 3)</f>
        <v>1.087</v>
      </c>
      <c r="R54" t="str">
        <f t="shared" ref="R54" si="54">CONCATENATE(B54," (",E54," - ",F54,"); ",D54)</f>
        <v>1.669 (1.405 - 1.983); 0</v>
      </c>
      <c r="S54" t="str">
        <f t="shared" ref="S54" si="55">CONCATENATE(G54," (",J54," - ",K54,"); ",I54)</f>
        <v>0.309 (0.248 - 0.384); 0</v>
      </c>
      <c r="T54" t="str">
        <f t="shared" ref="T54" si="56">CONCATENATE(L54," (",O54," - ",P54,"); ",N54)</f>
        <v>0.748 (0.514 - 1.087); 0.128</v>
      </c>
    </row>
    <row r="55" spans="1:20" x14ac:dyDescent="0.2">
      <c r="G55" s="21"/>
      <c r="K55" s="22"/>
    </row>
    <row r="56" spans="1:20" x14ac:dyDescent="0.2">
      <c r="A56" t="s">
        <v>187</v>
      </c>
      <c r="G56" s="21"/>
      <c r="K56" s="22"/>
    </row>
    <row r="57" spans="1:20" x14ac:dyDescent="0.2">
      <c r="A57" t="s">
        <v>184</v>
      </c>
      <c r="B57">
        <f>ROUND(EXP('regressions (unexponentiated)'!B57), 3)</f>
        <v>1.165</v>
      </c>
      <c r="C57">
        <v>0.1196721</v>
      </c>
      <c r="D57">
        <v>0.20300000000000001</v>
      </c>
      <c r="E57">
        <f>ROUND(EXP('regressions (unexponentiated)'!E57), 3)</f>
        <v>0.92100000000000004</v>
      </c>
      <c r="F57">
        <f>ROUND(EXP('regressions (unexponentiated)'!F57), 3)</f>
        <v>1.4730000000000001</v>
      </c>
      <c r="G57" s="21">
        <f>ROUND(EXP('regressions (unexponentiated)'!G57), 3)</f>
        <v>1.33</v>
      </c>
      <c r="H57">
        <v>0.24964130000000001</v>
      </c>
      <c r="I57">
        <v>0.253</v>
      </c>
      <c r="J57">
        <f>ROUND(EXP('regressions (unexponentiated)'!J57), 3)</f>
        <v>0.81499999999999995</v>
      </c>
      <c r="K57" s="22">
        <f>ROUND(EXP('regressions (unexponentiated)'!K57), 3)</f>
        <v>2.17</v>
      </c>
      <c r="L57">
        <f>ROUND(EXP('regressions (unexponentiated)'!L57), 3)</f>
        <v>1.4450000000000001</v>
      </c>
      <c r="M57">
        <v>0.27826010000000001</v>
      </c>
      <c r="N57">
        <v>0.186</v>
      </c>
      <c r="O57">
        <f>ROUND(EXP('regressions (unexponentiated)'!O57), 3)</f>
        <v>0.83799999999999997</v>
      </c>
      <c r="P57">
        <f>ROUND(EXP('regressions (unexponentiated)'!P57), 3)</f>
        <v>2.4940000000000002</v>
      </c>
      <c r="R57" t="str">
        <f t="shared" ref="R57" si="57">CONCATENATE(B57," (",E57," - ",F57,"); ",D57)</f>
        <v>1.165 (0.921 - 1.473); 0.203</v>
      </c>
      <c r="S57" t="str">
        <f t="shared" ref="S57" si="58">CONCATENATE(G57," (",J57," - ",K57,"); ",I57)</f>
        <v>1.33 (0.815 - 2.17); 0.253</v>
      </c>
      <c r="T57" t="str">
        <f t="shared" ref="T57" si="59">CONCATENATE(L57," (",O57," - ",P57,"); ",N57)</f>
        <v>1.445 (0.838 - 2.494); 0.186</v>
      </c>
    </row>
    <row r="58" spans="1:20" x14ac:dyDescent="0.2">
      <c r="G58" s="21"/>
      <c r="K58" s="22"/>
    </row>
    <row r="59" spans="1:20" x14ac:dyDescent="0.2">
      <c r="A59" t="s">
        <v>174</v>
      </c>
      <c r="B59">
        <f>ROUND(EXP('regressions (unexponentiated)'!B59), 3)</f>
        <v>4.5999999999999999E-2</v>
      </c>
      <c r="C59">
        <v>6.9335499999999994E-2</v>
      </c>
      <c r="D59">
        <v>0</v>
      </c>
      <c r="E59">
        <f>ROUND(EXP('regressions (unexponentiated)'!E59), 3)</f>
        <v>0.04</v>
      </c>
      <c r="F59">
        <f>ROUND(EXP('regressions (unexponentiated)'!F59), 3)</f>
        <v>5.1999999999999998E-2</v>
      </c>
      <c r="G59" s="21">
        <f>ROUND(EXP('regressions (unexponentiated)'!G59), 3)</f>
        <v>5.7000000000000002E-2</v>
      </c>
      <c r="H59">
        <v>6.9705799999999998E-2</v>
      </c>
      <c r="I59">
        <v>0</v>
      </c>
      <c r="J59">
        <f>ROUND(EXP('regressions (unexponentiated)'!J59), 3)</f>
        <v>0.05</v>
      </c>
      <c r="K59" s="22">
        <f>ROUND(EXP('regressions (unexponentiated)'!K59), 3)</f>
        <v>6.5000000000000002E-2</v>
      </c>
      <c r="L59">
        <f>ROUND(EXP('regressions (unexponentiated)'!L59), 3)</f>
        <v>1.2999999999999999E-2</v>
      </c>
      <c r="M59">
        <v>0.13087209999999999</v>
      </c>
      <c r="N59">
        <v>0</v>
      </c>
      <c r="O59">
        <f>ROUND(EXP('regressions (unexponentiated)'!O59), 3)</f>
        <v>0.01</v>
      </c>
      <c r="P59">
        <f>ROUND(EXP('regressions (unexponentiated)'!P59), 3)</f>
        <v>1.7000000000000001E-2</v>
      </c>
      <c r="R59" t="str">
        <f t="shared" ref="R59" si="60">CONCATENATE(B59," (",E59," - ",F59,"); ",D59)</f>
        <v>0.046 (0.04 - 0.052); 0</v>
      </c>
      <c r="S59" t="str">
        <f t="shared" ref="S59" si="61">CONCATENATE(G59," (",J59," - ",K59,"); ",I59)</f>
        <v>0.057 (0.05 - 0.065); 0</v>
      </c>
      <c r="T59" t="str">
        <f t="shared" ref="T59" si="62">CONCATENATE(L59," (",O59," - ",P59,"); ",N59)</f>
        <v>0.013 (0.01 - 0.017); 0</v>
      </c>
    </row>
  </sheetData>
  <mergeCells count="16">
    <mergeCell ref="A52:F52"/>
    <mergeCell ref="G52:K52"/>
    <mergeCell ref="L52:P52"/>
    <mergeCell ref="A1:P1"/>
    <mergeCell ref="A3:F3"/>
    <mergeCell ref="G3:K3"/>
    <mergeCell ref="L3:P3"/>
    <mergeCell ref="A33:P33"/>
    <mergeCell ref="A35:F35"/>
    <mergeCell ref="G35:K35"/>
    <mergeCell ref="L35:P35"/>
    <mergeCell ref="A39:P39"/>
    <mergeCell ref="A41:F41"/>
    <mergeCell ref="G41:K41"/>
    <mergeCell ref="L41:P41"/>
    <mergeCell ref="A50:P5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E5053-81D1-8C49-9D59-6BAA7262A222}">
  <dimension ref="A1:E82"/>
  <sheetViews>
    <sheetView workbookViewId="0">
      <selection activeCell="I27" sqref="I27"/>
    </sheetView>
  </sheetViews>
  <sheetFormatPr baseColWidth="10" defaultRowHeight="15" x14ac:dyDescent="0.2"/>
  <sheetData>
    <row r="1" spans="1:4" x14ac:dyDescent="0.2">
      <c r="A1" s="58" t="s">
        <v>198</v>
      </c>
    </row>
    <row r="2" spans="1:4" x14ac:dyDescent="0.2">
      <c r="A2" s="51"/>
      <c r="B2" s="52"/>
      <c r="C2" s="51">
        <v>2012</v>
      </c>
      <c r="D2" s="51">
        <v>2022</v>
      </c>
    </row>
    <row r="3" spans="1:4" x14ac:dyDescent="0.2">
      <c r="A3" s="50" t="s">
        <v>7</v>
      </c>
      <c r="B3" s="53" t="s">
        <v>188</v>
      </c>
      <c r="C3" s="50">
        <v>6.331382E-3</v>
      </c>
      <c r="D3" s="50">
        <v>2.9307372000000002E-2</v>
      </c>
    </row>
    <row r="4" spans="1:4" x14ac:dyDescent="0.2">
      <c r="A4" s="50" t="s">
        <v>189</v>
      </c>
      <c r="B4" s="53" t="s">
        <v>188</v>
      </c>
      <c r="C4" s="50">
        <v>5.7340819999999997E-3</v>
      </c>
      <c r="D4" s="50">
        <v>1.9673461E-2</v>
      </c>
    </row>
    <row r="5" spans="1:4" x14ac:dyDescent="0.2">
      <c r="A5" s="50" t="s">
        <v>11</v>
      </c>
      <c r="B5" s="53" t="s">
        <v>188</v>
      </c>
      <c r="C5" s="50">
        <v>8.999323E-3</v>
      </c>
      <c r="D5" s="50">
        <v>3.7014501999999998E-2</v>
      </c>
    </row>
    <row r="6" spans="1:4" x14ac:dyDescent="0.2">
      <c r="A6" s="50" t="s">
        <v>190</v>
      </c>
      <c r="B6" s="53" t="s">
        <v>188</v>
      </c>
      <c r="C6" s="50">
        <v>1.4972325E-2</v>
      </c>
      <c r="D6" s="50">
        <v>2.9915830000000001E-2</v>
      </c>
    </row>
    <row r="7" spans="1:4" x14ac:dyDescent="0.2">
      <c r="A7" s="50" t="s">
        <v>191</v>
      </c>
      <c r="B7" s="53" t="s">
        <v>188</v>
      </c>
      <c r="C7" s="50">
        <v>8.0834630000000008E-3</v>
      </c>
      <c r="D7" s="50">
        <v>4.7459689999999999E-2</v>
      </c>
    </row>
    <row r="8" spans="1:4" x14ac:dyDescent="0.2">
      <c r="A8" s="50" t="s">
        <v>192</v>
      </c>
      <c r="B8" s="53" t="s">
        <v>188</v>
      </c>
      <c r="C8" s="50">
        <v>1.1149604E-2</v>
      </c>
      <c r="D8" s="50">
        <v>2.4236892999999999E-2</v>
      </c>
    </row>
    <row r="9" spans="1:4" x14ac:dyDescent="0.2">
      <c r="A9" s="50" t="s">
        <v>193</v>
      </c>
      <c r="B9" s="53" t="s">
        <v>188</v>
      </c>
      <c r="C9" s="50">
        <v>5.0252856999999998E-2</v>
      </c>
      <c r="D9" s="50">
        <v>3.7318730000000001E-2</v>
      </c>
    </row>
    <row r="10" spans="1:4" x14ac:dyDescent="0.2">
      <c r="A10" s="50" t="s">
        <v>194</v>
      </c>
      <c r="B10" s="53" t="s">
        <v>188</v>
      </c>
      <c r="C10" s="50">
        <v>3.902361E-3</v>
      </c>
      <c r="D10" s="50">
        <v>2.4642530999999999E-2</v>
      </c>
    </row>
    <row r="11" spans="1:4" x14ac:dyDescent="0.2">
      <c r="A11" s="50" t="s">
        <v>168</v>
      </c>
      <c r="B11" s="53" t="s">
        <v>188</v>
      </c>
      <c r="C11" s="50">
        <v>0</v>
      </c>
      <c r="D11" s="50">
        <v>3.1440000000000001E-3</v>
      </c>
    </row>
    <row r="12" spans="1:4" x14ac:dyDescent="0.2">
      <c r="A12" s="50" t="s">
        <v>166</v>
      </c>
      <c r="B12" s="53" t="s">
        <v>188</v>
      </c>
      <c r="C12" s="50">
        <v>0.101182654</v>
      </c>
      <c r="D12" s="50">
        <v>9.9584221000000001E-2</v>
      </c>
    </row>
    <row r="13" spans="1:4" x14ac:dyDescent="0.2">
      <c r="A13" s="50" t="s">
        <v>195</v>
      </c>
      <c r="B13" s="53" t="s">
        <v>188</v>
      </c>
      <c r="C13" s="50">
        <v>2.1901009999999999E-3</v>
      </c>
      <c r="D13" s="50">
        <v>3.447926E-3</v>
      </c>
    </row>
    <row r="14" spans="1:4" x14ac:dyDescent="0.2">
      <c r="A14" s="50" t="s">
        <v>169</v>
      </c>
      <c r="B14" s="53" t="s">
        <v>188</v>
      </c>
      <c r="C14" s="50">
        <v>4.3403809999999999E-3</v>
      </c>
      <c r="D14" s="50">
        <v>2.3121387E-2</v>
      </c>
    </row>
    <row r="15" spans="1:4" x14ac:dyDescent="0.2">
      <c r="A15" s="50" t="s">
        <v>196</v>
      </c>
      <c r="B15" s="53" t="s">
        <v>188</v>
      </c>
      <c r="C15" s="50">
        <v>7.4065229999999999E-3</v>
      </c>
      <c r="D15" s="50">
        <v>3.1944022000000002E-2</v>
      </c>
    </row>
    <row r="16" spans="1:4" x14ac:dyDescent="0.2">
      <c r="A16" s="50" t="s">
        <v>172</v>
      </c>
      <c r="B16" s="53" t="s">
        <v>188</v>
      </c>
      <c r="C16" s="50">
        <v>5.2562420000000004E-3</v>
      </c>
      <c r="D16" s="50">
        <v>3.8535645E-2</v>
      </c>
    </row>
    <row r="17" spans="1:5" x14ac:dyDescent="0.2">
      <c r="A17" s="50" t="s">
        <v>197</v>
      </c>
      <c r="B17" s="53" t="s">
        <v>188</v>
      </c>
      <c r="C17" s="50">
        <v>2.7874010000000001E-3</v>
      </c>
      <c r="D17" s="50">
        <v>1.003955E-2</v>
      </c>
    </row>
    <row r="20" spans="1:5" x14ac:dyDescent="0.2">
      <c r="A20" s="57" t="s">
        <v>217</v>
      </c>
    </row>
    <row r="21" spans="1:5" x14ac:dyDescent="0.2">
      <c r="A21" s="50"/>
      <c r="B21" s="50" t="s">
        <v>199</v>
      </c>
      <c r="C21" s="50" t="s">
        <v>200</v>
      </c>
      <c r="D21" s="50" t="s">
        <v>201</v>
      </c>
      <c r="E21" s="50" t="s">
        <v>202</v>
      </c>
    </row>
    <row r="22" spans="1:5" x14ac:dyDescent="0.2">
      <c r="A22" s="50" t="s">
        <v>8</v>
      </c>
      <c r="B22" s="50">
        <v>-7.1947519000000001E-2</v>
      </c>
      <c r="C22" s="50">
        <v>5.2365615999999997E-2</v>
      </c>
      <c r="D22" s="50">
        <v>-1.373945822</v>
      </c>
      <c r="E22" s="50">
        <v>0.16945850300000001</v>
      </c>
    </row>
    <row r="23" spans="1:5" x14ac:dyDescent="0.2">
      <c r="A23" s="50" t="s">
        <v>203</v>
      </c>
      <c r="B23" s="50">
        <v>0.289910691</v>
      </c>
      <c r="C23" s="50">
        <v>2.5085768000000001E-2</v>
      </c>
      <c r="D23" s="50">
        <v>11.55677976</v>
      </c>
      <c r="E23" s="54">
        <v>6.8199999999999999E-31</v>
      </c>
    </row>
    <row r="24" spans="1:5" x14ac:dyDescent="0.2">
      <c r="A24" s="50"/>
      <c r="B24" s="50"/>
      <c r="C24" s="50"/>
      <c r="D24" s="50"/>
      <c r="E24" s="50"/>
    </row>
    <row r="25" spans="1:5" x14ac:dyDescent="0.2">
      <c r="A25" s="50" t="s">
        <v>10</v>
      </c>
      <c r="B25" s="50">
        <v>-0.143506838</v>
      </c>
      <c r="C25" s="50">
        <v>9.7413395999999999E-2</v>
      </c>
      <c r="D25" s="50">
        <v>-1.4731735509999999</v>
      </c>
      <c r="E25" s="50">
        <v>0.14070424500000001</v>
      </c>
    </row>
    <row r="26" spans="1:5" x14ac:dyDescent="0.2">
      <c r="A26" s="50" t="s">
        <v>203</v>
      </c>
      <c r="B26" s="50">
        <v>0.31577064799999999</v>
      </c>
      <c r="C26" s="50">
        <v>2.4746852999999999E-2</v>
      </c>
      <c r="D26" s="50">
        <v>-12.760032689999999</v>
      </c>
      <c r="E26" s="54">
        <v>2.7400000000000001E-37</v>
      </c>
    </row>
    <row r="27" spans="1:5" x14ac:dyDescent="0.2">
      <c r="A27" s="50"/>
      <c r="B27" s="50"/>
      <c r="C27" s="50"/>
      <c r="D27" s="50"/>
      <c r="E27" s="50"/>
    </row>
    <row r="28" spans="1:5" x14ac:dyDescent="0.2">
      <c r="A28" s="50" t="s">
        <v>12</v>
      </c>
      <c r="B28" s="50">
        <v>-6.1720969999999997E-3</v>
      </c>
      <c r="C28" s="50">
        <v>6.5734189999999998E-2</v>
      </c>
      <c r="D28" s="50">
        <v>-9.3894769000000003E-2</v>
      </c>
      <c r="E28" s="50">
        <v>0.92519274900000004</v>
      </c>
    </row>
    <row r="29" spans="1:5" x14ac:dyDescent="0.2">
      <c r="A29" s="50" t="s">
        <v>203</v>
      </c>
      <c r="B29" s="50">
        <v>0.27644232899999999</v>
      </c>
      <c r="C29" s="50">
        <v>2.541991E-2</v>
      </c>
      <c r="D29" s="50">
        <v>-10.87503158</v>
      </c>
      <c r="E29" s="54">
        <v>1.52E-27</v>
      </c>
    </row>
    <row r="30" spans="1:5" x14ac:dyDescent="0.2">
      <c r="A30" s="50"/>
      <c r="B30" s="50"/>
      <c r="C30" s="50"/>
      <c r="D30" s="50"/>
      <c r="E30" s="50"/>
    </row>
    <row r="31" spans="1:5" x14ac:dyDescent="0.2">
      <c r="A31" s="50" t="s">
        <v>16</v>
      </c>
      <c r="B31" s="50">
        <v>-4.1394997000000003E-2</v>
      </c>
      <c r="C31" s="50">
        <v>7.6430907000000006E-2</v>
      </c>
      <c r="D31" s="50">
        <v>-0.54160022699999999</v>
      </c>
      <c r="E31" s="50">
        <v>0.58809393499999996</v>
      </c>
    </row>
    <row r="32" spans="1:5" x14ac:dyDescent="0.2">
      <c r="A32" s="50" t="s">
        <v>203</v>
      </c>
      <c r="B32" s="50">
        <v>0.32491580599999997</v>
      </c>
      <c r="C32" s="50">
        <v>2.5322456E-2</v>
      </c>
      <c r="D32" s="50">
        <v>-12.831133080000001</v>
      </c>
      <c r="E32" s="54">
        <v>1.1E-37</v>
      </c>
    </row>
    <row r="33" spans="1:5" x14ac:dyDescent="0.2">
      <c r="A33" s="50"/>
      <c r="B33" s="50"/>
      <c r="C33" s="50"/>
      <c r="D33" s="50"/>
      <c r="E33" s="50"/>
    </row>
    <row r="34" spans="1:5" x14ac:dyDescent="0.2">
      <c r="A34" s="50" t="s">
        <v>18</v>
      </c>
      <c r="B34" s="50">
        <v>-0.23299778199999999</v>
      </c>
      <c r="C34" s="50">
        <v>0.117667962</v>
      </c>
      <c r="D34" s="50">
        <v>-1.9801293289999999</v>
      </c>
      <c r="E34" s="50">
        <v>4.7688998000000003E-2</v>
      </c>
    </row>
    <row r="35" spans="1:5" x14ac:dyDescent="0.2">
      <c r="A35" s="50" t="s">
        <v>203</v>
      </c>
      <c r="B35" s="50">
        <v>0.23778603800000001</v>
      </c>
      <c r="C35" s="50">
        <v>2.5771312000000001E-2</v>
      </c>
      <c r="D35" s="50">
        <v>-9.2267725689999995</v>
      </c>
      <c r="E35" s="54">
        <v>2.7899999999999999E-20</v>
      </c>
    </row>
    <row r="36" spans="1:5" x14ac:dyDescent="0.2">
      <c r="A36" s="50"/>
      <c r="B36" s="50"/>
      <c r="C36" s="50"/>
      <c r="D36" s="50"/>
      <c r="E36" s="50"/>
    </row>
    <row r="37" spans="1:5" x14ac:dyDescent="0.2">
      <c r="A37" s="50" t="s">
        <v>20</v>
      </c>
      <c r="B37" s="50">
        <v>0.14308649200000001</v>
      </c>
      <c r="C37" s="50">
        <v>0.13790935900000001</v>
      </c>
      <c r="D37" s="50">
        <v>1.0375401150000001</v>
      </c>
      <c r="E37" s="50">
        <v>0.29948420999999997</v>
      </c>
    </row>
    <row r="38" spans="1:5" x14ac:dyDescent="0.2">
      <c r="A38" s="50" t="s">
        <v>203</v>
      </c>
      <c r="B38" s="50">
        <v>0.32591183600000001</v>
      </c>
      <c r="C38" s="50">
        <v>2.5022368E-2</v>
      </c>
      <c r="D38" s="50">
        <v>-13.02482006</v>
      </c>
      <c r="E38" s="54">
        <v>8.8400000000000003E-39</v>
      </c>
    </row>
    <row r="39" spans="1:5" x14ac:dyDescent="0.2">
      <c r="A39" s="50"/>
      <c r="B39" s="50"/>
      <c r="C39" s="50"/>
      <c r="D39" s="50"/>
      <c r="E39" s="50"/>
    </row>
    <row r="40" spans="1:5" x14ac:dyDescent="0.2">
      <c r="A40" s="50" t="s">
        <v>204</v>
      </c>
      <c r="B40" s="50">
        <v>3.3089061000000003E-2</v>
      </c>
      <c r="C40" s="50">
        <v>6.2314399999999995E-4</v>
      </c>
      <c r="D40" s="50">
        <v>53.100190449999999</v>
      </c>
      <c r="E40" s="55">
        <v>0</v>
      </c>
    </row>
    <row r="41" spans="1:5" x14ac:dyDescent="0.2">
      <c r="A41" s="50" t="s">
        <v>203</v>
      </c>
      <c r="B41" s="50">
        <v>0.376426017</v>
      </c>
      <c r="C41" s="50">
        <v>2.4028529999999999E-2</v>
      </c>
      <c r="D41" s="50">
        <v>-15.66579475</v>
      </c>
      <c r="E41" s="54">
        <v>2.59E-55</v>
      </c>
    </row>
    <row r="42" spans="1:5" x14ac:dyDescent="0.2">
      <c r="A42" s="50"/>
      <c r="B42" s="50"/>
      <c r="C42" s="50"/>
      <c r="D42" s="50"/>
      <c r="E42" s="50"/>
    </row>
    <row r="43" spans="1:5" x14ac:dyDescent="0.2">
      <c r="A43" s="50" t="s">
        <v>205</v>
      </c>
      <c r="B43" s="50">
        <v>0.113397731</v>
      </c>
      <c r="C43" s="50">
        <v>2.3217325E-2</v>
      </c>
      <c r="D43" s="50">
        <v>4.8841858589999996</v>
      </c>
      <c r="E43" s="56">
        <v>1.04E-6</v>
      </c>
    </row>
    <row r="44" spans="1:5" x14ac:dyDescent="0.2">
      <c r="A44" s="50" t="s">
        <v>203</v>
      </c>
      <c r="B44" s="50">
        <v>0.34891354499999999</v>
      </c>
      <c r="C44" s="50">
        <v>2.4077723999999998E-2</v>
      </c>
      <c r="D44" s="50">
        <v>-14.491134600000001</v>
      </c>
      <c r="E44" s="54">
        <v>1.38E-47</v>
      </c>
    </row>
    <row r="45" spans="1:5" x14ac:dyDescent="0.2">
      <c r="A45" s="50"/>
      <c r="B45" s="50"/>
      <c r="C45" s="50"/>
      <c r="D45" s="50"/>
      <c r="E45" s="50"/>
    </row>
    <row r="46" spans="1:5" x14ac:dyDescent="0.2">
      <c r="A46" s="50" t="s">
        <v>206</v>
      </c>
      <c r="B46" s="50">
        <v>2.0977922999999999E-2</v>
      </c>
      <c r="C46" s="50">
        <v>2.9265928E-2</v>
      </c>
      <c r="D46" s="50">
        <v>0.71680359699999996</v>
      </c>
      <c r="E46" s="50">
        <v>0.47349529200000001</v>
      </c>
    </row>
    <row r="47" spans="1:5" x14ac:dyDescent="0.2">
      <c r="A47" s="50" t="s">
        <v>203</v>
      </c>
      <c r="B47" s="50">
        <v>0.347549952</v>
      </c>
      <c r="C47" s="50">
        <v>2.4177444999999999E-2</v>
      </c>
      <c r="D47" s="50">
        <v>-14.37496603</v>
      </c>
      <c r="E47" s="54">
        <v>7.4300000000000004E-47</v>
      </c>
    </row>
    <row r="48" spans="1:5" x14ac:dyDescent="0.2">
      <c r="A48" s="50"/>
      <c r="B48" s="50"/>
      <c r="C48" s="50"/>
      <c r="D48" s="50"/>
      <c r="E48" s="50"/>
    </row>
    <row r="49" spans="1:5" x14ac:dyDescent="0.2">
      <c r="A49" s="50" t="s">
        <v>193</v>
      </c>
      <c r="B49" s="50">
        <v>-0.36130540300000002</v>
      </c>
      <c r="C49" s="50">
        <v>3.4461077E-2</v>
      </c>
      <c r="D49" s="50">
        <v>-10.48444911</v>
      </c>
      <c r="E49" s="56">
        <v>1.02E-25</v>
      </c>
    </row>
    <row r="50" spans="1:5" x14ac:dyDescent="0.2">
      <c r="A50" s="50" t="s">
        <v>203</v>
      </c>
      <c r="B50" s="50">
        <v>0.59943983700000003</v>
      </c>
      <c r="C50" s="50">
        <v>2.8383512999999999E-2</v>
      </c>
      <c r="D50" s="50">
        <v>-21.119296559999999</v>
      </c>
      <c r="E50" s="54">
        <v>5.2899999999999997E-99</v>
      </c>
    </row>
    <row r="51" spans="1:5" x14ac:dyDescent="0.2">
      <c r="A51" s="50"/>
      <c r="B51" s="50"/>
      <c r="C51" s="50"/>
      <c r="D51" s="50"/>
      <c r="E51" s="50"/>
    </row>
    <row r="52" spans="1:5" x14ac:dyDescent="0.2">
      <c r="A52" s="50" t="s">
        <v>194</v>
      </c>
      <c r="B52" s="50">
        <v>-0.115624141</v>
      </c>
      <c r="C52" s="50">
        <v>2.8680455000000001E-2</v>
      </c>
      <c r="D52" s="50">
        <v>-4.0314612280000004</v>
      </c>
      <c r="E52" s="56">
        <v>5.5399999999999998E-5</v>
      </c>
    </row>
    <row r="53" spans="1:5" x14ac:dyDescent="0.2">
      <c r="A53" s="50" t="s">
        <v>203</v>
      </c>
      <c r="B53" s="50">
        <v>0.32199976899999999</v>
      </c>
      <c r="C53" s="50">
        <v>2.5867083999999999E-2</v>
      </c>
      <c r="D53" s="50">
        <v>-12.44824386</v>
      </c>
      <c r="E53" s="54">
        <v>1.4299999999999999E-35</v>
      </c>
    </row>
    <row r="54" spans="1:5" x14ac:dyDescent="0.2">
      <c r="A54" s="50"/>
      <c r="B54" s="50"/>
      <c r="C54" s="50"/>
      <c r="D54" s="50"/>
      <c r="E54" s="50"/>
    </row>
    <row r="55" spans="1:5" x14ac:dyDescent="0.2">
      <c r="A55" s="50" t="s">
        <v>207</v>
      </c>
      <c r="B55" s="50">
        <v>0.12630307199999999</v>
      </c>
      <c r="C55" s="50">
        <v>7.8895892999999995E-2</v>
      </c>
      <c r="D55" s="50">
        <v>1.6008827320000001</v>
      </c>
      <c r="E55" s="50">
        <v>0.109402895</v>
      </c>
    </row>
    <row r="56" spans="1:5" x14ac:dyDescent="0.2">
      <c r="A56" s="50" t="s">
        <v>208</v>
      </c>
      <c r="B56" s="50">
        <v>0.24572661000000001</v>
      </c>
      <c r="C56" s="50">
        <v>3.2382627999999997E-2</v>
      </c>
      <c r="D56" s="50">
        <v>7.5882233269999997</v>
      </c>
      <c r="E56" s="56">
        <v>3.24E-14</v>
      </c>
    </row>
    <row r="57" spans="1:5" x14ac:dyDescent="0.2">
      <c r="A57" s="50" t="s">
        <v>203</v>
      </c>
      <c r="B57" s="50">
        <v>0.63410146000000001</v>
      </c>
      <c r="C57" s="50">
        <v>3.1890013000000002E-2</v>
      </c>
      <c r="D57" s="50">
        <v>19.88401416</v>
      </c>
      <c r="E57" s="54">
        <v>5.5999999999999995E-88</v>
      </c>
    </row>
    <row r="58" spans="1:5" x14ac:dyDescent="0.2">
      <c r="A58" s="50"/>
      <c r="B58" s="50"/>
      <c r="C58" s="50"/>
      <c r="D58" s="50"/>
      <c r="E58" s="50"/>
    </row>
    <row r="59" spans="1:5" x14ac:dyDescent="0.2">
      <c r="A59" s="50" t="s">
        <v>195</v>
      </c>
      <c r="B59" s="50">
        <v>-0.25211962900000001</v>
      </c>
      <c r="C59" s="50">
        <v>2.3268334000000002E-2</v>
      </c>
      <c r="D59" s="50">
        <v>-10.835310959999999</v>
      </c>
      <c r="E59" s="56">
        <v>2.3399999999999999E-27</v>
      </c>
    </row>
    <row r="60" spans="1:5" x14ac:dyDescent="0.2">
      <c r="A60" s="50" t="s">
        <v>203</v>
      </c>
      <c r="B60" s="50">
        <v>0.35772362600000002</v>
      </c>
      <c r="C60" s="50">
        <v>2.4196685999999999E-2</v>
      </c>
      <c r="D60" s="50">
        <v>-14.783992509999999</v>
      </c>
      <c r="E60" s="54">
        <v>1.8599999999999999E-49</v>
      </c>
    </row>
    <row r="61" spans="1:5" x14ac:dyDescent="0.2">
      <c r="A61" s="50"/>
      <c r="B61" s="50"/>
      <c r="C61" s="50"/>
      <c r="D61" s="50"/>
      <c r="E61" s="50"/>
    </row>
    <row r="62" spans="1:5" x14ac:dyDescent="0.2">
      <c r="A62" s="50" t="s">
        <v>168</v>
      </c>
      <c r="B62" s="50">
        <v>-9.9995245999999996E-2</v>
      </c>
      <c r="C62" s="50">
        <v>3.315269E-3</v>
      </c>
      <c r="D62" s="50">
        <v>-30.162031450000001</v>
      </c>
      <c r="E62" s="56">
        <v>7.4600000000000001E-200</v>
      </c>
    </row>
    <row r="63" spans="1:5" x14ac:dyDescent="0.2">
      <c r="A63" s="50" t="s">
        <v>203</v>
      </c>
      <c r="B63" s="50">
        <v>0.62213183500000002</v>
      </c>
      <c r="C63" s="50">
        <v>2.5851658999999999E-2</v>
      </c>
      <c r="D63" s="50">
        <v>-24.06545109</v>
      </c>
      <c r="E63" s="54">
        <v>5.7500000000000005E-128</v>
      </c>
    </row>
    <row r="64" spans="1:5" x14ac:dyDescent="0.2">
      <c r="A64" s="50"/>
      <c r="B64" s="50"/>
      <c r="C64" s="50"/>
      <c r="D64" s="50"/>
      <c r="E64" s="50"/>
    </row>
    <row r="65" spans="1:5" x14ac:dyDescent="0.2">
      <c r="A65" s="50" t="s">
        <v>209</v>
      </c>
      <c r="B65" s="50">
        <v>-0.54289123800000005</v>
      </c>
      <c r="C65" s="50">
        <v>3.5996299000000002E-2</v>
      </c>
      <c r="D65" s="50">
        <v>-15.08186257</v>
      </c>
      <c r="E65" s="56">
        <v>2.13E-51</v>
      </c>
    </row>
    <row r="66" spans="1:5" x14ac:dyDescent="0.2">
      <c r="A66" s="50" t="s">
        <v>210</v>
      </c>
      <c r="B66" s="50">
        <v>-0.59210797800000003</v>
      </c>
      <c r="C66" s="50">
        <v>5.3791404000000001E-2</v>
      </c>
      <c r="D66" s="50">
        <v>-11.00748325</v>
      </c>
      <c r="E66" s="56">
        <v>3.5199999999999998E-28</v>
      </c>
    </row>
    <row r="67" spans="1:5" x14ac:dyDescent="0.2">
      <c r="A67" s="50" t="s">
        <v>211</v>
      </c>
      <c r="B67" s="50">
        <v>-0.703014315</v>
      </c>
      <c r="C67" s="50">
        <v>2.8330096999999999E-2</v>
      </c>
      <c r="D67" s="50">
        <v>-24.815104259999998</v>
      </c>
      <c r="E67" s="56">
        <v>6.1600000000000003E-136</v>
      </c>
    </row>
    <row r="68" spans="1:5" x14ac:dyDescent="0.2">
      <c r="A68" s="50" t="s">
        <v>203</v>
      </c>
      <c r="B68" s="50">
        <v>0.39164283799999999</v>
      </c>
      <c r="C68" s="50">
        <v>2.5331045999999999E-2</v>
      </c>
      <c r="D68" s="50">
        <v>15.460981909999999</v>
      </c>
      <c r="E68" s="54">
        <v>6.3599999999999998E-54</v>
      </c>
    </row>
    <row r="69" spans="1:5" x14ac:dyDescent="0.2">
      <c r="A69" s="50"/>
      <c r="B69" s="50"/>
      <c r="C69" s="50"/>
      <c r="D69" s="50"/>
      <c r="E69" s="50"/>
    </row>
    <row r="70" spans="1:5" x14ac:dyDescent="0.2">
      <c r="A70" s="50" t="s">
        <v>196</v>
      </c>
      <c r="B70" s="50">
        <v>0.212460129</v>
      </c>
      <c r="C70" s="50">
        <v>5.4841816000000002E-2</v>
      </c>
      <c r="D70" s="50">
        <v>3.8740535149999999</v>
      </c>
      <c r="E70" s="55">
        <v>1.0704000000000001E-4</v>
      </c>
    </row>
    <row r="71" spans="1:5" x14ac:dyDescent="0.2">
      <c r="A71" s="50" t="s">
        <v>203</v>
      </c>
      <c r="B71" s="50">
        <v>0.280396912</v>
      </c>
      <c r="C71" s="50">
        <v>2.5227968999999999E-2</v>
      </c>
      <c r="D71" s="50">
        <v>-11.114525690000001</v>
      </c>
      <c r="E71" s="54">
        <v>1.0699999999999999E-28</v>
      </c>
    </row>
    <row r="72" spans="1:5" x14ac:dyDescent="0.2">
      <c r="A72" s="50"/>
      <c r="B72" s="50"/>
      <c r="C72" s="50"/>
      <c r="D72" s="50"/>
      <c r="E72" s="50"/>
    </row>
    <row r="73" spans="1:5" x14ac:dyDescent="0.2">
      <c r="A73" s="50" t="s">
        <v>212</v>
      </c>
      <c r="B73" s="50">
        <v>7.5689221000000001E-2</v>
      </c>
      <c r="C73" s="50">
        <v>5.9525423000000001E-2</v>
      </c>
      <c r="D73" s="50">
        <v>1.271544453</v>
      </c>
      <c r="E73" s="50">
        <v>0.20353502300000001</v>
      </c>
    </row>
    <row r="74" spans="1:5" x14ac:dyDescent="0.2">
      <c r="A74" s="50" t="s">
        <v>203</v>
      </c>
      <c r="B74" s="50">
        <v>0.32711434900000003</v>
      </c>
      <c r="C74" s="50">
        <v>2.4440208000000001E-2</v>
      </c>
      <c r="D74" s="50">
        <v>-13.38427046</v>
      </c>
      <c r="E74" s="54">
        <v>7.4699999999999995E-41</v>
      </c>
    </row>
    <row r="75" spans="1:5" x14ac:dyDescent="0.2">
      <c r="A75" s="50"/>
      <c r="B75" s="50"/>
      <c r="C75" s="50"/>
      <c r="D75" s="50"/>
      <c r="E75" s="50"/>
    </row>
    <row r="76" spans="1:5" x14ac:dyDescent="0.2">
      <c r="A76" s="50" t="s">
        <v>213</v>
      </c>
      <c r="B76" s="50">
        <v>-0.110656131</v>
      </c>
      <c r="C76" s="50">
        <v>3.7261875999999999E-2</v>
      </c>
      <c r="D76" s="50">
        <v>-2.969687634</v>
      </c>
      <c r="E76" s="55">
        <v>2.9810269999999998E-3</v>
      </c>
    </row>
    <row r="77" spans="1:5" x14ac:dyDescent="0.2">
      <c r="A77" s="50" t="s">
        <v>214</v>
      </c>
      <c r="B77" s="50">
        <v>-0.15173074</v>
      </c>
      <c r="C77" s="50">
        <v>5.9443065000000003E-2</v>
      </c>
      <c r="D77" s="50">
        <v>-2.5525389540000001</v>
      </c>
      <c r="E77" s="50">
        <v>1.0694095000000001E-2</v>
      </c>
    </row>
    <row r="78" spans="1:5" x14ac:dyDescent="0.2">
      <c r="A78" s="50" t="s">
        <v>215</v>
      </c>
      <c r="B78" s="50">
        <v>-0.33427914399999997</v>
      </c>
      <c r="C78" s="50">
        <v>8.3074289999999995E-2</v>
      </c>
      <c r="D78" s="50">
        <v>-4.023857961</v>
      </c>
      <c r="E78" s="54">
        <v>5.7299999999999997E-5</v>
      </c>
    </row>
    <row r="79" spans="1:5" x14ac:dyDescent="0.2">
      <c r="A79" s="50" t="s">
        <v>203</v>
      </c>
      <c r="B79" s="50">
        <v>0.262883796</v>
      </c>
      <c r="C79" s="50">
        <v>2.5418843999999999E-2</v>
      </c>
      <c r="D79" s="50">
        <v>10.34208304</v>
      </c>
      <c r="E79" s="54">
        <v>4.55E-25</v>
      </c>
    </row>
    <row r="80" spans="1:5" x14ac:dyDescent="0.2">
      <c r="A80" s="50"/>
      <c r="B80" s="50"/>
      <c r="C80" s="50"/>
      <c r="D80" s="50"/>
      <c r="E80" s="50"/>
    </row>
    <row r="81" spans="1:5" x14ac:dyDescent="0.2">
      <c r="A81" s="50" t="s">
        <v>216</v>
      </c>
      <c r="B81" s="50">
        <v>-4.9610862999999998E-2</v>
      </c>
      <c r="C81" s="50">
        <v>4.1423416999999997E-2</v>
      </c>
      <c r="D81" s="50">
        <v>-1.1976526000000001</v>
      </c>
      <c r="E81" s="50">
        <v>0.23105228899999999</v>
      </c>
    </row>
    <row r="82" spans="1:5" x14ac:dyDescent="0.2">
      <c r="A82" s="50" t="s">
        <v>203</v>
      </c>
      <c r="B82" s="50">
        <v>0.32966725600000002</v>
      </c>
      <c r="C82" s="50">
        <v>2.4379669E-2</v>
      </c>
      <c r="D82" s="50">
        <v>-13.522220170000001</v>
      </c>
      <c r="E82" s="54">
        <v>1.1600000000000001E-41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59"/>
  <sheetViews>
    <sheetView workbookViewId="0">
      <selection activeCell="C6" sqref="C6"/>
    </sheetView>
  </sheetViews>
  <sheetFormatPr baseColWidth="10" defaultColWidth="8.83203125" defaultRowHeight="15" x14ac:dyDescent="0.2"/>
  <cols>
    <col min="1" max="1" width="18.5" bestFit="1" customWidth="1"/>
  </cols>
  <sheetData>
    <row r="1" spans="1:16" ht="25" thickBot="1" x14ac:dyDescent="0.35">
      <c r="A1" s="96" t="s">
        <v>150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8"/>
    </row>
    <row r="2" spans="1:16" x14ac:dyDescent="0.2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151</v>
      </c>
      <c r="H2" t="s">
        <v>152</v>
      </c>
      <c r="I2" t="s">
        <v>153</v>
      </c>
      <c r="J2" t="s">
        <v>154</v>
      </c>
      <c r="K2" t="s">
        <v>155</v>
      </c>
      <c r="L2" t="s">
        <v>151</v>
      </c>
      <c r="M2" t="s">
        <v>152</v>
      </c>
      <c r="N2" t="s">
        <v>153</v>
      </c>
      <c r="O2" t="s">
        <v>154</v>
      </c>
      <c r="P2" t="s">
        <v>155</v>
      </c>
    </row>
    <row r="3" spans="1:16" x14ac:dyDescent="0.2">
      <c r="A3" s="93" t="s">
        <v>156</v>
      </c>
      <c r="B3" s="93"/>
      <c r="C3" s="93"/>
      <c r="D3" s="93"/>
      <c r="E3" s="93"/>
      <c r="F3" s="93"/>
      <c r="G3" s="99" t="s">
        <v>157</v>
      </c>
      <c r="H3" s="93"/>
      <c r="I3" s="93"/>
      <c r="J3" s="93"/>
      <c r="K3" s="100"/>
      <c r="L3" s="93" t="s">
        <v>158</v>
      </c>
      <c r="M3" s="93"/>
      <c r="N3" s="93"/>
      <c r="O3" s="93"/>
      <c r="P3" s="93"/>
    </row>
    <row r="4" spans="1:16" x14ac:dyDescent="0.2">
      <c r="A4" t="s">
        <v>161</v>
      </c>
      <c r="B4">
        <v>0.75600000000000001</v>
      </c>
      <c r="C4">
        <v>0.13400000000000001</v>
      </c>
      <c r="D4">
        <v>0</v>
      </c>
      <c r="E4">
        <v>0.49299999999999999</v>
      </c>
      <c r="F4">
        <v>1.0189999999999999</v>
      </c>
      <c r="G4" s="19">
        <v>0.7</v>
      </c>
      <c r="H4">
        <v>0.28199999999999997</v>
      </c>
      <c r="I4">
        <v>1.2999999999999999E-2</v>
      </c>
      <c r="J4">
        <v>0.14799999999999999</v>
      </c>
      <c r="K4" s="20">
        <v>1.252</v>
      </c>
      <c r="L4">
        <v>1.056</v>
      </c>
      <c r="M4">
        <v>0.29499999999999998</v>
      </c>
      <c r="N4">
        <v>0</v>
      </c>
      <c r="O4">
        <v>0.47799999999999998</v>
      </c>
      <c r="P4">
        <v>1.6339999999999999</v>
      </c>
    </row>
    <row r="5" spans="1:16" x14ac:dyDescent="0.2">
      <c r="A5" t="s">
        <v>162</v>
      </c>
      <c r="B5">
        <v>0.38200000000000001</v>
      </c>
      <c r="C5">
        <v>9.8000000000000004E-2</v>
      </c>
      <c r="D5">
        <v>0</v>
      </c>
      <c r="E5">
        <v>0.19</v>
      </c>
      <c r="F5">
        <v>0.57399999999999995</v>
      </c>
      <c r="G5" s="19">
        <v>-0.996</v>
      </c>
      <c r="H5">
        <v>0.23</v>
      </c>
      <c r="I5">
        <v>0</v>
      </c>
      <c r="J5">
        <v>-1.446</v>
      </c>
      <c r="K5" s="20">
        <v>-0.54600000000000004</v>
      </c>
      <c r="L5">
        <v>-0.17499999999999999</v>
      </c>
      <c r="M5">
        <v>0.22600000000000001</v>
      </c>
      <c r="N5">
        <v>0.439</v>
      </c>
      <c r="O5">
        <v>-0.61799999999999999</v>
      </c>
      <c r="P5">
        <v>0.26800000000000002</v>
      </c>
    </row>
    <row r="6" spans="1:16" x14ac:dyDescent="0.2">
      <c r="A6" t="s">
        <v>163</v>
      </c>
      <c r="B6">
        <v>-0.129</v>
      </c>
      <c r="C6">
        <v>0.13800000000000001</v>
      </c>
      <c r="D6">
        <v>0.34899999999999998</v>
      </c>
      <c r="E6">
        <v>-0.4</v>
      </c>
      <c r="F6">
        <v>0.14099999999999999</v>
      </c>
      <c r="G6" s="19">
        <v>0.26800000000000002</v>
      </c>
      <c r="H6">
        <v>0.246</v>
      </c>
      <c r="I6">
        <v>0.27500000000000002</v>
      </c>
      <c r="J6">
        <v>-0.214</v>
      </c>
      <c r="K6" s="20">
        <v>0.75</v>
      </c>
      <c r="L6">
        <v>0.182</v>
      </c>
      <c r="M6">
        <v>0.311</v>
      </c>
      <c r="N6">
        <v>0.55800000000000005</v>
      </c>
      <c r="O6">
        <v>-0.42699999999999999</v>
      </c>
      <c r="P6">
        <v>0.79200000000000004</v>
      </c>
    </row>
    <row r="7" spans="1:16" x14ac:dyDescent="0.2">
      <c r="A7" t="s">
        <v>164</v>
      </c>
      <c r="B7">
        <v>-1.2999999999999999E-2</v>
      </c>
      <c r="C7">
        <v>0.125</v>
      </c>
      <c r="D7">
        <v>0.91900000000000004</v>
      </c>
      <c r="E7">
        <v>-0.25900000000000001</v>
      </c>
      <c r="F7">
        <v>0.23300000000000001</v>
      </c>
      <c r="G7" s="19">
        <v>-0.92200000000000004</v>
      </c>
      <c r="H7">
        <v>0.28699999999999998</v>
      </c>
      <c r="I7">
        <v>1E-3</v>
      </c>
      <c r="J7">
        <v>-1.484</v>
      </c>
      <c r="K7" s="20">
        <v>-0.35899999999999999</v>
      </c>
      <c r="L7">
        <v>-0.33100000000000002</v>
      </c>
      <c r="M7">
        <v>0.28499999999999998</v>
      </c>
      <c r="N7">
        <v>0.24399999999999999</v>
      </c>
      <c r="O7">
        <v>-0.88900000000000001</v>
      </c>
      <c r="P7">
        <v>0.22700000000000001</v>
      </c>
    </row>
    <row r="8" spans="1:16" x14ac:dyDescent="0.2">
      <c r="A8" t="s">
        <v>165</v>
      </c>
      <c r="B8">
        <v>-0.214</v>
      </c>
      <c r="C8">
        <v>0.13600000000000001</v>
      </c>
      <c r="D8">
        <v>0.114</v>
      </c>
      <c r="E8">
        <v>-0.48</v>
      </c>
      <c r="F8">
        <v>5.1999999999999998E-2</v>
      </c>
      <c r="G8" s="19">
        <v>-0.27700000000000002</v>
      </c>
      <c r="H8">
        <v>0.29399999999999998</v>
      </c>
      <c r="I8">
        <v>0.34599999999999997</v>
      </c>
      <c r="J8">
        <v>-0.85399999999999998</v>
      </c>
      <c r="K8" s="20">
        <v>0.3</v>
      </c>
      <c r="L8">
        <v>-0.65600000000000003</v>
      </c>
      <c r="M8">
        <v>0.316</v>
      </c>
      <c r="N8">
        <v>3.7999999999999999E-2</v>
      </c>
      <c r="O8">
        <v>-1.2749999999999999</v>
      </c>
      <c r="P8">
        <v>-3.5999999999999997E-2</v>
      </c>
    </row>
    <row r="9" spans="1:16" x14ac:dyDescent="0.2">
      <c r="G9" s="19"/>
      <c r="K9" s="20"/>
    </row>
    <row r="10" spans="1:16" x14ac:dyDescent="0.2">
      <c r="A10" t="s">
        <v>166</v>
      </c>
      <c r="G10" s="19"/>
      <c r="K10" s="20"/>
    </row>
    <row r="11" spans="1:16" x14ac:dyDescent="0.2">
      <c r="A11">
        <v>2</v>
      </c>
      <c r="B11">
        <v>0.151</v>
      </c>
      <c r="C11">
        <v>0.22700000000000001</v>
      </c>
      <c r="D11">
        <v>0.50600000000000001</v>
      </c>
      <c r="E11">
        <v>-0.29499999999999998</v>
      </c>
      <c r="F11">
        <v>0.59699999999999998</v>
      </c>
      <c r="G11" s="19">
        <v>-0.22500000000000001</v>
      </c>
      <c r="H11">
        <v>0.50800000000000001</v>
      </c>
      <c r="I11">
        <v>0.65900000000000003</v>
      </c>
      <c r="J11">
        <v>-1.2210000000000001</v>
      </c>
      <c r="K11" s="20">
        <v>0.77200000000000002</v>
      </c>
      <c r="L11">
        <v>0.161</v>
      </c>
      <c r="M11">
        <v>0.48299999999999998</v>
      </c>
      <c r="N11">
        <v>0.73799999999999999</v>
      </c>
      <c r="O11">
        <v>-0.78500000000000003</v>
      </c>
      <c r="P11">
        <v>1.107</v>
      </c>
    </row>
    <row r="12" spans="1:16" x14ac:dyDescent="0.2">
      <c r="A12">
        <v>3</v>
      </c>
      <c r="B12">
        <v>-0.187</v>
      </c>
      <c r="C12">
        <v>0.106</v>
      </c>
      <c r="D12">
        <v>7.5999999999999998E-2</v>
      </c>
      <c r="E12">
        <v>-0.39400000000000002</v>
      </c>
      <c r="F12">
        <v>1.9E-2</v>
      </c>
      <c r="G12" s="19">
        <v>-0.81399999999999995</v>
      </c>
      <c r="H12">
        <v>0.254</v>
      </c>
      <c r="I12">
        <v>1E-3</v>
      </c>
      <c r="J12">
        <v>-1.3120000000000001</v>
      </c>
      <c r="K12" s="20">
        <v>-0.316</v>
      </c>
      <c r="L12">
        <v>-0.78900000000000003</v>
      </c>
      <c r="M12">
        <v>0.26100000000000001</v>
      </c>
      <c r="N12">
        <v>3.0000000000000001E-3</v>
      </c>
      <c r="O12">
        <v>-1.3009999999999999</v>
      </c>
      <c r="P12">
        <v>-0.27700000000000002</v>
      </c>
    </row>
    <row r="13" spans="1:16" x14ac:dyDescent="0.2">
      <c r="G13" s="19"/>
      <c r="K13" s="20"/>
    </row>
    <row r="14" spans="1:16" x14ac:dyDescent="0.2">
      <c r="A14" t="s">
        <v>167</v>
      </c>
      <c r="B14">
        <v>-0.13600000000000001</v>
      </c>
      <c r="C14">
        <v>0.113</v>
      </c>
      <c r="D14">
        <v>0.23</v>
      </c>
      <c r="E14">
        <v>-0.35699999999999998</v>
      </c>
      <c r="F14">
        <v>8.5999999999999993E-2</v>
      </c>
      <c r="G14" s="19">
        <v>-0.621</v>
      </c>
      <c r="H14">
        <v>0.26100000000000001</v>
      </c>
      <c r="I14">
        <v>1.7000000000000001E-2</v>
      </c>
      <c r="J14">
        <v>-1.133</v>
      </c>
      <c r="K14" s="20">
        <v>-0.109</v>
      </c>
      <c r="L14">
        <v>-0.75800000000000001</v>
      </c>
      <c r="M14">
        <v>0.27500000000000002</v>
      </c>
      <c r="N14">
        <v>6.0000000000000001E-3</v>
      </c>
      <c r="O14">
        <v>-1.296</v>
      </c>
      <c r="P14">
        <v>-0.219</v>
      </c>
    </row>
    <row r="15" spans="1:16" x14ac:dyDescent="0.2">
      <c r="A15" t="s">
        <v>168</v>
      </c>
      <c r="B15">
        <v>1.7000000000000001E-2</v>
      </c>
      <c r="C15">
        <v>1.7000000000000001E-2</v>
      </c>
      <c r="D15">
        <v>0.31</v>
      </c>
      <c r="E15">
        <v>-1.6E-2</v>
      </c>
      <c r="F15">
        <v>4.9000000000000002E-2</v>
      </c>
      <c r="G15" s="19">
        <v>-3.7999999999999999E-2</v>
      </c>
      <c r="H15">
        <v>3.4000000000000002E-2</v>
      </c>
      <c r="I15">
        <v>0.26200000000000001</v>
      </c>
      <c r="J15">
        <v>-0.106</v>
      </c>
      <c r="K15" s="20">
        <v>2.9000000000000001E-2</v>
      </c>
      <c r="L15">
        <v>-5.5E-2</v>
      </c>
      <c r="M15">
        <v>3.5000000000000003E-2</v>
      </c>
      <c r="N15">
        <v>0.11600000000000001</v>
      </c>
      <c r="O15">
        <v>-0.123</v>
      </c>
      <c r="P15">
        <v>1.4E-2</v>
      </c>
    </row>
    <row r="16" spans="1:16" x14ac:dyDescent="0.2">
      <c r="G16" s="19"/>
      <c r="K16" s="20"/>
    </row>
    <row r="17" spans="1:16" x14ac:dyDescent="0.2">
      <c r="A17" t="s">
        <v>169</v>
      </c>
      <c r="G17" s="19"/>
      <c r="K17" s="20"/>
    </row>
    <row r="18" spans="1:16" x14ac:dyDescent="0.2">
      <c r="A18">
        <v>2</v>
      </c>
      <c r="B18">
        <v>-0.02</v>
      </c>
      <c r="C18">
        <v>0.17</v>
      </c>
      <c r="D18">
        <v>0.90600000000000003</v>
      </c>
      <c r="E18">
        <v>-0.35299999999999998</v>
      </c>
      <c r="F18">
        <v>0.313</v>
      </c>
      <c r="G18" s="19">
        <v>0.28000000000000003</v>
      </c>
      <c r="H18">
        <v>0.432</v>
      </c>
      <c r="I18">
        <v>0.51700000000000002</v>
      </c>
      <c r="J18">
        <v>-0.56699999999999995</v>
      </c>
      <c r="K18" s="20">
        <v>1.127</v>
      </c>
      <c r="L18">
        <v>-2.7E-2</v>
      </c>
      <c r="M18">
        <v>0.34899999999999998</v>
      </c>
      <c r="N18">
        <v>0.93899999999999995</v>
      </c>
      <c r="O18">
        <v>-0.71</v>
      </c>
      <c r="P18">
        <v>0.65700000000000003</v>
      </c>
    </row>
    <row r="19" spans="1:16" x14ac:dyDescent="0.2">
      <c r="A19">
        <v>3</v>
      </c>
      <c r="B19">
        <v>-0.154</v>
      </c>
      <c r="C19">
        <v>0.249</v>
      </c>
      <c r="D19">
        <v>0.53600000000000003</v>
      </c>
      <c r="E19">
        <v>-0.64200000000000002</v>
      </c>
      <c r="F19">
        <v>0.33400000000000002</v>
      </c>
      <c r="G19" s="19">
        <v>-0.308</v>
      </c>
      <c r="H19">
        <v>0.58799999999999997</v>
      </c>
      <c r="I19">
        <v>0.60099999999999998</v>
      </c>
      <c r="J19">
        <v>-1.4610000000000001</v>
      </c>
      <c r="K19" s="20">
        <v>0.84499999999999997</v>
      </c>
      <c r="L19">
        <v>-0.129</v>
      </c>
      <c r="M19">
        <v>0.52700000000000002</v>
      </c>
      <c r="N19">
        <v>0.80600000000000005</v>
      </c>
      <c r="O19">
        <v>-1.1619999999999999</v>
      </c>
      <c r="P19">
        <v>0.90400000000000003</v>
      </c>
    </row>
    <row r="20" spans="1:16" x14ac:dyDescent="0.2">
      <c r="A20">
        <v>4</v>
      </c>
      <c r="B20">
        <v>-0.16800000000000001</v>
      </c>
      <c r="C20">
        <v>0.17</v>
      </c>
      <c r="D20">
        <v>0.32200000000000001</v>
      </c>
      <c r="E20">
        <v>-0.502</v>
      </c>
      <c r="F20">
        <v>0.16500000000000001</v>
      </c>
      <c r="G20" s="19">
        <v>-4.8000000000000001E-2</v>
      </c>
      <c r="H20">
        <v>0.47399999999999998</v>
      </c>
      <c r="I20">
        <v>0.92</v>
      </c>
      <c r="J20">
        <v>-0.97599999999999998</v>
      </c>
      <c r="K20" s="20">
        <v>0.88100000000000001</v>
      </c>
      <c r="L20">
        <v>-0.35099999999999998</v>
      </c>
      <c r="M20">
        <v>0.38</v>
      </c>
      <c r="N20">
        <v>0.35599999999999998</v>
      </c>
      <c r="O20">
        <v>-1.095</v>
      </c>
      <c r="P20">
        <v>0.39400000000000002</v>
      </c>
    </row>
    <row r="21" spans="1:16" x14ac:dyDescent="0.2">
      <c r="G21" s="19"/>
      <c r="K21" s="20"/>
    </row>
    <row r="22" spans="1:16" x14ac:dyDescent="0.2">
      <c r="A22" t="s">
        <v>170</v>
      </c>
      <c r="B22">
        <v>2.4590000000000001</v>
      </c>
      <c r="C22">
        <v>0.183</v>
      </c>
      <c r="D22">
        <v>0</v>
      </c>
      <c r="E22">
        <v>2.0990000000000002</v>
      </c>
      <c r="F22">
        <v>2.8180000000000001</v>
      </c>
      <c r="G22" s="19">
        <v>0.78100000000000003</v>
      </c>
      <c r="H22">
        <v>0.47899999999999998</v>
      </c>
      <c r="I22">
        <v>0.10299999999999999</v>
      </c>
      <c r="J22">
        <v>-0.157</v>
      </c>
      <c r="K22" s="20">
        <v>1.72</v>
      </c>
      <c r="L22">
        <v>2.5870000000000002</v>
      </c>
      <c r="M22">
        <v>0.29499999999999998</v>
      </c>
      <c r="N22">
        <v>0</v>
      </c>
      <c r="O22">
        <v>2.0089999999999999</v>
      </c>
      <c r="P22">
        <v>3.165</v>
      </c>
    </row>
    <row r="23" spans="1:16" x14ac:dyDescent="0.2">
      <c r="A23" t="s">
        <v>171</v>
      </c>
      <c r="B23">
        <v>0.84499999999999997</v>
      </c>
      <c r="C23">
        <v>0.214</v>
      </c>
      <c r="D23">
        <v>0</v>
      </c>
      <c r="E23">
        <v>0.42499999999999999</v>
      </c>
      <c r="F23">
        <v>1.266</v>
      </c>
      <c r="G23" s="19">
        <v>0.41599999999999998</v>
      </c>
      <c r="H23">
        <v>0.46100000000000002</v>
      </c>
      <c r="I23">
        <v>0.36699999999999999</v>
      </c>
      <c r="J23">
        <v>-0.48799999999999999</v>
      </c>
      <c r="K23" s="20">
        <v>1.319</v>
      </c>
      <c r="L23">
        <v>1.1240000000000001</v>
      </c>
      <c r="M23">
        <v>0.315</v>
      </c>
      <c r="N23">
        <v>0</v>
      </c>
      <c r="O23">
        <v>0.50700000000000001</v>
      </c>
      <c r="P23">
        <v>1.7410000000000001</v>
      </c>
    </row>
    <row r="24" spans="1:16" x14ac:dyDescent="0.2">
      <c r="G24" s="19"/>
      <c r="K24" s="20"/>
    </row>
    <row r="25" spans="1:16" x14ac:dyDescent="0.2">
      <c r="A25" t="s">
        <v>172</v>
      </c>
      <c r="G25" s="19"/>
      <c r="K25" s="20"/>
    </row>
    <row r="26" spans="1:16" x14ac:dyDescent="0.2">
      <c r="A26">
        <v>2</v>
      </c>
      <c r="B26">
        <v>1.452</v>
      </c>
      <c r="C26">
        <v>0.13700000000000001</v>
      </c>
      <c r="D26">
        <v>0</v>
      </c>
      <c r="E26">
        <v>1.1830000000000001</v>
      </c>
      <c r="F26">
        <v>1.722</v>
      </c>
      <c r="G26" s="19">
        <v>0.67100000000000004</v>
      </c>
      <c r="H26">
        <v>0.31</v>
      </c>
      <c r="I26">
        <v>3.1E-2</v>
      </c>
      <c r="J26">
        <v>6.2E-2</v>
      </c>
      <c r="K26" s="20">
        <v>1.2789999999999999</v>
      </c>
      <c r="L26">
        <v>1.792</v>
      </c>
      <c r="M26">
        <v>0.315</v>
      </c>
      <c r="N26">
        <v>0</v>
      </c>
      <c r="O26">
        <v>1.1739999999999999</v>
      </c>
      <c r="P26">
        <v>2.4089999999999998</v>
      </c>
    </row>
    <row r="27" spans="1:16" x14ac:dyDescent="0.2">
      <c r="A27">
        <v>3</v>
      </c>
      <c r="B27">
        <v>2.27</v>
      </c>
      <c r="C27">
        <v>0.155</v>
      </c>
      <c r="D27">
        <v>0</v>
      </c>
      <c r="E27">
        <v>1.966</v>
      </c>
      <c r="F27">
        <v>2.5739999999999998</v>
      </c>
      <c r="G27" s="19">
        <v>1.419</v>
      </c>
      <c r="H27">
        <v>0.36</v>
      </c>
      <c r="I27">
        <v>0</v>
      </c>
      <c r="J27">
        <v>0.71399999999999997</v>
      </c>
      <c r="K27" s="20">
        <v>2.1240000000000001</v>
      </c>
      <c r="L27">
        <v>2.57</v>
      </c>
      <c r="M27">
        <v>0.36699999999999999</v>
      </c>
      <c r="N27">
        <v>0</v>
      </c>
      <c r="O27">
        <v>1.851</v>
      </c>
      <c r="P27">
        <v>3.2890000000000001</v>
      </c>
    </row>
    <row r="28" spans="1:16" x14ac:dyDescent="0.2">
      <c r="A28">
        <v>4</v>
      </c>
      <c r="B28">
        <v>1.988</v>
      </c>
      <c r="C28">
        <v>0.17</v>
      </c>
      <c r="D28">
        <v>0</v>
      </c>
      <c r="E28">
        <v>1.6539999999999999</v>
      </c>
      <c r="F28">
        <v>2.3220000000000001</v>
      </c>
      <c r="G28" s="19">
        <v>1.258</v>
      </c>
      <c r="H28">
        <v>0.46700000000000003</v>
      </c>
      <c r="I28">
        <v>7.0000000000000001E-3</v>
      </c>
      <c r="J28">
        <v>0.34200000000000003</v>
      </c>
      <c r="K28" s="20">
        <v>2.1739999999999999</v>
      </c>
      <c r="L28">
        <v>2.3860000000000001</v>
      </c>
      <c r="M28">
        <v>0.41099999999999998</v>
      </c>
      <c r="N28">
        <v>0</v>
      </c>
      <c r="O28">
        <v>1.581</v>
      </c>
      <c r="P28">
        <v>3.1909999999999998</v>
      </c>
    </row>
    <row r="29" spans="1:16" x14ac:dyDescent="0.2">
      <c r="G29" s="19"/>
      <c r="K29" s="20"/>
    </row>
    <row r="30" spans="1:16" x14ac:dyDescent="0.2">
      <c r="A30" t="s">
        <v>173</v>
      </c>
      <c r="B30">
        <v>0.86199999999999999</v>
      </c>
      <c r="C30">
        <v>0.13800000000000001</v>
      </c>
      <c r="D30">
        <v>0</v>
      </c>
      <c r="E30">
        <v>0.59</v>
      </c>
      <c r="F30">
        <v>1.133</v>
      </c>
      <c r="G30" s="19">
        <v>0.495</v>
      </c>
      <c r="H30">
        <v>0.34399999999999997</v>
      </c>
      <c r="I30">
        <v>0.151</v>
      </c>
      <c r="J30">
        <v>-0.18</v>
      </c>
      <c r="K30" s="20">
        <v>1.169</v>
      </c>
      <c r="L30">
        <v>0.57299999999999995</v>
      </c>
      <c r="M30">
        <v>0.27500000000000002</v>
      </c>
      <c r="N30">
        <v>3.6999999999999998E-2</v>
      </c>
      <c r="O30">
        <v>3.4000000000000002E-2</v>
      </c>
      <c r="P30">
        <v>1.113</v>
      </c>
    </row>
    <row r="31" spans="1:16" x14ac:dyDescent="0.2">
      <c r="A31" t="s">
        <v>174</v>
      </c>
      <c r="B31">
        <v>-3.3380000000000001</v>
      </c>
      <c r="C31">
        <v>0.28699999999999998</v>
      </c>
      <c r="D31">
        <v>0</v>
      </c>
      <c r="E31">
        <v>-3.9</v>
      </c>
      <c r="F31">
        <v>-2.7749999999999999</v>
      </c>
      <c r="G31" s="19">
        <v>-2.7770000000000001</v>
      </c>
      <c r="H31">
        <v>0.66400000000000003</v>
      </c>
      <c r="I31">
        <v>0</v>
      </c>
      <c r="J31">
        <v>-4.0780000000000003</v>
      </c>
      <c r="K31" s="20">
        <v>-1.476</v>
      </c>
      <c r="L31">
        <v>-3.9529999999999998</v>
      </c>
      <c r="M31">
        <v>0.63400000000000001</v>
      </c>
      <c r="N31">
        <v>0</v>
      </c>
      <c r="O31">
        <v>-5.1959999999999997</v>
      </c>
      <c r="P31">
        <v>-2.71</v>
      </c>
    </row>
    <row r="32" spans="1:16" ht="16" thickBot="1" x14ac:dyDescent="0.25"/>
    <row r="33" spans="1:16" ht="25" thickBot="1" x14ac:dyDescent="0.35">
      <c r="A33" s="96" t="s">
        <v>175</v>
      </c>
      <c r="B33" s="97"/>
      <c r="C33" s="97"/>
      <c r="D33" s="97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8"/>
    </row>
    <row r="34" spans="1:16" x14ac:dyDescent="0.2">
      <c r="B34" t="s">
        <v>151</v>
      </c>
      <c r="C34" t="s">
        <v>176</v>
      </c>
      <c r="D34" t="s">
        <v>177</v>
      </c>
      <c r="E34" t="s">
        <v>178</v>
      </c>
      <c r="F34" t="s">
        <v>179</v>
      </c>
      <c r="G34" t="s">
        <v>151</v>
      </c>
      <c r="H34" t="s">
        <v>176</v>
      </c>
      <c r="I34" t="s">
        <v>177</v>
      </c>
      <c r="J34" t="s">
        <v>178</v>
      </c>
      <c r="K34" t="s">
        <v>179</v>
      </c>
      <c r="L34" t="s">
        <v>151</v>
      </c>
      <c r="M34" t="s">
        <v>176</v>
      </c>
      <c r="N34" t="s">
        <v>177</v>
      </c>
      <c r="O34" t="s">
        <v>178</v>
      </c>
      <c r="P34" t="s">
        <v>179</v>
      </c>
    </row>
    <row r="35" spans="1:16" x14ac:dyDescent="0.2">
      <c r="A35" s="93" t="s">
        <v>156</v>
      </c>
      <c r="B35" s="93"/>
      <c r="C35" s="93"/>
      <c r="D35" s="93"/>
      <c r="E35" s="93"/>
      <c r="F35" s="93"/>
      <c r="G35" s="99" t="s">
        <v>157</v>
      </c>
      <c r="H35" s="93"/>
      <c r="I35" s="93"/>
      <c r="J35" s="93"/>
      <c r="K35" s="100"/>
      <c r="L35" s="93" t="s">
        <v>158</v>
      </c>
      <c r="M35" s="93"/>
      <c r="N35" s="93"/>
      <c r="O35" s="93"/>
      <c r="P35" s="93"/>
    </row>
    <row r="36" spans="1:16" x14ac:dyDescent="0.2">
      <c r="A36" t="s">
        <v>180</v>
      </c>
      <c r="B36">
        <v>0.91911370000000003</v>
      </c>
      <c r="C36">
        <v>5.72229E-2</v>
      </c>
      <c r="D36">
        <v>0</v>
      </c>
      <c r="E36">
        <v>0.80695499999999998</v>
      </c>
      <c r="F36">
        <v>1.031272</v>
      </c>
      <c r="G36" s="19">
        <v>-0.53224640000000001</v>
      </c>
      <c r="H36">
        <v>0.11364920000000001</v>
      </c>
      <c r="I36">
        <v>0</v>
      </c>
      <c r="J36">
        <v>-0.75500239999999996</v>
      </c>
      <c r="K36" s="20">
        <v>-0.3094904</v>
      </c>
      <c r="L36">
        <v>0.61953789999999997</v>
      </c>
      <c r="M36">
        <v>0.13916010000000001</v>
      </c>
      <c r="N36">
        <v>0</v>
      </c>
      <c r="O36">
        <v>0.34677970000000002</v>
      </c>
      <c r="P36">
        <v>0.89229610000000004</v>
      </c>
    </row>
    <row r="37" spans="1:16" x14ac:dyDescent="0.2">
      <c r="A37" t="s">
        <v>174</v>
      </c>
      <c r="B37">
        <v>-2.79115</v>
      </c>
      <c r="C37">
        <v>4.2474999999999999E-2</v>
      </c>
      <c r="D37">
        <v>0</v>
      </c>
      <c r="E37">
        <v>-2.8744019999999999</v>
      </c>
      <c r="F37">
        <v>-2.707897</v>
      </c>
      <c r="G37" s="19">
        <v>-3.3007219999999999</v>
      </c>
      <c r="H37">
        <v>5.64418E-2</v>
      </c>
      <c r="I37">
        <v>0</v>
      </c>
      <c r="J37">
        <v>-3.4113500000000001</v>
      </c>
      <c r="K37" s="20">
        <v>-3.1900940000000002</v>
      </c>
      <c r="L37">
        <v>-4.497261</v>
      </c>
      <c r="M37">
        <v>9.5464199999999999E-2</v>
      </c>
      <c r="N37">
        <v>0</v>
      </c>
      <c r="O37">
        <v>-4.684374</v>
      </c>
      <c r="P37">
        <v>-4.3101479999999999</v>
      </c>
    </row>
    <row r="38" spans="1:16" ht="16" thickBot="1" x14ac:dyDescent="0.25"/>
    <row r="39" spans="1:16" ht="25" thickBot="1" x14ac:dyDescent="0.35">
      <c r="A39" s="96" t="s">
        <v>181</v>
      </c>
      <c r="B39" s="97"/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8"/>
    </row>
    <row r="40" spans="1:16" x14ac:dyDescent="0.2">
      <c r="B40" t="s">
        <v>182</v>
      </c>
      <c r="D40" t="s">
        <v>177</v>
      </c>
      <c r="E40" t="s">
        <v>178</v>
      </c>
      <c r="F40" t="s">
        <v>179</v>
      </c>
      <c r="G40" t="s">
        <v>182</v>
      </c>
      <c r="I40" t="s">
        <v>177</v>
      </c>
      <c r="J40" t="s">
        <v>178</v>
      </c>
      <c r="K40" t="s">
        <v>179</v>
      </c>
      <c r="L40" t="s">
        <v>182</v>
      </c>
      <c r="N40" t="s">
        <v>177</v>
      </c>
      <c r="O40" t="s">
        <v>178</v>
      </c>
      <c r="P40" t="s">
        <v>179</v>
      </c>
    </row>
    <row r="41" spans="1:16" x14ac:dyDescent="0.2">
      <c r="A41" s="93" t="s">
        <v>156</v>
      </c>
      <c r="B41" s="93"/>
      <c r="C41" s="93"/>
      <c r="D41" s="93"/>
      <c r="E41" s="93"/>
      <c r="F41" s="93"/>
      <c r="G41" s="99" t="s">
        <v>157</v>
      </c>
      <c r="H41" s="93"/>
      <c r="I41" s="93"/>
      <c r="J41" s="93"/>
      <c r="K41" s="100"/>
      <c r="L41" s="93" t="s">
        <v>158</v>
      </c>
      <c r="M41" s="93"/>
      <c r="N41" s="93"/>
      <c r="O41" s="93"/>
      <c r="P41" s="93"/>
    </row>
    <row r="42" spans="1:16" x14ac:dyDescent="0.2">
      <c r="A42" t="s">
        <v>180</v>
      </c>
      <c r="B42">
        <v>0.78528759999999997</v>
      </c>
      <c r="C42">
        <v>6.6729999999999998E-2</v>
      </c>
      <c r="D42">
        <v>0</v>
      </c>
      <c r="E42">
        <v>0.65449469999999998</v>
      </c>
      <c r="F42">
        <v>0.91608060000000002</v>
      </c>
      <c r="G42" s="19">
        <v>-0.3153725</v>
      </c>
      <c r="H42">
        <v>0.1487395</v>
      </c>
      <c r="I42">
        <v>3.4000000000000002E-2</v>
      </c>
      <c r="J42">
        <v>-0.60690659999999996</v>
      </c>
      <c r="K42" s="20">
        <v>-2.38383E-2</v>
      </c>
      <c r="L42">
        <v>0.68645670000000003</v>
      </c>
      <c r="M42">
        <v>0.1797908</v>
      </c>
      <c r="N42">
        <v>0</v>
      </c>
      <c r="O42">
        <v>0.3340611</v>
      </c>
      <c r="P42">
        <v>1.0388520000000001</v>
      </c>
    </row>
    <row r="43" spans="1:16" x14ac:dyDescent="0.2">
      <c r="A43" t="s">
        <v>161</v>
      </c>
      <c r="B43">
        <v>0.28869600000000001</v>
      </c>
      <c r="C43">
        <v>0.1050595</v>
      </c>
      <c r="D43">
        <v>6.0000000000000001E-3</v>
      </c>
      <c r="E43">
        <v>8.2776100000000005E-2</v>
      </c>
      <c r="F43">
        <v>0.494616</v>
      </c>
      <c r="G43" s="19">
        <v>1.552222</v>
      </c>
      <c r="H43">
        <v>0.11175690000000001</v>
      </c>
      <c r="I43">
        <v>0</v>
      </c>
      <c r="J43">
        <v>1.333175</v>
      </c>
      <c r="K43" s="20">
        <v>1.7712699999999999</v>
      </c>
      <c r="L43">
        <v>1.485066</v>
      </c>
      <c r="M43">
        <v>0.19841629999999999</v>
      </c>
      <c r="N43">
        <v>0</v>
      </c>
      <c r="O43">
        <v>1.0961639999999999</v>
      </c>
      <c r="P43">
        <v>1.873969</v>
      </c>
    </row>
    <row r="44" spans="1:16" x14ac:dyDescent="0.2">
      <c r="G44" s="19"/>
      <c r="K44" s="20"/>
    </row>
    <row r="45" spans="1:16" x14ac:dyDescent="0.2">
      <c r="A45" t="s">
        <v>183</v>
      </c>
      <c r="G45" s="19"/>
      <c r="K45" s="20"/>
    </row>
    <row r="46" spans="1:16" x14ac:dyDescent="0.2">
      <c r="A46" t="s">
        <v>184</v>
      </c>
      <c r="B46">
        <v>0.71292610000000001</v>
      </c>
      <c r="C46">
        <v>0.13161429999999999</v>
      </c>
      <c r="D46">
        <v>0</v>
      </c>
      <c r="E46">
        <v>0.45495780000000002</v>
      </c>
      <c r="F46">
        <v>0.97089440000000005</v>
      </c>
      <c r="G46" s="19">
        <v>-0.44604480000000002</v>
      </c>
      <c r="H46">
        <v>0.22556080000000001</v>
      </c>
      <c r="I46">
        <v>4.8000000000000001E-2</v>
      </c>
      <c r="J46">
        <v>-0.88815109999999997</v>
      </c>
      <c r="K46" s="20">
        <v>-3.9385000000000002E-3</v>
      </c>
      <c r="L46">
        <v>-2.7309999999999999E-3</v>
      </c>
      <c r="M46">
        <v>0.28068749999999998</v>
      </c>
      <c r="N46">
        <v>0.99199999999999999</v>
      </c>
      <c r="O46">
        <v>-0.55288749999999998</v>
      </c>
      <c r="P46">
        <v>0.54742550000000001</v>
      </c>
    </row>
    <row r="47" spans="1:16" x14ac:dyDescent="0.2">
      <c r="G47" s="19"/>
      <c r="K47" s="20"/>
    </row>
    <row r="48" spans="1:16" x14ac:dyDescent="0.2">
      <c r="A48" t="s">
        <v>174</v>
      </c>
      <c r="B48">
        <v>-2.8377590000000001</v>
      </c>
      <c r="C48">
        <v>4.7513899999999998E-2</v>
      </c>
      <c r="D48">
        <v>0</v>
      </c>
      <c r="E48">
        <v>-2.9308879999999999</v>
      </c>
      <c r="F48">
        <v>-2.744631</v>
      </c>
      <c r="G48" s="19">
        <v>-3.7263850000000001</v>
      </c>
      <c r="H48">
        <v>8.2384600000000002E-2</v>
      </c>
      <c r="I48">
        <v>0</v>
      </c>
      <c r="J48">
        <v>-3.887861</v>
      </c>
      <c r="K48" s="20">
        <v>-3.564908</v>
      </c>
      <c r="L48">
        <v>-4.893942</v>
      </c>
      <c r="M48">
        <v>0.116993</v>
      </c>
      <c r="N48">
        <v>0</v>
      </c>
      <c r="O48">
        <v>-5.1232519999999999</v>
      </c>
      <c r="P48">
        <v>-4.6646320000000001</v>
      </c>
    </row>
    <row r="49" spans="1:16" ht="16" thickBot="1" x14ac:dyDescent="0.25"/>
    <row r="50" spans="1:16" ht="25" thickBot="1" x14ac:dyDescent="0.35">
      <c r="A50" s="96" t="s">
        <v>185</v>
      </c>
      <c r="B50" s="97"/>
      <c r="C50" s="97"/>
      <c r="D50" s="97"/>
      <c r="E50" s="97"/>
      <c r="F50" s="97"/>
      <c r="G50" s="97"/>
      <c r="H50" s="97"/>
      <c r="I50" s="97"/>
      <c r="J50" s="97"/>
      <c r="K50" s="97"/>
      <c r="L50" s="97"/>
      <c r="M50" s="97"/>
      <c r="N50" s="97"/>
      <c r="O50" s="97"/>
      <c r="P50" s="98"/>
    </row>
    <row r="51" spans="1:16" x14ac:dyDescent="0.2">
      <c r="A51" t="s">
        <v>186</v>
      </c>
      <c r="B51" t="s">
        <v>182</v>
      </c>
      <c r="D51" t="s">
        <v>177</v>
      </c>
      <c r="E51" t="s">
        <v>178</v>
      </c>
      <c r="F51" t="s">
        <v>179</v>
      </c>
      <c r="G51" t="s">
        <v>182</v>
      </c>
      <c r="I51" t="s">
        <v>177</v>
      </c>
      <c r="J51" t="s">
        <v>178</v>
      </c>
      <c r="K51" t="s">
        <v>179</v>
      </c>
      <c r="L51" t="s">
        <v>182</v>
      </c>
      <c r="N51" t="s">
        <v>177</v>
      </c>
      <c r="O51" t="s">
        <v>178</v>
      </c>
      <c r="P51" t="s">
        <v>179</v>
      </c>
    </row>
    <row r="52" spans="1:16" x14ac:dyDescent="0.2">
      <c r="A52" s="93" t="s">
        <v>156</v>
      </c>
      <c r="B52" s="93"/>
      <c r="C52" s="93"/>
      <c r="D52" s="93"/>
      <c r="E52" s="93"/>
      <c r="F52" s="93"/>
      <c r="G52" s="99" t="s">
        <v>157</v>
      </c>
      <c r="H52" s="93"/>
      <c r="I52" s="93"/>
      <c r="J52" s="93"/>
      <c r="K52" s="100"/>
      <c r="L52" s="93" t="s">
        <v>158</v>
      </c>
      <c r="M52" s="93"/>
      <c r="N52" s="93"/>
      <c r="O52" s="93"/>
      <c r="P52" s="93"/>
    </row>
    <row r="53" spans="1:16" x14ac:dyDescent="0.2">
      <c r="A53" t="s">
        <v>180</v>
      </c>
      <c r="B53">
        <v>0.83041750000000003</v>
      </c>
      <c r="C53">
        <v>9.5665100000000003E-2</v>
      </c>
      <c r="D53">
        <v>0</v>
      </c>
      <c r="E53">
        <v>0.6429108</v>
      </c>
      <c r="F53">
        <v>1.0179240000000001</v>
      </c>
      <c r="G53" s="19">
        <v>-0.6233805</v>
      </c>
      <c r="H53">
        <v>0.13465240000000001</v>
      </c>
      <c r="I53">
        <v>0</v>
      </c>
      <c r="J53">
        <v>-0.88730350000000002</v>
      </c>
      <c r="K53" s="20">
        <v>-0.35945749999999999</v>
      </c>
      <c r="L53">
        <v>0.4428067</v>
      </c>
      <c r="M53">
        <v>0.19379289999999999</v>
      </c>
      <c r="N53">
        <v>2.1999999999999999E-2</v>
      </c>
      <c r="O53">
        <v>6.2966499999999995E-2</v>
      </c>
      <c r="P53">
        <v>0.82264689999999996</v>
      </c>
    </row>
    <row r="54" spans="1:16" x14ac:dyDescent="0.2">
      <c r="A54" t="s">
        <v>162</v>
      </c>
      <c r="B54">
        <v>0.51241080000000006</v>
      </c>
      <c r="C54">
        <v>8.7800600000000006E-2</v>
      </c>
      <c r="D54">
        <v>0</v>
      </c>
      <c r="E54">
        <v>0.34031889999999998</v>
      </c>
      <c r="F54">
        <v>0.68450259999999996</v>
      </c>
      <c r="G54" s="19">
        <v>-1.1745989999999999</v>
      </c>
      <c r="H54">
        <v>0.11152430000000001</v>
      </c>
      <c r="I54">
        <v>0</v>
      </c>
      <c r="J54">
        <v>-1.3931899999999999</v>
      </c>
      <c r="K54" s="20">
        <v>-0.95600779999999996</v>
      </c>
      <c r="L54">
        <v>-0.29065259999999998</v>
      </c>
      <c r="M54">
        <v>0.19092110000000001</v>
      </c>
      <c r="N54">
        <v>0.128</v>
      </c>
      <c r="O54">
        <v>-0.66486400000000001</v>
      </c>
      <c r="P54">
        <v>8.35587E-2</v>
      </c>
    </row>
    <row r="55" spans="1:16" x14ac:dyDescent="0.2">
      <c r="G55" s="19"/>
      <c r="K55" s="20"/>
    </row>
    <row r="56" spans="1:16" x14ac:dyDescent="0.2">
      <c r="A56" t="s">
        <v>187</v>
      </c>
      <c r="G56" s="19"/>
      <c r="K56" s="20"/>
    </row>
    <row r="57" spans="1:16" x14ac:dyDescent="0.2">
      <c r="A57" t="s">
        <v>184</v>
      </c>
      <c r="B57">
        <v>0.15240329999999999</v>
      </c>
      <c r="C57">
        <v>0.1196721</v>
      </c>
      <c r="D57">
        <v>0.20300000000000001</v>
      </c>
      <c r="E57">
        <v>-8.21577E-2</v>
      </c>
      <c r="F57">
        <v>0.38696439999999999</v>
      </c>
      <c r="G57" s="19">
        <v>0.28523900000000002</v>
      </c>
      <c r="H57">
        <v>0.24964130000000001</v>
      </c>
      <c r="I57">
        <v>0.253</v>
      </c>
      <c r="J57">
        <v>-0.20406589999999999</v>
      </c>
      <c r="K57" s="20">
        <v>0.77454389999999995</v>
      </c>
      <c r="L57">
        <v>0.36836469999999999</v>
      </c>
      <c r="M57">
        <v>0.27826010000000001</v>
      </c>
      <c r="N57">
        <v>0.186</v>
      </c>
      <c r="O57">
        <v>-0.17703389999999999</v>
      </c>
      <c r="P57">
        <v>0.91376329999999995</v>
      </c>
    </row>
    <row r="58" spans="1:16" x14ac:dyDescent="0.2">
      <c r="G58" s="19"/>
      <c r="K58" s="20"/>
    </row>
    <row r="59" spans="1:16" x14ac:dyDescent="0.2">
      <c r="A59" t="s">
        <v>174</v>
      </c>
      <c r="B59">
        <v>-3.0847479999999998</v>
      </c>
      <c r="C59">
        <v>6.9335499999999994E-2</v>
      </c>
      <c r="D59">
        <v>0</v>
      </c>
      <c r="E59">
        <v>-3.220647</v>
      </c>
      <c r="F59">
        <v>-2.9488479999999999</v>
      </c>
      <c r="G59" s="19">
        <v>-2.8663449999999999</v>
      </c>
      <c r="H59">
        <v>6.9705799999999998E-2</v>
      </c>
      <c r="I59">
        <v>0</v>
      </c>
      <c r="J59">
        <v>-3.0029710000000001</v>
      </c>
      <c r="K59" s="20">
        <v>-2.7297199999999999</v>
      </c>
      <c r="L59">
        <v>-4.3596120000000003</v>
      </c>
      <c r="M59">
        <v>0.13087209999999999</v>
      </c>
      <c r="N59">
        <v>0</v>
      </c>
      <c r="O59">
        <v>-4.6161260000000004</v>
      </c>
      <c r="P59">
        <v>-4.1030990000000003</v>
      </c>
    </row>
  </sheetData>
  <mergeCells count="16">
    <mergeCell ref="L3:P3"/>
    <mergeCell ref="G3:K3"/>
    <mergeCell ref="A3:F3"/>
    <mergeCell ref="A1:P1"/>
    <mergeCell ref="A52:F52"/>
    <mergeCell ref="G52:K52"/>
    <mergeCell ref="L52:P52"/>
    <mergeCell ref="A39:P39"/>
    <mergeCell ref="A33:P33"/>
    <mergeCell ref="A50:P50"/>
    <mergeCell ref="A35:F35"/>
    <mergeCell ref="G35:K35"/>
    <mergeCell ref="L35:P35"/>
    <mergeCell ref="A41:F41"/>
    <mergeCell ref="G41:K41"/>
    <mergeCell ref="L41:P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Table1</vt:lpstr>
      <vt:lpstr>Table1 (mood anxiety substance)</vt:lpstr>
      <vt:lpstr>Stacked bar chart and waffle</vt:lpstr>
      <vt:lpstr>Bivariate correlations</vt:lpstr>
      <vt:lpstr>Conditional Pairwise probs</vt:lpstr>
      <vt:lpstr>Shoelace Plots</vt:lpstr>
      <vt:lpstr>regressions</vt:lpstr>
      <vt:lpstr>Missingness</vt:lpstr>
      <vt:lpstr>regressions (unexponentiated)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Christipher Ji</dc:creator>
  <cp:keywords/>
  <dc:description/>
  <cp:lastModifiedBy>Jillian Halladay</cp:lastModifiedBy>
  <cp:revision/>
  <dcterms:created xsi:type="dcterms:W3CDTF">2025-02-12T16:31:15Z</dcterms:created>
  <dcterms:modified xsi:type="dcterms:W3CDTF">2025-09-30T15:44:31Z</dcterms:modified>
  <cp:category/>
  <cp:contentStatus/>
</cp:coreProperties>
</file>