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029B2BE6-E852-4E03-88C3-53DC8F0CE4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E4" i="2" s="1"/>
  <c r="F4" i="2" s="1"/>
  <c r="D5" i="2"/>
  <c r="E5" i="2" s="1"/>
  <c r="F5" i="2" s="1"/>
  <c r="D6" i="2"/>
  <c r="E6" i="2" s="1"/>
  <c r="F6" i="2" s="1"/>
  <c r="D7" i="2"/>
  <c r="E7" i="2" s="1"/>
  <c r="F7" i="2" s="1"/>
  <c r="H4" i="2"/>
  <c r="I4" i="2" s="1"/>
  <c r="H5" i="2"/>
  <c r="I5" i="2" s="1"/>
  <c r="J5" i="2" s="1"/>
  <c r="H6" i="2"/>
  <c r="I6" i="2" s="1"/>
  <c r="J6" i="2" s="1"/>
  <c r="H7" i="2"/>
  <c r="I7" i="2" s="1"/>
  <c r="J7" i="2" s="1"/>
  <c r="L7" i="2" l="1"/>
  <c r="L5" i="2"/>
  <c r="L6" i="2"/>
  <c r="K4" i="2"/>
  <c r="J4" i="2"/>
  <c r="L4" i="2" s="1"/>
  <c r="K5" i="2"/>
  <c r="K7" i="2" l="1"/>
  <c r="K6" i="2"/>
</calcChain>
</file>

<file path=xl/sharedStrings.xml><?xml version="1.0" encoding="utf-8"?>
<sst xmlns="http://schemas.openxmlformats.org/spreadsheetml/2006/main" count="14" uniqueCount="14">
  <si>
    <t>V (mL), 5 uCi/mL</t>
  </si>
  <si>
    <t>Working volume</t>
  </si>
  <si>
    <t>Nominal Activity, uCi</t>
  </si>
  <si>
    <t>Nominal Concentration, uCi/mL</t>
  </si>
  <si>
    <t>Estimated concentration, uCi/mL</t>
  </si>
  <si>
    <t>Scintilation intensity, CPM</t>
  </si>
  <si>
    <t>Recovery (%), uCi/mL</t>
  </si>
  <si>
    <t>Recovery (%), uCi</t>
  </si>
  <si>
    <t>Estimated Activity, uCi</t>
  </si>
  <si>
    <t>`</t>
  </si>
  <si>
    <t>Slope</t>
  </si>
  <si>
    <t xml:space="preserve">blank </t>
  </si>
  <si>
    <t>Nominal Concentration, uCi/kg</t>
  </si>
  <si>
    <t>Estimated concentration, uCi/kg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</si>
</sst>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0" fillId="4" borderId="1" xfId="0" applyNumberFormat="1" applyFill="1" applyBorder="1"/>
    <xf numFmtId="0" fontId="0" fillId="5" borderId="1" xfId="0" applyFill="1" applyBorder="1"/>
    <xf numFmtId="0" fontId="0" fillId="7" borderId="1" xfId="0" applyFill="1" applyBorder="1"/>
    <xf numFmtId="165" fontId="0" fillId="4" borderId="1" xfId="0" applyNumberFormat="1" applyFill="1" applyBorder="1"/>
    <xf numFmtId="165" fontId="0" fillId="6" borderId="1" xfId="0" applyNumberFormat="1" applyFill="1" applyBorder="1"/>
    <xf numFmtId="165" fontId="0" fillId="7" borderId="1" xfId="0" applyNumberFormat="1" applyFill="1" applyBorder="1"/>
    <xf numFmtId="0" fontId="0" fillId="2" borderId="1" xfId="0" applyFill="1" applyBorder="1"/>
    <xf numFmtId="165" fontId="0" fillId="2" borderId="1" xfId="0" applyNumberFormat="1" applyFill="1" applyBorder="1"/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Recovery liver,</a:t>
            </a:r>
            <a:r>
              <a:rPr lang="en-US" baseline="0"/>
              <a:t> Nominal vs Experimental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Sheet2!$J$2</c:f>
              <c:strCache>
                <c:ptCount val="1"/>
                <c:pt idx="0">
                  <c:v>Estimated Activity, uCi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Sheet2!$F$4:$F$7</c:f>
              <c:numCache>
                <c:formatCode>0.0000</c:formatCode>
                <c:ptCount val="4"/>
                <c:pt idx="0">
                  <c:v>0.125</c:v>
                </c:pt>
                <c:pt idx="1">
                  <c:v>1.25</c:v>
                </c:pt>
                <c:pt idx="2">
                  <c:v>12.5</c:v>
                </c:pt>
                <c:pt idx="3">
                  <c:v>25</c:v>
                </c:pt>
              </c:numCache>
            </c:numRef>
          </c:xVal>
          <c:yVal>
            <c:numRef>
              <c:f>Sheet2!$J$4:$J$7</c:f>
              <c:numCache>
                <c:formatCode>0.0000</c:formatCode>
                <c:ptCount val="4"/>
                <c:pt idx="0">
                  <c:v>0.10376036196585024</c:v>
                </c:pt>
                <c:pt idx="1">
                  <c:v>1.0633804941325531</c:v>
                </c:pt>
                <c:pt idx="2">
                  <c:v>12.433661131129774</c:v>
                </c:pt>
                <c:pt idx="3">
                  <c:v>25.888773124332786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53-4B15-AAA5-DF4C3FD9D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907743"/>
        <c:axId val="425919743"/>
      </c:scatterChart>
      <c:valAx>
        <c:axId val="425907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Nominal Activity</a:t>
                </a:r>
                <a:r>
                  <a:rPr lang="en-US" baseline="0"/>
                  <a:t> (uCi)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919743"/>
        <c:crosses val="autoZero"/>
        <c:crossBetween val="midCat"/>
      </c:valAx>
      <c:valAx>
        <c:axId val="42591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Experimental Activity (uCi)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9077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1</xdr:row>
      <xdr:rowOff>404812</xdr:rowOff>
    </xdr:from>
    <xdr:to>
      <xdr:col>19</xdr:col>
      <xdr:colOff>361950</xdr:colOff>
      <xdr:row>15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FBA17-23B5-5090-CBE6-F8194097B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581025</xdr:colOff>
      <xdr:row>14</xdr:row>
      <xdr:rowOff>114300</xdr:rowOff>
    </xdr:from>
    <xdr:to>
      <xdr:col>6</xdr:col>
      <xdr:colOff>828675</xdr:colOff>
      <xdr:row>23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62829E0-7A79-2B41-54EA-3CE64289848E}"/>
            </a:ext>
          </a:extLst>
        </xdr:cNvPr>
        <xdr:cNvSpPr/>
      </xdr:nvSpPr>
      <xdr:spPr>
        <a:xfrm>
          <a:off x="581025" y="3143250"/>
          <a:ext cx="4248150" cy="1657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/>
            <a:t>Five</a:t>
          </a:r>
          <a:r>
            <a:rPr lang="en-US" baseline="0"/>
            <a:t> liver </a:t>
          </a:r>
        </a:p>
        <a:p>
          <a:r>
            <a:rPr lang="en-US"/>
            <a:t>samples (1g) were spiked with different volumes of a working solution with a concentration of 5 µCi/mL.</a:t>
          </a:r>
          <a:br>
            <a:rPr lang="en-US"/>
          </a:br>
          <a:r>
            <a:rPr lang="en-US"/>
            <a:t>The samples were digested in open vessels using 2 mL of concentrated nitric acid and 3 mL of 35% hydrogen peroxide.</a:t>
          </a:r>
          <a:br>
            <a:rPr lang="en-US"/>
          </a:br>
          <a:r>
            <a:rPr lang="en-US"/>
            <a:t>After digestion, the samples were diluted to volume in 25 mL volumetric flasks.</a:t>
          </a:r>
        </a:p>
        <a:p>
          <a:r>
            <a:rPr lang="en-US"/>
            <a:t>For analysis, 10 mL of each sample was mixed with 10 mL of scintillation cocktail (Ultima Gold).</a:t>
          </a:r>
          <a:br>
            <a:rPr lang="en-US"/>
          </a:br>
          <a:r>
            <a:rPr lang="en-US"/>
            <a:t>Total counting time: 1 minute.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695325</xdr:colOff>
      <xdr:row>19</xdr:row>
      <xdr:rowOff>47625</xdr:rowOff>
    </xdr:from>
    <xdr:to>
      <xdr:col>12</xdr:col>
      <xdr:colOff>426085</xdr:colOff>
      <xdr:row>43</xdr:row>
      <xdr:rowOff>162560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A01514-785D-8D3C-0B8D-F7FD3245F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29275" y="4029075"/>
          <a:ext cx="5731510" cy="4686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1C2CE-BF1C-4053-AE2D-082A0D5CD3C0}">
  <dimension ref="B2:L13"/>
  <sheetViews>
    <sheetView tabSelected="1" workbookViewId="0">
      <selection activeCell="L10" sqref="L10"/>
    </sheetView>
  </sheetViews>
  <sheetFormatPr defaultRowHeight="15" x14ac:dyDescent="0.25"/>
  <cols>
    <col min="1" max="1" width="9.140625" style="1"/>
    <col min="2" max="3" width="11.42578125" style="1" customWidth="1"/>
    <col min="4" max="7" width="14" style="1" customWidth="1"/>
    <col min="8" max="10" width="15.140625" style="1" customWidth="1"/>
    <col min="11" max="12" width="15.28515625" style="1" customWidth="1"/>
    <col min="13" max="16384" width="9.140625" style="1"/>
  </cols>
  <sheetData>
    <row r="2" spans="2:12" ht="43.5" customHeight="1" x14ac:dyDescent="0.25">
      <c r="B2" s="2" t="s">
        <v>0</v>
      </c>
      <c r="C2" s="2" t="s">
        <v>1</v>
      </c>
      <c r="D2" s="2" t="s">
        <v>3</v>
      </c>
      <c r="E2" s="2" t="s">
        <v>12</v>
      </c>
      <c r="F2" s="2" t="s">
        <v>2</v>
      </c>
      <c r="G2" s="2" t="s">
        <v>5</v>
      </c>
      <c r="H2" s="2" t="s">
        <v>4</v>
      </c>
      <c r="I2" s="2" t="s">
        <v>13</v>
      </c>
      <c r="J2" s="2" t="s">
        <v>8</v>
      </c>
      <c r="K2" s="2" t="s">
        <v>6</v>
      </c>
      <c r="L2" s="2" t="s">
        <v>7</v>
      </c>
    </row>
    <row r="3" spans="2:12" x14ac:dyDescent="0.25">
      <c r="B3" s="3"/>
      <c r="C3" s="3"/>
      <c r="D3" s="7"/>
      <c r="E3" s="7"/>
      <c r="F3" s="8"/>
      <c r="G3" s="5">
        <v>239</v>
      </c>
      <c r="H3" s="6"/>
      <c r="I3" s="6"/>
      <c r="J3" s="9"/>
      <c r="K3" s="3"/>
      <c r="L3" s="3"/>
    </row>
    <row r="4" spans="2:12" x14ac:dyDescent="0.25">
      <c r="B4" s="3">
        <v>1E-3</v>
      </c>
      <c r="C4" s="3">
        <v>25</v>
      </c>
      <c r="D4" s="7">
        <f t="shared" ref="D4:D7" si="0">(((B4*5)/C4)*25)</f>
        <v>5.0000000000000001E-3</v>
      </c>
      <c r="E4" s="7">
        <f t="shared" ref="E4:E7" si="1">(D4*C4)/0.001</f>
        <v>125</v>
      </c>
      <c r="F4" s="8">
        <f t="shared" ref="F4:F7" si="2">E4*0.001</f>
        <v>0.125</v>
      </c>
      <c r="G4" s="5">
        <v>9568</v>
      </c>
      <c r="H4" s="6">
        <f t="shared" ref="H4:H7" si="3">(G4-$C$12)/$C$11</f>
        <v>4.1504144786340099E-3</v>
      </c>
      <c r="I4" s="6">
        <f t="shared" ref="I4:I7" si="4">(H4*25)/0.001</f>
        <v>103.76036196585024</v>
      </c>
      <c r="J4" s="9">
        <f t="shared" ref="J4:J7" si="5">I4*0.001</f>
        <v>0.10376036196585024</v>
      </c>
      <c r="K4" s="4">
        <f>(I4/E4)*100</f>
        <v>83.008289572680198</v>
      </c>
      <c r="L4" s="4">
        <f>((J4)/F4)*100</f>
        <v>83.008289572680198</v>
      </c>
    </row>
    <row r="5" spans="2:12" x14ac:dyDescent="0.25">
      <c r="B5" s="3">
        <v>0.01</v>
      </c>
      <c r="C5" s="3">
        <v>25</v>
      </c>
      <c r="D5" s="7">
        <f t="shared" si="0"/>
        <v>0.05</v>
      </c>
      <c r="E5" s="7">
        <f t="shared" si="1"/>
        <v>1250</v>
      </c>
      <c r="F5" s="8">
        <f t="shared" si="2"/>
        <v>1.25</v>
      </c>
      <c r="G5" s="5">
        <v>94820</v>
      </c>
      <c r="H5" s="6">
        <f t="shared" si="3"/>
        <v>4.2535219765302119E-2</v>
      </c>
      <c r="I5" s="6">
        <f t="shared" si="4"/>
        <v>1063.3804941325532</v>
      </c>
      <c r="J5" s="9">
        <f t="shared" si="5"/>
        <v>1.0633804941325531</v>
      </c>
      <c r="K5" s="4">
        <f>(H5/D5)*100</f>
        <v>85.070439530604233</v>
      </c>
      <c r="L5" s="4">
        <f t="shared" ref="L5:L7" si="6">((J5)/F5)*100</f>
        <v>85.070439530604247</v>
      </c>
    </row>
    <row r="6" spans="2:12" x14ac:dyDescent="0.25">
      <c r="B6" s="3">
        <v>0.1</v>
      </c>
      <c r="C6" s="3">
        <v>25</v>
      </c>
      <c r="D6" s="7">
        <f t="shared" si="0"/>
        <v>0.5</v>
      </c>
      <c r="E6" s="7">
        <f t="shared" si="1"/>
        <v>12500</v>
      </c>
      <c r="F6" s="8">
        <f t="shared" si="2"/>
        <v>12.5</v>
      </c>
      <c r="G6" s="5">
        <v>1104948</v>
      </c>
      <c r="H6" s="6">
        <f t="shared" si="3"/>
        <v>0.497346445245191</v>
      </c>
      <c r="I6" s="6">
        <f t="shared" si="4"/>
        <v>12433.661131129775</v>
      </c>
      <c r="J6" s="9">
        <f t="shared" si="5"/>
        <v>12.433661131129774</v>
      </c>
      <c r="K6" s="4">
        <f>(H6/D6)*100</f>
        <v>99.469289049038196</v>
      </c>
      <c r="L6" s="4">
        <f t="shared" si="6"/>
        <v>99.469289049038196</v>
      </c>
    </row>
    <row r="7" spans="2:12" x14ac:dyDescent="0.25">
      <c r="B7" s="3">
        <v>0.2</v>
      </c>
      <c r="C7" s="3">
        <v>25</v>
      </c>
      <c r="D7" s="7">
        <f t="shared" si="0"/>
        <v>1</v>
      </c>
      <c r="E7" s="7">
        <f t="shared" si="1"/>
        <v>25000</v>
      </c>
      <c r="F7" s="8">
        <f t="shared" si="2"/>
        <v>25</v>
      </c>
      <c r="G7" s="5">
        <v>2300291</v>
      </c>
      <c r="H7" s="6">
        <f t="shared" si="3"/>
        <v>1.0355509249733115</v>
      </c>
      <c r="I7" s="6">
        <f t="shared" si="4"/>
        <v>25888.773124332787</v>
      </c>
      <c r="J7" s="9">
        <f t="shared" si="5"/>
        <v>25.888773124332786</v>
      </c>
      <c r="K7" s="4">
        <f>(H7/D7)*100</f>
        <v>103.55509249733115</v>
      </c>
      <c r="L7" s="4">
        <f t="shared" si="6"/>
        <v>103.55509249733115</v>
      </c>
    </row>
    <row r="8" spans="2:12" x14ac:dyDescent="0.25">
      <c r="B8" s="10"/>
      <c r="C8" s="10"/>
      <c r="D8" s="11"/>
      <c r="E8" s="11"/>
      <c r="F8" s="11"/>
      <c r="G8" s="10"/>
      <c r="H8" s="10"/>
      <c r="I8" s="10"/>
      <c r="J8" s="11"/>
      <c r="K8" s="12"/>
      <c r="L8" s="12"/>
    </row>
    <row r="11" spans="2:12" x14ac:dyDescent="0.25">
      <c r="B11" s="1" t="s">
        <v>10</v>
      </c>
      <c r="C11" s="1">
        <v>2220983</v>
      </c>
    </row>
    <row r="12" spans="2:12" x14ac:dyDescent="0.25">
      <c r="B12" s="1" t="s">
        <v>11</v>
      </c>
      <c r="C12" s="1">
        <v>350</v>
      </c>
    </row>
    <row r="13" spans="2:12" x14ac:dyDescent="0.25">
      <c r="L13" s="1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Jovanovski</dc:creator>
  <cp:lastModifiedBy>Zehra Hajrulai Musliu</cp:lastModifiedBy>
  <dcterms:created xsi:type="dcterms:W3CDTF">2015-06-05T18:17:20Z</dcterms:created>
  <dcterms:modified xsi:type="dcterms:W3CDTF">2025-09-16T16:31:00Z</dcterms:modified>
</cp:coreProperties>
</file>