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thurcoet/Documents/PhD_COËT/MIO/Architecture/Supp/Table/"/>
    </mc:Choice>
  </mc:AlternateContent>
  <xr:revisionPtr revIDLastSave="0" documentId="13_ncr:1_{76AC4C49-FEEE-6D4A-8B5B-518F6F4F007B}" xr6:coauthVersionLast="47" xr6:coauthVersionMax="47" xr10:uidLastSave="{00000000-0000-0000-0000-000000000000}"/>
  <bookViews>
    <workbookView xWindow="30260" yWindow="500" windowWidth="38400" windowHeight="21100" xr2:uid="{D5BDA09A-ED89-514B-B38B-E4AA301468C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1" l="1"/>
  <c r="I2" i="1"/>
  <c r="Y17" i="1"/>
  <c r="Y18" i="1"/>
  <c r="AB18" i="1" s="1"/>
  <c r="Y19" i="1"/>
  <c r="Y20" i="1"/>
  <c r="Y21" i="1"/>
  <c r="Y22" i="1"/>
  <c r="Y23" i="1"/>
  <c r="AD23" i="1" s="1"/>
  <c r="Y24" i="1"/>
  <c r="Y25" i="1"/>
  <c r="AD25" i="1" s="1"/>
  <c r="Y26" i="1"/>
  <c r="Y27" i="1"/>
  <c r="Z27" i="1" s="1"/>
  <c r="Y28" i="1"/>
  <c r="AD28" i="1" s="1"/>
  <c r="Y29" i="1"/>
  <c r="AD29" i="1" s="1"/>
  <c r="Y30" i="1"/>
  <c r="Z30" i="1" s="1"/>
  <c r="Y31" i="1"/>
  <c r="Y32" i="1"/>
  <c r="Y33" i="1"/>
  <c r="Y34" i="1"/>
  <c r="AD34" i="1" s="1"/>
  <c r="Y35" i="1"/>
  <c r="AD35" i="1" s="1"/>
  <c r="Y36" i="1"/>
  <c r="Y37" i="1"/>
  <c r="AD37" i="1" s="1"/>
  <c r="Y38" i="1"/>
  <c r="Z38" i="1" s="1"/>
  <c r="Y39" i="1"/>
  <c r="AD39" i="1" s="1"/>
  <c r="Y40" i="1"/>
  <c r="Z40" i="1" s="1"/>
  <c r="Y41" i="1"/>
  <c r="Y42" i="1"/>
  <c r="AB42" i="1" s="1"/>
  <c r="Y43" i="1"/>
  <c r="Y44" i="1"/>
  <c r="AD44" i="1" s="1"/>
  <c r="Y45" i="1"/>
  <c r="AB45" i="1" s="1"/>
  <c r="Y46" i="1"/>
  <c r="Z46" i="1" s="1"/>
  <c r="Y47" i="1"/>
  <c r="Y48" i="1"/>
  <c r="Y49" i="1"/>
  <c r="AD49" i="1" s="1"/>
  <c r="Y50" i="1"/>
  <c r="Y51" i="1"/>
  <c r="Y52" i="1"/>
  <c r="AD52" i="1" s="1"/>
  <c r="Y53" i="1"/>
  <c r="Y54" i="1"/>
  <c r="Y55" i="1"/>
  <c r="Y56" i="1"/>
  <c r="AD56" i="1" s="1"/>
  <c r="Y57" i="1"/>
  <c r="AB57" i="1" s="1"/>
  <c r="Y58" i="1"/>
  <c r="Y59" i="1"/>
  <c r="AB59" i="1" s="1"/>
  <c r="Y60" i="1"/>
  <c r="Y61" i="1"/>
  <c r="Z61" i="1" s="1"/>
  <c r="Y62" i="1"/>
  <c r="Y63" i="1"/>
  <c r="Z63" i="1" s="1"/>
  <c r="Y64" i="1"/>
  <c r="Y65" i="1"/>
  <c r="Y66" i="1"/>
  <c r="Y67" i="1"/>
  <c r="AD67" i="1" s="1"/>
  <c r="Y68" i="1"/>
  <c r="Z68" i="1" s="1"/>
  <c r="Y69" i="1"/>
  <c r="Y70" i="1"/>
  <c r="AD70" i="1" s="1"/>
  <c r="Y71" i="1"/>
  <c r="AB71" i="1" s="1"/>
  <c r="Y72" i="1"/>
  <c r="AB72" i="1" s="1"/>
  <c r="Y73" i="1"/>
  <c r="AB73" i="1" s="1"/>
  <c r="Y74" i="1"/>
  <c r="Y75" i="1"/>
  <c r="AB75" i="1" s="1"/>
  <c r="Y76" i="1"/>
  <c r="Z76" i="1" s="1"/>
  <c r="Y77" i="1"/>
  <c r="Y78" i="1"/>
  <c r="Y79" i="1"/>
  <c r="AD79" i="1" s="1"/>
  <c r="Y80" i="1"/>
  <c r="AD80" i="1" s="1"/>
  <c r="Y81" i="1"/>
  <c r="Y82" i="1"/>
  <c r="Y83" i="1"/>
  <c r="AB83" i="1" s="1"/>
  <c r="Y84" i="1"/>
  <c r="Y85" i="1"/>
  <c r="AD85" i="1" s="1"/>
  <c r="Y86" i="1"/>
  <c r="Y87" i="1"/>
  <c r="Y88" i="1"/>
  <c r="AB88" i="1" s="1"/>
  <c r="Y89" i="1"/>
  <c r="Y90" i="1"/>
  <c r="Z90" i="1" s="1"/>
  <c r="Y91" i="1"/>
  <c r="AD91" i="1" s="1"/>
  <c r="Y3" i="1"/>
  <c r="Y4" i="1"/>
  <c r="Y5" i="1"/>
  <c r="Y6" i="1"/>
  <c r="Y7" i="1"/>
  <c r="Y8" i="1"/>
  <c r="Y9" i="1"/>
  <c r="AB9" i="1" s="1"/>
  <c r="Y10" i="1"/>
  <c r="Y11" i="1"/>
  <c r="Z11" i="1" s="1"/>
  <c r="Y12" i="1"/>
  <c r="AD12" i="1" s="1"/>
  <c r="Y13" i="1"/>
  <c r="AD13" i="1" s="1"/>
  <c r="Y14" i="1"/>
  <c r="AB14" i="1" s="1"/>
  <c r="Y15" i="1"/>
  <c r="AD15" i="1" s="1"/>
  <c r="Y16" i="1"/>
  <c r="AB16" i="1" s="1"/>
  <c r="Y2" i="1"/>
  <c r="AD47" i="1"/>
  <c r="AI91" i="1"/>
  <c r="M91" i="1"/>
  <c r="L91" i="1"/>
  <c r="K91" i="1"/>
  <c r="AI90" i="1"/>
  <c r="M90" i="1"/>
  <c r="L90" i="1"/>
  <c r="K90" i="1"/>
  <c r="AI89" i="1"/>
  <c r="M89" i="1"/>
  <c r="L89" i="1"/>
  <c r="K89" i="1"/>
  <c r="J89" i="1"/>
  <c r="I89" i="1"/>
  <c r="AI88" i="1"/>
  <c r="M88" i="1"/>
  <c r="L88" i="1"/>
  <c r="K88" i="1"/>
  <c r="J88" i="1"/>
  <c r="I88" i="1"/>
  <c r="AI87" i="1"/>
  <c r="M87" i="1"/>
  <c r="L87" i="1"/>
  <c r="K87" i="1"/>
  <c r="J87" i="1"/>
  <c r="I87" i="1"/>
  <c r="AI86" i="1"/>
  <c r="M86" i="1"/>
  <c r="L86" i="1"/>
  <c r="K86" i="1"/>
  <c r="AI85" i="1"/>
  <c r="M85" i="1"/>
  <c r="L85" i="1"/>
  <c r="K85" i="1"/>
  <c r="J85" i="1"/>
  <c r="I85" i="1"/>
  <c r="AI84" i="1"/>
  <c r="M84" i="1"/>
  <c r="L84" i="1"/>
  <c r="K84" i="1"/>
  <c r="J84" i="1"/>
  <c r="I84" i="1"/>
  <c r="AI83" i="1"/>
  <c r="M83" i="1"/>
  <c r="L83" i="1"/>
  <c r="K83" i="1"/>
  <c r="J83" i="1"/>
  <c r="I83" i="1"/>
  <c r="AI82" i="1"/>
  <c r="M82" i="1"/>
  <c r="L82" i="1"/>
  <c r="K82" i="1"/>
  <c r="J82" i="1"/>
  <c r="I82" i="1"/>
  <c r="AI81" i="1"/>
  <c r="M81" i="1"/>
  <c r="L81" i="1"/>
  <c r="K81" i="1"/>
  <c r="AI80" i="1"/>
  <c r="M80" i="1"/>
  <c r="L80" i="1"/>
  <c r="K80" i="1"/>
  <c r="J80" i="1"/>
  <c r="I80" i="1"/>
  <c r="AI79" i="1"/>
  <c r="M79" i="1"/>
  <c r="L79" i="1"/>
  <c r="K79" i="1"/>
  <c r="J79" i="1"/>
  <c r="I79" i="1"/>
  <c r="AI78" i="1"/>
  <c r="M78" i="1"/>
  <c r="L78" i="1"/>
  <c r="K78" i="1"/>
  <c r="J78" i="1"/>
  <c r="I78" i="1"/>
  <c r="AI77" i="1"/>
  <c r="M77" i="1"/>
  <c r="L77" i="1"/>
  <c r="K77" i="1"/>
  <c r="J77" i="1"/>
  <c r="I77" i="1"/>
  <c r="AI76" i="1"/>
  <c r="M76" i="1"/>
  <c r="L76" i="1"/>
  <c r="K76" i="1"/>
  <c r="J76" i="1"/>
  <c r="I76" i="1"/>
  <c r="AI75" i="1"/>
  <c r="M75" i="1"/>
  <c r="L75" i="1"/>
  <c r="K75" i="1"/>
  <c r="J75" i="1"/>
  <c r="I75" i="1"/>
  <c r="AI74" i="1"/>
  <c r="M74" i="1"/>
  <c r="L74" i="1"/>
  <c r="K74" i="1"/>
  <c r="J74" i="1"/>
  <c r="I74" i="1"/>
  <c r="AI73" i="1"/>
  <c r="M73" i="1"/>
  <c r="L73" i="1"/>
  <c r="K73" i="1"/>
  <c r="J73" i="1"/>
  <c r="I73" i="1"/>
  <c r="AI72" i="1"/>
  <c r="M72" i="1"/>
  <c r="L72" i="1"/>
  <c r="K72" i="1"/>
  <c r="J72" i="1"/>
  <c r="I72" i="1"/>
  <c r="AI71" i="1"/>
  <c r="M71" i="1"/>
  <c r="L71" i="1"/>
  <c r="K71" i="1"/>
  <c r="J71" i="1"/>
  <c r="I71" i="1"/>
  <c r="AI70" i="1"/>
  <c r="M70" i="1"/>
  <c r="L70" i="1"/>
  <c r="K70" i="1"/>
  <c r="J70" i="1"/>
  <c r="I70" i="1"/>
  <c r="AI69" i="1"/>
  <c r="M69" i="1"/>
  <c r="L69" i="1"/>
  <c r="K69" i="1"/>
  <c r="J69" i="1"/>
  <c r="I69" i="1"/>
  <c r="AI68" i="1"/>
  <c r="M68" i="1"/>
  <c r="L68" i="1"/>
  <c r="K68" i="1"/>
  <c r="J68" i="1"/>
  <c r="I68" i="1"/>
  <c r="AI67" i="1"/>
  <c r="M67" i="1"/>
  <c r="L67" i="1"/>
  <c r="K67" i="1"/>
  <c r="J67" i="1"/>
  <c r="I67" i="1"/>
  <c r="AI66" i="1"/>
  <c r="M66" i="1"/>
  <c r="L66" i="1"/>
  <c r="K66" i="1"/>
  <c r="J66" i="1"/>
  <c r="I66" i="1"/>
  <c r="AI65" i="1"/>
  <c r="M65" i="1"/>
  <c r="L65" i="1"/>
  <c r="K65" i="1"/>
  <c r="J65" i="1"/>
  <c r="I65" i="1"/>
  <c r="AI64" i="1"/>
  <c r="M64" i="1"/>
  <c r="L64" i="1"/>
  <c r="K64" i="1"/>
  <c r="J64" i="1"/>
  <c r="I64" i="1"/>
  <c r="AI63" i="1"/>
  <c r="M63" i="1"/>
  <c r="L63" i="1"/>
  <c r="K63" i="1"/>
  <c r="J63" i="1"/>
  <c r="I63" i="1"/>
  <c r="AI62" i="1"/>
  <c r="M62" i="1"/>
  <c r="L62" i="1"/>
  <c r="K62" i="1"/>
  <c r="J62" i="1"/>
  <c r="I62" i="1"/>
  <c r="AI61" i="1"/>
  <c r="M61" i="1"/>
  <c r="L61" i="1"/>
  <c r="K61" i="1"/>
  <c r="J61" i="1"/>
  <c r="I61" i="1"/>
  <c r="AI60" i="1"/>
  <c r="M60" i="1"/>
  <c r="L60" i="1"/>
  <c r="K60" i="1"/>
  <c r="J60" i="1"/>
  <c r="I60" i="1"/>
  <c r="AI59" i="1"/>
  <c r="M59" i="1"/>
  <c r="L59" i="1"/>
  <c r="K59" i="1"/>
  <c r="J59" i="1"/>
  <c r="I59" i="1"/>
  <c r="AI58" i="1"/>
  <c r="M58" i="1"/>
  <c r="L58" i="1"/>
  <c r="K58" i="1"/>
  <c r="J58" i="1"/>
  <c r="I58" i="1"/>
  <c r="AI57" i="1"/>
  <c r="M57" i="1"/>
  <c r="L57" i="1"/>
  <c r="K57" i="1"/>
  <c r="J57" i="1"/>
  <c r="I57" i="1"/>
  <c r="AI56" i="1"/>
  <c r="M56" i="1"/>
  <c r="L56" i="1"/>
  <c r="K56" i="1"/>
  <c r="J56" i="1"/>
  <c r="I56" i="1"/>
  <c r="AI55" i="1"/>
  <c r="M55" i="1"/>
  <c r="L55" i="1"/>
  <c r="K55" i="1"/>
  <c r="J55" i="1"/>
  <c r="I55" i="1"/>
  <c r="AI54" i="1"/>
  <c r="M54" i="1"/>
  <c r="L54" i="1"/>
  <c r="K54" i="1"/>
  <c r="J54" i="1"/>
  <c r="I54" i="1"/>
  <c r="AI53" i="1"/>
  <c r="M53" i="1"/>
  <c r="L53" i="1"/>
  <c r="K53" i="1"/>
  <c r="J53" i="1"/>
  <c r="I53" i="1"/>
  <c r="AI52" i="1"/>
  <c r="M52" i="1"/>
  <c r="L52" i="1"/>
  <c r="K52" i="1"/>
  <c r="J52" i="1"/>
  <c r="I52" i="1"/>
  <c r="AI51" i="1"/>
  <c r="M51" i="1"/>
  <c r="L51" i="1"/>
  <c r="K51" i="1"/>
  <c r="J51" i="1"/>
  <c r="I51" i="1"/>
  <c r="AI50" i="1"/>
  <c r="M50" i="1"/>
  <c r="L50" i="1"/>
  <c r="K50" i="1"/>
  <c r="J50" i="1"/>
  <c r="I50" i="1"/>
  <c r="AI49" i="1"/>
  <c r="M49" i="1"/>
  <c r="L49" i="1"/>
  <c r="K49" i="1"/>
  <c r="J49" i="1"/>
  <c r="I49" i="1"/>
  <c r="AI48" i="1"/>
  <c r="M48" i="1"/>
  <c r="L48" i="1"/>
  <c r="K48" i="1"/>
  <c r="J48" i="1"/>
  <c r="I48" i="1"/>
  <c r="AI47" i="1"/>
  <c r="M47" i="1"/>
  <c r="L47" i="1"/>
  <c r="K47" i="1"/>
  <c r="J47" i="1"/>
  <c r="I47" i="1"/>
  <c r="AI46" i="1"/>
  <c r="M46" i="1"/>
  <c r="L46" i="1"/>
  <c r="K46" i="1"/>
  <c r="J46" i="1"/>
  <c r="I46" i="1"/>
  <c r="AI45" i="1"/>
  <c r="M45" i="1"/>
  <c r="L45" i="1"/>
  <c r="K45" i="1"/>
  <c r="J45" i="1"/>
  <c r="I45" i="1"/>
  <c r="AI44" i="1"/>
  <c r="M44" i="1"/>
  <c r="L44" i="1"/>
  <c r="K44" i="1"/>
  <c r="J44" i="1"/>
  <c r="I44" i="1"/>
  <c r="AI43" i="1"/>
  <c r="M43" i="1"/>
  <c r="L43" i="1"/>
  <c r="K43" i="1"/>
  <c r="J43" i="1"/>
  <c r="I43" i="1"/>
  <c r="AI42" i="1"/>
  <c r="M42" i="1"/>
  <c r="L42" i="1"/>
  <c r="K42" i="1"/>
  <c r="J42" i="1"/>
  <c r="I42" i="1"/>
  <c r="AI41" i="1"/>
  <c r="M41" i="1"/>
  <c r="L41" i="1"/>
  <c r="K41" i="1"/>
  <c r="J41" i="1"/>
  <c r="I41" i="1"/>
  <c r="AI40" i="1"/>
  <c r="M40" i="1"/>
  <c r="L40" i="1"/>
  <c r="K40" i="1"/>
  <c r="J40" i="1"/>
  <c r="I40" i="1"/>
  <c r="AI39" i="1"/>
  <c r="M39" i="1"/>
  <c r="L39" i="1"/>
  <c r="K39" i="1"/>
  <c r="J39" i="1"/>
  <c r="I39" i="1"/>
  <c r="AI38" i="1"/>
  <c r="M38" i="1"/>
  <c r="L38" i="1"/>
  <c r="K38" i="1"/>
  <c r="J38" i="1"/>
  <c r="I38" i="1"/>
  <c r="AI37" i="1"/>
  <c r="M37" i="1"/>
  <c r="L37" i="1"/>
  <c r="K37" i="1"/>
  <c r="J37" i="1"/>
  <c r="I37" i="1"/>
  <c r="AI36" i="1"/>
  <c r="M36" i="1"/>
  <c r="L36" i="1"/>
  <c r="K36" i="1"/>
  <c r="J36" i="1"/>
  <c r="I36" i="1"/>
  <c r="AI35" i="1"/>
  <c r="M35" i="1"/>
  <c r="L35" i="1"/>
  <c r="K35" i="1"/>
  <c r="J35" i="1"/>
  <c r="I35" i="1"/>
  <c r="AI34" i="1"/>
  <c r="M34" i="1"/>
  <c r="L34" i="1"/>
  <c r="K34" i="1"/>
  <c r="J34" i="1"/>
  <c r="I34" i="1"/>
  <c r="AI33" i="1"/>
  <c r="M33" i="1"/>
  <c r="L33" i="1"/>
  <c r="K33" i="1"/>
  <c r="J33" i="1"/>
  <c r="I33" i="1"/>
  <c r="AI32" i="1"/>
  <c r="M32" i="1"/>
  <c r="L32" i="1"/>
  <c r="K32" i="1"/>
  <c r="J32" i="1"/>
  <c r="I32" i="1"/>
  <c r="AI31" i="1"/>
  <c r="M31" i="1"/>
  <c r="L31" i="1"/>
  <c r="K31" i="1"/>
  <c r="J31" i="1"/>
  <c r="I31" i="1"/>
  <c r="AI30" i="1"/>
  <c r="M30" i="1"/>
  <c r="L30" i="1"/>
  <c r="K30" i="1"/>
  <c r="J30" i="1"/>
  <c r="I30" i="1"/>
  <c r="AI29" i="1"/>
  <c r="M29" i="1"/>
  <c r="L29" i="1"/>
  <c r="K29" i="1"/>
  <c r="J29" i="1"/>
  <c r="I29" i="1"/>
  <c r="AI28" i="1"/>
  <c r="M28" i="1"/>
  <c r="L28" i="1"/>
  <c r="K28" i="1"/>
  <c r="J28" i="1"/>
  <c r="I28" i="1"/>
  <c r="AI27" i="1"/>
  <c r="M27" i="1"/>
  <c r="L27" i="1"/>
  <c r="K27" i="1"/>
  <c r="J27" i="1"/>
  <c r="I27" i="1"/>
  <c r="AI26" i="1"/>
  <c r="M26" i="1"/>
  <c r="L26" i="1"/>
  <c r="K26" i="1"/>
  <c r="J26" i="1"/>
  <c r="I26" i="1"/>
  <c r="AI25" i="1"/>
  <c r="M25" i="1"/>
  <c r="L25" i="1"/>
  <c r="K25" i="1"/>
  <c r="J25" i="1"/>
  <c r="I25" i="1"/>
  <c r="AI24" i="1"/>
  <c r="M24" i="1"/>
  <c r="L24" i="1"/>
  <c r="K24" i="1"/>
  <c r="J24" i="1"/>
  <c r="I24" i="1"/>
  <c r="AI23" i="1"/>
  <c r="M23" i="1"/>
  <c r="L23" i="1"/>
  <c r="K23" i="1"/>
  <c r="J23" i="1"/>
  <c r="I23" i="1"/>
  <c r="AI22" i="1"/>
  <c r="M22" i="1"/>
  <c r="L22" i="1"/>
  <c r="K22" i="1"/>
  <c r="J22" i="1"/>
  <c r="I22" i="1"/>
  <c r="AI21" i="1"/>
  <c r="M21" i="1"/>
  <c r="L21" i="1"/>
  <c r="K21" i="1"/>
  <c r="J21" i="1"/>
  <c r="I21" i="1"/>
  <c r="AI20" i="1"/>
  <c r="M20" i="1"/>
  <c r="L20" i="1"/>
  <c r="K20" i="1"/>
  <c r="J20" i="1"/>
  <c r="I20" i="1"/>
  <c r="AI19" i="1"/>
  <c r="M19" i="1"/>
  <c r="L19" i="1"/>
  <c r="K19" i="1"/>
  <c r="J19" i="1"/>
  <c r="I19" i="1"/>
  <c r="AI18" i="1"/>
  <c r="M18" i="1"/>
  <c r="L18" i="1"/>
  <c r="K18" i="1"/>
  <c r="J18" i="1"/>
  <c r="I18" i="1"/>
  <c r="AI17" i="1"/>
  <c r="M17" i="1"/>
  <c r="L17" i="1"/>
  <c r="K17" i="1"/>
  <c r="J17" i="1"/>
  <c r="I17" i="1"/>
  <c r="AI16" i="1"/>
  <c r="M16" i="1"/>
  <c r="L16" i="1"/>
  <c r="K16" i="1"/>
  <c r="J16" i="1"/>
  <c r="I16" i="1"/>
  <c r="AI15" i="1"/>
  <c r="M15" i="1"/>
  <c r="L15" i="1"/>
  <c r="K15" i="1"/>
  <c r="J15" i="1"/>
  <c r="I15" i="1"/>
  <c r="AI14" i="1"/>
  <c r="M14" i="1"/>
  <c r="L14" i="1"/>
  <c r="K14" i="1"/>
  <c r="J14" i="1"/>
  <c r="I14" i="1"/>
  <c r="AI13" i="1"/>
  <c r="M13" i="1"/>
  <c r="L13" i="1"/>
  <c r="K13" i="1"/>
  <c r="J13" i="1"/>
  <c r="I13" i="1"/>
  <c r="AI12" i="1"/>
  <c r="M12" i="1"/>
  <c r="L12" i="1"/>
  <c r="K12" i="1"/>
  <c r="J12" i="1"/>
  <c r="I12" i="1"/>
  <c r="AI11" i="1"/>
  <c r="M11" i="1"/>
  <c r="L11" i="1"/>
  <c r="K11" i="1"/>
  <c r="J11" i="1"/>
  <c r="I11" i="1"/>
  <c r="AI10" i="1"/>
  <c r="M10" i="1"/>
  <c r="L10" i="1"/>
  <c r="K10" i="1"/>
  <c r="J10" i="1"/>
  <c r="I10" i="1"/>
  <c r="AI9" i="1"/>
  <c r="M9" i="1"/>
  <c r="L9" i="1"/>
  <c r="K9" i="1"/>
  <c r="J9" i="1"/>
  <c r="I9" i="1"/>
  <c r="AI8" i="1"/>
  <c r="M8" i="1"/>
  <c r="L8" i="1"/>
  <c r="K8" i="1"/>
  <c r="J8" i="1"/>
  <c r="I8" i="1"/>
  <c r="AI7" i="1"/>
  <c r="M7" i="1"/>
  <c r="L7" i="1"/>
  <c r="K7" i="1"/>
  <c r="J7" i="1"/>
  <c r="I7" i="1"/>
  <c r="T6" i="1"/>
  <c r="M6" i="1"/>
  <c r="L6" i="1"/>
  <c r="K6" i="1"/>
  <c r="J6" i="1"/>
  <c r="I6" i="1"/>
  <c r="T5" i="1"/>
  <c r="AI5" i="1" s="1"/>
  <c r="M5" i="1"/>
  <c r="L5" i="1"/>
  <c r="K5" i="1"/>
  <c r="J5" i="1"/>
  <c r="I5" i="1"/>
  <c r="T4" i="1"/>
  <c r="AI4" i="1" s="1"/>
  <c r="M4" i="1"/>
  <c r="L4" i="1"/>
  <c r="K4" i="1"/>
  <c r="J4" i="1"/>
  <c r="I4" i="1"/>
  <c r="T3" i="1"/>
  <c r="AI3" i="1" s="1"/>
  <c r="M3" i="1"/>
  <c r="L3" i="1"/>
  <c r="K3" i="1"/>
  <c r="J3" i="1"/>
  <c r="I3" i="1"/>
  <c r="W2" i="1"/>
  <c r="V2" i="1"/>
  <c r="T2" i="1"/>
  <c r="M2" i="1"/>
  <c r="L2" i="1"/>
  <c r="K2" i="1"/>
  <c r="J2" i="1"/>
  <c r="Z49" i="1" l="1"/>
  <c r="AQ24" i="1"/>
  <c r="AD59" i="1"/>
  <c r="AE59" i="1" s="1"/>
  <c r="AD89" i="1"/>
  <c r="AP84" i="1"/>
  <c r="Z89" i="1"/>
  <c r="AA89" i="1" s="1"/>
  <c r="AB30" i="1"/>
  <c r="AC30" i="1" s="1"/>
  <c r="AI2" i="1"/>
  <c r="Z87" i="1"/>
  <c r="AA87" i="1" s="1"/>
  <c r="AA40" i="1"/>
  <c r="AE39" i="1"/>
  <c r="AC16" i="1"/>
  <c r="AC42" i="1"/>
  <c r="AQ73" i="1"/>
  <c r="AR41" i="1"/>
  <c r="AU41" i="1" s="1"/>
  <c r="AD40" i="1"/>
  <c r="AE40" i="1" s="1"/>
  <c r="AP88" i="1"/>
  <c r="Z39" i="1"/>
  <c r="AA39" i="1" s="1"/>
  <c r="AB39" i="1"/>
  <c r="AC39" i="1" s="1"/>
  <c r="AP71" i="1"/>
  <c r="AB87" i="1"/>
  <c r="AC87" i="1" s="1"/>
  <c r="AE70" i="1"/>
  <c r="AE44" i="1"/>
  <c r="AB13" i="1"/>
  <c r="AC13" i="1" s="1"/>
  <c r="AA76" i="1"/>
  <c r="Z44" i="1"/>
  <c r="AA44" i="1" s="1"/>
  <c r="AB63" i="1"/>
  <c r="AC63" i="1" s="1"/>
  <c r="AD64" i="1"/>
  <c r="AD83" i="1"/>
  <c r="AE83" i="1" s="1"/>
  <c r="AB44" i="1"/>
  <c r="AC44" i="1" s="1"/>
  <c r="AB25" i="1"/>
  <c r="AC25" i="1" s="1"/>
  <c r="AD73" i="1"/>
  <c r="Z35" i="1"/>
  <c r="AA35" i="1" s="1"/>
  <c r="Z88" i="1"/>
  <c r="AA88" i="1" s="1"/>
  <c r="AE56" i="1"/>
  <c r="AE79" i="1"/>
  <c r="AC73" i="1"/>
  <c r="AE13" i="1"/>
  <c r="Z4" i="1"/>
  <c r="AE37" i="1"/>
  <c r="AA68" i="1"/>
  <c r="AE28" i="1"/>
  <c r="AE52" i="1"/>
  <c r="AE67" i="1"/>
  <c r="AC18" i="1"/>
  <c r="AE91" i="1"/>
  <c r="AC71" i="1"/>
  <c r="AE80" i="1"/>
  <c r="AA30" i="1"/>
  <c r="AA27" i="1"/>
  <c r="AE15" i="1"/>
  <c r="AA49" i="1"/>
  <c r="AB11" i="1"/>
  <c r="AC11" i="1" s="1"/>
  <c r="AC59" i="1"/>
  <c r="AC45" i="1"/>
  <c r="AC88" i="1"/>
  <c r="AC9" i="1"/>
  <c r="AP43" i="1"/>
  <c r="AC57" i="1"/>
  <c r="AD86" i="1"/>
  <c r="AE85" i="1"/>
  <c r="AE35" i="1"/>
  <c r="AE29" i="1"/>
  <c r="AC14" i="1"/>
  <c r="AB80" i="1"/>
  <c r="AC80" i="1" s="1"/>
  <c r="AE49" i="1"/>
  <c r="AQ40" i="1"/>
  <c r="AE23" i="1"/>
  <c r="Z83" i="1"/>
  <c r="AA83" i="1" s="1"/>
  <c r="AD63" i="1"/>
  <c r="Z73" i="1"/>
  <c r="AA73" i="1" s="1"/>
  <c r="AD50" i="1"/>
  <c r="Z28" i="1"/>
  <c r="AA28" i="1" s="1"/>
  <c r="AD88" i="1"/>
  <c r="AB61" i="1"/>
  <c r="AC61" i="1" s="1"/>
  <c r="Z67" i="1"/>
  <c r="AA67" i="1" s="1"/>
  <c r="AB68" i="1"/>
  <c r="AC68" i="1" s="1"/>
  <c r="AD87" i="1"/>
  <c r="AQ70" i="1"/>
  <c r="AD18" i="1"/>
  <c r="AB47" i="1"/>
  <c r="Z50" i="1"/>
  <c r="AA50" i="1" s="1"/>
  <c r="AB67" i="1"/>
  <c r="AC67" i="1" s="1"/>
  <c r="AD68" i="1"/>
  <c r="AP70" i="1"/>
  <c r="AB48" i="1"/>
  <c r="AC48" i="1" s="1"/>
  <c r="Z47" i="1"/>
  <c r="AA47" i="1" s="1"/>
  <c r="AD17" i="1"/>
  <c r="AP72" i="1"/>
  <c r="AD21" i="1"/>
  <c r="AD31" i="1"/>
  <c r="AE31" i="1" s="1"/>
  <c r="AD48" i="1"/>
  <c r="AD57" i="1"/>
  <c r="AR54" i="1" s="1"/>
  <c r="AQ25" i="1"/>
  <c r="AD20" i="1"/>
  <c r="AB40" i="1"/>
  <c r="AC40" i="1" s="1"/>
  <c r="AA61" i="1"/>
  <c r="Z71" i="1"/>
  <c r="AA71" i="1" s="1"/>
  <c r="AB49" i="1"/>
  <c r="Z58" i="1"/>
  <c r="AA58" i="1" s="1"/>
  <c r="Z59" i="1"/>
  <c r="AA59" i="1" s="1"/>
  <c r="Z81" i="1"/>
  <c r="AP56" i="1"/>
  <c r="AP40" i="1"/>
  <c r="Z57" i="1"/>
  <c r="AA57" i="1" s="1"/>
  <c r="AB58" i="1"/>
  <c r="AC58" i="1" s="1"/>
  <c r="AQ55" i="1"/>
  <c r="Z21" i="1"/>
  <c r="AA21" i="1" s="1"/>
  <c r="AD58" i="1"/>
  <c r="AQ72" i="1"/>
  <c r="Z25" i="1"/>
  <c r="AA25" i="1" s="1"/>
  <c r="AP87" i="1"/>
  <c r="AQ86" i="1"/>
  <c r="AP86" i="1"/>
  <c r="AQ42" i="1"/>
  <c r="AP85" i="1"/>
  <c r="AD75" i="1"/>
  <c r="AD54" i="1"/>
  <c r="AQ41" i="1"/>
  <c r="Z53" i="1"/>
  <c r="AA53" i="1" s="1"/>
  <c r="AQ85" i="1"/>
  <c r="AB53" i="1"/>
  <c r="AC53" i="1" s="1"/>
  <c r="Z75" i="1"/>
  <c r="AA75" i="1" s="1"/>
  <c r="AB86" i="1"/>
  <c r="AC86" i="1" s="1"/>
  <c r="AP55" i="1"/>
  <c r="AD30" i="1"/>
  <c r="AE30" i="1" s="1"/>
  <c r="AD45" i="1"/>
  <c r="AD53" i="1"/>
  <c r="AB62" i="1"/>
  <c r="Z62" i="1"/>
  <c r="AA62" i="1" s="1"/>
  <c r="AQ69" i="1"/>
  <c r="AQ39" i="1"/>
  <c r="AD22" i="1"/>
  <c r="AE22" i="1" s="1"/>
  <c r="AD36" i="1"/>
  <c r="AD42" i="1"/>
  <c r="AB76" i="1"/>
  <c r="AC76" i="1" s="1"/>
  <c r="AP69" i="1"/>
  <c r="AP39" i="1"/>
  <c r="AQ88" i="1"/>
  <c r="AQ58" i="1"/>
  <c r="AQ28" i="1"/>
  <c r="AB21" i="1"/>
  <c r="Z22" i="1"/>
  <c r="AA22" i="1" s="1"/>
  <c r="AB26" i="1"/>
  <c r="AC26" i="1" s="1"/>
  <c r="AB35" i="1"/>
  <c r="AC35" i="1" s="1"/>
  <c r="Z36" i="1"/>
  <c r="AA36" i="1" s="1"/>
  <c r="Z66" i="1"/>
  <c r="AA66" i="1" s="1"/>
  <c r="AD76" i="1"/>
  <c r="AP58" i="1"/>
  <c r="AP54" i="1"/>
  <c r="AQ87" i="1"/>
  <c r="AQ57" i="1"/>
  <c r="AQ27" i="1"/>
  <c r="AB20" i="1"/>
  <c r="AB22" i="1"/>
  <c r="AC22" i="1" s="1"/>
  <c r="AD26" i="1"/>
  <c r="AE26" i="1" s="1"/>
  <c r="AB34" i="1"/>
  <c r="AB36" i="1"/>
  <c r="AC36" i="1" s="1"/>
  <c r="Z52" i="1"/>
  <c r="AA52" i="1" s="1"/>
  <c r="AD61" i="1"/>
  <c r="AD62" i="1"/>
  <c r="AB66" i="1"/>
  <c r="AC66" i="1" s="1"/>
  <c r="AP57" i="1"/>
  <c r="AP73" i="1"/>
  <c r="AQ56" i="1"/>
  <c r="AQ26" i="1"/>
  <c r="AD66" i="1"/>
  <c r="AQ84" i="1"/>
  <c r="AB56" i="1"/>
  <c r="AC56" i="1" s="1"/>
  <c r="AQ43" i="1"/>
  <c r="AB81" i="1"/>
  <c r="AC81" i="1" s="1"/>
  <c r="AP42" i="1"/>
  <c r="AD71" i="1"/>
  <c r="AC72" i="1"/>
  <c r="Z80" i="1"/>
  <c r="AA80" i="1" s="1"/>
  <c r="AB85" i="1"/>
  <c r="AC85" i="1" s="1"/>
  <c r="AD90" i="1"/>
  <c r="AE90" i="1" s="1"/>
  <c r="AP41" i="1"/>
  <c r="AQ71" i="1"/>
  <c r="AB52" i="1"/>
  <c r="AC52" i="1" s="1"/>
  <c r="AD72" i="1"/>
  <c r="AQ54" i="1"/>
  <c r="Z72" i="1"/>
  <c r="AA72" i="1" s="1"/>
  <c r="Z85" i="1"/>
  <c r="AA85" i="1" s="1"/>
  <c r="AD81" i="1"/>
  <c r="AB4" i="1"/>
  <c r="AD4" i="1"/>
  <c r="Z13" i="1"/>
  <c r="AA13" i="1" s="1"/>
  <c r="Z14" i="1"/>
  <c r="AA14" i="1" s="1"/>
  <c r="AD14" i="1"/>
  <c r="AE14" i="1" s="1"/>
  <c r="AB7" i="1"/>
  <c r="AC7" i="1" s="1"/>
  <c r="AD6" i="1"/>
  <c r="AD11" i="1"/>
  <c r="AE11" i="1" s="1"/>
  <c r="AD7" i="1"/>
  <c r="AE7" i="1" s="1"/>
  <c r="AD8" i="1"/>
  <c r="AE8" i="1" s="1"/>
  <c r="AD16" i="1"/>
  <c r="Z7" i="1"/>
  <c r="Z8" i="1"/>
  <c r="AA8" i="1" s="1"/>
  <c r="AD9" i="1"/>
  <c r="AE9" i="1" s="1"/>
  <c r="Z10" i="1"/>
  <c r="AA10" i="1" s="1"/>
  <c r="AB8" i="1"/>
  <c r="AC8" i="1" s="1"/>
  <c r="Z9" i="1"/>
  <c r="AA9" i="1" s="1"/>
  <c r="AA11" i="1"/>
  <c r="Z16" i="1"/>
  <c r="AA16" i="1" s="1"/>
  <c r="AD2" i="1"/>
  <c r="AB2" i="1"/>
  <c r="Z2" i="1"/>
  <c r="AE12" i="1"/>
  <c r="AD3" i="1"/>
  <c r="AB3" i="1"/>
  <c r="Z3" i="1"/>
  <c r="AD60" i="1"/>
  <c r="AB60" i="1"/>
  <c r="AD69" i="1"/>
  <c r="AB69" i="1"/>
  <c r="AC69" i="1" s="1"/>
  <c r="AD82" i="1"/>
  <c r="AB82" i="1"/>
  <c r="AC82" i="1" s="1"/>
  <c r="AD84" i="1"/>
  <c r="AR86" i="1" s="1"/>
  <c r="AU86" i="1" s="1"/>
  <c r="AB84" i="1"/>
  <c r="AC84" i="1" s="1"/>
  <c r="Z84" i="1"/>
  <c r="AA84" i="1" s="1"/>
  <c r="Z17" i="1"/>
  <c r="Z12" i="1"/>
  <c r="Z29" i="1"/>
  <c r="AA29" i="1" s="1"/>
  <c r="AB29" i="1"/>
  <c r="AC29" i="1" s="1"/>
  <c r="AE47" i="1"/>
  <c r="Z54" i="1"/>
  <c r="AA54" i="1" s="1"/>
  <c r="Z69" i="1"/>
  <c r="Z82" i="1"/>
  <c r="AA82" i="1" s="1"/>
  <c r="Z60" i="1"/>
  <c r="AA60" i="1" s="1"/>
  <c r="AB17" i="1"/>
  <c r="AD55" i="1"/>
  <c r="AB55" i="1"/>
  <c r="AD38" i="1"/>
  <c r="AB38" i="1"/>
  <c r="AC38" i="1" s="1"/>
  <c r="AB12" i="1"/>
  <c r="Z31" i="1"/>
  <c r="AA31" i="1" s="1"/>
  <c r="AD32" i="1"/>
  <c r="AB32" i="1"/>
  <c r="AA38" i="1"/>
  <c r="AD41" i="1"/>
  <c r="AB41" i="1"/>
  <c r="AC41" i="1" s="1"/>
  <c r="AB54" i="1"/>
  <c r="AC54" i="1" s="1"/>
  <c r="Z55" i="1"/>
  <c r="AA55" i="1" s="1"/>
  <c r="AD74" i="1"/>
  <c r="AB74" i="1"/>
  <c r="Z23" i="1"/>
  <c r="AA23" i="1" s="1"/>
  <c r="AD24" i="1"/>
  <c r="AE24" i="1" s="1"/>
  <c r="AB24" i="1"/>
  <c r="AC24" i="1" s="1"/>
  <c r="AB28" i="1"/>
  <c r="AC28" i="1" s="1"/>
  <c r="Z32" i="1"/>
  <c r="AA32" i="1" s="1"/>
  <c r="Z41" i="1"/>
  <c r="AA41" i="1" s="1"/>
  <c r="AB51" i="1"/>
  <c r="AC51" i="1" s="1"/>
  <c r="Z51" i="1"/>
  <c r="AA51" i="1" s="1"/>
  <c r="AD65" i="1"/>
  <c r="AB65" i="1"/>
  <c r="AC65" i="1" s="1"/>
  <c r="Z65" i="1"/>
  <c r="AA65" i="1" s="1"/>
  <c r="Z74" i="1"/>
  <c r="AA74" i="1" s="1"/>
  <c r="AD77" i="1"/>
  <c r="AB77" i="1"/>
  <c r="AB78" i="1"/>
  <c r="AC78" i="1" s="1"/>
  <c r="AD78" i="1"/>
  <c r="AA81" i="1"/>
  <c r="AC83" i="1"/>
  <c r="AE89" i="1"/>
  <c r="AB6" i="1"/>
  <c r="Z6" i="1"/>
  <c r="AA46" i="1"/>
  <c r="Z18" i="1"/>
  <c r="AA18" i="1" s="1"/>
  <c r="AD51" i="1"/>
  <c r="Z64" i="1"/>
  <c r="AA64" i="1" s="1"/>
  <c r="Z77" i="1"/>
  <c r="AA77" i="1" s="1"/>
  <c r="Z78" i="1"/>
  <c r="AA78" i="1" s="1"/>
  <c r="AI6" i="1"/>
  <c r="AB31" i="1"/>
  <c r="AC31" i="1" s="1"/>
  <c r="AB43" i="1"/>
  <c r="AC43" i="1" s="1"/>
  <c r="Z43" i="1"/>
  <c r="AA43" i="1" s="1"/>
  <c r="AB19" i="1"/>
  <c r="AD19" i="1"/>
  <c r="AB23" i="1"/>
  <c r="AC23" i="1" s="1"/>
  <c r="Z26" i="1"/>
  <c r="AA26" i="1" s="1"/>
  <c r="AB33" i="1"/>
  <c r="AC33" i="1" s="1"/>
  <c r="AD33" i="1"/>
  <c r="AD43" i="1"/>
  <c r="AC75" i="1"/>
  <c r="Z24" i="1"/>
  <c r="AA24" i="1" s="1"/>
  <c r="Z19" i="1"/>
  <c r="AA19" i="1" s="1"/>
  <c r="AD27" i="1"/>
  <c r="AB27" i="1"/>
  <c r="Z33" i="1"/>
  <c r="AA33" i="1" s="1"/>
  <c r="Z45" i="1"/>
  <c r="AA45" i="1" s="1"/>
  <c r="AD46" i="1"/>
  <c r="AB46" i="1"/>
  <c r="AC46" i="1" s="1"/>
  <c r="AB50" i="1"/>
  <c r="AC50" i="1" s="1"/>
  <c r="AB64" i="1"/>
  <c r="AD10" i="1"/>
  <c r="AB10" i="1"/>
  <c r="AB15" i="1"/>
  <c r="AC15" i="1" s="1"/>
  <c r="Z15" i="1"/>
  <c r="AA15" i="1" s="1"/>
  <c r="AE25" i="1"/>
  <c r="AE34" i="1"/>
  <c r="AB37" i="1"/>
  <c r="AC37" i="1" s="1"/>
  <c r="Z37" i="1"/>
  <c r="AA37" i="1" s="1"/>
  <c r="AA63" i="1"/>
  <c r="Z79" i="1"/>
  <c r="AA79" i="1" s="1"/>
  <c r="AB89" i="1"/>
  <c r="AC89" i="1" s="1"/>
  <c r="AA90" i="1"/>
  <c r="Z91" i="1"/>
  <c r="AA91" i="1" s="1"/>
  <c r="Z20" i="1"/>
  <c r="AA20" i="1" s="1"/>
  <c r="Z34" i="1"/>
  <c r="AA34" i="1" s="1"/>
  <c r="Z42" i="1"/>
  <c r="AA42" i="1" s="1"/>
  <c r="Z48" i="1"/>
  <c r="AA48" i="1" s="1"/>
  <c r="Z56" i="1"/>
  <c r="AA56" i="1" s="1"/>
  <c r="Z70" i="1"/>
  <c r="AA70" i="1" s="1"/>
  <c r="AB90" i="1"/>
  <c r="AC90" i="1" s="1"/>
  <c r="AB79" i="1"/>
  <c r="AB91" i="1"/>
  <c r="AC91" i="1" s="1"/>
  <c r="AB70" i="1"/>
  <c r="AC70" i="1" s="1"/>
  <c r="Z86" i="1"/>
  <c r="AA86" i="1" s="1"/>
  <c r="AP24" i="1" l="1"/>
  <c r="AS24" i="1" s="1"/>
  <c r="AR24" i="1"/>
  <c r="AU24" i="1" s="1"/>
  <c r="AT24" i="1"/>
  <c r="AR42" i="1"/>
  <c r="AU42" i="1" s="1"/>
  <c r="AP27" i="1"/>
  <c r="AS27" i="1" s="1"/>
  <c r="AS72" i="1"/>
  <c r="AT56" i="1"/>
  <c r="AT42" i="1"/>
  <c r="AR10" i="1"/>
  <c r="AU10" i="1" s="1"/>
  <c r="AQ13" i="1"/>
  <c r="AT13" i="1" s="1"/>
  <c r="AP13" i="1"/>
  <c r="AS13" i="1" s="1"/>
  <c r="AQ9" i="1"/>
  <c r="AT9" i="1" s="1"/>
  <c r="AP9" i="1"/>
  <c r="AS9" i="1" s="1"/>
  <c r="AR71" i="1"/>
  <c r="AU71" i="1" s="1"/>
  <c r="AE55" i="1"/>
  <c r="AE41" i="1"/>
  <c r="AE18" i="1"/>
  <c r="AR25" i="1"/>
  <c r="AU25" i="1" s="1"/>
  <c r="AE63" i="1"/>
  <c r="AR70" i="1"/>
  <c r="AU70" i="1" s="1"/>
  <c r="AE54" i="1"/>
  <c r="AR56" i="1"/>
  <c r="AU56" i="1" s="1"/>
  <c r="AE58" i="1"/>
  <c r="AE71" i="1"/>
  <c r="AR84" i="1"/>
  <c r="AU84" i="1" s="1"/>
  <c r="AE36" i="1"/>
  <c r="AR43" i="1"/>
  <c r="AU43" i="1" s="1"/>
  <c r="AE45" i="1"/>
  <c r="AE6" i="1"/>
  <c r="AR13" i="1"/>
  <c r="AU13" i="1" s="1"/>
  <c r="AE21" i="1"/>
  <c r="AR28" i="1"/>
  <c r="AU28" i="1" s="1"/>
  <c r="AE87" i="1"/>
  <c r="AE4" i="1"/>
  <c r="AR11" i="1"/>
  <c r="AU11" i="1" s="1"/>
  <c r="AE17" i="1"/>
  <c r="AE75" i="1"/>
  <c r="AR39" i="1"/>
  <c r="AU39" i="1" s="1"/>
  <c r="AK72" i="1"/>
  <c r="AE62" i="1"/>
  <c r="AR69" i="1"/>
  <c r="AU69" i="1" s="1"/>
  <c r="AE64" i="1"/>
  <c r="AE33" i="1"/>
  <c r="AR40" i="1"/>
  <c r="AU40" i="1" s="1"/>
  <c r="AE61" i="1"/>
  <c r="AS40" i="1"/>
  <c r="AE68" i="1"/>
  <c r="AE88" i="1"/>
  <c r="AT73" i="1"/>
  <c r="AE73" i="1"/>
  <c r="AE72" i="1"/>
  <c r="AE84" i="1"/>
  <c r="AE86" i="1"/>
  <c r="AE43" i="1"/>
  <c r="AE20" i="1"/>
  <c r="AR27" i="1"/>
  <c r="AU27" i="1" s="1"/>
  <c r="AR9" i="1"/>
  <c r="AU9" i="1" s="1"/>
  <c r="AE81" i="1"/>
  <c r="AR88" i="1"/>
  <c r="AU88" i="1" s="1"/>
  <c r="AE38" i="1"/>
  <c r="AE69" i="1"/>
  <c r="AE66" i="1"/>
  <c r="AR73" i="1"/>
  <c r="AU73" i="1" s="1"/>
  <c r="AE57" i="1"/>
  <c r="AS43" i="1"/>
  <c r="AR87" i="1"/>
  <c r="AU87" i="1" s="1"/>
  <c r="AE51" i="1"/>
  <c r="AR58" i="1"/>
  <c r="AU58" i="1" s="1"/>
  <c r="AE19" i="1"/>
  <c r="AR26" i="1"/>
  <c r="AU26" i="1" s="1"/>
  <c r="AE42" i="1"/>
  <c r="AE46" i="1"/>
  <c r="AE65" i="1"/>
  <c r="AR72" i="1"/>
  <c r="AU72" i="1" s="1"/>
  <c r="AS70" i="1"/>
  <c r="AE78" i="1"/>
  <c r="AR85" i="1"/>
  <c r="AU85" i="1" s="1"/>
  <c r="AK57" i="1"/>
  <c r="AC20" i="1"/>
  <c r="AE76" i="1"/>
  <c r="AE53" i="1"/>
  <c r="AT88" i="1"/>
  <c r="AE48" i="1"/>
  <c r="AR55" i="1"/>
  <c r="AU55" i="1" s="1"/>
  <c r="AE50" i="1"/>
  <c r="AR57" i="1"/>
  <c r="AU57" i="1" s="1"/>
  <c r="AT41" i="1"/>
  <c r="AP25" i="1"/>
  <c r="AS25" i="1" s="1"/>
  <c r="AT26" i="1"/>
  <c r="AC64" i="1"/>
  <c r="AS71" i="1"/>
  <c r="AE3" i="1"/>
  <c r="AT40" i="1"/>
  <c r="AS42" i="1"/>
  <c r="AT86" i="1"/>
  <c r="AA4" i="1"/>
  <c r="AQ11" i="1"/>
  <c r="AT11" i="1" s="1"/>
  <c r="AS55" i="1"/>
  <c r="AA3" i="1"/>
  <c r="AQ10" i="1"/>
  <c r="AT10" i="1" s="1"/>
  <c r="AC19" i="1"/>
  <c r="AP26" i="1"/>
  <c r="AS26" i="1" s="1"/>
  <c r="AC62" i="1"/>
  <c r="AS69" i="1"/>
  <c r="AC47" i="1"/>
  <c r="AS54" i="1"/>
  <c r="AT70" i="1"/>
  <c r="AS87" i="1"/>
  <c r="AT27" i="1"/>
  <c r="AS85" i="1"/>
  <c r="AA2" i="1"/>
  <c r="AC34" i="1"/>
  <c r="AS41" i="1"/>
  <c r="AT57" i="1"/>
  <c r="AC79" i="1"/>
  <c r="AS86" i="1"/>
  <c r="AC32" i="1"/>
  <c r="AS39" i="1"/>
  <c r="AC3" i="1"/>
  <c r="AP10" i="1"/>
  <c r="AS10" i="1" s="1"/>
  <c r="AT71" i="1"/>
  <c r="AC2" i="1"/>
  <c r="AT25" i="1"/>
  <c r="AT87" i="1"/>
  <c r="AT28" i="1"/>
  <c r="AT39" i="1"/>
  <c r="AC77" i="1"/>
  <c r="AS84" i="1"/>
  <c r="AC4" i="1"/>
  <c r="AP11" i="1"/>
  <c r="AS11" i="1" s="1"/>
  <c r="AT55" i="1"/>
  <c r="AT58" i="1"/>
  <c r="AT69" i="1"/>
  <c r="AC49" i="1"/>
  <c r="AS56" i="1"/>
  <c r="AT85" i="1"/>
  <c r="AS58" i="1"/>
  <c r="AT54" i="1"/>
  <c r="AS88" i="1"/>
  <c r="AU54" i="1"/>
  <c r="AL12" i="1"/>
  <c r="AC21" i="1"/>
  <c r="AP28" i="1"/>
  <c r="AS28" i="1" s="1"/>
  <c r="AT72" i="1"/>
  <c r="AT43" i="1"/>
  <c r="AT84" i="1"/>
  <c r="AS57" i="1"/>
  <c r="AS73" i="1"/>
  <c r="AF27" i="1"/>
  <c r="AJ47" i="1"/>
  <c r="AK32" i="1"/>
  <c r="AK52" i="1"/>
  <c r="AF47" i="1"/>
  <c r="AK27" i="1"/>
  <c r="AG82" i="1"/>
  <c r="AF42" i="1"/>
  <c r="AC60" i="1"/>
  <c r="AG57" i="1" s="1"/>
  <c r="AL87" i="1"/>
  <c r="AK47" i="1"/>
  <c r="AK82" i="1"/>
  <c r="AG67" i="1"/>
  <c r="AF82" i="1"/>
  <c r="AC55" i="1"/>
  <c r="AG52" i="1" s="1"/>
  <c r="AJ27" i="1"/>
  <c r="AK67" i="1"/>
  <c r="AK42" i="1"/>
  <c r="AL22" i="1"/>
  <c r="AL17" i="1"/>
  <c r="AF62" i="1"/>
  <c r="AL67" i="1"/>
  <c r="AG42" i="1"/>
  <c r="AJ57" i="1"/>
  <c r="AE16" i="1"/>
  <c r="AH12" i="1" s="1"/>
  <c r="AK7" i="1"/>
  <c r="AC10" i="1"/>
  <c r="AG7" i="1" s="1"/>
  <c r="AJ7" i="1"/>
  <c r="AA7" i="1"/>
  <c r="AF7" i="1" s="1"/>
  <c r="AF87" i="1"/>
  <c r="AF37" i="1"/>
  <c r="AA69" i="1"/>
  <c r="AF67" i="1" s="1"/>
  <c r="AJ67" i="1"/>
  <c r="AJ72" i="1"/>
  <c r="AG22" i="1"/>
  <c r="AJ32" i="1"/>
  <c r="AE74" i="1"/>
  <c r="AL72" i="1"/>
  <c r="AF72" i="1"/>
  <c r="AK22" i="1"/>
  <c r="AG37" i="1"/>
  <c r="AJ77" i="1"/>
  <c r="AK87" i="1"/>
  <c r="AJ12" i="1"/>
  <c r="AA12" i="1"/>
  <c r="AF12" i="1" s="1"/>
  <c r="AJ87" i="1"/>
  <c r="AK62" i="1"/>
  <c r="AF77" i="1"/>
  <c r="AL62" i="1"/>
  <c r="AC74" i="1"/>
  <c r="AG72" i="1" s="1"/>
  <c r="AF52" i="1"/>
  <c r="AL32" i="1"/>
  <c r="AE32" i="1"/>
  <c r="AJ17" i="1"/>
  <c r="AA17" i="1"/>
  <c r="AF17" i="1" s="1"/>
  <c r="AL47" i="1"/>
  <c r="AK17" i="1"/>
  <c r="AC17" i="1"/>
  <c r="AF32" i="1"/>
  <c r="AF22" i="1"/>
  <c r="AJ52" i="1"/>
  <c r="AG87" i="1"/>
  <c r="AK37" i="1"/>
  <c r="AE27" i="1"/>
  <c r="AH27" i="1" s="1"/>
  <c r="AL27" i="1"/>
  <c r="AF57" i="1"/>
  <c r="AC27" i="1"/>
  <c r="AG27" i="1" s="1"/>
  <c r="AE60" i="1"/>
  <c r="AL57" i="1"/>
  <c r="AD5" i="1"/>
  <c r="AR12" i="1" s="1"/>
  <c r="AB5" i="1"/>
  <c r="Z5" i="1"/>
  <c r="AJ37" i="1"/>
  <c r="AL37" i="1"/>
  <c r="AJ42" i="1"/>
  <c r="AH22" i="1"/>
  <c r="AL7" i="1"/>
  <c r="AE10" i="1"/>
  <c r="AH7" i="1" s="1"/>
  <c r="AA6" i="1"/>
  <c r="AC6" i="1"/>
  <c r="AK77" i="1"/>
  <c r="AK12" i="1"/>
  <c r="AC12" i="1"/>
  <c r="AG12" i="1" s="1"/>
  <c r="AJ82" i="1"/>
  <c r="AE2" i="1"/>
  <c r="AJ22" i="1"/>
  <c r="AE82" i="1"/>
  <c r="AL82" i="1"/>
  <c r="AJ62" i="1"/>
  <c r="AE77" i="1"/>
  <c r="AL77" i="1"/>
  <c r="AL42" i="1"/>
  <c r="AL52" i="1"/>
  <c r="AH37" i="1" l="1"/>
  <c r="AH32" i="1"/>
  <c r="AH17" i="1"/>
  <c r="AH47" i="1"/>
  <c r="AH67" i="1"/>
  <c r="AH52" i="1"/>
  <c r="AG62" i="1"/>
  <c r="AH87" i="1"/>
  <c r="AH82" i="1"/>
  <c r="AH72" i="1"/>
  <c r="AG47" i="1"/>
  <c r="AG32" i="1"/>
  <c r="AH42" i="1"/>
  <c r="AH62" i="1"/>
  <c r="AH77" i="1"/>
  <c r="AG77" i="1"/>
  <c r="AH57" i="1"/>
  <c r="AA5" i="1"/>
  <c r="AQ12" i="1"/>
  <c r="AT12" i="1"/>
  <c r="AC5" i="1"/>
  <c r="AG2" i="1" s="1"/>
  <c r="AP12" i="1"/>
  <c r="AS12" i="1" s="1"/>
  <c r="AE5" i="1"/>
  <c r="AH2" i="1" s="1"/>
  <c r="AU12" i="1"/>
  <c r="AG17" i="1"/>
  <c r="AJ2" i="1"/>
  <c r="AK2" i="1"/>
  <c r="AL2" i="1"/>
</calcChain>
</file>

<file path=xl/sharedStrings.xml><?xml version="1.0" encoding="utf-8"?>
<sst xmlns="http://schemas.openxmlformats.org/spreadsheetml/2006/main" count="362" uniqueCount="57">
  <si>
    <t>a</t>
  </si>
  <si>
    <t>b</t>
  </si>
  <si>
    <t>c</t>
  </si>
  <si>
    <t>a_out</t>
  </si>
  <si>
    <t>b_out</t>
  </si>
  <si>
    <t>c_out</t>
  </si>
  <si>
    <t>a_in</t>
  </si>
  <si>
    <t>b_in</t>
  </si>
  <si>
    <t>c_in</t>
  </si>
  <si>
    <t>P1</t>
  </si>
  <si>
    <t>72H</t>
  </si>
  <si>
    <t>P3</t>
  </si>
  <si>
    <t>P2</t>
  </si>
  <si>
    <t>P5</t>
  </si>
  <si>
    <t>P4</t>
  </si>
  <si>
    <t>12H</t>
  </si>
  <si>
    <t>24H</t>
  </si>
  <si>
    <t>DAPI</t>
  </si>
  <si>
    <t>DAPI_rho_mean_zone</t>
  </si>
  <si>
    <t>NifH_rho_mean_zone</t>
  </si>
  <si>
    <t>RSGI_rho_mean_zone</t>
  </si>
  <si>
    <t>DAPI_rho_zone_SD</t>
  </si>
  <si>
    <t>NifH_rho_zone_SD</t>
  </si>
  <si>
    <t>RSG_rho_zone_SD</t>
  </si>
  <si>
    <t>Treatment</t>
  </si>
  <si>
    <t>Incubation</t>
  </si>
  <si>
    <t>72h</t>
  </si>
  <si>
    <t>12h</t>
  </si>
  <si>
    <t>24h</t>
  </si>
  <si>
    <t>Particle</t>
  </si>
  <si>
    <t>Zone</t>
  </si>
  <si>
    <t>Area_µm2</t>
  </si>
  <si>
    <t>NifH+</t>
  </si>
  <si>
    <t>RSG</t>
  </si>
  <si>
    <t>NifH_relative_distribution (%)</t>
  </si>
  <si>
    <t>RSG_relative_distribution (%)</t>
  </si>
  <si>
    <t>NifH_density (cell.µm2)</t>
  </si>
  <si>
    <t>RSG_density (cell.µm2)</t>
  </si>
  <si>
    <t>DAPI_density (cell.µm2)</t>
  </si>
  <si>
    <t>r_out</t>
  </si>
  <si>
    <t>r_in</t>
  </si>
  <si>
    <t>Volume (µm3)</t>
  </si>
  <si>
    <t>rho_NifH_zone (cell.µm3-1)</t>
  </si>
  <si>
    <t>NifH_cell_in_shell</t>
  </si>
  <si>
    <t>rho_DAPI_zone (cell.µm3-1)</t>
  </si>
  <si>
    <t>DAPI_cell_in_shell</t>
  </si>
  <si>
    <t>rho_RSG_zone (cell.µm3-1)</t>
  </si>
  <si>
    <t>rsg_cell_in_shell</t>
  </si>
  <si>
    <t>Total_NifH_per_particle</t>
  </si>
  <si>
    <t>Total_DAPI_per_particle</t>
  </si>
  <si>
    <t>Total_RSG_per_particle</t>
  </si>
  <si>
    <t>Shell_volume (µm3)</t>
  </si>
  <si>
    <t>Peripheral</t>
  </si>
  <si>
    <t>External</t>
  </si>
  <si>
    <t>Median</t>
  </si>
  <si>
    <t>Internal</t>
  </si>
  <si>
    <t>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</si>
</sst>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00"/>
    <numFmt numFmtId="165" formatCode="0.00000"/>
    <numFmt numFmtId="166" formatCode="0.000000"/>
    <numFmt numFmtId="167" formatCode="0.0000"/>
    <numFmt numFmtId="168" formatCode="0.0"/>
  </numFmts>
  <fonts count="5" x14ac:knownFonts="1">
    <font>
      <sz val="12"/>
      <color theme="1"/>
      <name val="Aptos Narrow"/>
      <family val="2"/>
      <scheme val="minor"/>
    </font>
    <font>
      <sz val="10"/>
      <color indexed="8"/>
      <name val="Helvetica Neue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164" fontId="0" fillId="0" borderId="1" xfId="0" applyNumberFormat="1" applyBorder="1"/>
    <xf numFmtId="49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vertical="top"/>
    </xf>
    <xf numFmtId="49" fontId="1" fillId="3" borderId="1" xfId="0" applyNumberFormat="1" applyFont="1" applyFill="1" applyBorder="1" applyAlignment="1">
      <alignment vertical="top"/>
    </xf>
    <xf numFmtId="165" fontId="0" fillId="0" borderId="1" xfId="0" applyNumberFormat="1" applyBorder="1"/>
    <xf numFmtId="49" fontId="0" fillId="5" borderId="1" xfId="0" applyNumberFormat="1" applyFill="1" applyBorder="1" applyAlignment="1">
      <alignment vertical="top"/>
    </xf>
    <xf numFmtId="0" fontId="0" fillId="5" borderId="1" xfId="0" applyFill="1" applyBorder="1" applyAlignment="1">
      <alignment vertical="top"/>
    </xf>
    <xf numFmtId="49" fontId="1" fillId="5" borderId="1" xfId="0" applyNumberFormat="1" applyFont="1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4" borderId="1" xfId="0" applyNumberFormat="1" applyFill="1" applyBorder="1" applyAlignment="1">
      <alignment vertical="top"/>
    </xf>
    <xf numFmtId="164" fontId="0" fillId="4" borderId="1" xfId="0" applyNumberFormat="1" applyFill="1" applyBorder="1"/>
    <xf numFmtId="164" fontId="0" fillId="0" borderId="2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6" fontId="0" fillId="5" borderId="1" xfId="0" applyNumberFormat="1" applyFill="1" applyBorder="1" applyAlignment="1">
      <alignment vertical="top"/>
    </xf>
    <xf numFmtId="166" fontId="0" fillId="0" borderId="1" xfId="0" applyNumberFormat="1" applyBorder="1"/>
    <xf numFmtId="166" fontId="0" fillId="5" borderId="1" xfId="0" applyNumberFormat="1" applyFill="1" applyBorder="1"/>
    <xf numFmtId="166" fontId="0" fillId="3" borderId="1" xfId="0" applyNumberFormat="1" applyFill="1" applyBorder="1" applyAlignment="1">
      <alignment vertical="top"/>
    </xf>
    <xf numFmtId="166" fontId="0" fillId="3" borderId="1" xfId="0" applyNumberFormat="1" applyFill="1" applyBorder="1"/>
    <xf numFmtId="165" fontId="0" fillId="5" borderId="1" xfId="0" applyNumberFormat="1" applyFill="1" applyBorder="1" applyAlignment="1">
      <alignment vertical="top"/>
    </xf>
    <xf numFmtId="165" fontId="0" fillId="3" borderId="1" xfId="0" applyNumberFormat="1" applyFill="1" applyBorder="1" applyAlignment="1">
      <alignment vertical="top"/>
    </xf>
    <xf numFmtId="167" fontId="0" fillId="5" borderId="1" xfId="0" applyNumberFormat="1" applyFill="1" applyBorder="1" applyAlignment="1">
      <alignment vertical="top"/>
    </xf>
    <xf numFmtId="167" fontId="0" fillId="0" borderId="1" xfId="0" applyNumberFormat="1" applyBorder="1"/>
    <xf numFmtId="167" fontId="0" fillId="3" borderId="1" xfId="0" applyNumberFormat="1" applyFill="1" applyBorder="1" applyAlignment="1">
      <alignment vertical="top"/>
    </xf>
    <xf numFmtId="2" fontId="0" fillId="5" borderId="1" xfId="0" applyNumberFormat="1" applyFill="1" applyBorder="1" applyAlignment="1">
      <alignment vertical="top"/>
    </xf>
    <xf numFmtId="2" fontId="0" fillId="0" borderId="1" xfId="0" applyNumberFormat="1" applyBorder="1"/>
    <xf numFmtId="2" fontId="0" fillId="3" borderId="1" xfId="0" applyNumberFormat="1" applyFill="1" applyBorder="1" applyAlignment="1">
      <alignment vertical="top"/>
    </xf>
    <xf numFmtId="168" fontId="0" fillId="5" borderId="1" xfId="0" applyNumberFormat="1" applyFill="1" applyBorder="1" applyAlignment="1">
      <alignment vertical="top"/>
    </xf>
    <xf numFmtId="168" fontId="0" fillId="0" borderId="1" xfId="0" applyNumberFormat="1" applyBorder="1"/>
    <xf numFmtId="168" fontId="0" fillId="3" borderId="1" xfId="0" applyNumberFormat="1" applyFill="1" applyBorder="1" applyAlignment="1">
      <alignment vertical="top"/>
    </xf>
    <xf numFmtId="1" fontId="0" fillId="5" borderId="1" xfId="0" applyNumberFormat="1" applyFill="1" applyBorder="1" applyAlignment="1">
      <alignment vertical="top"/>
    </xf>
    <xf numFmtId="1" fontId="0" fillId="3" borderId="1" xfId="0" applyNumberFormat="1" applyFill="1" applyBorder="1" applyAlignment="1">
      <alignment vertical="top"/>
    </xf>
    <xf numFmtId="1" fontId="0" fillId="0" borderId="1" xfId="0" applyNumberFormat="1" applyBorder="1"/>
    <xf numFmtId="1" fontId="1" fillId="5" borderId="1" xfId="0" applyNumberFormat="1" applyFon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3" fillId="0" borderId="1" xfId="0" applyFont="1" applyBorder="1"/>
    <xf numFmtId="49" fontId="2" fillId="2" borderId="1" xfId="0" applyNumberFormat="1" applyFont="1" applyFill="1" applyBorder="1" applyAlignment="1">
      <alignment vertical="top"/>
    </xf>
    <xf numFmtId="164" fontId="0" fillId="0" borderId="2" xfId="0" applyNumberFormat="1" applyBorder="1"/>
    <xf numFmtId="164" fontId="3" fillId="7" borderId="1" xfId="0" applyNumberFormat="1" applyFont="1" applyFill="1" applyBorder="1" applyAlignment="1">
      <alignment vertical="top"/>
    </xf>
    <xf numFmtId="164" fontId="3" fillId="7" borderId="1" xfId="0" applyNumberFormat="1" applyFont="1" applyFill="1" applyBorder="1"/>
    <xf numFmtId="164" fontId="4" fillId="7" borderId="1" xfId="0" applyNumberFormat="1" applyFont="1" applyFill="1" applyBorder="1"/>
    <xf numFmtId="49" fontId="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C760-BA8A-F04C-9312-5B62CF08335F}">
  <dimension ref="A1:AU96"/>
  <sheetViews>
    <sheetView tabSelected="1" zoomScale="75" zoomScaleNormal="75" workbookViewId="0">
      <selection activeCell="AP69" sqref="AP69"/>
    </sheetView>
  </sheetViews>
  <sheetFormatPr baseColWidth="10" defaultRowHeight="16" x14ac:dyDescent="0.2"/>
  <cols>
    <col min="1" max="1" width="9.6640625" style="1" bestFit="1" customWidth="1"/>
    <col min="2" max="2" width="12.6640625" style="1" bestFit="1" customWidth="1"/>
    <col min="3" max="3" width="13.5" style="1" bestFit="1" customWidth="1"/>
    <col min="4" max="4" width="8.33203125" style="1" bestFit="1" customWidth="1"/>
    <col min="5" max="5" width="12.33203125" style="1" bestFit="1" customWidth="1"/>
    <col min="6" max="6" width="7.33203125" style="1" bestFit="1" customWidth="1"/>
    <col min="7" max="7" width="6.1640625" style="1" bestFit="1" customWidth="1"/>
    <col min="8" max="8" width="6.6640625" style="1" bestFit="1" customWidth="1"/>
    <col min="9" max="9" width="35.33203125" style="29" bestFit="1" customWidth="1"/>
    <col min="10" max="10" width="35.5" style="26" bestFit="1" customWidth="1"/>
    <col min="11" max="11" width="27.33203125" style="6" bestFit="1" customWidth="1"/>
    <col min="12" max="12" width="27.6640625" style="23" bestFit="1" customWidth="1"/>
    <col min="13" max="13" width="28.1640625" style="23" bestFit="1" customWidth="1"/>
    <col min="14" max="14" width="7.1640625" style="26" bestFit="1" customWidth="1"/>
    <col min="15" max="15" width="5.5" style="26" bestFit="1" customWidth="1"/>
    <col min="16" max="16" width="7.5" style="26" bestFit="1" customWidth="1"/>
    <col min="17" max="18" width="6.33203125" style="26" bestFit="1" customWidth="1"/>
    <col min="19" max="19" width="7.6640625" style="26" bestFit="1" customWidth="1"/>
    <col min="20" max="20" width="7.83203125" style="26" bestFit="1" customWidth="1"/>
    <col min="21" max="21" width="7.6640625" style="26" bestFit="1" customWidth="1"/>
    <col min="22" max="22" width="7.5" style="26" bestFit="1" customWidth="1"/>
    <col min="23" max="23" width="6.1640625" style="26" bestFit="1" customWidth="1"/>
    <col min="24" max="24" width="6" style="26" bestFit="1" customWidth="1"/>
    <col min="25" max="25" width="16.6640625" style="33" bestFit="1" customWidth="1"/>
    <col min="26" max="26" width="31.83203125" style="16" bestFit="1" customWidth="1"/>
    <col min="27" max="27" width="22" style="33" bestFit="1" customWidth="1"/>
    <col min="28" max="28" width="32.6640625" style="16" bestFit="1" customWidth="1"/>
    <col min="29" max="29" width="22.6640625" style="33" bestFit="1" customWidth="1"/>
    <col min="30" max="30" width="32.1640625" style="16" bestFit="1" customWidth="1"/>
    <col min="31" max="31" width="20.6640625" style="33" bestFit="1" customWidth="1"/>
    <col min="32" max="32" width="28.5" style="33" bestFit="1" customWidth="1"/>
    <col min="33" max="33" width="29.1640625" style="33" bestFit="1" customWidth="1"/>
    <col min="34" max="34" width="28.6640625" style="33" bestFit="1" customWidth="1"/>
    <col min="35" max="35" width="23.5" style="33" bestFit="1" customWidth="1"/>
    <col min="36" max="36" width="24.6640625" style="16" bestFit="1" customWidth="1"/>
    <col min="37" max="37" width="25.5" style="16" bestFit="1" customWidth="1"/>
    <col min="38" max="38" width="25.83203125" style="16" bestFit="1" customWidth="1"/>
    <col min="39" max="39" width="12.6640625" style="1" customWidth="1"/>
    <col min="40" max="41" width="12.1640625" style="1" bestFit="1" customWidth="1"/>
    <col min="42" max="42" width="25.5" style="1" bestFit="1" customWidth="1"/>
    <col min="43" max="43" width="24.6640625" style="1" bestFit="1" customWidth="1"/>
    <col min="44" max="44" width="25.83203125" style="1" bestFit="1" customWidth="1"/>
    <col min="45" max="45" width="22.6640625" style="1" bestFit="1" customWidth="1"/>
    <col min="46" max="46" width="21.83203125" style="1" bestFit="1" customWidth="1"/>
    <col min="47" max="47" width="22.33203125" style="1" bestFit="1" customWidth="1"/>
    <col min="48" max="16384" width="10.83203125" style="1"/>
  </cols>
  <sheetData>
    <row r="1" spans="1:47" s="36" customFormat="1" ht="55" customHeight="1" x14ac:dyDescent="0.2">
      <c r="A1" s="42" t="s">
        <v>29</v>
      </c>
      <c r="B1" s="42" t="s">
        <v>24</v>
      </c>
      <c r="C1" s="42" t="s">
        <v>25</v>
      </c>
      <c r="D1" s="42" t="s">
        <v>30</v>
      </c>
      <c r="E1" s="42" t="s">
        <v>31</v>
      </c>
      <c r="F1" s="42" t="s">
        <v>32</v>
      </c>
      <c r="G1" s="42" t="s">
        <v>33</v>
      </c>
      <c r="H1" s="42" t="s">
        <v>17</v>
      </c>
      <c r="I1" s="42" t="s">
        <v>34</v>
      </c>
      <c r="J1" s="42" t="s">
        <v>35</v>
      </c>
      <c r="K1" s="42" t="s">
        <v>36</v>
      </c>
      <c r="L1" s="42" t="s">
        <v>37</v>
      </c>
      <c r="M1" s="42" t="s">
        <v>38</v>
      </c>
      <c r="N1" s="42" t="s">
        <v>39</v>
      </c>
      <c r="O1" s="42" t="s">
        <v>40</v>
      </c>
      <c r="P1" s="42" t="s">
        <v>0</v>
      </c>
      <c r="Q1" s="42" t="s">
        <v>1</v>
      </c>
      <c r="R1" s="42" t="s">
        <v>2</v>
      </c>
      <c r="S1" s="42" t="s">
        <v>3</v>
      </c>
      <c r="T1" s="42" t="s">
        <v>4</v>
      </c>
      <c r="U1" s="42" t="s">
        <v>5</v>
      </c>
      <c r="V1" s="42" t="s">
        <v>6</v>
      </c>
      <c r="W1" s="42" t="s">
        <v>7</v>
      </c>
      <c r="X1" s="42" t="s">
        <v>8</v>
      </c>
      <c r="Y1" s="42" t="s">
        <v>41</v>
      </c>
      <c r="Z1" s="42" t="s">
        <v>42</v>
      </c>
      <c r="AA1" s="42" t="s">
        <v>43</v>
      </c>
      <c r="AB1" s="42" t="s">
        <v>44</v>
      </c>
      <c r="AC1" s="42" t="s">
        <v>45</v>
      </c>
      <c r="AD1" s="42" t="s">
        <v>46</v>
      </c>
      <c r="AE1" s="42" t="s">
        <v>47</v>
      </c>
      <c r="AF1" s="42" t="s">
        <v>48</v>
      </c>
      <c r="AG1" s="42" t="s">
        <v>49</v>
      </c>
      <c r="AH1" s="42" t="s">
        <v>50</v>
      </c>
      <c r="AI1" s="42" t="s">
        <v>51</v>
      </c>
      <c r="AJ1" s="43" t="s">
        <v>19</v>
      </c>
      <c r="AK1" s="43" t="s">
        <v>18</v>
      </c>
      <c r="AL1" s="44" t="s">
        <v>20</v>
      </c>
      <c r="AM1" s="35"/>
      <c r="AN1" s="35"/>
      <c r="AP1" s="37"/>
    </row>
    <row r="2" spans="1:47" x14ac:dyDescent="0.2">
      <c r="A2" s="7" t="s">
        <v>9</v>
      </c>
      <c r="B2" s="8">
        <v>2</v>
      </c>
      <c r="C2" s="9" t="s">
        <v>10</v>
      </c>
      <c r="D2" s="9" t="s">
        <v>52</v>
      </c>
      <c r="E2" s="8">
        <v>24273</v>
      </c>
      <c r="F2" s="8">
        <v>10</v>
      </c>
      <c r="G2" s="8">
        <v>51</v>
      </c>
      <c r="H2" s="8">
        <v>682</v>
      </c>
      <c r="I2" s="28">
        <f>F2/H2*100</f>
        <v>1.466275659824047</v>
      </c>
      <c r="J2" s="25">
        <f t="shared" ref="J2:J65" si="0">G2/H2*100</f>
        <v>7.4780058651026398</v>
      </c>
      <c r="K2" s="20">
        <f>F2/E2</f>
        <v>4.1198038973344869E-4</v>
      </c>
      <c r="L2" s="22">
        <f>G2/E2</f>
        <v>2.1010999876405882E-3</v>
      </c>
      <c r="M2" s="22">
        <f>H2/E2</f>
        <v>2.8097062579821201E-2</v>
      </c>
      <c r="N2" s="25">
        <v>0.2</v>
      </c>
      <c r="O2" s="25">
        <v>0</v>
      </c>
      <c r="P2" s="25">
        <v>210.5</v>
      </c>
      <c r="Q2" s="25">
        <v>42.5</v>
      </c>
      <c r="R2" s="25">
        <v>42.5</v>
      </c>
      <c r="S2" s="25">
        <v>42.1</v>
      </c>
      <c r="T2" s="25">
        <f>Q2*N2</f>
        <v>8.5</v>
      </c>
      <c r="U2" s="25">
        <v>8.5</v>
      </c>
      <c r="V2" s="25">
        <f>O2*P2</f>
        <v>0</v>
      </c>
      <c r="W2" s="25">
        <f>O2*Q2</f>
        <v>0</v>
      </c>
      <c r="X2" s="25">
        <v>0</v>
      </c>
      <c r="Y2" s="31">
        <f>E2*2</f>
        <v>48546</v>
      </c>
      <c r="Z2" s="15">
        <f t="shared" ref="Z2:Z65" si="1">F2/Y2</f>
        <v>2.0599019486672434E-4</v>
      </c>
      <c r="AA2" s="31">
        <f t="shared" ref="AA2:AA33" si="2">AI2*Z2</f>
        <v>2.6245515357915967</v>
      </c>
      <c r="AB2" s="15">
        <f t="shared" ref="AB2:AB33" si="3">H2/Y2</f>
        <v>1.40485312899106E-2</v>
      </c>
      <c r="AC2" s="31">
        <f>AI2*AB2</f>
        <v>178.99441474098688</v>
      </c>
      <c r="AD2" s="15">
        <f t="shared" ref="AD2:AD33" si="4">G2/Y2</f>
        <v>1.0505499938202941E-3</v>
      </c>
      <c r="AE2" s="31">
        <f>AD2*AI2</f>
        <v>13.385212832537142</v>
      </c>
      <c r="AF2" s="31">
        <f>SUM(AA2:AA6)</f>
        <v>1382.4860243707799</v>
      </c>
      <c r="AG2" s="31">
        <f>SUM(AC2:AC6)</f>
        <v>17085.137163646235</v>
      </c>
      <c r="AH2" s="31">
        <f>SUM(AE2:AE6)</f>
        <v>2562.9751638015096</v>
      </c>
      <c r="AI2" s="34">
        <f>(4/3)*PI()*((S2*T2*U2)-(V2*W2*X2))</f>
        <v>12741.147885653885</v>
      </c>
      <c r="AJ2" s="15">
        <f>SUMPRODUCT(Z2:Z6, Y2:Y6) / SUM(Y2:Y6)</f>
        <v>6.4285714285714282E-4</v>
      </c>
      <c r="AK2" s="15">
        <f>SUMPRODUCT(AB2:AB6, Y2:Y6) / SUM(Y2:Y6)</f>
        <v>1.3114285714285714E-2</v>
      </c>
      <c r="AL2" s="15">
        <f>SUMPRODUCT(AD2:AD6, Y2:Y6) / SUM(Y2:Y6)</f>
        <v>1.4714285714285714E-3</v>
      </c>
      <c r="AM2" s="10"/>
      <c r="AN2" s="10"/>
      <c r="AO2" s="2"/>
      <c r="AP2" s="11"/>
      <c r="AQ2" s="12"/>
      <c r="AR2" s="11"/>
      <c r="AS2" s="2"/>
      <c r="AT2" s="2"/>
      <c r="AU2" s="2"/>
    </row>
    <row r="3" spans="1:47" x14ac:dyDescent="0.2">
      <c r="A3" s="7" t="s">
        <v>9</v>
      </c>
      <c r="B3" s="8">
        <v>2</v>
      </c>
      <c r="C3" s="9" t="s">
        <v>10</v>
      </c>
      <c r="D3" s="7" t="s">
        <v>53</v>
      </c>
      <c r="E3" s="8">
        <v>20003</v>
      </c>
      <c r="F3" s="8">
        <v>20</v>
      </c>
      <c r="G3" s="8">
        <v>77</v>
      </c>
      <c r="H3" s="8">
        <v>641</v>
      </c>
      <c r="I3" s="28">
        <f t="shared" ref="I3:I65" si="5">F3/H3*100</f>
        <v>3.1201248049921997</v>
      </c>
      <c r="J3" s="25">
        <f t="shared" si="0"/>
        <v>12.012480499219969</v>
      </c>
      <c r="K3" s="20">
        <f t="shared" ref="K3:K16" si="6">F3/E3</f>
        <v>9.9985002249662548E-4</v>
      </c>
      <c r="L3" s="22">
        <f t="shared" ref="L3:L66" si="7">G3/E3</f>
        <v>3.849422586612008E-3</v>
      </c>
      <c r="M3" s="22">
        <f t="shared" ref="M3:M66" si="8">H3/E3</f>
        <v>3.204519322101685E-2</v>
      </c>
      <c r="N3" s="25">
        <v>0.4</v>
      </c>
      <c r="O3" s="25">
        <v>0.2</v>
      </c>
      <c r="P3" s="25">
        <v>210.5</v>
      </c>
      <c r="Q3" s="25">
        <v>42.5</v>
      </c>
      <c r="R3" s="25">
        <v>42.5</v>
      </c>
      <c r="S3" s="25">
        <v>84.2</v>
      </c>
      <c r="T3" s="25">
        <f t="shared" ref="T3:T6" si="9">Q3*N3</f>
        <v>17</v>
      </c>
      <c r="U3" s="25">
        <v>17</v>
      </c>
      <c r="V3" s="25">
        <v>42.1</v>
      </c>
      <c r="W3" s="25">
        <v>8.5</v>
      </c>
      <c r="X3" s="25">
        <v>8.5</v>
      </c>
      <c r="Y3" s="31">
        <f t="shared" ref="Y3:Y66" si="10">E3*2</f>
        <v>40006</v>
      </c>
      <c r="Z3" s="15">
        <f t="shared" si="1"/>
        <v>4.9992501124831274E-4</v>
      </c>
      <c r="AA3" s="31">
        <f t="shared" si="2"/>
        <v>44.587329500363545</v>
      </c>
      <c r="AB3" s="15">
        <f t="shared" si="3"/>
        <v>1.6022596610508425E-2</v>
      </c>
      <c r="AC3" s="31">
        <f t="shared" ref="AC3:AC66" si="11">AI3*AB3</f>
        <v>1429.0239104866519</v>
      </c>
      <c r="AD3" s="15">
        <f t="shared" si="4"/>
        <v>1.924711293306004E-3</v>
      </c>
      <c r="AE3" s="31">
        <f t="shared" ref="AE3:AE66" si="12">AD3*AI3</f>
        <v>171.66121857639965</v>
      </c>
      <c r="AF3" s="31"/>
      <c r="AG3" s="31"/>
      <c r="AH3" s="31"/>
      <c r="AI3" s="34">
        <f>(4/3)*PI()*((S3*T3*U3)-(V3*W3*X3))</f>
        <v>89188.035199577207</v>
      </c>
      <c r="AJ3" s="15"/>
      <c r="AK3" s="15"/>
      <c r="AL3" s="15"/>
      <c r="AM3" s="10"/>
      <c r="AN3" s="10"/>
      <c r="AO3" s="2"/>
      <c r="AP3" s="11"/>
      <c r="AQ3" s="12"/>
      <c r="AR3" s="12"/>
      <c r="AS3" s="2"/>
      <c r="AT3" s="2"/>
      <c r="AU3" s="2"/>
    </row>
    <row r="4" spans="1:47" x14ac:dyDescent="0.2">
      <c r="A4" s="7" t="s">
        <v>9</v>
      </c>
      <c r="B4" s="8">
        <v>2</v>
      </c>
      <c r="C4" s="9" t="s">
        <v>10</v>
      </c>
      <c r="D4" s="7" t="s">
        <v>54</v>
      </c>
      <c r="E4" s="8">
        <v>14294</v>
      </c>
      <c r="F4" s="8">
        <v>45</v>
      </c>
      <c r="G4" s="8">
        <v>39</v>
      </c>
      <c r="H4" s="8">
        <v>281</v>
      </c>
      <c r="I4" s="28">
        <f t="shared" si="5"/>
        <v>16.014234875444842</v>
      </c>
      <c r="J4" s="25">
        <f t="shared" si="0"/>
        <v>13.87900355871886</v>
      </c>
      <c r="K4" s="20">
        <f t="shared" si="6"/>
        <v>3.1481740590457536E-3</v>
      </c>
      <c r="L4" s="22">
        <f t="shared" si="7"/>
        <v>2.728417517839653E-3</v>
      </c>
      <c r="M4" s="22">
        <f t="shared" si="8"/>
        <v>1.9658598013152371E-2</v>
      </c>
      <c r="N4" s="25">
        <v>0.6</v>
      </c>
      <c r="O4" s="25">
        <v>0.4</v>
      </c>
      <c r="P4" s="25">
        <v>210.5</v>
      </c>
      <c r="Q4" s="25">
        <v>42.5</v>
      </c>
      <c r="R4" s="25">
        <v>42.5</v>
      </c>
      <c r="S4" s="25">
        <v>126.3</v>
      </c>
      <c r="T4" s="25">
        <f t="shared" si="9"/>
        <v>25.5</v>
      </c>
      <c r="U4" s="25">
        <v>25.5</v>
      </c>
      <c r="V4" s="25">
        <v>84.2</v>
      </c>
      <c r="W4" s="25">
        <v>17</v>
      </c>
      <c r="X4" s="25">
        <v>17</v>
      </c>
      <c r="Y4" s="31">
        <f t="shared" si="10"/>
        <v>28588</v>
      </c>
      <c r="Z4" s="15">
        <f t="shared" si="1"/>
        <v>1.5740870295228768E-3</v>
      </c>
      <c r="AA4" s="31">
        <f t="shared" si="2"/>
        <v>381.05783693277147</v>
      </c>
      <c r="AB4" s="15">
        <f t="shared" si="3"/>
        <v>9.8292990065761855E-3</v>
      </c>
      <c r="AC4" s="31">
        <f t="shared" si="11"/>
        <v>2379.4944928468617</v>
      </c>
      <c r="AD4" s="15">
        <f t="shared" si="4"/>
        <v>1.3642087589198265E-3</v>
      </c>
      <c r="AE4" s="31">
        <f t="shared" si="12"/>
        <v>330.25012534173527</v>
      </c>
      <c r="AF4" s="31"/>
      <c r="AG4" s="31"/>
      <c r="AH4" s="31"/>
      <c r="AI4" s="34">
        <f>(4/3)*PI()*((S4*T4*U4)-(V4*W4*X4))</f>
        <v>242081.80982742377</v>
      </c>
      <c r="AJ4" s="15"/>
      <c r="AK4" s="15"/>
      <c r="AL4" s="15"/>
      <c r="AM4" s="10"/>
      <c r="AN4" s="10"/>
      <c r="AO4" s="2"/>
      <c r="AP4" s="11"/>
      <c r="AQ4" s="12"/>
      <c r="AR4" s="12"/>
      <c r="AS4" s="2"/>
      <c r="AT4" s="2"/>
      <c r="AU4" s="2"/>
    </row>
    <row r="5" spans="1:47" x14ac:dyDescent="0.2">
      <c r="A5" s="7" t="s">
        <v>9</v>
      </c>
      <c r="B5" s="8">
        <v>2</v>
      </c>
      <c r="C5" s="9" t="s">
        <v>10</v>
      </c>
      <c r="D5" s="7" t="s">
        <v>55</v>
      </c>
      <c r="E5" s="8">
        <v>8569</v>
      </c>
      <c r="F5" s="8">
        <v>10</v>
      </c>
      <c r="G5" s="8">
        <v>30</v>
      </c>
      <c r="H5" s="8">
        <v>170</v>
      </c>
      <c r="I5" s="28">
        <f t="shared" si="5"/>
        <v>5.8823529411764701</v>
      </c>
      <c r="J5" s="25">
        <f t="shared" si="0"/>
        <v>17.647058823529413</v>
      </c>
      <c r="K5" s="20">
        <f t="shared" si="6"/>
        <v>1.1669973159061733E-3</v>
      </c>
      <c r="L5" s="22">
        <f t="shared" si="7"/>
        <v>3.5009919477185202E-3</v>
      </c>
      <c r="M5" s="22">
        <f t="shared" si="8"/>
        <v>1.9838954370404949E-2</v>
      </c>
      <c r="N5" s="25">
        <v>0.8</v>
      </c>
      <c r="O5" s="25">
        <v>0.6</v>
      </c>
      <c r="P5" s="25">
        <v>210.5</v>
      </c>
      <c r="Q5" s="25">
        <v>42.5</v>
      </c>
      <c r="R5" s="25">
        <v>42.5</v>
      </c>
      <c r="S5" s="25">
        <v>168.4</v>
      </c>
      <c r="T5" s="25">
        <f t="shared" si="9"/>
        <v>34</v>
      </c>
      <c r="U5" s="25">
        <v>34</v>
      </c>
      <c r="V5" s="25">
        <v>126.3</v>
      </c>
      <c r="W5" s="25">
        <v>25.5</v>
      </c>
      <c r="X5" s="25">
        <v>25.5</v>
      </c>
      <c r="Y5" s="31">
        <f t="shared" si="10"/>
        <v>17138</v>
      </c>
      <c r="Z5" s="15">
        <f t="shared" si="1"/>
        <v>5.8349865795308666E-4</v>
      </c>
      <c r="AA5" s="31">
        <f t="shared" si="2"/>
        <v>275.07437960625145</v>
      </c>
      <c r="AB5" s="15">
        <f t="shared" si="3"/>
        <v>9.9194771852024743E-3</v>
      </c>
      <c r="AC5" s="31">
        <f t="shared" si="11"/>
        <v>4676.2644533062758</v>
      </c>
      <c r="AD5" s="15">
        <f t="shared" si="4"/>
        <v>1.7504959738592601E-3</v>
      </c>
      <c r="AE5" s="31">
        <f t="shared" si="12"/>
        <v>825.22313881875448</v>
      </c>
      <c r="AF5" s="31"/>
      <c r="AG5" s="31"/>
      <c r="AH5" s="31"/>
      <c r="AI5" s="34">
        <f>(4/3)*PI()*((S5*T5*U5)-(V5*W5*X5))</f>
        <v>471422.47176919383</v>
      </c>
      <c r="AJ5" s="15"/>
      <c r="AK5" s="15"/>
      <c r="AL5" s="15"/>
      <c r="AM5" s="10"/>
      <c r="AN5" s="10"/>
      <c r="AO5" s="2"/>
      <c r="AP5" s="12"/>
      <c r="AQ5" s="12"/>
      <c r="AR5" s="12"/>
      <c r="AS5" s="2"/>
      <c r="AT5" s="2"/>
      <c r="AU5" s="2"/>
    </row>
    <row r="6" spans="1:47" x14ac:dyDescent="0.2">
      <c r="A6" s="7" t="s">
        <v>9</v>
      </c>
      <c r="B6" s="8">
        <v>2</v>
      </c>
      <c r="C6" s="9" t="s">
        <v>10</v>
      </c>
      <c r="D6" s="7" t="s">
        <v>56</v>
      </c>
      <c r="E6" s="8">
        <v>2861</v>
      </c>
      <c r="F6" s="8">
        <v>5</v>
      </c>
      <c r="G6" s="8">
        <v>9</v>
      </c>
      <c r="H6" s="8">
        <v>62</v>
      </c>
      <c r="I6" s="28">
        <f t="shared" si="5"/>
        <v>8.064516129032258</v>
      </c>
      <c r="J6" s="25">
        <f t="shared" si="0"/>
        <v>14.516129032258066</v>
      </c>
      <c r="K6" s="20">
        <f t="shared" si="6"/>
        <v>1.7476406850751485E-3</v>
      </c>
      <c r="L6" s="22">
        <f t="shared" si="7"/>
        <v>3.1457532331352674E-3</v>
      </c>
      <c r="M6" s="22">
        <f t="shared" si="8"/>
        <v>2.1670744494931841E-2</v>
      </c>
      <c r="N6" s="25">
        <v>1</v>
      </c>
      <c r="O6" s="25">
        <v>0.8</v>
      </c>
      <c r="P6" s="25">
        <v>210.5</v>
      </c>
      <c r="Q6" s="25">
        <v>42.5</v>
      </c>
      <c r="R6" s="25">
        <v>42.5</v>
      </c>
      <c r="S6" s="25">
        <v>210.5</v>
      </c>
      <c r="T6" s="25">
        <f t="shared" si="9"/>
        <v>42.5</v>
      </c>
      <c r="U6" s="25">
        <v>42.5</v>
      </c>
      <c r="V6" s="25">
        <v>168.4</v>
      </c>
      <c r="W6" s="25">
        <v>34</v>
      </c>
      <c r="X6" s="25">
        <v>34</v>
      </c>
      <c r="Y6" s="31">
        <f t="shared" si="10"/>
        <v>5722</v>
      </c>
      <c r="Z6" s="15">
        <f t="shared" si="1"/>
        <v>8.7382034253757424E-4</v>
      </c>
      <c r="AA6" s="31">
        <f t="shared" si="2"/>
        <v>679.14192679560176</v>
      </c>
      <c r="AB6" s="15">
        <f t="shared" si="3"/>
        <v>1.083537224746592E-2</v>
      </c>
      <c r="AC6" s="31">
        <f t="shared" si="11"/>
        <v>8421.3598922654619</v>
      </c>
      <c r="AD6" s="15">
        <f t="shared" si="4"/>
        <v>1.5728766165676337E-3</v>
      </c>
      <c r="AE6" s="31">
        <f t="shared" si="12"/>
        <v>1222.4554682320834</v>
      </c>
      <c r="AF6" s="31"/>
      <c r="AG6" s="31"/>
      <c r="AH6" s="31"/>
      <c r="AI6" s="34">
        <f>(4/3)*PI()*((S6*T6*U6)-(V6*W6*X6))</f>
        <v>777210.02102488675</v>
      </c>
      <c r="AJ6" s="15"/>
      <c r="AK6" s="15"/>
      <c r="AL6" s="15"/>
      <c r="AM6" s="10"/>
      <c r="AN6" s="10"/>
      <c r="AO6" s="2"/>
      <c r="AP6" s="2"/>
      <c r="AQ6" s="2"/>
      <c r="AR6" s="2"/>
      <c r="AS6" s="2"/>
      <c r="AT6" s="2"/>
      <c r="AU6" s="2"/>
    </row>
    <row r="7" spans="1:47" x14ac:dyDescent="0.2">
      <c r="A7" s="7" t="s">
        <v>11</v>
      </c>
      <c r="B7" s="8">
        <v>2</v>
      </c>
      <c r="C7" s="9" t="s">
        <v>10</v>
      </c>
      <c r="D7" s="9" t="s">
        <v>52</v>
      </c>
      <c r="E7" s="8">
        <v>29349</v>
      </c>
      <c r="F7" s="8">
        <v>45</v>
      </c>
      <c r="G7" s="8">
        <v>52</v>
      </c>
      <c r="H7" s="8">
        <v>273</v>
      </c>
      <c r="I7" s="28">
        <f t="shared" si="5"/>
        <v>16.483516483516482</v>
      </c>
      <c r="J7" s="25">
        <f t="shared" si="0"/>
        <v>19.047619047619047</v>
      </c>
      <c r="K7" s="20">
        <f t="shared" si="6"/>
        <v>1.5332720024532351E-3</v>
      </c>
      <c r="L7" s="22">
        <f t="shared" si="7"/>
        <v>1.7717809806126273E-3</v>
      </c>
      <c r="M7" s="22">
        <f t="shared" si="8"/>
        <v>9.3018501482162938E-3</v>
      </c>
      <c r="N7" s="25">
        <v>0.2</v>
      </c>
      <c r="O7" s="25">
        <v>0</v>
      </c>
      <c r="P7" s="25">
        <v>221.5</v>
      </c>
      <c r="Q7" s="25">
        <v>45</v>
      </c>
      <c r="R7" s="25">
        <v>45</v>
      </c>
      <c r="S7" s="25">
        <v>44.3</v>
      </c>
      <c r="T7" s="25">
        <v>9</v>
      </c>
      <c r="U7" s="25">
        <v>9</v>
      </c>
      <c r="V7" s="25">
        <v>0</v>
      </c>
      <c r="W7" s="25">
        <v>0</v>
      </c>
      <c r="X7" s="25">
        <v>0</v>
      </c>
      <c r="Y7" s="31">
        <f t="shared" si="10"/>
        <v>58698</v>
      </c>
      <c r="Z7" s="15">
        <f t="shared" si="1"/>
        <v>7.6663600122661756E-4</v>
      </c>
      <c r="AA7" s="31">
        <f t="shared" si="2"/>
        <v>11.523026596009663</v>
      </c>
      <c r="AB7" s="15">
        <f t="shared" si="3"/>
        <v>4.6509250741081469E-3</v>
      </c>
      <c r="AC7" s="31">
        <f t="shared" si="11"/>
        <v>69.906361349125291</v>
      </c>
      <c r="AD7" s="15">
        <f t="shared" si="4"/>
        <v>8.8589049030631363E-4</v>
      </c>
      <c r="AE7" s="31">
        <f t="shared" si="12"/>
        <v>13.315497399833388</v>
      </c>
      <c r="AF7" s="31">
        <f>SUM(AA7:AA11)</f>
        <v>4901.8093974078729</v>
      </c>
      <c r="AG7" s="31">
        <f>SUM(AC7:AC11)</f>
        <v>11362.756924708261</v>
      </c>
      <c r="AH7" s="31">
        <f t="shared" ref="AH7:AH62" si="13">SUM(AE7:AE11)</f>
        <v>4322.0686432966977</v>
      </c>
      <c r="AI7" s="31">
        <f t="shared" ref="AI7:AI38" si="14">(4/3)*PI()*S7*T7*U7-(4/3)*PI()*V7*W7*X7</f>
        <v>15030.635891835005</v>
      </c>
      <c r="AJ7" s="15">
        <f>SUMPRODUCT(Z7:Z11, Y7:Y11) / SUM(Y7:Y11)</f>
        <v>1.5703016696723222E-3</v>
      </c>
      <c r="AK7" s="15">
        <f>SUMPRODUCT(AB7:AB11, Y7:Y11) / SUM(Y7:Y11)</f>
        <v>4.8949247359316916E-3</v>
      </c>
      <c r="AL7" s="15">
        <f>SUMPRODUCT(AD7:AD11, Y7:Y11) / SUM(Y7:Y11)</f>
        <v>1.3678799700661244E-3</v>
      </c>
      <c r="AM7" s="10"/>
      <c r="AN7" s="10"/>
      <c r="AO7" s="2"/>
      <c r="AP7" s="2"/>
      <c r="AQ7" s="2"/>
      <c r="AR7" s="2"/>
      <c r="AS7" s="2"/>
      <c r="AT7" s="2"/>
      <c r="AU7" s="2"/>
    </row>
    <row r="8" spans="1:47" ht="18" x14ac:dyDescent="0.2">
      <c r="A8" s="7" t="s">
        <v>11</v>
      </c>
      <c r="B8" s="8">
        <v>2</v>
      </c>
      <c r="C8" s="9" t="s">
        <v>10</v>
      </c>
      <c r="D8" s="7" t="s">
        <v>53</v>
      </c>
      <c r="E8" s="8">
        <v>22832</v>
      </c>
      <c r="F8" s="8">
        <v>64</v>
      </c>
      <c r="G8" s="8">
        <v>51</v>
      </c>
      <c r="H8" s="8">
        <v>251</v>
      </c>
      <c r="I8" s="28">
        <f t="shared" si="5"/>
        <v>25.498007968127489</v>
      </c>
      <c r="J8" s="25">
        <f t="shared" si="0"/>
        <v>20.318725099601593</v>
      </c>
      <c r="K8" s="20">
        <f t="shared" si="6"/>
        <v>2.8030833917309038E-3</v>
      </c>
      <c r="L8" s="22">
        <f t="shared" si="7"/>
        <v>2.2337070777855642E-3</v>
      </c>
      <c r="M8" s="22">
        <f t="shared" si="8"/>
        <v>1.0993342676944639E-2</v>
      </c>
      <c r="N8" s="25">
        <v>0.4</v>
      </c>
      <c r="O8" s="25">
        <v>0.2</v>
      </c>
      <c r="P8" s="25">
        <v>221.5</v>
      </c>
      <c r="Q8" s="25">
        <v>45</v>
      </c>
      <c r="R8" s="25">
        <v>45</v>
      </c>
      <c r="S8" s="25">
        <v>88.6</v>
      </c>
      <c r="T8" s="25">
        <v>18</v>
      </c>
      <c r="U8" s="25">
        <v>18</v>
      </c>
      <c r="V8" s="25">
        <v>44.3</v>
      </c>
      <c r="W8" s="25">
        <v>9</v>
      </c>
      <c r="X8" s="25">
        <v>9</v>
      </c>
      <c r="Y8" s="31">
        <f t="shared" si="10"/>
        <v>45664</v>
      </c>
      <c r="Z8" s="15">
        <f t="shared" si="1"/>
        <v>1.4015416958654519E-3</v>
      </c>
      <c r="AA8" s="31">
        <f t="shared" si="2"/>
        <v>147.46244042444994</v>
      </c>
      <c r="AB8" s="15">
        <f t="shared" si="3"/>
        <v>5.4966713384723195E-3</v>
      </c>
      <c r="AC8" s="31">
        <f t="shared" si="11"/>
        <v>578.32925853963968</v>
      </c>
      <c r="AD8" s="15">
        <f t="shared" si="4"/>
        <v>1.1168535388927821E-3</v>
      </c>
      <c r="AE8" s="31">
        <f t="shared" si="12"/>
        <v>117.50913221323356</v>
      </c>
      <c r="AF8" s="31"/>
      <c r="AG8" s="31"/>
      <c r="AH8" s="31"/>
      <c r="AI8" s="31">
        <f t="shared" si="14"/>
        <v>105214.45124284504</v>
      </c>
      <c r="AJ8" s="15"/>
      <c r="AK8" s="15"/>
      <c r="AL8" s="15"/>
      <c r="AM8" s="10"/>
      <c r="AN8" s="39" t="s">
        <v>25</v>
      </c>
      <c r="AO8" s="40" t="s">
        <v>24</v>
      </c>
      <c r="AP8" s="40" t="s">
        <v>18</v>
      </c>
      <c r="AQ8" s="40" t="s">
        <v>19</v>
      </c>
      <c r="AR8" s="41" t="s">
        <v>20</v>
      </c>
      <c r="AS8" s="40" t="s">
        <v>21</v>
      </c>
      <c r="AT8" s="40" t="s">
        <v>22</v>
      </c>
      <c r="AU8" s="41" t="s">
        <v>23</v>
      </c>
    </row>
    <row r="9" spans="1:47" x14ac:dyDescent="0.2">
      <c r="A9" s="7" t="s">
        <v>11</v>
      </c>
      <c r="B9" s="8">
        <v>2</v>
      </c>
      <c r="C9" s="9" t="s">
        <v>10</v>
      </c>
      <c r="D9" s="7" t="s">
        <v>54</v>
      </c>
      <c r="E9" s="8">
        <v>16296</v>
      </c>
      <c r="F9" s="8">
        <v>74</v>
      </c>
      <c r="G9" s="8">
        <v>63</v>
      </c>
      <c r="H9" s="8">
        <v>125</v>
      </c>
      <c r="I9" s="28">
        <f t="shared" si="5"/>
        <v>59.199999999999996</v>
      </c>
      <c r="J9" s="25">
        <f t="shared" si="0"/>
        <v>50.4</v>
      </c>
      <c r="K9" s="20">
        <f t="shared" si="6"/>
        <v>4.5409916543937166E-3</v>
      </c>
      <c r="L9" s="22">
        <f t="shared" si="7"/>
        <v>3.8659793814432991E-3</v>
      </c>
      <c r="M9" s="22">
        <f t="shared" si="8"/>
        <v>7.670594010800196E-3</v>
      </c>
      <c r="N9" s="25">
        <v>0.6</v>
      </c>
      <c r="O9" s="25">
        <v>0.4</v>
      </c>
      <c r="P9" s="25">
        <v>221.5</v>
      </c>
      <c r="Q9" s="25">
        <v>45</v>
      </c>
      <c r="R9" s="25">
        <v>45</v>
      </c>
      <c r="S9" s="25">
        <v>132.9</v>
      </c>
      <c r="T9" s="25">
        <v>27</v>
      </c>
      <c r="U9" s="25">
        <v>27</v>
      </c>
      <c r="V9" s="25">
        <v>88.6</v>
      </c>
      <c r="W9" s="25">
        <v>18</v>
      </c>
      <c r="X9" s="25">
        <v>18</v>
      </c>
      <c r="Y9" s="31">
        <f t="shared" si="10"/>
        <v>32592</v>
      </c>
      <c r="Z9" s="15">
        <f t="shared" si="1"/>
        <v>2.2704958271968583E-3</v>
      </c>
      <c r="AA9" s="31">
        <f t="shared" si="2"/>
        <v>648.41292537800757</v>
      </c>
      <c r="AB9" s="15">
        <f t="shared" si="3"/>
        <v>3.835297005400098E-3</v>
      </c>
      <c r="AC9" s="31">
        <f t="shared" si="11"/>
        <v>1095.2921036790667</v>
      </c>
      <c r="AD9" s="15">
        <f t="shared" si="4"/>
        <v>1.9329896907216496E-3</v>
      </c>
      <c r="AE9" s="31">
        <f t="shared" si="12"/>
        <v>552.02722025424976</v>
      </c>
      <c r="AF9" s="31"/>
      <c r="AG9" s="31"/>
      <c r="AH9" s="31"/>
      <c r="AI9" s="31">
        <f t="shared" si="14"/>
        <v>285582.08194486517</v>
      </c>
      <c r="AJ9" s="15"/>
      <c r="AK9" s="15"/>
      <c r="AL9" s="15"/>
      <c r="AM9" s="10"/>
      <c r="AN9" s="49" t="s">
        <v>26</v>
      </c>
      <c r="AO9" s="51">
        <v>2</v>
      </c>
      <c r="AP9" s="17">
        <f>(AB2*Y2 + AB7*Y7 + AB12*Y12) / (Y2 + Y7 + Y12)</f>
        <v>6.4690819539567996E-3</v>
      </c>
      <c r="AQ9" s="17">
        <f>(Z2*Y2 + Z7*Y7 + Z12*Y12) / (Y2 + Y7 + Y12)</f>
        <v>5.9422438402822867E-4</v>
      </c>
      <c r="AR9" s="17">
        <f>(AD2*Y2 + AD7*Y7 + AD12*Y12) / (Y2 + Y7 + Y12)</f>
        <v>9.0665163748636964E-4</v>
      </c>
      <c r="AS9" s="17">
        <f>SQRT( (Y2*(AB2 - AP9)^2 + Y7*(AB7 - AP9)^2 + Y12*(AB12 - AP9)^2) / (Y2 + Y7 + Y12) )</f>
        <v>5.0733905989508842E-3</v>
      </c>
      <c r="AT9" s="17">
        <f>SQRT( (Y2*(Z2 - AQ9)^2 + Y7*(Z7 - AQ9)^2 + Z12*(Z12 - AQ9)^2) / (Y2 + Y7 + Y12) )</f>
        <v>2.3561386601008046E-4</v>
      </c>
      <c r="AU9" s="17">
        <f>SQRT( (Y2*(AD2 - AR9)^2 + Y7*(AD7 - AR9)^2 + AD12*(AD12 - AR9)^2) / (Y2 + Y7 + Y12) )</f>
        <v>7.945470114559963E-5</v>
      </c>
    </row>
    <row r="10" spans="1:47" x14ac:dyDescent="0.2">
      <c r="A10" s="7" t="s">
        <v>11</v>
      </c>
      <c r="B10" s="8">
        <v>2</v>
      </c>
      <c r="C10" s="9" t="s">
        <v>10</v>
      </c>
      <c r="D10" s="7" t="s">
        <v>55</v>
      </c>
      <c r="E10" s="8">
        <v>9774</v>
      </c>
      <c r="F10" s="8">
        <v>55</v>
      </c>
      <c r="G10" s="8">
        <v>39</v>
      </c>
      <c r="H10" s="8">
        <v>101</v>
      </c>
      <c r="I10" s="28">
        <f t="shared" si="5"/>
        <v>54.455445544554458</v>
      </c>
      <c r="J10" s="25">
        <f t="shared" si="0"/>
        <v>38.613861386138616</v>
      </c>
      <c r="K10" s="20">
        <f t="shared" si="6"/>
        <v>5.6271741354614281E-3</v>
      </c>
      <c r="L10" s="22">
        <f t="shared" si="7"/>
        <v>3.9901780233271948E-3</v>
      </c>
      <c r="M10" s="22">
        <f t="shared" si="8"/>
        <v>1.033353795784735E-2</v>
      </c>
      <c r="N10" s="25">
        <v>0.8</v>
      </c>
      <c r="O10" s="25">
        <v>0.6</v>
      </c>
      <c r="P10" s="25">
        <v>221.5</v>
      </c>
      <c r="Q10" s="25">
        <v>45</v>
      </c>
      <c r="R10" s="25">
        <v>45</v>
      </c>
      <c r="S10" s="25">
        <v>177.2</v>
      </c>
      <c r="T10" s="25">
        <v>36</v>
      </c>
      <c r="U10" s="25">
        <v>36</v>
      </c>
      <c r="V10" s="25">
        <v>132.9</v>
      </c>
      <c r="W10" s="25">
        <v>27</v>
      </c>
      <c r="X10" s="25">
        <v>27</v>
      </c>
      <c r="Y10" s="31">
        <f t="shared" si="10"/>
        <v>19548</v>
      </c>
      <c r="Z10" s="15">
        <f t="shared" si="1"/>
        <v>2.813587067730714E-3</v>
      </c>
      <c r="AA10" s="31">
        <f t="shared" si="2"/>
        <v>1564.7301023063349</v>
      </c>
      <c r="AB10" s="15">
        <f t="shared" si="3"/>
        <v>5.1667689789236752E-3</v>
      </c>
      <c r="AC10" s="31">
        <f t="shared" si="11"/>
        <v>2873.4134605989057</v>
      </c>
      <c r="AD10" s="15">
        <f t="shared" si="4"/>
        <v>1.9950890116635974E-3</v>
      </c>
      <c r="AE10" s="31">
        <f t="shared" si="12"/>
        <v>1109.5358907263103</v>
      </c>
      <c r="AF10" s="31"/>
      <c r="AG10" s="31"/>
      <c r="AH10" s="31"/>
      <c r="AI10" s="31">
        <f t="shared" si="14"/>
        <v>556133.52799789514</v>
      </c>
      <c r="AJ10" s="15"/>
      <c r="AK10" s="15"/>
      <c r="AL10" s="15"/>
      <c r="AM10" s="10"/>
      <c r="AN10" s="50"/>
      <c r="AO10" s="52"/>
      <c r="AP10" s="17">
        <f>(AB3*Y3 + AB8*Y8 + AB13*Y13) / (Y3 + Y8 + Y13)</f>
        <v>8.6072108611855037E-3</v>
      </c>
      <c r="AQ10" s="17">
        <f>(Z3*Y3 + Z8*Y8 + Z13*Y13) / (Y3 + Y8 + Y13)</f>
        <v>1.0991222502592999E-3</v>
      </c>
      <c r="AR10" s="17">
        <f>(AD3*Y3 + AD8*Y8 + AD13*Y13) / (Y3 + Y8 + Y13)</f>
        <v>1.4551759369630169E-3</v>
      </c>
      <c r="AS10" s="17">
        <f>SQRT( (Y3*(AB3 - AP10)^2 + Y8*(AB8 - AP10)^2 + Y13*(AB13 - AP10)^2) / (Y3 + Y8 + Y13) )</f>
        <v>4.9698072872614643E-3</v>
      </c>
      <c r="AT10" s="17">
        <f>SQRT( (Y3*(Z3 - AQ10)^2 + Y8*(Z8 - AQ10)^2 + Z13*(Z13 - AQ10)^2) / (Y3 + Y8 + Y13) )</f>
        <v>3.7882032159213647E-4</v>
      </c>
      <c r="AU10" s="17">
        <f>SQRT( (Y3*(AD3 - AR10)^2 + Y8*(AD8 - AR10)^2 + AD13*(AD13 - AR10)^2) / (Y3 + Y8 + Y13) )</f>
        <v>3.2973518785911471E-4</v>
      </c>
    </row>
    <row r="11" spans="1:47" x14ac:dyDescent="0.2">
      <c r="A11" s="7" t="s">
        <v>11</v>
      </c>
      <c r="B11" s="8">
        <v>2</v>
      </c>
      <c r="C11" s="9" t="s">
        <v>10</v>
      </c>
      <c r="D11" s="7" t="s">
        <v>56</v>
      </c>
      <c r="E11" s="8">
        <v>3262</v>
      </c>
      <c r="F11" s="8">
        <v>18</v>
      </c>
      <c r="G11" s="8">
        <v>18</v>
      </c>
      <c r="H11" s="8">
        <v>48</v>
      </c>
      <c r="I11" s="28">
        <f t="shared" si="5"/>
        <v>37.5</v>
      </c>
      <c r="J11" s="25">
        <f t="shared" si="0"/>
        <v>37.5</v>
      </c>
      <c r="K11" s="20">
        <f t="shared" si="6"/>
        <v>5.5180870631514412E-3</v>
      </c>
      <c r="L11" s="22">
        <f t="shared" si="7"/>
        <v>5.5180870631514412E-3</v>
      </c>
      <c r="M11" s="22">
        <f t="shared" si="8"/>
        <v>1.4714898835070508E-2</v>
      </c>
      <c r="N11" s="25">
        <v>1</v>
      </c>
      <c r="O11" s="25">
        <v>0.8</v>
      </c>
      <c r="P11" s="25">
        <v>221.5</v>
      </c>
      <c r="Q11" s="25">
        <v>45</v>
      </c>
      <c r="R11" s="25">
        <v>45</v>
      </c>
      <c r="S11" s="25">
        <v>221.5</v>
      </c>
      <c r="T11" s="25">
        <v>45</v>
      </c>
      <c r="U11" s="25">
        <v>45</v>
      </c>
      <c r="V11" s="25">
        <v>177.2</v>
      </c>
      <c r="W11" s="25">
        <v>36</v>
      </c>
      <c r="X11" s="25">
        <v>36</v>
      </c>
      <c r="Y11" s="31">
        <f t="shared" si="10"/>
        <v>6524</v>
      </c>
      <c r="Z11" s="15">
        <f t="shared" si="1"/>
        <v>2.7590435315757206E-3</v>
      </c>
      <c r="AA11" s="31">
        <f t="shared" si="2"/>
        <v>2529.6809027030713</v>
      </c>
      <c r="AB11" s="15">
        <f t="shared" si="3"/>
        <v>7.357449417535254E-3</v>
      </c>
      <c r="AC11" s="31">
        <f t="shared" si="11"/>
        <v>6745.8157405415232</v>
      </c>
      <c r="AD11" s="15">
        <f t="shared" si="4"/>
        <v>2.7590435315757206E-3</v>
      </c>
      <c r="AE11" s="31">
        <f t="shared" si="12"/>
        <v>2529.6809027030713</v>
      </c>
      <c r="AF11" s="31"/>
      <c r="AG11" s="31"/>
      <c r="AH11" s="31"/>
      <c r="AI11" s="31">
        <f t="shared" si="14"/>
        <v>916868.78940193541</v>
      </c>
      <c r="AJ11" s="15"/>
      <c r="AK11" s="15"/>
      <c r="AL11" s="15"/>
      <c r="AM11" s="10"/>
      <c r="AN11" s="50"/>
      <c r="AO11" s="52"/>
      <c r="AP11" s="17">
        <f>(AB4*Y4 + AB9*Y9 + AB14*Y14) / (Y4 + Y9 + Y14)</f>
        <v>6.392891970961101E-3</v>
      </c>
      <c r="AQ11" s="17">
        <f>(Z4*Y4 + Z9*Y9 + Z14*Y14) / (Y4 + Y9 + Y14)</f>
        <v>2.1345757936937913E-3</v>
      </c>
      <c r="AR11" s="17">
        <f>(AD4*Y4 + AD9*Y9 + AD14*Y14) / (Y4 + Y9 + Y14)</f>
        <v>1.7011593888828693E-3</v>
      </c>
      <c r="AS11" s="17">
        <f>SQRT( (Y4*(AB4 - AP11)^2 + Y9*(AB9 - AP11)^2 + Y14*(AB14 - AP11)^2) / (Y4 + Y9 + Y14) )</f>
        <v>2.4586874150987182E-3</v>
      </c>
      <c r="AT11" s="17">
        <f>SQRT( (Y4*(Z4 - AQ11)^2 + Y9*(Z9 - AQ11)^2 + Z14*(Z14 - AQ11)^2) / (Y4 + Y9 + Y14) )</f>
        <v>3.222349632251835E-4</v>
      </c>
      <c r="AU11" s="17">
        <f>SQRT( (Y4*(AD4 - AR11)^2 + Y9*(AD9 - AR11)^2 + AD14*(AD14 - AR11)^2) / (Y4 + Y9 + Y14) )</f>
        <v>2.3269971718037957E-4</v>
      </c>
    </row>
    <row r="12" spans="1:47" x14ac:dyDescent="0.2">
      <c r="A12" s="7" t="s">
        <v>12</v>
      </c>
      <c r="B12" s="8">
        <v>2</v>
      </c>
      <c r="C12" s="9" t="s">
        <v>10</v>
      </c>
      <c r="D12" s="9" t="s">
        <v>52</v>
      </c>
      <c r="E12" s="8">
        <v>27997</v>
      </c>
      <c r="F12" s="8">
        <v>42</v>
      </c>
      <c r="G12" s="8">
        <v>45</v>
      </c>
      <c r="H12" s="8">
        <v>101</v>
      </c>
      <c r="I12" s="28">
        <f t="shared" si="5"/>
        <v>41.584158415841586</v>
      </c>
      <c r="J12" s="25">
        <f t="shared" si="0"/>
        <v>44.554455445544555</v>
      </c>
      <c r="K12" s="20">
        <f t="shared" si="6"/>
        <v>1.5001607315069472E-3</v>
      </c>
      <c r="L12" s="22">
        <f t="shared" si="7"/>
        <v>1.6073150694717292E-3</v>
      </c>
      <c r="M12" s="22">
        <f t="shared" si="8"/>
        <v>3.6075293781476585E-3</v>
      </c>
      <c r="N12" s="25">
        <v>0.2</v>
      </c>
      <c r="O12" s="25">
        <v>0</v>
      </c>
      <c r="P12" s="25">
        <v>238</v>
      </c>
      <c r="Q12" s="25">
        <v>44</v>
      </c>
      <c r="R12" s="25">
        <v>44</v>
      </c>
      <c r="S12" s="25">
        <v>47.6</v>
      </c>
      <c r="T12" s="25">
        <v>8.8000000000000007</v>
      </c>
      <c r="U12" s="25">
        <v>8.8000000000000007</v>
      </c>
      <c r="V12" s="25">
        <v>0</v>
      </c>
      <c r="W12" s="25">
        <v>0</v>
      </c>
      <c r="X12" s="25">
        <v>0</v>
      </c>
      <c r="Y12" s="31">
        <f t="shared" si="10"/>
        <v>55994</v>
      </c>
      <c r="Z12" s="15">
        <f>F12/Y12</f>
        <v>7.500803657534736E-4</v>
      </c>
      <c r="AA12" s="31">
        <f t="shared" si="2"/>
        <v>11.581603796595159</v>
      </c>
      <c r="AB12" s="15">
        <f t="shared" si="3"/>
        <v>1.8037646890738293E-3</v>
      </c>
      <c r="AC12" s="31">
        <f t="shared" si="11"/>
        <v>27.850999606097883</v>
      </c>
      <c r="AD12" s="15">
        <f t="shared" si="4"/>
        <v>8.0365753473586458E-4</v>
      </c>
      <c r="AE12" s="31">
        <f t="shared" si="12"/>
        <v>12.408861210637671</v>
      </c>
      <c r="AF12" s="31">
        <f>SUM(AA12:AA16)</f>
        <v>3417.1594230089395</v>
      </c>
      <c r="AG12" s="31">
        <f t="shared" ref="AG12:AG62" si="15">SUM(AC12:AC16)</f>
        <v>11742.716270500627</v>
      </c>
      <c r="AH12" s="31">
        <f t="shared" si="13"/>
        <v>2385.5630761440434</v>
      </c>
      <c r="AI12" s="31">
        <f t="shared" si="14"/>
        <v>15440.483880632128</v>
      </c>
      <c r="AJ12" s="15">
        <f>SUMPRODUCT(Z12:Z16, Y12:Y16) / SUM(Y12:Y16)</f>
        <v>1.4212584246540104E-3</v>
      </c>
      <c r="AK12" s="15">
        <f>SUMPRODUCT(AB12:AB16, Y12:Y16) / SUM(Y12:Y16)</f>
        <v>4.263775273962031E-3</v>
      </c>
      <c r="AL12" s="15">
        <f>SUMPRODUCT(AD12:AD16, Y12:Y16) / SUM(Y12:Y16)</f>
        <v>1.2347584503781448E-3</v>
      </c>
      <c r="AM12" s="10"/>
      <c r="AN12" s="50"/>
      <c r="AO12" s="52"/>
      <c r="AP12" s="17">
        <f>(AB5*Y5 + AB10*Y10 + AB15*Y15) / (Y5 + Y10 + Y15)</f>
        <v>7.0656691604322527E-3</v>
      </c>
      <c r="AQ12" s="17">
        <f>(Z5*Y5 + Z10*Y10 + Z15*Y15) / (Y5 + Y10 + Y15)</f>
        <v>1.770934981387112E-3</v>
      </c>
      <c r="AR12" s="17">
        <f>(AD5*Y5 + AD10*Y10 + AD15*Y15) / (Y5 + Y10 + Y15)</f>
        <v>1.7167226860385269E-3</v>
      </c>
      <c r="AS12" s="17">
        <f>SQRT( (Y5*(AB5 - AP12)^2 + Y10*(AB10 - AP12)^2 + Y15*(AB15 - AP12)^2) / (Y5 + Y10 + Y15) )</f>
        <v>1.9825821706250225E-3</v>
      </c>
      <c r="AT12" s="17">
        <f>SQRT( (Y5*(Z5 - AQ12)^2 + Y10*(Z10 - AQ12)^2 + Z15*(Z15 - AQ12)^2) / (Y5 + Y10 + Y15) )</f>
        <v>9.0592351715618484E-4</v>
      </c>
      <c r="AU12" s="17">
        <f>SQRT( (Y5*(AD5 - AR12)^2 + Y10*(AD10 - AR12)^2 + AD15*(AD15 - AR12)^2) / (Y5 + Y10 + Y15) )</f>
        <v>1.6651010472420319E-4</v>
      </c>
    </row>
    <row r="13" spans="1:47" x14ac:dyDescent="0.2">
      <c r="A13" s="7" t="s">
        <v>12</v>
      </c>
      <c r="B13" s="8">
        <v>2</v>
      </c>
      <c r="C13" s="9" t="s">
        <v>10</v>
      </c>
      <c r="D13" s="7" t="s">
        <v>53</v>
      </c>
      <c r="E13" s="8">
        <v>21762</v>
      </c>
      <c r="F13" s="8">
        <v>58</v>
      </c>
      <c r="G13" s="8">
        <v>60</v>
      </c>
      <c r="H13" s="8">
        <v>220</v>
      </c>
      <c r="I13" s="28">
        <f t="shared" si="5"/>
        <v>26.36363636363636</v>
      </c>
      <c r="J13" s="25">
        <f t="shared" si="0"/>
        <v>27.27272727272727</v>
      </c>
      <c r="K13" s="20">
        <f t="shared" si="6"/>
        <v>2.6651962135833102E-3</v>
      </c>
      <c r="L13" s="22">
        <f t="shared" si="7"/>
        <v>2.7570995312930797E-3</v>
      </c>
      <c r="M13" s="22">
        <f t="shared" si="8"/>
        <v>1.0109364948074625E-2</v>
      </c>
      <c r="N13" s="25">
        <v>0.4</v>
      </c>
      <c r="O13" s="25">
        <v>0.2</v>
      </c>
      <c r="P13" s="25">
        <v>238</v>
      </c>
      <c r="Q13" s="25">
        <v>44</v>
      </c>
      <c r="R13" s="25">
        <v>44</v>
      </c>
      <c r="S13" s="25">
        <v>95.2</v>
      </c>
      <c r="T13" s="25">
        <v>17.600000000000001</v>
      </c>
      <c r="U13" s="25">
        <v>17.600000000000001</v>
      </c>
      <c r="V13" s="25">
        <v>47.6</v>
      </c>
      <c r="W13" s="25">
        <v>8.8000000000000007</v>
      </c>
      <c r="X13" s="25">
        <v>8.8000000000000007</v>
      </c>
      <c r="Y13" s="31">
        <f t="shared" si="10"/>
        <v>43524</v>
      </c>
      <c r="Z13" s="15">
        <f t="shared" si="1"/>
        <v>1.3325981067916551E-3</v>
      </c>
      <c r="AA13" s="31">
        <f t="shared" si="2"/>
        <v>144.03171711094211</v>
      </c>
      <c r="AB13" s="15">
        <f t="shared" si="3"/>
        <v>5.0546824740373125E-3</v>
      </c>
      <c r="AC13" s="31">
        <f t="shared" si="11"/>
        <v>546.32720283460799</v>
      </c>
      <c r="AD13" s="15">
        <f t="shared" si="4"/>
        <v>1.3785497656465398E-3</v>
      </c>
      <c r="AE13" s="31">
        <f t="shared" si="12"/>
        <v>148.99832804580217</v>
      </c>
      <c r="AF13" s="31"/>
      <c r="AG13" s="31"/>
      <c r="AH13" s="31"/>
      <c r="AI13" s="31">
        <f t="shared" si="14"/>
        <v>108083.3871644249</v>
      </c>
      <c r="AJ13" s="15"/>
      <c r="AK13" s="15"/>
      <c r="AL13" s="15"/>
      <c r="AM13" s="10"/>
      <c r="AN13" s="55"/>
      <c r="AO13" s="56"/>
      <c r="AP13" s="17">
        <f>(AB6*Y6 + AB11*Y11 + AB16*Y16) / (Y6 + Y11 + Y16)</f>
        <v>8.0164662550102923E-3</v>
      </c>
      <c r="AQ13" s="17">
        <f>(Z6*Y6 + Z11*Y11 + Z16*Y16) / (Y6 + Y11 + Y16)</f>
        <v>1.7874553136171597E-3</v>
      </c>
      <c r="AR13" s="17">
        <f>(AD6*Y6 + AD11*Y11 + AD16*Y16) / (Y6 + Y11 + Y16)</f>
        <v>1.7874553136171597E-3</v>
      </c>
      <c r="AS13" s="17">
        <f>SQRT( (Y6*(AB6 - AP13)^2 + Y11*(AB11 - AP13)^2 + Y16*(AB16 - AP13)^2) / (Y6 + Y11 + Y16) )</f>
        <v>1.9585314420033726E-3</v>
      </c>
      <c r="AT13" s="17">
        <f>SQRT( (Y6*(Z6 - AQ13)^2 + Y11*(Z11 - AQ13)^2 + Z16*(Z16 - AQ13)^2) / (Y6 + Y11 + Y16) )</f>
        <v>7.6960414757683824E-4</v>
      </c>
      <c r="AU13" s="17">
        <f>SQRT( (Y6*(AD6 - AR13)^2 + Y11*(AD11 - AR13)^2 + AD16*(AD16 - AR13)^2) / (Y6 + Y11 + Y16) )</f>
        <v>5.8978843051760729E-4</v>
      </c>
    </row>
    <row r="14" spans="1:47" x14ac:dyDescent="0.2">
      <c r="A14" s="7" t="s">
        <v>12</v>
      </c>
      <c r="B14" s="8">
        <v>2</v>
      </c>
      <c r="C14" s="9" t="s">
        <v>10</v>
      </c>
      <c r="D14" s="7" t="s">
        <v>54</v>
      </c>
      <c r="E14" s="8">
        <v>15555</v>
      </c>
      <c r="F14" s="8">
        <v>78</v>
      </c>
      <c r="G14" s="8">
        <v>55</v>
      </c>
      <c r="H14" s="8">
        <v>184</v>
      </c>
      <c r="I14" s="28">
        <f t="shared" si="5"/>
        <v>42.391304347826086</v>
      </c>
      <c r="J14" s="25">
        <f t="shared" si="0"/>
        <v>29.891304347826086</v>
      </c>
      <c r="K14" s="20">
        <f t="shared" si="6"/>
        <v>5.0144648023143683E-3</v>
      </c>
      <c r="L14" s="22">
        <f t="shared" si="7"/>
        <v>3.5358405657344907E-3</v>
      </c>
      <c r="M14" s="22">
        <f t="shared" si="8"/>
        <v>1.1828993892639023E-2</v>
      </c>
      <c r="N14" s="25">
        <v>0.6</v>
      </c>
      <c r="O14" s="25">
        <v>0.4</v>
      </c>
      <c r="P14" s="25">
        <v>238</v>
      </c>
      <c r="Q14" s="25">
        <v>44</v>
      </c>
      <c r="R14" s="25">
        <v>44</v>
      </c>
      <c r="S14" s="25">
        <v>142.80000000000001</v>
      </c>
      <c r="T14" s="25">
        <v>26.4</v>
      </c>
      <c r="U14" s="25">
        <v>26.4</v>
      </c>
      <c r="V14" s="25">
        <v>95.2</v>
      </c>
      <c r="W14" s="25">
        <v>17.600000000000001</v>
      </c>
      <c r="X14" s="25">
        <v>17.600000000000001</v>
      </c>
      <c r="Y14" s="31">
        <f t="shared" si="10"/>
        <v>31110</v>
      </c>
      <c r="Z14" s="15">
        <f t="shared" si="1"/>
        <v>2.5072324011571842E-3</v>
      </c>
      <c r="AA14" s="31">
        <f t="shared" si="2"/>
        <v>735.54474802625532</v>
      </c>
      <c r="AB14" s="15">
        <f t="shared" si="3"/>
        <v>5.9144969463195115E-3</v>
      </c>
      <c r="AC14" s="31">
        <f t="shared" si="11"/>
        <v>1735.1312004721922</v>
      </c>
      <c r="AD14" s="15">
        <f t="shared" si="4"/>
        <v>1.7679202828672453E-3</v>
      </c>
      <c r="AE14" s="31">
        <f t="shared" si="12"/>
        <v>518.65334796723141</v>
      </c>
      <c r="AF14" s="31"/>
      <c r="AG14" s="31"/>
      <c r="AH14" s="31"/>
      <c r="AI14" s="31">
        <f t="shared" si="14"/>
        <v>293369.19373201032</v>
      </c>
      <c r="AJ14" s="15"/>
      <c r="AK14" s="15"/>
      <c r="AL14" s="15"/>
      <c r="AM14" s="10"/>
      <c r="AN14" s="10"/>
      <c r="AO14" s="2"/>
      <c r="AP14" s="2"/>
      <c r="AQ14" s="2"/>
      <c r="AR14" s="2"/>
      <c r="AS14" s="2"/>
      <c r="AT14" s="2"/>
      <c r="AU14" s="2"/>
    </row>
    <row r="15" spans="1:47" x14ac:dyDescent="0.2">
      <c r="A15" s="7" t="s">
        <v>12</v>
      </c>
      <c r="B15" s="8">
        <v>2</v>
      </c>
      <c r="C15" s="9" t="s">
        <v>10</v>
      </c>
      <c r="D15" s="7" t="s">
        <v>55</v>
      </c>
      <c r="E15" s="8">
        <v>9326</v>
      </c>
      <c r="F15" s="8">
        <v>33</v>
      </c>
      <c r="G15" s="8">
        <v>26</v>
      </c>
      <c r="H15" s="8">
        <v>120</v>
      </c>
      <c r="I15" s="28">
        <f t="shared" si="5"/>
        <v>27.500000000000004</v>
      </c>
      <c r="J15" s="25">
        <f t="shared" si="0"/>
        <v>21.666666666666668</v>
      </c>
      <c r="K15" s="20">
        <f t="shared" si="6"/>
        <v>3.5384945314175425E-3</v>
      </c>
      <c r="L15" s="22">
        <f t="shared" si="7"/>
        <v>2.7879047823289728E-3</v>
      </c>
      <c r="M15" s="22">
        <f t="shared" si="8"/>
        <v>1.2867252841518335E-2</v>
      </c>
      <c r="N15" s="25">
        <v>0.8</v>
      </c>
      <c r="O15" s="25">
        <v>0.6</v>
      </c>
      <c r="P15" s="25">
        <v>238</v>
      </c>
      <c r="Q15" s="25">
        <v>44</v>
      </c>
      <c r="R15" s="25">
        <v>44</v>
      </c>
      <c r="S15" s="25">
        <v>190.4</v>
      </c>
      <c r="T15" s="25">
        <v>35.200000000000003</v>
      </c>
      <c r="U15" s="25">
        <v>35.200000000000003</v>
      </c>
      <c r="V15" s="25">
        <v>142.80000000000001</v>
      </c>
      <c r="W15" s="25">
        <v>26.4</v>
      </c>
      <c r="X15" s="25">
        <v>26.4</v>
      </c>
      <c r="Y15" s="31">
        <f t="shared" si="10"/>
        <v>18652</v>
      </c>
      <c r="Z15" s="15">
        <f t="shared" si="1"/>
        <v>1.7692472657087712E-3</v>
      </c>
      <c r="AA15" s="31">
        <f t="shared" si="2"/>
        <v>1010.7672538200638</v>
      </c>
      <c r="AB15" s="15">
        <f t="shared" si="3"/>
        <v>6.4336264207591675E-3</v>
      </c>
      <c r="AC15" s="31">
        <f t="shared" si="11"/>
        <v>3675.5172866184134</v>
      </c>
      <c r="AD15" s="15">
        <f t="shared" si="4"/>
        <v>1.3939523911644864E-3</v>
      </c>
      <c r="AE15" s="31">
        <f t="shared" si="12"/>
        <v>796.36207876732294</v>
      </c>
      <c r="AF15" s="31"/>
      <c r="AG15" s="31"/>
      <c r="AH15" s="31"/>
      <c r="AI15" s="31">
        <f t="shared" si="14"/>
        <v>571297.90358338878</v>
      </c>
      <c r="AJ15" s="15"/>
      <c r="AK15" s="15"/>
      <c r="AL15" s="15"/>
      <c r="AM15" s="10"/>
      <c r="AN15" s="10"/>
      <c r="AO15" s="2"/>
      <c r="AP15" s="2"/>
      <c r="AQ15" s="2"/>
      <c r="AR15" s="2"/>
      <c r="AS15" s="2"/>
      <c r="AT15" s="2"/>
      <c r="AU15" s="2"/>
    </row>
    <row r="16" spans="1:47" x14ac:dyDescent="0.2">
      <c r="A16" s="7" t="s">
        <v>12</v>
      </c>
      <c r="B16" s="8">
        <v>2</v>
      </c>
      <c r="C16" s="9" t="s">
        <v>10</v>
      </c>
      <c r="D16" s="7" t="s">
        <v>56</v>
      </c>
      <c r="E16" s="8">
        <v>3108</v>
      </c>
      <c r="F16" s="8">
        <v>10</v>
      </c>
      <c r="G16" s="8">
        <v>6</v>
      </c>
      <c r="H16" s="8">
        <v>38</v>
      </c>
      <c r="I16" s="28">
        <f t="shared" si="5"/>
        <v>26.315789473684209</v>
      </c>
      <c r="J16" s="25">
        <f t="shared" si="0"/>
        <v>15.789473684210526</v>
      </c>
      <c r="K16" s="20">
        <f t="shared" si="6"/>
        <v>3.2175032175032173E-3</v>
      </c>
      <c r="L16" s="22">
        <f t="shared" si="7"/>
        <v>1.9305019305019305E-3</v>
      </c>
      <c r="M16" s="22">
        <f t="shared" si="8"/>
        <v>1.2226512226512226E-2</v>
      </c>
      <c r="N16" s="25">
        <v>1</v>
      </c>
      <c r="O16" s="25">
        <v>0.8</v>
      </c>
      <c r="P16" s="25">
        <v>238</v>
      </c>
      <c r="Q16" s="25">
        <v>44</v>
      </c>
      <c r="R16" s="25">
        <v>44</v>
      </c>
      <c r="S16" s="25">
        <v>238</v>
      </c>
      <c r="T16" s="25">
        <v>44</v>
      </c>
      <c r="U16" s="25">
        <v>44</v>
      </c>
      <c r="V16" s="25">
        <v>190.4</v>
      </c>
      <c r="W16" s="25">
        <v>35.200000000000003</v>
      </c>
      <c r="X16" s="25">
        <v>35.200000000000003</v>
      </c>
      <c r="Y16" s="31">
        <f t="shared" si="10"/>
        <v>6216</v>
      </c>
      <c r="Z16" s="15">
        <f t="shared" si="1"/>
        <v>1.6087516087516086E-3</v>
      </c>
      <c r="AA16" s="31">
        <f t="shared" si="2"/>
        <v>1515.2341002550827</v>
      </c>
      <c r="AB16" s="15">
        <f t="shared" si="3"/>
        <v>6.1132561132561129E-3</v>
      </c>
      <c r="AC16" s="31">
        <f t="shared" si="11"/>
        <v>5757.889580969314</v>
      </c>
      <c r="AD16" s="15">
        <f t="shared" si="4"/>
        <v>9.6525096525096527E-4</v>
      </c>
      <c r="AE16" s="31">
        <f t="shared" si="12"/>
        <v>909.14046015304962</v>
      </c>
      <c r="AF16" s="31"/>
      <c r="AG16" s="31"/>
      <c r="AH16" s="31"/>
      <c r="AI16" s="31">
        <f t="shared" si="14"/>
        <v>941869.51671855943</v>
      </c>
      <c r="AJ16" s="15"/>
      <c r="AK16" s="15"/>
      <c r="AL16" s="15"/>
      <c r="AM16" s="10"/>
      <c r="AN16" s="10"/>
      <c r="AO16" s="2"/>
      <c r="AP16" s="2"/>
      <c r="AQ16" s="2"/>
      <c r="AR16" s="2"/>
      <c r="AS16" s="2"/>
      <c r="AT16" s="2"/>
      <c r="AU16" s="2"/>
    </row>
    <row r="17" spans="1:47" x14ac:dyDescent="0.2">
      <c r="A17" s="3" t="s">
        <v>13</v>
      </c>
      <c r="B17" s="4">
        <v>3</v>
      </c>
      <c r="C17" s="5" t="s">
        <v>10</v>
      </c>
      <c r="D17" s="5" t="s">
        <v>52</v>
      </c>
      <c r="E17" s="4">
        <v>15279</v>
      </c>
      <c r="F17" s="4">
        <v>37</v>
      </c>
      <c r="G17" s="4">
        <v>81</v>
      </c>
      <c r="H17" s="4">
        <v>282</v>
      </c>
      <c r="I17" s="30">
        <f t="shared" si="5"/>
        <v>13.120567375886525</v>
      </c>
      <c r="J17" s="27">
        <f t="shared" si="0"/>
        <v>28.723404255319153</v>
      </c>
      <c r="K17" s="21">
        <f>F17/E17</f>
        <v>2.4216244518620329E-3</v>
      </c>
      <c r="L17" s="24">
        <f t="shared" si="7"/>
        <v>5.3013940702925583E-3</v>
      </c>
      <c r="M17" s="24">
        <f t="shared" si="8"/>
        <v>1.8456705281759276E-2</v>
      </c>
      <c r="N17" s="27">
        <v>0.2</v>
      </c>
      <c r="O17" s="27">
        <v>0</v>
      </c>
      <c r="P17" s="27">
        <v>164</v>
      </c>
      <c r="Q17" s="27">
        <v>51.5</v>
      </c>
      <c r="R17" s="27">
        <v>51.5</v>
      </c>
      <c r="S17" s="27">
        <v>32.799999999999997</v>
      </c>
      <c r="T17" s="27">
        <v>10.3</v>
      </c>
      <c r="U17" s="27">
        <v>10.3</v>
      </c>
      <c r="V17" s="27">
        <v>0</v>
      </c>
      <c r="W17" s="27">
        <v>0</v>
      </c>
      <c r="X17" s="27">
        <v>0</v>
      </c>
      <c r="Y17" s="32">
        <f t="shared" si="10"/>
        <v>30558</v>
      </c>
      <c r="Z17" s="18">
        <f t="shared" si="1"/>
        <v>1.2108122259310164E-3</v>
      </c>
      <c r="AA17" s="32">
        <f t="shared" si="2"/>
        <v>17.64873978759659</v>
      </c>
      <c r="AB17" s="18">
        <f t="shared" si="3"/>
        <v>9.228352640879638E-3</v>
      </c>
      <c r="AC17" s="32">
        <f t="shared" si="11"/>
        <v>134.51201675951992</v>
      </c>
      <c r="AD17" s="18">
        <f t="shared" si="4"/>
        <v>2.6506970351462792E-3</v>
      </c>
      <c r="AE17" s="32">
        <f t="shared" si="12"/>
        <v>38.636430345819555</v>
      </c>
      <c r="AF17" s="32">
        <f>SUM(AA17:AA21)</f>
        <v>4869.8796121820596</v>
      </c>
      <c r="AG17" s="32">
        <f t="shared" si="15"/>
        <v>18638.277332757934</v>
      </c>
      <c r="AH17" s="32">
        <f t="shared" si="13"/>
        <v>7099.9166216305875</v>
      </c>
      <c r="AI17" s="32">
        <f t="shared" si="14"/>
        <v>14575.951092685853</v>
      </c>
      <c r="AJ17" s="18">
        <f>SUMPRODUCT(Z17:Z21, Y17:Y21) / SUM(Y17:Y21)</f>
        <v>1.6736204417415082E-3</v>
      </c>
      <c r="AK17" s="18">
        <f>SUMPRODUCT(AB17:AB21, Y17:Y21) / SUM(Y17:Y21)</f>
        <v>8.9338330622539663E-3</v>
      </c>
      <c r="AL17" s="18">
        <f>SUMPRODUCT(AD17:AD21, Y17:Y21) / SUM(Y17:Y21)</f>
        <v>3.2411663484430615E-3</v>
      </c>
      <c r="AM17" s="10"/>
      <c r="AN17" s="10"/>
      <c r="AO17" s="2"/>
      <c r="AP17" s="2"/>
      <c r="AQ17" s="2"/>
      <c r="AR17" s="2"/>
      <c r="AS17" s="2"/>
      <c r="AT17" s="2"/>
      <c r="AU17" s="2"/>
    </row>
    <row r="18" spans="1:47" x14ac:dyDescent="0.2">
      <c r="A18" s="3" t="s">
        <v>13</v>
      </c>
      <c r="B18" s="4">
        <v>3</v>
      </c>
      <c r="C18" s="5" t="s">
        <v>10</v>
      </c>
      <c r="D18" s="3" t="s">
        <v>53</v>
      </c>
      <c r="E18" s="4">
        <v>11869</v>
      </c>
      <c r="F18" s="4">
        <v>38</v>
      </c>
      <c r="G18" s="4">
        <v>73</v>
      </c>
      <c r="H18" s="4">
        <v>177</v>
      </c>
      <c r="I18" s="30">
        <f t="shared" si="5"/>
        <v>21.468926553672315</v>
      </c>
      <c r="J18" s="27">
        <f t="shared" si="0"/>
        <v>41.242937853107343</v>
      </c>
      <c r="K18" s="21">
        <f t="shared" ref="K18:K31" si="16">F18/E18</f>
        <v>3.2016176594489849E-3</v>
      </c>
      <c r="L18" s="24">
        <f t="shared" si="7"/>
        <v>6.150476029994102E-3</v>
      </c>
      <c r="M18" s="24">
        <f t="shared" si="8"/>
        <v>1.4912798045328166E-2</v>
      </c>
      <c r="N18" s="27">
        <v>0.4</v>
      </c>
      <c r="O18" s="27">
        <v>0.2</v>
      </c>
      <c r="P18" s="27">
        <v>164</v>
      </c>
      <c r="Q18" s="27">
        <v>51.5</v>
      </c>
      <c r="R18" s="27">
        <v>51.5</v>
      </c>
      <c r="S18" s="27">
        <v>65.599999999999994</v>
      </c>
      <c r="T18" s="27">
        <v>20.6</v>
      </c>
      <c r="U18" s="27">
        <v>20.6</v>
      </c>
      <c r="V18" s="27">
        <v>32.799999999999997</v>
      </c>
      <c r="W18" s="27">
        <v>10.3</v>
      </c>
      <c r="X18" s="27">
        <v>10.3</v>
      </c>
      <c r="Y18" s="32">
        <f t="shared" si="10"/>
        <v>23738</v>
      </c>
      <c r="Z18" s="18">
        <f t="shared" si="1"/>
        <v>1.6008088297244925E-3</v>
      </c>
      <c r="AA18" s="32">
        <f t="shared" si="2"/>
        <v>163.33317847562714</v>
      </c>
      <c r="AB18" s="18">
        <f t="shared" si="3"/>
        <v>7.4563990226640831E-3</v>
      </c>
      <c r="AC18" s="32">
        <f t="shared" si="11"/>
        <v>760.7887523733159</v>
      </c>
      <c r="AD18" s="18">
        <f t="shared" si="4"/>
        <v>3.075238014997051E-3</v>
      </c>
      <c r="AE18" s="32">
        <f t="shared" si="12"/>
        <v>313.77163233475738</v>
      </c>
      <c r="AF18" s="32"/>
      <c r="AG18" s="32"/>
      <c r="AH18" s="32"/>
      <c r="AI18" s="32">
        <f t="shared" si="14"/>
        <v>102031.65764880097</v>
      </c>
      <c r="AJ18" s="18"/>
      <c r="AK18" s="18"/>
      <c r="AL18" s="18"/>
      <c r="AM18" s="10"/>
      <c r="AN18" s="10"/>
      <c r="AO18" s="2"/>
      <c r="AP18" s="2"/>
      <c r="AQ18" s="2"/>
      <c r="AR18" s="2"/>
      <c r="AS18" s="2"/>
      <c r="AT18" s="2"/>
      <c r="AU18" s="2"/>
    </row>
    <row r="19" spans="1:47" x14ac:dyDescent="0.2">
      <c r="A19" s="3" t="s">
        <v>13</v>
      </c>
      <c r="B19" s="4">
        <v>3</v>
      </c>
      <c r="C19" s="5" t="s">
        <v>10</v>
      </c>
      <c r="D19" s="3" t="s">
        <v>54</v>
      </c>
      <c r="E19" s="4">
        <v>8489</v>
      </c>
      <c r="F19" s="4">
        <v>26</v>
      </c>
      <c r="G19" s="4">
        <v>65</v>
      </c>
      <c r="H19" s="4">
        <v>165</v>
      </c>
      <c r="I19" s="30">
        <f t="shared" si="5"/>
        <v>15.757575757575756</v>
      </c>
      <c r="J19" s="27">
        <f t="shared" si="0"/>
        <v>39.393939393939391</v>
      </c>
      <c r="K19" s="21">
        <f t="shared" si="16"/>
        <v>3.0627871362940277E-3</v>
      </c>
      <c r="L19" s="24">
        <f t="shared" si="7"/>
        <v>7.656967840735069E-3</v>
      </c>
      <c r="M19" s="24">
        <f t="shared" si="8"/>
        <v>1.9436918364942869E-2</v>
      </c>
      <c r="N19" s="27">
        <v>0.6</v>
      </c>
      <c r="O19" s="27">
        <v>0.4</v>
      </c>
      <c r="P19" s="27">
        <v>164</v>
      </c>
      <c r="Q19" s="27">
        <v>51.5</v>
      </c>
      <c r="R19" s="27">
        <v>51.5</v>
      </c>
      <c r="S19" s="27">
        <v>98.4</v>
      </c>
      <c r="T19" s="27">
        <v>30.9</v>
      </c>
      <c r="U19" s="27">
        <v>30.9</v>
      </c>
      <c r="V19" s="27">
        <v>65.599999999999994</v>
      </c>
      <c r="W19" s="27">
        <v>20.6</v>
      </c>
      <c r="X19" s="27">
        <v>20.6</v>
      </c>
      <c r="Y19" s="32">
        <f t="shared" si="10"/>
        <v>16978</v>
      </c>
      <c r="Z19" s="18">
        <f t="shared" si="1"/>
        <v>1.5313935681470138E-3</v>
      </c>
      <c r="AA19" s="32">
        <f t="shared" si="2"/>
        <v>424.10883730632656</v>
      </c>
      <c r="AB19" s="18">
        <f t="shared" si="3"/>
        <v>9.7184591824714343E-3</v>
      </c>
      <c r="AC19" s="32">
        <f t="shared" si="11"/>
        <v>2691.4599290593801</v>
      </c>
      <c r="AD19" s="18">
        <f t="shared" si="4"/>
        <v>3.8284839203675345E-3</v>
      </c>
      <c r="AE19" s="32">
        <f t="shared" si="12"/>
        <v>1060.2720932658165</v>
      </c>
      <c r="AF19" s="32"/>
      <c r="AG19" s="32"/>
      <c r="AH19" s="32"/>
      <c r="AI19" s="32">
        <f t="shared" si="14"/>
        <v>276943.07076103124</v>
      </c>
      <c r="AJ19" s="18"/>
      <c r="AK19" s="18"/>
      <c r="AL19" s="18"/>
      <c r="AM19" s="10"/>
      <c r="AN19" s="10"/>
      <c r="AO19" s="2"/>
      <c r="AP19" s="2"/>
      <c r="AQ19" s="2"/>
      <c r="AR19" s="2"/>
      <c r="AS19" s="2"/>
      <c r="AT19" s="2"/>
      <c r="AU19" s="2"/>
    </row>
    <row r="20" spans="1:47" x14ac:dyDescent="0.2">
      <c r="A20" s="3" t="s">
        <v>13</v>
      </c>
      <c r="B20" s="4">
        <v>3</v>
      </c>
      <c r="C20" s="5" t="s">
        <v>10</v>
      </c>
      <c r="D20" s="3" t="s">
        <v>55</v>
      </c>
      <c r="E20" s="4">
        <v>5091</v>
      </c>
      <c r="F20" s="4">
        <v>31</v>
      </c>
      <c r="G20" s="4">
        <v>43</v>
      </c>
      <c r="H20" s="4">
        <v>96</v>
      </c>
      <c r="I20" s="30">
        <f t="shared" si="5"/>
        <v>32.291666666666671</v>
      </c>
      <c r="J20" s="27">
        <f t="shared" si="0"/>
        <v>44.791666666666671</v>
      </c>
      <c r="K20" s="21">
        <f t="shared" si="16"/>
        <v>6.0891769789825183E-3</v>
      </c>
      <c r="L20" s="24">
        <f t="shared" si="7"/>
        <v>8.4462777450402676E-3</v>
      </c>
      <c r="M20" s="24">
        <f t="shared" si="8"/>
        <v>1.8856806128461991E-2</v>
      </c>
      <c r="N20" s="27">
        <v>0.8</v>
      </c>
      <c r="O20" s="27">
        <v>0.6</v>
      </c>
      <c r="P20" s="27">
        <v>164</v>
      </c>
      <c r="Q20" s="27">
        <v>51.5</v>
      </c>
      <c r="R20" s="27">
        <v>51.5</v>
      </c>
      <c r="S20" s="27">
        <v>131.19999999999999</v>
      </c>
      <c r="T20" s="27">
        <v>41.2</v>
      </c>
      <c r="U20" s="27">
        <v>41.2</v>
      </c>
      <c r="V20" s="27">
        <v>98.4</v>
      </c>
      <c r="W20" s="27">
        <v>30.9</v>
      </c>
      <c r="X20" s="27">
        <v>30.9</v>
      </c>
      <c r="Y20" s="32">
        <f t="shared" si="10"/>
        <v>10182</v>
      </c>
      <c r="Z20" s="18">
        <f t="shared" si="1"/>
        <v>3.0445884894912591E-3</v>
      </c>
      <c r="AA20" s="32">
        <f t="shared" si="2"/>
        <v>1641.9775980466188</v>
      </c>
      <c r="AB20" s="18">
        <f t="shared" si="3"/>
        <v>9.4284030642309957E-3</v>
      </c>
      <c r="AC20" s="32">
        <f t="shared" si="11"/>
        <v>5084.8338520153357</v>
      </c>
      <c r="AD20" s="18">
        <f t="shared" si="4"/>
        <v>4.2231388725201338E-3</v>
      </c>
      <c r="AE20" s="32">
        <f t="shared" si="12"/>
        <v>2277.581829548536</v>
      </c>
      <c r="AF20" s="32"/>
      <c r="AG20" s="32"/>
      <c r="AH20" s="32"/>
      <c r="AI20" s="32">
        <f t="shared" si="14"/>
        <v>539310.19042937655</v>
      </c>
      <c r="AJ20" s="18"/>
      <c r="AK20" s="18"/>
      <c r="AL20" s="18"/>
      <c r="AM20" s="10"/>
      <c r="AN20" s="10"/>
      <c r="AO20" s="2"/>
      <c r="AP20" s="2"/>
      <c r="AQ20" s="2"/>
      <c r="AR20" s="2"/>
      <c r="AS20" s="2"/>
      <c r="AT20" s="2"/>
      <c r="AU20" s="2"/>
    </row>
    <row r="21" spans="1:47" x14ac:dyDescent="0.2">
      <c r="A21" s="3" t="s">
        <v>13</v>
      </c>
      <c r="B21" s="4">
        <v>3</v>
      </c>
      <c r="C21" s="5" t="s">
        <v>10</v>
      </c>
      <c r="D21" s="3" t="s">
        <v>56</v>
      </c>
      <c r="E21" s="4">
        <v>1695</v>
      </c>
      <c r="F21" s="4">
        <v>10</v>
      </c>
      <c r="G21" s="4">
        <v>13</v>
      </c>
      <c r="H21" s="4">
        <v>38</v>
      </c>
      <c r="I21" s="30">
        <f t="shared" si="5"/>
        <v>26.315789473684209</v>
      </c>
      <c r="J21" s="27">
        <f t="shared" si="0"/>
        <v>34.210526315789473</v>
      </c>
      <c r="K21" s="21">
        <f t="shared" si="16"/>
        <v>5.8997050147492625E-3</v>
      </c>
      <c r="L21" s="24">
        <f t="shared" si="7"/>
        <v>7.6696165191740412E-3</v>
      </c>
      <c r="M21" s="24">
        <f t="shared" si="8"/>
        <v>2.2418879056047197E-2</v>
      </c>
      <c r="N21" s="27">
        <v>1</v>
      </c>
      <c r="O21" s="27">
        <v>0.8</v>
      </c>
      <c r="P21" s="27">
        <v>164</v>
      </c>
      <c r="Q21" s="27">
        <v>51.5</v>
      </c>
      <c r="R21" s="27">
        <v>51.5</v>
      </c>
      <c r="S21" s="27">
        <v>164</v>
      </c>
      <c r="T21" s="27">
        <v>51.5</v>
      </c>
      <c r="U21" s="27">
        <v>51.5</v>
      </c>
      <c r="V21" s="27">
        <v>131.19999999999999</v>
      </c>
      <c r="W21" s="27">
        <v>41.2</v>
      </c>
      <c r="X21" s="27">
        <v>41.2</v>
      </c>
      <c r="Y21" s="32">
        <f t="shared" si="10"/>
        <v>3390</v>
      </c>
      <c r="Z21" s="18">
        <f t="shared" si="1"/>
        <v>2.9498525073746312E-3</v>
      </c>
      <c r="AA21" s="32">
        <f t="shared" si="2"/>
        <v>2622.8112585658905</v>
      </c>
      <c r="AB21" s="18">
        <f t="shared" si="3"/>
        <v>1.1209439528023599E-2</v>
      </c>
      <c r="AC21" s="32">
        <f t="shared" si="11"/>
        <v>9966.6827825503842</v>
      </c>
      <c r="AD21" s="18">
        <f t="shared" si="4"/>
        <v>3.8348082595870206E-3</v>
      </c>
      <c r="AE21" s="32">
        <f t="shared" si="12"/>
        <v>3409.6546361356577</v>
      </c>
      <c r="AF21" s="32"/>
      <c r="AG21" s="32"/>
      <c r="AH21" s="32"/>
      <c r="AI21" s="32">
        <f t="shared" si="14"/>
        <v>889133.01665383694</v>
      </c>
      <c r="AJ21" s="18"/>
      <c r="AK21" s="18"/>
      <c r="AL21" s="18"/>
      <c r="AM21" s="10"/>
      <c r="AN21" s="10"/>
      <c r="AO21" s="2"/>
      <c r="AP21" s="2"/>
      <c r="AQ21" s="2"/>
      <c r="AR21" s="2"/>
      <c r="AS21" s="2"/>
      <c r="AT21" s="2"/>
      <c r="AU21" s="2"/>
    </row>
    <row r="22" spans="1:47" x14ac:dyDescent="0.2">
      <c r="A22" s="3" t="s">
        <v>9</v>
      </c>
      <c r="B22" s="4">
        <v>3</v>
      </c>
      <c r="C22" s="5" t="s">
        <v>10</v>
      </c>
      <c r="D22" s="5" t="s">
        <v>52</v>
      </c>
      <c r="E22" s="4">
        <v>9979</v>
      </c>
      <c r="F22" s="4">
        <v>52</v>
      </c>
      <c r="G22" s="4">
        <v>78</v>
      </c>
      <c r="H22" s="4">
        <v>121</v>
      </c>
      <c r="I22" s="30">
        <f t="shared" si="5"/>
        <v>42.97520661157025</v>
      </c>
      <c r="J22" s="27">
        <f t="shared" si="0"/>
        <v>64.462809917355372</v>
      </c>
      <c r="K22" s="21">
        <f t="shared" si="16"/>
        <v>5.2109429802585433E-3</v>
      </c>
      <c r="L22" s="24">
        <f t="shared" si="7"/>
        <v>7.8164144703878145E-3</v>
      </c>
      <c r="M22" s="24">
        <f t="shared" si="8"/>
        <v>1.2125463473293917E-2</v>
      </c>
      <c r="N22" s="27">
        <v>0.2</v>
      </c>
      <c r="O22" s="27">
        <v>0</v>
      </c>
      <c r="P22" s="27">
        <v>172.5</v>
      </c>
      <c r="Q22" s="27">
        <v>60</v>
      </c>
      <c r="R22" s="27">
        <v>60</v>
      </c>
      <c r="S22" s="27">
        <v>34.5</v>
      </c>
      <c r="T22" s="27">
        <v>12</v>
      </c>
      <c r="U22" s="27">
        <v>12</v>
      </c>
      <c r="V22" s="27">
        <v>0</v>
      </c>
      <c r="W22" s="27">
        <v>0</v>
      </c>
      <c r="X22" s="27">
        <v>0</v>
      </c>
      <c r="Y22" s="32">
        <f t="shared" si="10"/>
        <v>19958</v>
      </c>
      <c r="Z22" s="18">
        <f t="shared" si="1"/>
        <v>2.6054714901292716E-3</v>
      </c>
      <c r="AA22" s="32">
        <f t="shared" si="2"/>
        <v>54.219626532903952</v>
      </c>
      <c r="AB22" s="18">
        <f t="shared" si="3"/>
        <v>6.0627317366469587E-3</v>
      </c>
      <c r="AC22" s="32">
        <f t="shared" si="11"/>
        <v>126.16490020156496</v>
      </c>
      <c r="AD22" s="18">
        <f t="shared" si="4"/>
        <v>3.9082072351939072E-3</v>
      </c>
      <c r="AE22" s="32">
        <f t="shared" si="12"/>
        <v>81.329439799355924</v>
      </c>
      <c r="AF22" s="32">
        <f>SUM(AA22:AA26)</f>
        <v>3701.3810582432534</v>
      </c>
      <c r="AG22" s="32">
        <f t="shared" si="15"/>
        <v>8720.1362050572498</v>
      </c>
      <c r="AH22" s="32">
        <f t="shared" si="13"/>
        <v>5081.7031323353121</v>
      </c>
      <c r="AI22" s="32">
        <f t="shared" si="14"/>
        <v>20809.909737378788</v>
      </c>
      <c r="AJ22" s="18">
        <f>SUMPRODUCT(Z22:Z26, Y22:Y26) / SUM(Y22:Y26)</f>
        <v>2.5805753058793807E-3</v>
      </c>
      <c r="AK22" s="18">
        <f>SUMPRODUCT(AB22:AB26, Y22:Y26) / SUM(Y22:Y26)</f>
        <v>5.4679322914786875E-3</v>
      </c>
      <c r="AL22" s="18">
        <f>SUMPRODUCT(AD22:AD26, Y22:Y26) / SUM(Y22:Y26)</f>
        <v>3.6633341754791207E-3</v>
      </c>
      <c r="AM22" s="10"/>
      <c r="AN22" s="10"/>
      <c r="AO22" s="2"/>
      <c r="AP22" s="2"/>
      <c r="AQ22" s="2"/>
      <c r="AR22" s="2"/>
      <c r="AS22" s="2"/>
      <c r="AT22" s="2"/>
      <c r="AU22" s="2"/>
    </row>
    <row r="23" spans="1:47" ht="18" x14ac:dyDescent="0.2">
      <c r="A23" s="3" t="s">
        <v>9</v>
      </c>
      <c r="B23" s="4">
        <v>3</v>
      </c>
      <c r="C23" s="5" t="s">
        <v>10</v>
      </c>
      <c r="D23" s="3" t="s">
        <v>53</v>
      </c>
      <c r="E23" s="4">
        <v>7750</v>
      </c>
      <c r="F23" s="4">
        <v>50</v>
      </c>
      <c r="G23" s="4">
        <v>66</v>
      </c>
      <c r="H23" s="4">
        <v>85</v>
      </c>
      <c r="I23" s="30">
        <f t="shared" si="5"/>
        <v>58.82352941176471</v>
      </c>
      <c r="J23" s="27">
        <f t="shared" si="0"/>
        <v>77.64705882352942</v>
      </c>
      <c r="K23" s="21">
        <f t="shared" si="16"/>
        <v>6.4516129032258064E-3</v>
      </c>
      <c r="L23" s="24">
        <f t="shared" si="7"/>
        <v>8.516129032258065E-3</v>
      </c>
      <c r="M23" s="24">
        <f t="shared" si="8"/>
        <v>1.0967741935483871E-2</v>
      </c>
      <c r="N23" s="27">
        <v>0.4</v>
      </c>
      <c r="O23" s="27">
        <v>0.2</v>
      </c>
      <c r="P23" s="27">
        <v>172.5</v>
      </c>
      <c r="Q23" s="27">
        <v>60</v>
      </c>
      <c r="R23" s="27">
        <v>60</v>
      </c>
      <c r="S23" s="27">
        <v>69</v>
      </c>
      <c r="T23" s="27">
        <v>24</v>
      </c>
      <c r="U23" s="27">
        <v>24</v>
      </c>
      <c r="V23" s="27">
        <v>34.5</v>
      </c>
      <c r="W23" s="27">
        <v>12</v>
      </c>
      <c r="X23" s="27">
        <v>12</v>
      </c>
      <c r="Y23" s="32">
        <f t="shared" si="10"/>
        <v>15500</v>
      </c>
      <c r="Z23" s="18">
        <f t="shared" si="1"/>
        <v>3.2258064516129032E-3</v>
      </c>
      <c r="AA23" s="32">
        <f t="shared" si="2"/>
        <v>469.90118761823067</v>
      </c>
      <c r="AB23" s="18">
        <f t="shared" si="3"/>
        <v>5.4838709677419353E-3</v>
      </c>
      <c r="AC23" s="32">
        <f t="shared" si="11"/>
        <v>798.83201895099216</v>
      </c>
      <c r="AD23" s="18">
        <f t="shared" si="4"/>
        <v>4.2580645161290325E-3</v>
      </c>
      <c r="AE23" s="32">
        <f t="shared" si="12"/>
        <v>620.26956765606451</v>
      </c>
      <c r="AF23" s="32"/>
      <c r="AG23" s="32"/>
      <c r="AH23" s="32"/>
      <c r="AI23" s="32">
        <f t="shared" si="14"/>
        <v>145669.36816165151</v>
      </c>
      <c r="AJ23" s="18"/>
      <c r="AK23" s="18"/>
      <c r="AL23" s="18"/>
      <c r="AM23" s="10"/>
      <c r="AN23" s="39" t="s">
        <v>25</v>
      </c>
      <c r="AO23" s="40" t="s">
        <v>24</v>
      </c>
      <c r="AP23" s="40" t="s">
        <v>18</v>
      </c>
      <c r="AQ23" s="40" t="s">
        <v>19</v>
      </c>
      <c r="AR23" s="41" t="s">
        <v>20</v>
      </c>
      <c r="AS23" s="40" t="s">
        <v>21</v>
      </c>
      <c r="AT23" s="40" t="s">
        <v>22</v>
      </c>
      <c r="AU23" s="41" t="s">
        <v>23</v>
      </c>
    </row>
    <row r="24" spans="1:47" x14ac:dyDescent="0.2">
      <c r="A24" s="3" t="s">
        <v>9</v>
      </c>
      <c r="B24" s="4">
        <v>3</v>
      </c>
      <c r="C24" s="5" t="s">
        <v>10</v>
      </c>
      <c r="D24" s="3" t="s">
        <v>54</v>
      </c>
      <c r="E24" s="4">
        <v>5546</v>
      </c>
      <c r="F24" s="4">
        <v>31</v>
      </c>
      <c r="G24" s="4">
        <v>42</v>
      </c>
      <c r="H24" s="4">
        <v>60</v>
      </c>
      <c r="I24" s="30">
        <f t="shared" si="5"/>
        <v>51.666666666666671</v>
      </c>
      <c r="J24" s="27">
        <f t="shared" si="0"/>
        <v>70</v>
      </c>
      <c r="K24" s="21">
        <f t="shared" si="16"/>
        <v>5.5896141363144611E-3</v>
      </c>
      <c r="L24" s="24">
        <f t="shared" si="7"/>
        <v>7.5730256040389471E-3</v>
      </c>
      <c r="M24" s="24">
        <f t="shared" si="8"/>
        <v>1.0818608005769925E-2</v>
      </c>
      <c r="N24" s="27">
        <v>0.6</v>
      </c>
      <c r="O24" s="27">
        <v>0.4</v>
      </c>
      <c r="P24" s="27">
        <v>172.5</v>
      </c>
      <c r="Q24" s="27">
        <v>60</v>
      </c>
      <c r="R24" s="27">
        <v>60</v>
      </c>
      <c r="S24" s="27">
        <v>103.5</v>
      </c>
      <c r="T24" s="27">
        <v>36</v>
      </c>
      <c r="U24" s="27">
        <v>36</v>
      </c>
      <c r="V24" s="27">
        <v>69</v>
      </c>
      <c r="W24" s="27">
        <v>24</v>
      </c>
      <c r="X24" s="27">
        <v>24</v>
      </c>
      <c r="Y24" s="32">
        <f t="shared" si="10"/>
        <v>11092</v>
      </c>
      <c r="Z24" s="18">
        <f t="shared" si="1"/>
        <v>2.7948070681572306E-3</v>
      </c>
      <c r="AA24" s="32">
        <f t="shared" si="2"/>
        <v>1105.0339736130643</v>
      </c>
      <c r="AB24" s="18">
        <f t="shared" si="3"/>
        <v>5.4093040028849624E-3</v>
      </c>
      <c r="AC24" s="32">
        <f t="shared" si="11"/>
        <v>2138.7754327994789</v>
      </c>
      <c r="AD24" s="18">
        <f t="shared" si="4"/>
        <v>3.7865128020194735E-3</v>
      </c>
      <c r="AE24" s="32">
        <f t="shared" si="12"/>
        <v>1497.1428029596354</v>
      </c>
      <c r="AF24" s="32"/>
      <c r="AG24" s="32"/>
      <c r="AH24" s="32"/>
      <c r="AI24" s="32">
        <f t="shared" si="14"/>
        <v>395388.28501019703</v>
      </c>
      <c r="AJ24" s="18"/>
      <c r="AK24" s="18"/>
      <c r="AL24" s="18"/>
      <c r="AM24" s="10"/>
      <c r="AN24" s="53" t="s">
        <v>26</v>
      </c>
      <c r="AO24" s="54">
        <v>3</v>
      </c>
      <c r="AP24" s="19">
        <f>(AB17*Y17 + AB22*Y22 + AB27*Y27) / (Y17 + Y22 + Y27)</f>
        <v>7.3088990302338846E-3</v>
      </c>
      <c r="AQ24" s="19">
        <f>SUM(F17,F22,F27)/SUM(Y17,Y22,Y27)</f>
        <v>1.3548203080433543E-3</v>
      </c>
      <c r="AR24" s="19">
        <f>(AD17*Y17 + AD22*Y22 + AD27*Y27) / (Y17 + Y22 + Y27)</f>
        <v>2.6621030614185207E-3</v>
      </c>
      <c r="AS24" s="19">
        <f>SQRT( (Y17*(AB17 - AP24)^2 + Y22*(AB22 - AP24)^2 + Y27*(AB27 - AP24)^2) / (Y17 + Y22 + Y27) )</f>
        <v>1.4524797271637264E-3</v>
      </c>
      <c r="AT24" s="19">
        <f>SQRT( (Y17*(Z17 - AQ24)^2 + Y22*(Z22 - AQ24)^2 + Z27*(Z27 - AQ24)^2) / (Y17 + Y22 + Y27) )</f>
        <v>6.1524374485175928E-4</v>
      </c>
      <c r="AU24" s="19">
        <f>SQRT( (Y17*(AD17 - AR24)^2 + Y22*(AD22 - AR24)^2 + AD27*(AD27 - AR24)^2) / (Y17 + Y22 + Y27) )</f>
        <v>6.0691677960508707E-4</v>
      </c>
    </row>
    <row r="25" spans="1:47" x14ac:dyDescent="0.2">
      <c r="A25" s="3" t="s">
        <v>9</v>
      </c>
      <c r="B25" s="4">
        <v>3</v>
      </c>
      <c r="C25" s="5" t="s">
        <v>10</v>
      </c>
      <c r="D25" s="3" t="s">
        <v>55</v>
      </c>
      <c r="E25" s="4">
        <v>3324</v>
      </c>
      <c r="F25" s="4">
        <v>8</v>
      </c>
      <c r="G25" s="4">
        <v>15</v>
      </c>
      <c r="H25" s="4">
        <v>34</v>
      </c>
      <c r="I25" s="30">
        <f t="shared" si="5"/>
        <v>23.52941176470588</v>
      </c>
      <c r="J25" s="27">
        <f t="shared" si="0"/>
        <v>44.117647058823529</v>
      </c>
      <c r="K25" s="21">
        <f t="shared" si="16"/>
        <v>2.4067388688327317E-3</v>
      </c>
      <c r="L25" s="24">
        <f t="shared" si="7"/>
        <v>4.5126353790613718E-3</v>
      </c>
      <c r="M25" s="24">
        <f t="shared" si="8"/>
        <v>1.022864019253911E-2</v>
      </c>
      <c r="N25" s="27">
        <v>0.8</v>
      </c>
      <c r="O25" s="27">
        <v>0.6</v>
      </c>
      <c r="P25" s="27">
        <v>172.5</v>
      </c>
      <c r="Q25" s="27">
        <v>60</v>
      </c>
      <c r="R25" s="27">
        <v>60</v>
      </c>
      <c r="S25" s="27">
        <v>138</v>
      </c>
      <c r="T25" s="27">
        <v>48</v>
      </c>
      <c r="U25" s="27">
        <v>48</v>
      </c>
      <c r="V25" s="27">
        <v>103.5</v>
      </c>
      <c r="W25" s="27">
        <v>36</v>
      </c>
      <c r="X25" s="27">
        <v>36</v>
      </c>
      <c r="Y25" s="32">
        <f t="shared" si="10"/>
        <v>6648</v>
      </c>
      <c r="Z25" s="18">
        <f t="shared" si="1"/>
        <v>1.2033694344163659E-3</v>
      </c>
      <c r="AA25" s="32">
        <f t="shared" si="2"/>
        <v>926.55434450423002</v>
      </c>
      <c r="AB25" s="18">
        <f t="shared" si="3"/>
        <v>5.1143200962695552E-3</v>
      </c>
      <c r="AC25" s="32">
        <f t="shared" si="11"/>
        <v>3937.8559641429779</v>
      </c>
      <c r="AD25" s="18">
        <f t="shared" si="4"/>
        <v>2.2563176895306859E-3</v>
      </c>
      <c r="AE25" s="32">
        <f t="shared" si="12"/>
        <v>1737.2893959454311</v>
      </c>
      <c r="AF25" s="32"/>
      <c r="AG25" s="32"/>
      <c r="AH25" s="32"/>
      <c r="AI25" s="32">
        <f t="shared" si="14"/>
        <v>769966.66028301511</v>
      </c>
      <c r="AJ25" s="18"/>
      <c r="AK25" s="18"/>
      <c r="AL25" s="18"/>
      <c r="AM25" s="10"/>
      <c r="AN25" s="53"/>
      <c r="AO25" s="54"/>
      <c r="AP25" s="19">
        <f>(AB18*Y18 + AB23*Y23 + AB28*Y28) / (Y18 + Y23 + Y28)</f>
        <v>6.6705425170588417E-3</v>
      </c>
      <c r="AQ25" s="19">
        <f>SUM(F18,F23,F28)/SUM(Y18,Y23,Y28)</f>
        <v>2.4326061014044859E-3</v>
      </c>
      <c r="AR25" s="19">
        <f>(AD18*Y18 + AD23*Y23 + AD28*Y28) / (Y18 + Y23 + Y28)</f>
        <v>3.3046724396438298E-3</v>
      </c>
      <c r="AS25" s="19">
        <f>SQRT( (Y18*(AB18 - AP25)^2 + Y23*(AB23 - AP25)^2 + Y28*(AB28 - AP25)^2) / (Y18 + Y23 + Y28) )</f>
        <v>7.4717254234872945E-4</v>
      </c>
      <c r="AT25" s="19">
        <f>SQRT( (Y18*(Z18 - AQ25)^2 + Y23*(Z23 - AQ25)^2 + Z28*(Z28 - AQ25)^2) / (Y18 + Y23 + Y28) )</f>
        <v>6.3283390404831046E-4</v>
      </c>
      <c r="AU25" s="19">
        <f>SQRT( (Y18*(AD18 - AR25)^2 + Y23*(AD23 - AR25)^2 + AD28*(AD28 - AR25)^2) / (Y18 + Y23 + Y28) )</f>
        <v>4.8442586811086094E-4</v>
      </c>
    </row>
    <row r="26" spans="1:47" x14ac:dyDescent="0.2">
      <c r="A26" s="3" t="s">
        <v>9</v>
      </c>
      <c r="B26" s="4">
        <v>3</v>
      </c>
      <c r="C26" s="5" t="s">
        <v>10</v>
      </c>
      <c r="D26" s="3" t="s">
        <v>56</v>
      </c>
      <c r="E26" s="4">
        <v>1108</v>
      </c>
      <c r="F26" s="4">
        <v>2</v>
      </c>
      <c r="G26" s="4">
        <v>2</v>
      </c>
      <c r="H26" s="4">
        <v>3</v>
      </c>
      <c r="I26" s="30">
        <f t="shared" si="5"/>
        <v>66.666666666666657</v>
      </c>
      <c r="J26" s="27">
        <f t="shared" si="0"/>
        <v>66.666666666666657</v>
      </c>
      <c r="K26" s="21">
        <f t="shared" si="16"/>
        <v>1.8050541516245488E-3</v>
      </c>
      <c r="L26" s="24">
        <f t="shared" si="7"/>
        <v>1.8050541516245488E-3</v>
      </c>
      <c r="M26" s="24">
        <f t="shared" si="8"/>
        <v>2.707581227436823E-3</v>
      </c>
      <c r="N26" s="27">
        <v>1</v>
      </c>
      <c r="O26" s="27">
        <v>0.8</v>
      </c>
      <c r="P26" s="27">
        <v>172.5</v>
      </c>
      <c r="Q26" s="27">
        <v>60</v>
      </c>
      <c r="R26" s="27">
        <v>60</v>
      </c>
      <c r="S26" s="27">
        <v>172.5</v>
      </c>
      <c r="T26" s="27">
        <v>60</v>
      </c>
      <c r="U26" s="27">
        <v>60</v>
      </c>
      <c r="V26" s="27">
        <v>138</v>
      </c>
      <c r="W26" s="27">
        <v>48</v>
      </c>
      <c r="X26" s="27">
        <v>48</v>
      </c>
      <c r="Y26" s="32">
        <f t="shared" si="10"/>
        <v>2216</v>
      </c>
      <c r="Z26" s="18">
        <f t="shared" si="1"/>
        <v>9.025270758122744E-4</v>
      </c>
      <c r="AA26" s="32">
        <f t="shared" si="2"/>
        <v>1145.6719259748249</v>
      </c>
      <c r="AB26" s="18">
        <f t="shared" si="3"/>
        <v>1.3537906137184115E-3</v>
      </c>
      <c r="AC26" s="32">
        <f t="shared" si="11"/>
        <v>1718.5078889622373</v>
      </c>
      <c r="AD26" s="18">
        <f t="shared" si="4"/>
        <v>9.025270758122744E-4</v>
      </c>
      <c r="AE26" s="32">
        <f t="shared" si="12"/>
        <v>1145.6719259748249</v>
      </c>
      <c r="AF26" s="32"/>
      <c r="AG26" s="32"/>
      <c r="AH26" s="32"/>
      <c r="AI26" s="32">
        <f t="shared" si="14"/>
        <v>1269404.493980106</v>
      </c>
      <c r="AJ26" s="18"/>
      <c r="AK26" s="18"/>
      <c r="AL26" s="18"/>
      <c r="AM26" s="10"/>
      <c r="AN26" s="53"/>
      <c r="AO26" s="54"/>
      <c r="AP26" s="19">
        <f>(AB19*Y19 + AB24*Y24 + AB29*Y29) / (Y19 + Y24 + Y29)</f>
        <v>7.1016042780748662E-3</v>
      </c>
      <c r="AQ26" s="19">
        <f>SUM(F19,F24,F29)/SUM(Y19,Y24,Y29)</f>
        <v>1.9465240641711231E-3</v>
      </c>
      <c r="AR26" s="19">
        <f>(AD19*Y19 + AD24*Y24 + AD29*Y29) / (Y19 + Y24 + Y29)</f>
        <v>3.2727272727272726E-3</v>
      </c>
      <c r="AS26" s="19">
        <f>SQRT( (Y19*(AB19 - AP26)^2 + Y24*(AB24 - AP26)^2 + Y29*(AB29 - AP26)^2) / (Y19 + Y24 + Y29) )</f>
        <v>1.9799685833912519E-3</v>
      </c>
      <c r="AT26" s="19">
        <f>SQRT( (Y19*(Z19 - AQ26)^2 + Y24*(Z24 - AQ26)^2 + Z29*(Z29 - AQ26)^2) / (Y19 + Y24 + Y29) )</f>
        <v>4.8302747612104642E-4</v>
      </c>
      <c r="AU26" s="19">
        <f>SQRT( (Y19*(AD19 - AR26)^2 + Y24*(AD24 - AR26)^2 + AD29*(AD29 - AR26)^2) / (Y19 + Y24 + Y29) )</f>
        <v>4.1809182713009184E-4</v>
      </c>
    </row>
    <row r="27" spans="1:47" x14ac:dyDescent="0.2">
      <c r="A27" s="3" t="s">
        <v>14</v>
      </c>
      <c r="B27" s="4">
        <v>3</v>
      </c>
      <c r="C27" s="5" t="s">
        <v>10</v>
      </c>
      <c r="D27" s="5" t="s">
        <v>52</v>
      </c>
      <c r="E27" s="4">
        <v>16814</v>
      </c>
      <c r="F27" s="4">
        <v>25</v>
      </c>
      <c r="G27" s="4">
        <v>65</v>
      </c>
      <c r="H27" s="4">
        <v>212</v>
      </c>
      <c r="I27" s="30">
        <f t="shared" si="5"/>
        <v>11.79245283018868</v>
      </c>
      <c r="J27" s="27">
        <f t="shared" si="0"/>
        <v>30.660377358490564</v>
      </c>
      <c r="K27" s="21">
        <f t="shared" si="16"/>
        <v>1.4868561912691803E-3</v>
      </c>
      <c r="L27" s="24">
        <f t="shared" si="7"/>
        <v>3.8658260972998693E-3</v>
      </c>
      <c r="M27" s="24">
        <f t="shared" si="8"/>
        <v>1.260854050196265E-2</v>
      </c>
      <c r="N27" s="27">
        <v>0.2</v>
      </c>
      <c r="O27" s="27">
        <v>0</v>
      </c>
      <c r="P27" s="27">
        <v>195.5</v>
      </c>
      <c r="Q27" s="27">
        <v>50.5</v>
      </c>
      <c r="R27" s="27">
        <v>50.5</v>
      </c>
      <c r="S27" s="27">
        <v>39.1</v>
      </c>
      <c r="T27" s="27">
        <v>10.1</v>
      </c>
      <c r="U27" s="27">
        <v>10.1</v>
      </c>
      <c r="V27" s="27">
        <v>0</v>
      </c>
      <c r="W27" s="27">
        <v>0</v>
      </c>
      <c r="X27" s="27">
        <v>0</v>
      </c>
      <c r="Y27" s="32">
        <f t="shared" si="10"/>
        <v>33628</v>
      </c>
      <c r="Z27" s="18">
        <f t="shared" si="1"/>
        <v>7.4342809563459017E-4</v>
      </c>
      <c r="AA27" s="32">
        <f t="shared" si="2"/>
        <v>12.420728939945247</v>
      </c>
      <c r="AB27" s="18">
        <f t="shared" si="3"/>
        <v>6.304270250981325E-3</v>
      </c>
      <c r="AC27" s="32">
        <f t="shared" si="11"/>
        <v>105.3277814107357</v>
      </c>
      <c r="AD27" s="18">
        <f t="shared" si="4"/>
        <v>1.9329130486499346E-3</v>
      </c>
      <c r="AE27" s="32">
        <f t="shared" si="12"/>
        <v>32.293895243857648</v>
      </c>
      <c r="AF27" s="32">
        <f>SUM(AA27:AA31)</f>
        <v>3707.4940190880102</v>
      </c>
      <c r="AG27" s="32">
        <f t="shared" si="15"/>
        <v>13186.039726897599</v>
      </c>
      <c r="AH27" s="32">
        <f t="shared" si="13"/>
        <v>7516.3101774206207</v>
      </c>
      <c r="AI27" s="32">
        <f t="shared" si="14"/>
        <v>16707.370911699152</v>
      </c>
      <c r="AJ27" s="18">
        <f>SUMPRODUCT(Z27:Z31, Y27:Y31) / SUM(Y27:Y31)</f>
        <v>1.7242856530865784E-3</v>
      </c>
      <c r="AK27" s="18">
        <f>SUMPRODUCT(AB27:AB31, Y27:Y31) / SUM(Y27:Y31)</f>
        <v>6.5115880563766442E-3</v>
      </c>
      <c r="AL27" s="18">
        <f>SUMPRODUCT(AD27:AD31, Y27:Y31) / SUM(Y27:Y31)</f>
        <v>2.6132031015722056E-3</v>
      </c>
      <c r="AM27" s="10"/>
      <c r="AN27" s="53"/>
      <c r="AO27" s="54"/>
      <c r="AP27" s="19">
        <f>(AB20*Y20 + AB25*Y25 + AB30*Y30) / (Y20 + Y25 + Y30)</f>
        <v>8.0604893359012761E-3</v>
      </c>
      <c r="AQ27" s="19">
        <f>SUM(F20,F25,F30)/SUM(Y20,Y25,Y30)</f>
        <v>2.3182823311220487E-3</v>
      </c>
      <c r="AR27" s="19">
        <f>(AD20*Y20 + AD25*Y25 + AD30*Y30) / (Y20 + Y25 + Y30)</f>
        <v>3.5309223197089665E-3</v>
      </c>
      <c r="AS27" s="19">
        <f>SQRT( (Y20*(AB20 - AP27)^2 + Y25*(AB25 - AP27)^2 + Y30*(AB30 - AP27)^2) / (Y20 + Y25 + Y30) )</f>
        <v>1.6850698936902355E-3</v>
      </c>
      <c r="AT27" s="19">
        <f>SQRT( (Y20*(Z20 - AQ27)^2 + Y25*(Z25 - AQ27)^2 + Z30*(Z30 - AQ27)^2) / (Y20 + Y25 + Y30) )</f>
        <v>6.9735224362793937E-4</v>
      </c>
      <c r="AU27" s="19">
        <f>SQRT( (Y20*(AD20 - AR27)^2 + Y25*(AD25 - AR27)^2 + AD30*(AD30 - AR27)^2) / (Y20 + Y25 + Y30) )</f>
        <v>7.478074806053491E-4</v>
      </c>
    </row>
    <row r="28" spans="1:47" x14ac:dyDescent="0.2">
      <c r="A28" s="3" t="s">
        <v>14</v>
      </c>
      <c r="B28" s="4">
        <v>3</v>
      </c>
      <c r="C28" s="5" t="s">
        <v>10</v>
      </c>
      <c r="D28" s="3" t="s">
        <v>53</v>
      </c>
      <c r="E28" s="4">
        <v>13062</v>
      </c>
      <c r="F28" s="4">
        <v>71</v>
      </c>
      <c r="G28" s="4">
        <v>77</v>
      </c>
      <c r="H28" s="4">
        <v>174</v>
      </c>
      <c r="I28" s="30">
        <f t="shared" si="5"/>
        <v>40.804597701149426</v>
      </c>
      <c r="J28" s="27">
        <f t="shared" si="0"/>
        <v>44.252873563218394</v>
      </c>
      <c r="K28" s="21">
        <f t="shared" si="16"/>
        <v>5.4356147603736027E-3</v>
      </c>
      <c r="L28" s="24">
        <f t="shared" si="7"/>
        <v>5.8949624866023584E-3</v>
      </c>
      <c r="M28" s="24">
        <f t="shared" si="8"/>
        <v>1.3321084060633899E-2</v>
      </c>
      <c r="N28" s="27">
        <v>0.4</v>
      </c>
      <c r="O28" s="27">
        <v>0.2</v>
      </c>
      <c r="P28" s="27">
        <v>195.5</v>
      </c>
      <c r="Q28" s="27">
        <v>50.5</v>
      </c>
      <c r="R28" s="27">
        <v>50.5</v>
      </c>
      <c r="S28" s="27">
        <v>78.2</v>
      </c>
      <c r="T28" s="27">
        <v>20.2</v>
      </c>
      <c r="U28" s="27">
        <v>20.2</v>
      </c>
      <c r="V28" s="27">
        <v>39.1</v>
      </c>
      <c r="W28" s="27">
        <v>10.1</v>
      </c>
      <c r="X28" s="27">
        <v>10.1</v>
      </c>
      <c r="Y28" s="32">
        <f t="shared" si="10"/>
        <v>26124</v>
      </c>
      <c r="Z28" s="18">
        <f t="shared" si="1"/>
        <v>2.7178073801868013E-3</v>
      </c>
      <c r="AA28" s="32">
        <f t="shared" si="2"/>
        <v>317.8519117713397</v>
      </c>
      <c r="AB28" s="18">
        <f t="shared" si="3"/>
        <v>6.6605420303169497E-3</v>
      </c>
      <c r="AC28" s="32">
        <f t="shared" si="11"/>
        <v>778.96102321426918</v>
      </c>
      <c r="AD28" s="18">
        <f t="shared" si="4"/>
        <v>2.9474812433011792E-3</v>
      </c>
      <c r="AE28" s="32">
        <f t="shared" si="12"/>
        <v>344.71263670976282</v>
      </c>
      <c r="AF28" s="32"/>
      <c r="AG28" s="32"/>
      <c r="AH28" s="32"/>
      <c r="AI28" s="32">
        <f t="shared" si="14"/>
        <v>116951.59638189407</v>
      </c>
      <c r="AJ28" s="18"/>
      <c r="AK28" s="18"/>
      <c r="AL28" s="18"/>
      <c r="AM28" s="10"/>
      <c r="AN28" s="53"/>
      <c r="AO28" s="54"/>
      <c r="AP28" s="19">
        <f>(AB21*Y21 + AB26*Y26 + AB31*Y31) / (Y21 + Y26 + Y31)</f>
        <v>6.4253587491968304E-3</v>
      </c>
      <c r="AQ28" s="19">
        <f>SUM(F21,F26,F31)/SUM(Y21,Y26,Y31)</f>
        <v>1.8205183122724353E-3</v>
      </c>
      <c r="AR28" s="19">
        <f>(AD21*Y21 + AD26*Y26 + AD31*Y31) / (Y21 + Y26 + Y31)</f>
        <v>3.2126793745984152E-3</v>
      </c>
      <c r="AS28" s="19">
        <f>SQRT( (Y21*(AB21 - AP28)^2 + Y26*(AB26 - AP28)^2 + Y31*(AB31 - AP28)^2) / (Y21 + Y26 + Y31) )</f>
        <v>3.8889809282606292E-3</v>
      </c>
      <c r="AT28" s="19">
        <f>SQRT( (Y21*(Z21 - AQ28)^2 + Y26*(Z26 - AQ28)^2 + Z31*(Z31 - AQ28)^2) / (Y21 + Y26 + Y31) )</f>
        <v>8.1424407808741923E-4</v>
      </c>
      <c r="AU28" s="19">
        <f>SQRT( (Y21*(AD21 - AR28)^2 + Y26*(AD26 - AR28)^2 + AD31*(AD31 - AR28)^2) / (Y21 + Y26 + Y31) )</f>
        <v>1.186164612938759E-3</v>
      </c>
    </row>
    <row r="29" spans="1:47" x14ac:dyDescent="0.2">
      <c r="A29" s="3" t="s">
        <v>14</v>
      </c>
      <c r="B29" s="4">
        <v>3</v>
      </c>
      <c r="C29" s="5" t="s">
        <v>10</v>
      </c>
      <c r="D29" s="3" t="s">
        <v>54</v>
      </c>
      <c r="E29" s="4">
        <v>9340</v>
      </c>
      <c r="F29" s="4">
        <v>34</v>
      </c>
      <c r="G29" s="4">
        <v>46</v>
      </c>
      <c r="H29" s="4">
        <v>107</v>
      </c>
      <c r="I29" s="30">
        <f t="shared" si="5"/>
        <v>31.775700934579437</v>
      </c>
      <c r="J29" s="27">
        <f t="shared" si="0"/>
        <v>42.990654205607477</v>
      </c>
      <c r="K29" s="21">
        <f t="shared" si="16"/>
        <v>3.6402569593147753E-3</v>
      </c>
      <c r="L29" s="24">
        <f t="shared" si="7"/>
        <v>4.925053533190578E-3</v>
      </c>
      <c r="M29" s="24">
        <f t="shared" si="8"/>
        <v>1.145610278372591E-2</v>
      </c>
      <c r="N29" s="27">
        <v>0.6</v>
      </c>
      <c r="O29" s="27">
        <v>0.4</v>
      </c>
      <c r="P29" s="27">
        <v>195.5</v>
      </c>
      <c r="Q29" s="27">
        <v>50.5</v>
      </c>
      <c r="R29" s="27">
        <v>50.5</v>
      </c>
      <c r="S29" s="27">
        <v>117.3</v>
      </c>
      <c r="T29" s="27">
        <v>30.3</v>
      </c>
      <c r="U29" s="27">
        <v>30.3</v>
      </c>
      <c r="V29" s="27">
        <v>78.2</v>
      </c>
      <c r="W29" s="27">
        <v>20.2</v>
      </c>
      <c r="X29" s="27">
        <v>20.2</v>
      </c>
      <c r="Y29" s="32">
        <f t="shared" si="10"/>
        <v>18680</v>
      </c>
      <c r="Z29" s="18">
        <f t="shared" si="1"/>
        <v>1.8201284796573877E-3</v>
      </c>
      <c r="AA29" s="32">
        <f t="shared" si="2"/>
        <v>577.78167071507789</v>
      </c>
      <c r="AB29" s="18">
        <f t="shared" si="3"/>
        <v>5.7280513918629549E-3</v>
      </c>
      <c r="AC29" s="32">
        <f t="shared" si="11"/>
        <v>1818.3129048974508</v>
      </c>
      <c r="AD29" s="18">
        <f t="shared" si="4"/>
        <v>2.462526766595289E-3</v>
      </c>
      <c r="AE29" s="32">
        <f t="shared" si="12"/>
        <v>781.70461332039952</v>
      </c>
      <c r="AF29" s="32"/>
      <c r="AG29" s="32"/>
      <c r="AH29" s="32"/>
      <c r="AI29" s="32">
        <f t="shared" si="14"/>
        <v>317440.04732228396</v>
      </c>
      <c r="AJ29" s="18"/>
      <c r="AK29" s="18"/>
      <c r="AL29" s="18"/>
      <c r="AM29" s="10"/>
      <c r="AN29" s="13"/>
      <c r="AO29" s="13"/>
      <c r="AP29" s="38"/>
      <c r="AQ29" s="38"/>
      <c r="AR29" s="38"/>
      <c r="AS29" s="38"/>
      <c r="AT29" s="38"/>
      <c r="AU29" s="38"/>
    </row>
    <row r="30" spans="1:47" x14ac:dyDescent="0.2">
      <c r="A30" s="3" t="s">
        <v>14</v>
      </c>
      <c r="B30" s="4">
        <v>3</v>
      </c>
      <c r="C30" s="5" t="s">
        <v>10</v>
      </c>
      <c r="D30" s="3" t="s">
        <v>55</v>
      </c>
      <c r="E30" s="4">
        <v>5604</v>
      </c>
      <c r="F30" s="4">
        <v>26</v>
      </c>
      <c r="G30" s="4">
        <v>41</v>
      </c>
      <c r="H30" s="4">
        <v>96</v>
      </c>
      <c r="I30" s="30">
        <f t="shared" si="5"/>
        <v>27.083333333333332</v>
      </c>
      <c r="J30" s="27">
        <f t="shared" si="0"/>
        <v>42.708333333333329</v>
      </c>
      <c r="K30" s="21">
        <f t="shared" si="16"/>
        <v>4.6395431834403995E-3</v>
      </c>
      <c r="L30" s="24">
        <f t="shared" si="7"/>
        <v>7.3162027123483226E-3</v>
      </c>
      <c r="M30" s="24">
        <f t="shared" si="8"/>
        <v>1.7130620985010708E-2</v>
      </c>
      <c r="N30" s="27">
        <v>0.8</v>
      </c>
      <c r="O30" s="27">
        <v>0.6</v>
      </c>
      <c r="P30" s="27">
        <v>195.5</v>
      </c>
      <c r="Q30" s="27">
        <v>50.5</v>
      </c>
      <c r="R30" s="27">
        <v>50.5</v>
      </c>
      <c r="S30" s="27">
        <v>156.4</v>
      </c>
      <c r="T30" s="27">
        <v>40.4</v>
      </c>
      <c r="U30" s="27">
        <v>40.4</v>
      </c>
      <c r="V30" s="27">
        <v>117.3</v>
      </c>
      <c r="W30" s="27">
        <v>30.3</v>
      </c>
      <c r="X30" s="27">
        <v>30.3</v>
      </c>
      <c r="Y30" s="32">
        <f t="shared" si="10"/>
        <v>11208</v>
      </c>
      <c r="Z30" s="18">
        <f t="shared" si="1"/>
        <v>2.3197715917201997E-3</v>
      </c>
      <c r="AA30" s="32">
        <f t="shared" si="2"/>
        <v>1434.0195232918079</v>
      </c>
      <c r="AB30" s="18">
        <f t="shared" si="3"/>
        <v>8.5653104925053538E-3</v>
      </c>
      <c r="AC30" s="32">
        <f t="shared" si="11"/>
        <v>5294.8413167697527</v>
      </c>
      <c r="AD30" s="18">
        <f t="shared" si="4"/>
        <v>3.6581013561741613E-3</v>
      </c>
      <c r="AE30" s="32">
        <f t="shared" si="12"/>
        <v>2261.3384790370815</v>
      </c>
      <c r="AF30" s="32"/>
      <c r="AG30" s="32"/>
      <c r="AH30" s="32"/>
      <c r="AI30" s="32">
        <f t="shared" si="14"/>
        <v>618172.72373286856</v>
      </c>
      <c r="AJ30" s="18"/>
      <c r="AK30" s="18"/>
      <c r="AL30" s="18"/>
      <c r="AM30" s="10"/>
      <c r="AN30" s="10"/>
      <c r="AO30" s="2"/>
      <c r="AP30" s="2"/>
      <c r="AQ30" s="2"/>
      <c r="AR30" s="2"/>
      <c r="AS30" s="2"/>
      <c r="AT30" s="2"/>
      <c r="AU30" s="2"/>
    </row>
    <row r="31" spans="1:47" x14ac:dyDescent="0.2">
      <c r="A31" s="3" t="s">
        <v>14</v>
      </c>
      <c r="B31" s="4">
        <v>3</v>
      </c>
      <c r="C31" s="5" t="s">
        <v>10</v>
      </c>
      <c r="D31" s="3" t="s">
        <v>56</v>
      </c>
      <c r="E31" s="4">
        <v>1866</v>
      </c>
      <c r="F31" s="4">
        <v>5</v>
      </c>
      <c r="G31" s="4">
        <v>15</v>
      </c>
      <c r="H31" s="4">
        <v>19</v>
      </c>
      <c r="I31" s="30">
        <f t="shared" si="5"/>
        <v>26.315789473684209</v>
      </c>
      <c r="J31" s="27">
        <f t="shared" si="0"/>
        <v>78.94736842105263</v>
      </c>
      <c r="K31" s="21">
        <f t="shared" si="16"/>
        <v>2.6795284030010718E-3</v>
      </c>
      <c r="L31" s="24">
        <f t="shared" si="7"/>
        <v>8.0385852090032149E-3</v>
      </c>
      <c r="M31" s="24">
        <f t="shared" si="8"/>
        <v>1.0182207931404072E-2</v>
      </c>
      <c r="N31" s="27">
        <v>1</v>
      </c>
      <c r="O31" s="27">
        <v>0.8</v>
      </c>
      <c r="P31" s="27">
        <v>195.5</v>
      </c>
      <c r="Q31" s="27">
        <v>50.5</v>
      </c>
      <c r="R31" s="27">
        <v>50.5</v>
      </c>
      <c r="S31" s="27">
        <v>195.5</v>
      </c>
      <c r="T31" s="27">
        <v>50.5</v>
      </c>
      <c r="U31" s="27">
        <v>50.5</v>
      </c>
      <c r="V31" s="27">
        <v>156.4</v>
      </c>
      <c r="W31" s="27">
        <v>40.4</v>
      </c>
      <c r="X31" s="27">
        <v>40.4</v>
      </c>
      <c r="Y31" s="32">
        <f t="shared" si="10"/>
        <v>3732</v>
      </c>
      <c r="Z31" s="18">
        <f t="shared" si="1"/>
        <v>1.3397642015005359E-3</v>
      </c>
      <c r="AA31" s="32">
        <f t="shared" si="2"/>
        <v>1365.4201843698397</v>
      </c>
      <c r="AB31" s="18">
        <f t="shared" si="3"/>
        <v>5.0911039657020362E-3</v>
      </c>
      <c r="AC31" s="32">
        <f t="shared" si="11"/>
        <v>5188.5967006053907</v>
      </c>
      <c r="AD31" s="18">
        <f t="shared" si="4"/>
        <v>4.0192926045016075E-3</v>
      </c>
      <c r="AE31" s="32">
        <f t="shared" si="12"/>
        <v>4096.2605531095196</v>
      </c>
      <c r="AF31" s="32"/>
      <c r="AG31" s="32"/>
      <c r="AH31" s="32"/>
      <c r="AI31" s="32">
        <f t="shared" si="14"/>
        <v>1019149.6256136484</v>
      </c>
      <c r="AJ31" s="18"/>
      <c r="AK31" s="18"/>
      <c r="AL31" s="18"/>
      <c r="AM31" s="10"/>
      <c r="AN31" s="10"/>
      <c r="AO31" s="2"/>
      <c r="AP31" s="2"/>
      <c r="AQ31" s="2"/>
      <c r="AR31" s="2"/>
      <c r="AS31" s="2"/>
      <c r="AT31" s="2"/>
      <c r="AU31" s="2"/>
    </row>
    <row r="32" spans="1:47" x14ac:dyDescent="0.2">
      <c r="A32" s="7" t="s">
        <v>9</v>
      </c>
      <c r="B32" s="8">
        <v>2</v>
      </c>
      <c r="C32" s="9" t="s">
        <v>15</v>
      </c>
      <c r="D32" s="9" t="s">
        <v>52</v>
      </c>
      <c r="E32" s="8">
        <v>360</v>
      </c>
      <c r="F32" s="8">
        <v>3</v>
      </c>
      <c r="G32" s="8">
        <v>14</v>
      </c>
      <c r="H32" s="8">
        <v>20</v>
      </c>
      <c r="I32" s="28">
        <f t="shared" si="5"/>
        <v>15</v>
      </c>
      <c r="J32" s="25">
        <f t="shared" si="0"/>
        <v>70</v>
      </c>
      <c r="K32" s="20">
        <f>F32/E32</f>
        <v>8.3333333333333332E-3</v>
      </c>
      <c r="L32" s="22">
        <f t="shared" si="7"/>
        <v>3.888888888888889E-2</v>
      </c>
      <c r="M32" s="22">
        <f t="shared" si="8"/>
        <v>5.5555555555555552E-2</v>
      </c>
      <c r="N32" s="25">
        <v>0.2</v>
      </c>
      <c r="O32" s="25">
        <v>0</v>
      </c>
      <c r="P32" s="25">
        <v>25</v>
      </c>
      <c r="Q32" s="25">
        <v>9</v>
      </c>
      <c r="R32" s="25">
        <v>9</v>
      </c>
      <c r="S32" s="25">
        <v>5</v>
      </c>
      <c r="T32" s="25">
        <v>1.8</v>
      </c>
      <c r="U32" s="25">
        <v>1.8</v>
      </c>
      <c r="V32" s="25">
        <v>0</v>
      </c>
      <c r="W32" s="25">
        <v>0</v>
      </c>
      <c r="X32" s="25">
        <v>0</v>
      </c>
      <c r="Y32" s="31">
        <f t="shared" si="10"/>
        <v>720</v>
      </c>
      <c r="Z32" s="15">
        <f t="shared" si="1"/>
        <v>4.1666666666666666E-3</v>
      </c>
      <c r="AA32" s="31">
        <f t="shared" si="2"/>
        <v>0.28274333882308139</v>
      </c>
      <c r="AB32" s="15">
        <f t="shared" si="3"/>
        <v>2.7777777777777776E-2</v>
      </c>
      <c r="AC32" s="31">
        <f t="shared" si="11"/>
        <v>1.8849555921538759</v>
      </c>
      <c r="AD32" s="15">
        <f t="shared" si="4"/>
        <v>1.9444444444444445E-2</v>
      </c>
      <c r="AE32" s="31">
        <f t="shared" si="12"/>
        <v>1.3194689145077132</v>
      </c>
      <c r="AF32" s="31">
        <f>SUM(AA32:AA36)</f>
        <v>16.50529555076713</v>
      </c>
      <c r="AG32" s="31">
        <f t="shared" si="15"/>
        <v>225.14351563496382</v>
      </c>
      <c r="AH32" s="31">
        <f t="shared" si="13"/>
        <v>200.24994081471232</v>
      </c>
      <c r="AI32" s="31">
        <f t="shared" si="14"/>
        <v>67.858401317539531</v>
      </c>
      <c r="AJ32" s="15">
        <f>SUMPRODUCT(Z32:Z36, Y32:Y36) / SUM(Y32:Y36)</f>
        <v>4.0000000000000001E-3</v>
      </c>
      <c r="AK32" s="15">
        <f>SUMPRODUCT(AB32:AB36, Y32:Y36) / SUM(Y32:Y36)</f>
        <v>2.8000000000000001E-2</v>
      </c>
      <c r="AL32" s="15">
        <f>SUMPRODUCT(AD32:AD36, Y32:Y36) / SUM(Y32:Y36)</f>
        <v>2.1999999999999999E-2</v>
      </c>
      <c r="AM32" s="10"/>
      <c r="AN32" s="10"/>
      <c r="AO32" s="2"/>
      <c r="AP32" s="2"/>
      <c r="AQ32" s="2"/>
      <c r="AR32" s="2"/>
      <c r="AS32" s="2"/>
      <c r="AT32" s="2"/>
      <c r="AU32" s="2"/>
    </row>
    <row r="33" spans="1:47" x14ac:dyDescent="0.2">
      <c r="A33" s="7" t="s">
        <v>9</v>
      </c>
      <c r="B33" s="8">
        <v>2</v>
      </c>
      <c r="C33" s="9" t="s">
        <v>15</v>
      </c>
      <c r="D33" s="7" t="s">
        <v>53</v>
      </c>
      <c r="E33" s="8">
        <v>279</v>
      </c>
      <c r="F33" s="8">
        <v>3</v>
      </c>
      <c r="G33" s="8">
        <v>13</v>
      </c>
      <c r="H33" s="8">
        <v>17</v>
      </c>
      <c r="I33" s="28">
        <f t="shared" si="5"/>
        <v>17.647058823529413</v>
      </c>
      <c r="J33" s="25">
        <f t="shared" si="0"/>
        <v>76.470588235294116</v>
      </c>
      <c r="K33" s="20">
        <f t="shared" ref="K33:K46" si="17">F33/E33</f>
        <v>1.0752688172043012E-2</v>
      </c>
      <c r="L33" s="22">
        <f t="shared" si="7"/>
        <v>4.6594982078853049E-2</v>
      </c>
      <c r="M33" s="22">
        <f t="shared" si="8"/>
        <v>6.093189964157706E-2</v>
      </c>
      <c r="N33" s="25">
        <v>0.4</v>
      </c>
      <c r="O33" s="25">
        <v>0.2</v>
      </c>
      <c r="P33" s="25">
        <v>25</v>
      </c>
      <c r="Q33" s="25">
        <v>9</v>
      </c>
      <c r="R33" s="25">
        <v>9</v>
      </c>
      <c r="S33" s="25">
        <v>10</v>
      </c>
      <c r="T33" s="25">
        <v>3.6</v>
      </c>
      <c r="U33" s="25">
        <v>3.6</v>
      </c>
      <c r="V33" s="25">
        <v>5</v>
      </c>
      <c r="W33" s="25">
        <v>1.8</v>
      </c>
      <c r="X33" s="25">
        <v>1.8</v>
      </c>
      <c r="Y33" s="31">
        <f t="shared" si="10"/>
        <v>558</v>
      </c>
      <c r="Z33" s="15">
        <f t="shared" si="1"/>
        <v>5.3763440860215058E-3</v>
      </c>
      <c r="AA33" s="31">
        <f t="shared" si="2"/>
        <v>2.5538108022729933</v>
      </c>
      <c r="AB33" s="15">
        <f t="shared" si="3"/>
        <v>3.046594982078853E-2</v>
      </c>
      <c r="AC33" s="31">
        <f t="shared" si="11"/>
        <v>14.471594546213629</v>
      </c>
      <c r="AD33" s="15">
        <f t="shared" si="4"/>
        <v>2.3297491039426525E-2</v>
      </c>
      <c r="AE33" s="31">
        <f t="shared" si="12"/>
        <v>11.066513476516304</v>
      </c>
      <c r="AF33" s="31"/>
      <c r="AG33" s="31"/>
      <c r="AH33" s="31"/>
      <c r="AI33" s="31">
        <f t="shared" si="14"/>
        <v>475.00880922277673</v>
      </c>
      <c r="AJ33" s="15"/>
      <c r="AK33" s="15"/>
      <c r="AL33" s="15"/>
      <c r="AM33" s="10"/>
      <c r="AN33" s="10"/>
      <c r="AO33" s="2"/>
      <c r="AP33" s="2"/>
      <c r="AQ33" s="2"/>
      <c r="AR33" s="2"/>
      <c r="AS33" s="2"/>
      <c r="AT33" s="2"/>
      <c r="AU33" s="2"/>
    </row>
    <row r="34" spans="1:47" x14ac:dyDescent="0.2">
      <c r="A34" s="7" t="s">
        <v>9</v>
      </c>
      <c r="B34" s="8">
        <v>2</v>
      </c>
      <c r="C34" s="9" t="s">
        <v>15</v>
      </c>
      <c r="D34" s="7" t="s">
        <v>54</v>
      </c>
      <c r="E34" s="8">
        <v>201</v>
      </c>
      <c r="F34" s="8">
        <v>1</v>
      </c>
      <c r="G34" s="8">
        <v>10</v>
      </c>
      <c r="H34" s="8">
        <v>10</v>
      </c>
      <c r="I34" s="28">
        <f t="shared" si="5"/>
        <v>10</v>
      </c>
      <c r="J34" s="25">
        <f t="shared" si="0"/>
        <v>100</v>
      </c>
      <c r="K34" s="20">
        <f t="shared" si="17"/>
        <v>4.9751243781094526E-3</v>
      </c>
      <c r="L34" s="22">
        <f t="shared" si="7"/>
        <v>4.975124378109453E-2</v>
      </c>
      <c r="M34" s="22">
        <f t="shared" si="8"/>
        <v>4.975124378109453E-2</v>
      </c>
      <c r="N34" s="25">
        <v>0.6</v>
      </c>
      <c r="O34" s="25">
        <v>0.4</v>
      </c>
      <c r="P34" s="25">
        <v>25</v>
      </c>
      <c r="Q34" s="25">
        <v>9</v>
      </c>
      <c r="R34" s="25">
        <v>9</v>
      </c>
      <c r="S34" s="25">
        <v>15</v>
      </c>
      <c r="T34" s="25">
        <v>5.4</v>
      </c>
      <c r="U34" s="25">
        <v>5.4</v>
      </c>
      <c r="V34" s="25">
        <v>10</v>
      </c>
      <c r="W34" s="25">
        <v>3.6</v>
      </c>
      <c r="X34" s="25">
        <v>3.6</v>
      </c>
      <c r="Y34" s="31">
        <f t="shared" si="10"/>
        <v>402</v>
      </c>
      <c r="Z34" s="15">
        <f t="shared" si="1"/>
        <v>2.4875621890547263E-3</v>
      </c>
      <c r="AA34" s="31">
        <f t="shared" ref="AA34:AA65" si="18">AI34*Z34</f>
        <v>3.2072378732170423</v>
      </c>
      <c r="AB34" s="15">
        <f t="shared" ref="AB34:AB65" si="19">H34/Y34</f>
        <v>2.4875621890547265E-2</v>
      </c>
      <c r="AC34" s="31">
        <f t="shared" si="11"/>
        <v>32.072378732170428</v>
      </c>
      <c r="AD34" s="15">
        <f t="shared" ref="AD34:AD65" si="20">G34/Y34</f>
        <v>2.4875621890547265E-2</v>
      </c>
      <c r="AE34" s="31">
        <f t="shared" si="12"/>
        <v>32.072378732170428</v>
      </c>
      <c r="AF34" s="31"/>
      <c r="AG34" s="31"/>
      <c r="AH34" s="31"/>
      <c r="AI34" s="31">
        <f t="shared" si="14"/>
        <v>1289.309625033251</v>
      </c>
      <c r="AJ34" s="15"/>
      <c r="AK34" s="15"/>
      <c r="AL34" s="15"/>
      <c r="AM34" s="10"/>
      <c r="AN34" s="10"/>
      <c r="AO34" s="2"/>
      <c r="AP34" s="2"/>
      <c r="AQ34" s="2"/>
      <c r="AR34" s="2"/>
      <c r="AS34" s="2"/>
      <c r="AT34" s="2"/>
      <c r="AU34" s="2"/>
    </row>
    <row r="35" spans="1:47" x14ac:dyDescent="0.2">
      <c r="A35" s="7" t="s">
        <v>9</v>
      </c>
      <c r="B35" s="8">
        <v>2</v>
      </c>
      <c r="C35" s="9" t="s">
        <v>15</v>
      </c>
      <c r="D35" s="7" t="s">
        <v>55</v>
      </c>
      <c r="E35" s="8">
        <v>120</v>
      </c>
      <c r="F35" s="8">
        <v>1</v>
      </c>
      <c r="G35" s="8">
        <v>5</v>
      </c>
      <c r="H35" s="8">
        <v>7</v>
      </c>
      <c r="I35" s="28">
        <f t="shared" si="5"/>
        <v>14.285714285714285</v>
      </c>
      <c r="J35" s="25">
        <f t="shared" si="0"/>
        <v>71.428571428571431</v>
      </c>
      <c r="K35" s="20">
        <f t="shared" si="17"/>
        <v>8.3333333333333332E-3</v>
      </c>
      <c r="L35" s="22">
        <f t="shared" si="7"/>
        <v>4.1666666666666664E-2</v>
      </c>
      <c r="M35" s="22">
        <f t="shared" si="8"/>
        <v>5.8333333333333334E-2</v>
      </c>
      <c r="N35" s="25">
        <v>0.8</v>
      </c>
      <c r="O35" s="25">
        <v>0.6</v>
      </c>
      <c r="P35" s="25">
        <v>25</v>
      </c>
      <c r="Q35" s="25">
        <v>9</v>
      </c>
      <c r="R35" s="25">
        <v>9</v>
      </c>
      <c r="S35" s="25">
        <v>20</v>
      </c>
      <c r="T35" s="25">
        <v>7.2</v>
      </c>
      <c r="U35" s="25">
        <v>7.2</v>
      </c>
      <c r="V35" s="25">
        <v>15</v>
      </c>
      <c r="W35" s="25">
        <v>5.4</v>
      </c>
      <c r="X35" s="25">
        <v>5.4</v>
      </c>
      <c r="Y35" s="31">
        <f t="shared" si="10"/>
        <v>240</v>
      </c>
      <c r="Z35" s="15">
        <f t="shared" si="1"/>
        <v>4.1666666666666666E-3</v>
      </c>
      <c r="AA35" s="31">
        <f t="shared" si="18"/>
        <v>10.461503536454011</v>
      </c>
      <c r="AB35" s="15">
        <f t="shared" si="19"/>
        <v>2.9166666666666667E-2</v>
      </c>
      <c r="AC35" s="31">
        <f t="shared" si="11"/>
        <v>73.230524755178067</v>
      </c>
      <c r="AD35" s="15">
        <f t="shared" si="20"/>
        <v>2.0833333333333332E-2</v>
      </c>
      <c r="AE35" s="31">
        <f t="shared" si="12"/>
        <v>52.307517682270046</v>
      </c>
      <c r="AF35" s="31"/>
      <c r="AG35" s="31"/>
      <c r="AH35" s="31"/>
      <c r="AI35" s="31">
        <f t="shared" si="14"/>
        <v>2510.7608487489624</v>
      </c>
      <c r="AJ35" s="15"/>
      <c r="AK35" s="15"/>
      <c r="AL35" s="15"/>
      <c r="AM35" s="10"/>
      <c r="AN35" s="10"/>
      <c r="AO35" s="2"/>
      <c r="AP35" s="2"/>
      <c r="AQ35" s="2"/>
      <c r="AR35" s="2"/>
      <c r="AS35" s="2"/>
      <c r="AT35" s="2"/>
      <c r="AU35" s="2"/>
    </row>
    <row r="36" spans="1:47" x14ac:dyDescent="0.2">
      <c r="A36" s="7" t="s">
        <v>9</v>
      </c>
      <c r="B36" s="8">
        <v>2</v>
      </c>
      <c r="C36" s="9" t="s">
        <v>15</v>
      </c>
      <c r="D36" s="7" t="s">
        <v>56</v>
      </c>
      <c r="E36" s="8">
        <v>40</v>
      </c>
      <c r="F36" s="8">
        <v>0</v>
      </c>
      <c r="G36" s="8">
        <v>2</v>
      </c>
      <c r="H36" s="8">
        <v>2</v>
      </c>
      <c r="I36" s="28">
        <f t="shared" si="5"/>
        <v>0</v>
      </c>
      <c r="J36" s="25">
        <f t="shared" si="0"/>
        <v>100</v>
      </c>
      <c r="K36" s="20">
        <f t="shared" si="17"/>
        <v>0</v>
      </c>
      <c r="L36" s="22">
        <f t="shared" si="7"/>
        <v>0.05</v>
      </c>
      <c r="M36" s="22">
        <f t="shared" si="8"/>
        <v>0.05</v>
      </c>
      <c r="N36" s="25">
        <v>1</v>
      </c>
      <c r="O36" s="25">
        <v>0.8</v>
      </c>
      <c r="P36" s="25">
        <v>25</v>
      </c>
      <c r="Q36" s="25">
        <v>9</v>
      </c>
      <c r="R36" s="25">
        <v>9</v>
      </c>
      <c r="S36" s="25">
        <v>25</v>
      </c>
      <c r="T36" s="25">
        <v>9</v>
      </c>
      <c r="U36" s="25">
        <v>9</v>
      </c>
      <c r="V36" s="25">
        <v>20</v>
      </c>
      <c r="W36" s="25">
        <v>7.2</v>
      </c>
      <c r="X36" s="25">
        <v>7.2</v>
      </c>
      <c r="Y36" s="31">
        <f t="shared" si="10"/>
        <v>80</v>
      </c>
      <c r="Z36" s="15">
        <f t="shared" si="1"/>
        <v>0</v>
      </c>
      <c r="AA36" s="31">
        <f t="shared" si="18"/>
        <v>0</v>
      </c>
      <c r="AB36" s="15">
        <f t="shared" si="19"/>
        <v>2.5000000000000001E-2</v>
      </c>
      <c r="AC36" s="31">
        <f t="shared" si="11"/>
        <v>103.48406200924781</v>
      </c>
      <c r="AD36" s="15">
        <f t="shared" si="20"/>
        <v>2.5000000000000001E-2</v>
      </c>
      <c r="AE36" s="31">
        <f t="shared" si="12"/>
        <v>103.48406200924781</v>
      </c>
      <c r="AF36" s="31"/>
      <c r="AG36" s="31"/>
      <c r="AH36" s="31"/>
      <c r="AI36" s="31">
        <f t="shared" si="14"/>
        <v>4139.3624803699122</v>
      </c>
      <c r="AJ36" s="15"/>
      <c r="AK36" s="15"/>
      <c r="AL36" s="15"/>
      <c r="AM36" s="10"/>
      <c r="AN36" s="10"/>
      <c r="AO36" s="2"/>
      <c r="AP36" s="2"/>
      <c r="AQ36" s="2"/>
      <c r="AR36" s="2"/>
      <c r="AS36" s="2"/>
      <c r="AT36" s="2"/>
      <c r="AU36" s="2"/>
    </row>
    <row r="37" spans="1:47" x14ac:dyDescent="0.2">
      <c r="A37" s="7" t="s">
        <v>12</v>
      </c>
      <c r="B37" s="8">
        <v>2</v>
      </c>
      <c r="C37" s="9" t="s">
        <v>15</v>
      </c>
      <c r="D37" s="9" t="s">
        <v>52</v>
      </c>
      <c r="E37" s="8">
        <v>553</v>
      </c>
      <c r="F37" s="8">
        <v>0</v>
      </c>
      <c r="G37" s="8">
        <v>5</v>
      </c>
      <c r="H37" s="8">
        <v>22</v>
      </c>
      <c r="I37" s="28">
        <f t="shared" si="5"/>
        <v>0</v>
      </c>
      <c r="J37" s="25">
        <f t="shared" si="0"/>
        <v>22.727272727272727</v>
      </c>
      <c r="K37" s="20">
        <f t="shared" si="17"/>
        <v>0</v>
      </c>
      <c r="L37" s="22">
        <f t="shared" si="7"/>
        <v>9.0415913200723331E-3</v>
      </c>
      <c r="M37" s="22">
        <f t="shared" si="8"/>
        <v>3.9783001808318265E-2</v>
      </c>
      <c r="N37" s="25">
        <v>0.2</v>
      </c>
      <c r="O37" s="25">
        <v>0</v>
      </c>
      <c r="P37" s="25">
        <v>26</v>
      </c>
      <c r="Q37" s="25">
        <v>8.5</v>
      </c>
      <c r="R37" s="25">
        <v>8.5</v>
      </c>
      <c r="S37" s="25">
        <v>5.2</v>
      </c>
      <c r="T37" s="25">
        <v>1.7</v>
      </c>
      <c r="U37" s="25">
        <v>1.7</v>
      </c>
      <c r="V37" s="25">
        <v>0</v>
      </c>
      <c r="W37" s="25">
        <v>0</v>
      </c>
      <c r="X37" s="25">
        <v>0</v>
      </c>
      <c r="Y37" s="31">
        <f t="shared" si="10"/>
        <v>1106</v>
      </c>
      <c r="Z37" s="15">
        <f t="shared" si="1"/>
        <v>0</v>
      </c>
      <c r="AA37" s="31">
        <f t="shared" si="18"/>
        <v>0</v>
      </c>
      <c r="AB37" s="15">
        <f t="shared" si="19"/>
        <v>1.9891500904159132E-2</v>
      </c>
      <c r="AC37" s="31">
        <f t="shared" si="11"/>
        <v>1.2521528592637048</v>
      </c>
      <c r="AD37" s="15">
        <f t="shared" si="20"/>
        <v>4.5207956600361665E-3</v>
      </c>
      <c r="AE37" s="31">
        <f t="shared" si="12"/>
        <v>0.28458019528720563</v>
      </c>
      <c r="AF37" s="31">
        <f>SUM(AA37:AA41)</f>
        <v>6.3291254084472985</v>
      </c>
      <c r="AG37" s="31">
        <f t="shared" si="15"/>
        <v>277.50815712115423</v>
      </c>
      <c r="AH37" s="31">
        <f t="shared" si="13"/>
        <v>134.2711103199743</v>
      </c>
      <c r="AI37" s="31">
        <f t="shared" si="14"/>
        <v>62.949139197529881</v>
      </c>
      <c r="AJ37" s="15">
        <f>SUMPRODUCT(Z37:Z41, Y37:Y41) / SUM(Y37:Y41)</f>
        <v>3.2615786040443573E-4</v>
      </c>
      <c r="AK37" s="15">
        <f>SUMPRODUCT(AB37:AB41, Y37:Y41) / SUM(Y37:Y41)</f>
        <v>2.3483365949119372E-2</v>
      </c>
      <c r="AL37" s="15">
        <f>SUMPRODUCT(AD37:AD41, Y37:Y41) / SUM(Y37:Y41)</f>
        <v>6.5231572080887146E-3</v>
      </c>
      <c r="AM37" s="10"/>
      <c r="AN37" s="10"/>
      <c r="AO37" s="2"/>
      <c r="AP37" s="2"/>
      <c r="AQ37" s="2"/>
      <c r="AR37" s="2"/>
      <c r="AS37" s="2"/>
      <c r="AT37" s="2"/>
      <c r="AU37" s="2"/>
    </row>
    <row r="38" spans="1:47" ht="18" x14ac:dyDescent="0.2">
      <c r="A38" s="7" t="s">
        <v>12</v>
      </c>
      <c r="B38" s="8">
        <v>2</v>
      </c>
      <c r="C38" s="9" t="s">
        <v>15</v>
      </c>
      <c r="D38" s="7" t="s">
        <v>53</v>
      </c>
      <c r="E38" s="8">
        <v>429</v>
      </c>
      <c r="F38" s="8">
        <v>0</v>
      </c>
      <c r="G38" s="8">
        <v>4</v>
      </c>
      <c r="H38" s="8">
        <v>18</v>
      </c>
      <c r="I38" s="28">
        <f t="shared" si="5"/>
        <v>0</v>
      </c>
      <c r="J38" s="25">
        <f t="shared" si="0"/>
        <v>22.222222222222221</v>
      </c>
      <c r="K38" s="20">
        <f t="shared" si="17"/>
        <v>0</v>
      </c>
      <c r="L38" s="22">
        <f t="shared" si="7"/>
        <v>9.324009324009324E-3</v>
      </c>
      <c r="M38" s="22">
        <f t="shared" si="8"/>
        <v>4.195804195804196E-2</v>
      </c>
      <c r="N38" s="25">
        <v>0.4</v>
      </c>
      <c r="O38" s="25">
        <v>0.2</v>
      </c>
      <c r="P38" s="25">
        <v>26</v>
      </c>
      <c r="Q38" s="25">
        <v>8.5</v>
      </c>
      <c r="R38" s="25">
        <v>8.5</v>
      </c>
      <c r="S38" s="25">
        <v>10.4</v>
      </c>
      <c r="T38" s="25">
        <v>3.4</v>
      </c>
      <c r="U38" s="25">
        <v>3.4</v>
      </c>
      <c r="V38" s="25">
        <v>5.2</v>
      </c>
      <c r="W38" s="25">
        <v>1.7</v>
      </c>
      <c r="X38" s="25">
        <v>1.7</v>
      </c>
      <c r="Y38" s="31">
        <f t="shared" si="10"/>
        <v>858</v>
      </c>
      <c r="Z38" s="15">
        <f t="shared" si="1"/>
        <v>0</v>
      </c>
      <c r="AA38" s="31">
        <f t="shared" si="18"/>
        <v>0</v>
      </c>
      <c r="AB38" s="15">
        <f t="shared" si="19"/>
        <v>2.097902097902098E-2</v>
      </c>
      <c r="AC38" s="31">
        <f t="shared" si="11"/>
        <v>9.24427918285404</v>
      </c>
      <c r="AD38" s="15">
        <f t="shared" si="20"/>
        <v>4.662004662004662E-3</v>
      </c>
      <c r="AE38" s="31">
        <f t="shared" si="12"/>
        <v>2.054284262856453</v>
      </c>
      <c r="AF38" s="31"/>
      <c r="AG38" s="31"/>
      <c r="AH38" s="31"/>
      <c r="AI38" s="31">
        <f t="shared" si="14"/>
        <v>440.64397438270919</v>
      </c>
      <c r="AJ38" s="15"/>
      <c r="AK38" s="15"/>
      <c r="AL38" s="15"/>
      <c r="AM38" s="10"/>
      <c r="AN38" s="39" t="s">
        <v>25</v>
      </c>
      <c r="AO38" s="40" t="s">
        <v>24</v>
      </c>
      <c r="AP38" s="40" t="s">
        <v>18</v>
      </c>
      <c r="AQ38" s="40" t="s">
        <v>19</v>
      </c>
      <c r="AR38" s="41" t="s">
        <v>20</v>
      </c>
      <c r="AS38" s="40" t="s">
        <v>21</v>
      </c>
      <c r="AT38" s="40" t="s">
        <v>22</v>
      </c>
      <c r="AU38" s="41" t="s">
        <v>23</v>
      </c>
    </row>
    <row r="39" spans="1:47" x14ac:dyDescent="0.2">
      <c r="A39" s="7" t="s">
        <v>12</v>
      </c>
      <c r="B39" s="8">
        <v>2</v>
      </c>
      <c r="C39" s="9" t="s">
        <v>15</v>
      </c>
      <c r="D39" s="7" t="s">
        <v>54</v>
      </c>
      <c r="E39" s="8">
        <v>306</v>
      </c>
      <c r="F39" s="8">
        <v>0</v>
      </c>
      <c r="G39" s="8">
        <v>3</v>
      </c>
      <c r="H39" s="8">
        <v>14</v>
      </c>
      <c r="I39" s="28">
        <f t="shared" si="5"/>
        <v>0</v>
      </c>
      <c r="J39" s="25">
        <f t="shared" si="0"/>
        <v>21.428571428571427</v>
      </c>
      <c r="K39" s="20">
        <f t="shared" si="17"/>
        <v>0</v>
      </c>
      <c r="L39" s="22">
        <f t="shared" si="7"/>
        <v>9.8039215686274508E-3</v>
      </c>
      <c r="M39" s="22">
        <f t="shared" si="8"/>
        <v>4.5751633986928102E-2</v>
      </c>
      <c r="N39" s="25">
        <v>0.6</v>
      </c>
      <c r="O39" s="25">
        <v>0.4</v>
      </c>
      <c r="P39" s="25">
        <v>26</v>
      </c>
      <c r="Q39" s="25">
        <v>8.5</v>
      </c>
      <c r="R39" s="25">
        <v>8.5</v>
      </c>
      <c r="S39" s="25">
        <v>15.6</v>
      </c>
      <c r="T39" s="25">
        <v>5.0999999999999996</v>
      </c>
      <c r="U39" s="25">
        <v>5.0999999999999996</v>
      </c>
      <c r="V39" s="25">
        <v>10.4</v>
      </c>
      <c r="W39" s="25">
        <v>3.4</v>
      </c>
      <c r="X39" s="25">
        <v>3.4</v>
      </c>
      <c r="Y39" s="31">
        <f t="shared" si="10"/>
        <v>612</v>
      </c>
      <c r="Z39" s="15">
        <f t="shared" si="1"/>
        <v>0</v>
      </c>
      <c r="AA39" s="31">
        <f t="shared" si="18"/>
        <v>0</v>
      </c>
      <c r="AB39" s="15">
        <f t="shared" si="19"/>
        <v>2.2875816993464051E-2</v>
      </c>
      <c r="AC39" s="31">
        <f t="shared" si="11"/>
        <v>27.360246775396966</v>
      </c>
      <c r="AD39" s="15">
        <f t="shared" si="20"/>
        <v>4.9019607843137254E-3</v>
      </c>
      <c r="AE39" s="31">
        <f t="shared" si="12"/>
        <v>5.8629100232993503</v>
      </c>
      <c r="AF39" s="31"/>
      <c r="AG39" s="31"/>
      <c r="AH39" s="31"/>
      <c r="AI39" s="31">
        <f t="shared" ref="AI39:AI70" si="21">(4/3)*PI()*S39*T39*U39-(4/3)*PI()*V39*W39*X39</f>
        <v>1196.0336447530674</v>
      </c>
      <c r="AJ39" s="15"/>
      <c r="AK39" s="15"/>
      <c r="AL39" s="15"/>
      <c r="AM39" s="10"/>
      <c r="AN39" s="49" t="s">
        <v>27</v>
      </c>
      <c r="AO39" s="51">
        <v>2</v>
      </c>
      <c r="AP39" s="17">
        <f>SUM(H32,H37,H42)/SUM(Y32,Y37,Y42)</f>
        <v>2.0735524256651018E-2</v>
      </c>
      <c r="AQ39" s="17">
        <f>SUM(F32,F37,F42)/SUM(Y32,Y37,Y42)</f>
        <v>1.1737089201877935E-3</v>
      </c>
      <c r="AR39" s="17">
        <f>(AD32*Y32 + AD37*Y37 + AD42*Y42) / (Y32 + Y37 + Y42)</f>
        <v>8.6071987480438178E-3</v>
      </c>
      <c r="AS39" s="17">
        <f>SQRT( (Y32*(AB32 - AP39)^2 + Y37*(AB37 - AP39)^2 + Y42*(AB42 - AP39)^2) / (Y32 + Y37 + Y42) )</f>
        <v>4.8425609867145296E-3</v>
      </c>
      <c r="AT39" s="17">
        <f>SQRT( (Y32*(Z32 - AQ39)^2 + Y37*(Z37 - AQ39)^2 + Z42*(Z42 - AQ39)^2) / (Y32 + Y37 + Y42) )</f>
        <v>1.7661872212424152E-3</v>
      </c>
      <c r="AU39" s="17">
        <f>SQRT( (Y32*(AD32 - AR39)^2 + Y37*(AD37 - AR39)^2 + AD42*(AD42 - AR39)^2) / (Y32 + Y37 + Y42) )</f>
        <v>6.3489392104363069E-3</v>
      </c>
    </row>
    <row r="40" spans="1:47" x14ac:dyDescent="0.2">
      <c r="A40" s="7" t="s">
        <v>12</v>
      </c>
      <c r="B40" s="8">
        <v>2</v>
      </c>
      <c r="C40" s="9" t="s">
        <v>15</v>
      </c>
      <c r="D40" s="7" t="s">
        <v>55</v>
      </c>
      <c r="E40" s="8">
        <v>184</v>
      </c>
      <c r="F40" s="8">
        <v>1</v>
      </c>
      <c r="G40" s="8">
        <v>5</v>
      </c>
      <c r="H40" s="8">
        <v>13</v>
      </c>
      <c r="I40" s="28">
        <f t="shared" si="5"/>
        <v>7.6923076923076925</v>
      </c>
      <c r="J40" s="25">
        <f t="shared" si="0"/>
        <v>38.461538461538467</v>
      </c>
      <c r="K40" s="20">
        <f t="shared" si="17"/>
        <v>5.434782608695652E-3</v>
      </c>
      <c r="L40" s="22">
        <f t="shared" si="7"/>
        <v>2.717391304347826E-2</v>
      </c>
      <c r="M40" s="22">
        <f t="shared" si="8"/>
        <v>7.0652173913043473E-2</v>
      </c>
      <c r="N40" s="25">
        <v>0.8</v>
      </c>
      <c r="O40" s="25">
        <v>0.6</v>
      </c>
      <c r="P40" s="25">
        <v>26</v>
      </c>
      <c r="Q40" s="25">
        <v>8.5</v>
      </c>
      <c r="R40" s="25">
        <v>8.5</v>
      </c>
      <c r="S40" s="25">
        <v>20.8</v>
      </c>
      <c r="T40" s="25">
        <v>6.8</v>
      </c>
      <c r="U40" s="25">
        <v>6.8</v>
      </c>
      <c r="V40" s="25">
        <v>15.6</v>
      </c>
      <c r="W40" s="25">
        <v>5.0999999999999996</v>
      </c>
      <c r="X40" s="25">
        <v>5.0999999999999996</v>
      </c>
      <c r="Y40" s="31">
        <f t="shared" si="10"/>
        <v>368</v>
      </c>
      <c r="Z40" s="15">
        <f t="shared" si="1"/>
        <v>2.717391304347826E-3</v>
      </c>
      <c r="AA40" s="31">
        <f t="shared" si="18"/>
        <v>6.3291254084472985</v>
      </c>
      <c r="AB40" s="15">
        <f t="shared" si="19"/>
        <v>3.5326086956521736E-2</v>
      </c>
      <c r="AC40" s="31">
        <f t="shared" si="11"/>
        <v>82.278630309814872</v>
      </c>
      <c r="AD40" s="15">
        <f t="shared" si="20"/>
        <v>1.358695652173913E-2</v>
      </c>
      <c r="AE40" s="31">
        <f t="shared" si="12"/>
        <v>31.645627042236491</v>
      </c>
      <c r="AF40" s="31"/>
      <c r="AG40" s="31"/>
      <c r="AH40" s="31"/>
      <c r="AI40" s="31">
        <f t="shared" si="21"/>
        <v>2329.1181503086059</v>
      </c>
      <c r="AJ40" s="15"/>
      <c r="AK40" s="15"/>
      <c r="AL40" s="15"/>
      <c r="AM40" s="10"/>
      <c r="AN40" s="50"/>
      <c r="AO40" s="52"/>
      <c r="AP40" s="17">
        <f>SUM(H33,H38,H43)/SUM(Y33,Y38,Y43)</f>
        <v>2.2727272727272728E-2</v>
      </c>
      <c r="AQ40" s="17">
        <f>SUM(F33,F38,F43)/SUM(Y33,Y38,Y43)</f>
        <v>1.5151515151515152E-3</v>
      </c>
      <c r="AR40" s="17">
        <f>(AD33*Y33 + AD38*Y38 + AD43*Y43) / (Y33 + Y38 + Y43)</f>
        <v>1.2121212121212121E-2</v>
      </c>
      <c r="AS40" s="17">
        <f>SQRT( (Y33*(AB33 - AP40)^2 + Y38*(AB38 - AP40)^2 + Y43*(AB43 - AP40)^2) / (Y33 + Y38 + Y43) )</f>
        <v>5.0312767415697885E-3</v>
      </c>
      <c r="AT40" s="17">
        <f>SQRT( (Y33*(Z33 - AQ40)^2 + Y38*(Z38 - AQ40)^2 + Z43*(Z43 - AQ40)^2) / (Y33 + Y38 + Y43) )</f>
        <v>2.2795547004886706E-3</v>
      </c>
      <c r="AU40" s="17">
        <f>SQRT( (Y33*(AD33 - AR40)^2 + Y38*(AD38 - AR40)^2 + AD43*(AD43 - AR40)^2) / (Y33 + Y38 + Y43) )</f>
        <v>7.7014451031164636E-3</v>
      </c>
    </row>
    <row r="41" spans="1:47" x14ac:dyDescent="0.2">
      <c r="A41" s="7" t="s">
        <v>12</v>
      </c>
      <c r="B41" s="8">
        <v>2</v>
      </c>
      <c r="C41" s="9" t="s">
        <v>15</v>
      </c>
      <c r="D41" s="7" t="s">
        <v>56</v>
      </c>
      <c r="E41" s="8">
        <v>61</v>
      </c>
      <c r="F41" s="8">
        <v>0</v>
      </c>
      <c r="G41" s="8">
        <v>3</v>
      </c>
      <c r="H41" s="8">
        <v>5</v>
      </c>
      <c r="I41" s="28">
        <f t="shared" si="5"/>
        <v>0</v>
      </c>
      <c r="J41" s="25">
        <f t="shared" si="0"/>
        <v>60</v>
      </c>
      <c r="K41" s="20">
        <f t="shared" si="17"/>
        <v>0</v>
      </c>
      <c r="L41" s="22">
        <f t="shared" si="7"/>
        <v>4.9180327868852458E-2</v>
      </c>
      <c r="M41" s="22">
        <f t="shared" si="8"/>
        <v>8.1967213114754092E-2</v>
      </c>
      <c r="N41" s="25">
        <v>1</v>
      </c>
      <c r="O41" s="25">
        <v>0.8</v>
      </c>
      <c r="P41" s="25">
        <v>26</v>
      </c>
      <c r="Q41" s="25">
        <v>8.5</v>
      </c>
      <c r="R41" s="25">
        <v>8.5</v>
      </c>
      <c r="S41" s="25">
        <v>26</v>
      </c>
      <c r="T41" s="25">
        <v>8.5</v>
      </c>
      <c r="U41" s="25">
        <v>8.5</v>
      </c>
      <c r="V41" s="25">
        <v>20.8</v>
      </c>
      <c r="W41" s="25">
        <v>6.8</v>
      </c>
      <c r="X41" s="25">
        <v>6.8</v>
      </c>
      <c r="Y41" s="31">
        <f t="shared" si="10"/>
        <v>122</v>
      </c>
      <c r="Z41" s="15">
        <f t="shared" si="1"/>
        <v>0</v>
      </c>
      <c r="AA41" s="31">
        <f t="shared" si="18"/>
        <v>0</v>
      </c>
      <c r="AB41" s="15">
        <f t="shared" si="19"/>
        <v>4.0983606557377046E-2</v>
      </c>
      <c r="AC41" s="31">
        <f t="shared" si="11"/>
        <v>157.37284799382465</v>
      </c>
      <c r="AD41" s="15">
        <f t="shared" si="20"/>
        <v>2.4590163934426229E-2</v>
      </c>
      <c r="AE41" s="31">
        <f t="shared" si="12"/>
        <v>94.423708796294804</v>
      </c>
      <c r="AF41" s="31"/>
      <c r="AG41" s="31"/>
      <c r="AH41" s="31"/>
      <c r="AI41" s="31">
        <f t="shared" si="21"/>
        <v>3839.8974910493221</v>
      </c>
      <c r="AJ41" s="15"/>
      <c r="AK41" s="15"/>
      <c r="AL41" s="15"/>
      <c r="AM41" s="10"/>
      <c r="AN41" s="50"/>
      <c r="AO41" s="52"/>
      <c r="AP41" s="17">
        <f>SUM(H34,H39,H44)/SUM(Y34,Y39,Y44)</f>
        <v>2.323943661971831E-2</v>
      </c>
      <c r="AQ41" s="17">
        <f>SUM(F34,F39,F44)/SUM(Y34,Y39,Y44)</f>
        <v>7.0422535211267609E-4</v>
      </c>
      <c r="AR41" s="17">
        <f>(AD34*Y34 + AD39*Y39 + AD44*Y44) / (Y34 + Y39 + Y44)</f>
        <v>1.1971830985915493E-2</v>
      </c>
      <c r="AS41" s="17">
        <f>SQRT( (Y34*(AB34 - AP41)^2 + Y39*(AB39 - AP41)^2 + Y44*(AB44 - AP41)^2) / (Y34 + Y39 + Y44) )</f>
        <v>1.0693019724702078E-3</v>
      </c>
      <c r="AT41" s="17">
        <f>SQRT( (Y34*(Z34 - AQ41)^2 + Y39*(Z39 - AQ41)^2 + Z44*(Z44 - AQ41)^2) / (Y34 + Y39 + Y44) )</f>
        <v>1.0554979794749216E-3</v>
      </c>
      <c r="AU41" s="17">
        <f>SQRT( (Y34*(AD34 - AR41)^2 + Y39*(AD39 - AR41)^2 + AD44*(AD44 - AR41)^2) / (Y34 + Y39 + Y44) )</f>
        <v>8.2873492323210264E-3</v>
      </c>
    </row>
    <row r="42" spans="1:47" x14ac:dyDescent="0.2">
      <c r="A42" s="7" t="s">
        <v>11</v>
      </c>
      <c r="B42" s="8">
        <v>2</v>
      </c>
      <c r="C42" s="9" t="s">
        <v>15</v>
      </c>
      <c r="D42" s="9" t="s">
        <v>52</v>
      </c>
      <c r="E42" s="8">
        <v>365</v>
      </c>
      <c r="F42" s="8">
        <v>0</v>
      </c>
      <c r="G42" s="8">
        <v>3</v>
      </c>
      <c r="H42" s="8">
        <v>11</v>
      </c>
      <c r="I42" s="28">
        <f t="shared" si="5"/>
        <v>0</v>
      </c>
      <c r="J42" s="25">
        <f t="shared" si="0"/>
        <v>27.27272727272727</v>
      </c>
      <c r="K42" s="20">
        <f t="shared" si="17"/>
        <v>0</v>
      </c>
      <c r="L42" s="22">
        <f t="shared" si="7"/>
        <v>8.21917808219178E-3</v>
      </c>
      <c r="M42" s="22">
        <f t="shared" si="8"/>
        <v>3.0136986301369864E-2</v>
      </c>
      <c r="N42" s="25">
        <v>0.2</v>
      </c>
      <c r="O42" s="25">
        <v>0</v>
      </c>
      <c r="P42" s="25">
        <v>27</v>
      </c>
      <c r="Q42" s="25">
        <v>8</v>
      </c>
      <c r="R42" s="25">
        <v>8</v>
      </c>
      <c r="S42" s="25">
        <v>5.4</v>
      </c>
      <c r="T42" s="25">
        <v>1.6</v>
      </c>
      <c r="U42" s="25">
        <v>1.6</v>
      </c>
      <c r="V42" s="25">
        <v>0</v>
      </c>
      <c r="W42" s="25">
        <v>0</v>
      </c>
      <c r="X42" s="25">
        <v>0</v>
      </c>
      <c r="Y42" s="31">
        <f t="shared" si="10"/>
        <v>730</v>
      </c>
      <c r="Z42" s="15">
        <f t="shared" si="1"/>
        <v>0</v>
      </c>
      <c r="AA42" s="31">
        <f t="shared" si="18"/>
        <v>0</v>
      </c>
      <c r="AB42" s="15">
        <f t="shared" si="19"/>
        <v>1.5068493150684932E-2</v>
      </c>
      <c r="AC42" s="31">
        <f t="shared" si="11"/>
        <v>0.87255369000087379</v>
      </c>
      <c r="AD42" s="15">
        <f t="shared" si="20"/>
        <v>4.10958904109589E-3</v>
      </c>
      <c r="AE42" s="31">
        <f t="shared" si="12"/>
        <v>0.23796918818205645</v>
      </c>
      <c r="AF42" s="31">
        <f>SUM(AA42:AA46)</f>
        <v>8.7094143262836692</v>
      </c>
      <c r="AG42" s="31">
        <f t="shared" si="15"/>
        <v>173.01124487562484</v>
      </c>
      <c r="AH42" s="31">
        <f t="shared" si="13"/>
        <v>77.680339849898914</v>
      </c>
      <c r="AI42" s="31">
        <f t="shared" si="21"/>
        <v>57.905835790967075</v>
      </c>
      <c r="AJ42" s="15">
        <f>SUMPRODUCT(Z42:Z46, Y42:Y46) / SUM(Y42:Y46)</f>
        <v>4.935834155972359E-4</v>
      </c>
      <c r="AK42" s="15">
        <f>SUMPRODUCT(AB42:AB46, Y42:Y46) / SUM(Y42:Y46)</f>
        <v>1.8756169792694965E-2</v>
      </c>
      <c r="AL42" s="15">
        <f>SUMPRODUCT(AD42:AD46, Y42:Y46) / SUM(Y42:Y46)</f>
        <v>8.3909180651530104E-3</v>
      </c>
      <c r="AM42" s="10"/>
      <c r="AN42" s="50"/>
      <c r="AO42" s="52"/>
      <c r="AP42" s="17">
        <f>SUM(H35,H40,H45)/SUM(Y35,Y40,Y45)</f>
        <v>3.0444964871194378E-2</v>
      </c>
      <c r="AQ42" s="17">
        <f>SUM(F35,F40,F45)/SUM(Y35,Y40,Y45)</f>
        <v>3.5128805620608899E-3</v>
      </c>
      <c r="AR42" s="17">
        <f>(AD35*Y35 + AD40*Y40 + AD45*Y45) / (Y35 + Y40 + Y45)</f>
        <v>1.405152224824356E-2</v>
      </c>
      <c r="AS42" s="17">
        <f>SQRT( (Y35*(AB35 - AP42)^2 + Y40*(AB40 - AP42)^2 + Y45*(AB45 - AP42)^2) / (Y35 + Y40 + Y45) )</f>
        <v>4.6136664243031106E-3</v>
      </c>
      <c r="AT42" s="17">
        <f>SQRT( (Y35*(Z35 - AQ42)^2 + Y40*(Z40 - AQ42)^2 + Z45*(Z45 - AQ42)^2) / (Y35 + Y40 + Y45) )</f>
        <v>6.2674347629155082E-4</v>
      </c>
      <c r="AU42" s="17">
        <f>SQRT( (Y35*(AD35 - AR42)^2 + Y40*(AD40 - AR42)^2 + AD45*(AD45 - AR42)^2) / (Y35 + Y40 + Y45) )</f>
        <v>3.6081514036255887E-3</v>
      </c>
    </row>
    <row r="43" spans="1:47" x14ac:dyDescent="0.2">
      <c r="A43" s="7" t="s">
        <v>11</v>
      </c>
      <c r="B43" s="8">
        <v>2</v>
      </c>
      <c r="C43" s="9" t="s">
        <v>15</v>
      </c>
      <c r="D43" s="7" t="s">
        <v>53</v>
      </c>
      <c r="E43" s="8">
        <v>282</v>
      </c>
      <c r="F43" s="8">
        <v>0</v>
      </c>
      <c r="G43" s="8">
        <v>7</v>
      </c>
      <c r="H43" s="8">
        <v>10</v>
      </c>
      <c r="I43" s="28">
        <f t="shared" si="5"/>
        <v>0</v>
      </c>
      <c r="J43" s="25">
        <f t="shared" si="0"/>
        <v>70</v>
      </c>
      <c r="K43" s="20">
        <f t="shared" si="17"/>
        <v>0</v>
      </c>
      <c r="L43" s="22">
        <f t="shared" si="7"/>
        <v>2.4822695035460994E-2</v>
      </c>
      <c r="M43" s="22">
        <f t="shared" si="8"/>
        <v>3.5460992907801421E-2</v>
      </c>
      <c r="N43" s="25">
        <v>0.4</v>
      </c>
      <c r="O43" s="25">
        <v>0.2</v>
      </c>
      <c r="P43" s="25">
        <v>27</v>
      </c>
      <c r="Q43" s="25">
        <v>8</v>
      </c>
      <c r="R43" s="25">
        <v>8</v>
      </c>
      <c r="S43" s="25">
        <v>10.8</v>
      </c>
      <c r="T43" s="25">
        <v>3.2</v>
      </c>
      <c r="U43" s="25">
        <v>3.2</v>
      </c>
      <c r="V43" s="25">
        <v>5.4</v>
      </c>
      <c r="W43" s="25">
        <v>1.6</v>
      </c>
      <c r="X43" s="25">
        <v>1.6</v>
      </c>
      <c r="Y43" s="31">
        <f t="shared" si="10"/>
        <v>564</v>
      </c>
      <c r="Z43" s="15">
        <f t="shared" si="1"/>
        <v>0</v>
      </c>
      <c r="AA43" s="31">
        <f t="shared" si="18"/>
        <v>0</v>
      </c>
      <c r="AB43" s="15">
        <f t="shared" si="19"/>
        <v>1.7730496453900711E-2</v>
      </c>
      <c r="AC43" s="31">
        <f t="shared" si="11"/>
        <v>7.1868945130632893</v>
      </c>
      <c r="AD43" s="15">
        <f t="shared" si="20"/>
        <v>1.2411347517730497E-2</v>
      </c>
      <c r="AE43" s="31">
        <f t="shared" si="12"/>
        <v>5.0308261591443024</v>
      </c>
      <c r="AF43" s="31"/>
      <c r="AG43" s="31"/>
      <c r="AH43" s="31"/>
      <c r="AI43" s="31">
        <f t="shared" si="21"/>
        <v>405.34085053676949</v>
      </c>
      <c r="AJ43" s="15"/>
      <c r="AK43" s="15"/>
      <c r="AL43" s="15"/>
      <c r="AM43" s="10"/>
      <c r="AN43" s="50"/>
      <c r="AO43" s="52"/>
      <c r="AP43" s="17">
        <f>SUM(H36,H41,H46)/SUM(Y36,Y41,Y46)</f>
        <v>3.1914893617021274E-2</v>
      </c>
      <c r="AQ43" s="17">
        <f>SUM(F36,F41,F46)/SUM(Y36,Y41,Y46)</f>
        <v>0</v>
      </c>
      <c r="AR43" s="17">
        <f>(AD36*Y36 + AD41*Y41 + AD46*Y46) / (Y36 + Y41 + Y46)</f>
        <v>2.1276595744680851E-2</v>
      </c>
      <c r="AS43" s="17">
        <f>SQRT( (Y36*(AB36 - AP43)^2 + Y41*(AB41 - AP43)^2 + Y46*(AB46 - AP43)^2) / (Y36 + Y41 + Y46) )</f>
        <v>7.9189131341279619E-3</v>
      </c>
      <c r="AT43" s="17">
        <f>SQRT( (Y36*(Z36 - AQ43)^2 + Y41*(Z41 - AQ43)^2 + Z46*(Z46 - AQ43)^2) / (Y36 + Y41 + Y46) )</f>
        <v>0</v>
      </c>
      <c r="AU43" s="17">
        <f>SQRT( (Y36*(AD36 - AR43)^2 + Y41*(AD41 - AR43)^2 + AD46*(AD46 - AR43)^2) / (Y36 + Y41 + Y46) )</f>
        <v>2.9472848208321849E-3</v>
      </c>
    </row>
    <row r="44" spans="1:47" x14ac:dyDescent="0.2">
      <c r="A44" s="7" t="s">
        <v>11</v>
      </c>
      <c r="B44" s="8">
        <v>2</v>
      </c>
      <c r="C44" s="9" t="s">
        <v>15</v>
      </c>
      <c r="D44" s="7" t="s">
        <v>54</v>
      </c>
      <c r="E44" s="8">
        <v>203</v>
      </c>
      <c r="F44" s="8">
        <v>0</v>
      </c>
      <c r="G44" s="8">
        <v>4</v>
      </c>
      <c r="H44" s="8">
        <v>9</v>
      </c>
      <c r="I44" s="28">
        <f t="shared" si="5"/>
        <v>0</v>
      </c>
      <c r="J44" s="25">
        <f t="shared" si="0"/>
        <v>44.444444444444443</v>
      </c>
      <c r="K44" s="20">
        <f t="shared" si="17"/>
        <v>0</v>
      </c>
      <c r="L44" s="22">
        <f t="shared" si="7"/>
        <v>1.9704433497536946E-2</v>
      </c>
      <c r="M44" s="22">
        <f t="shared" si="8"/>
        <v>4.4334975369458129E-2</v>
      </c>
      <c r="N44" s="25">
        <v>0.6</v>
      </c>
      <c r="O44" s="25">
        <v>0.4</v>
      </c>
      <c r="P44" s="25">
        <v>27</v>
      </c>
      <c r="Q44" s="25">
        <v>8</v>
      </c>
      <c r="R44" s="25">
        <v>8</v>
      </c>
      <c r="S44" s="25">
        <v>16.2</v>
      </c>
      <c r="T44" s="25">
        <v>4.8</v>
      </c>
      <c r="U44" s="25">
        <v>4.8</v>
      </c>
      <c r="V44" s="25">
        <v>10.8</v>
      </c>
      <c r="W44" s="25">
        <v>3.2</v>
      </c>
      <c r="X44" s="25">
        <v>3.2</v>
      </c>
      <c r="Y44" s="31">
        <f t="shared" si="10"/>
        <v>406</v>
      </c>
      <c r="Z44" s="15">
        <f t="shared" si="1"/>
        <v>0</v>
      </c>
      <c r="AA44" s="31">
        <f t="shared" si="18"/>
        <v>0</v>
      </c>
      <c r="AB44" s="15">
        <f t="shared" si="19"/>
        <v>2.2167487684729065E-2</v>
      </c>
      <c r="AC44" s="31">
        <f t="shared" si="11"/>
        <v>24.388911133633904</v>
      </c>
      <c r="AD44" s="15">
        <f t="shared" si="20"/>
        <v>9.852216748768473E-3</v>
      </c>
      <c r="AE44" s="31">
        <f t="shared" si="12"/>
        <v>10.839516059392846</v>
      </c>
      <c r="AF44" s="31"/>
      <c r="AG44" s="31"/>
      <c r="AH44" s="31"/>
      <c r="AI44" s="31">
        <f t="shared" si="21"/>
        <v>1100.2108800283738</v>
      </c>
      <c r="AJ44" s="15"/>
      <c r="AK44" s="15"/>
      <c r="AL44" s="15"/>
      <c r="AM44" s="10"/>
      <c r="AN44" s="14"/>
      <c r="AO44" s="14"/>
      <c r="AP44" s="16"/>
      <c r="AQ44" s="16"/>
      <c r="AR44" s="16"/>
      <c r="AS44" s="16"/>
      <c r="AT44" s="16"/>
      <c r="AU44" s="16"/>
    </row>
    <row r="45" spans="1:47" x14ac:dyDescent="0.2">
      <c r="A45" s="7" t="s">
        <v>11</v>
      </c>
      <c r="B45" s="8">
        <v>2</v>
      </c>
      <c r="C45" s="9" t="s">
        <v>15</v>
      </c>
      <c r="D45" s="7" t="s">
        <v>55</v>
      </c>
      <c r="E45" s="8">
        <v>123</v>
      </c>
      <c r="F45" s="8">
        <v>1</v>
      </c>
      <c r="G45" s="8">
        <v>2</v>
      </c>
      <c r="H45" s="8">
        <v>6</v>
      </c>
      <c r="I45" s="28">
        <f t="shared" si="5"/>
        <v>16.666666666666664</v>
      </c>
      <c r="J45" s="25">
        <f t="shared" si="0"/>
        <v>33.333333333333329</v>
      </c>
      <c r="K45" s="20">
        <f t="shared" si="17"/>
        <v>8.130081300813009E-3</v>
      </c>
      <c r="L45" s="22">
        <f t="shared" si="7"/>
        <v>1.6260162601626018E-2</v>
      </c>
      <c r="M45" s="22">
        <f t="shared" si="8"/>
        <v>4.878048780487805E-2</v>
      </c>
      <c r="N45" s="25">
        <v>0.8</v>
      </c>
      <c r="O45" s="25">
        <v>0.6</v>
      </c>
      <c r="P45" s="25">
        <v>27</v>
      </c>
      <c r="Q45" s="25">
        <v>8</v>
      </c>
      <c r="R45" s="25">
        <v>8</v>
      </c>
      <c r="S45" s="25">
        <v>21.6</v>
      </c>
      <c r="T45" s="25">
        <v>6.4</v>
      </c>
      <c r="U45" s="25">
        <v>6.4</v>
      </c>
      <c r="V45" s="25">
        <v>16.2</v>
      </c>
      <c r="W45" s="25">
        <v>4.8</v>
      </c>
      <c r="X45" s="25">
        <v>4.8</v>
      </c>
      <c r="Y45" s="31">
        <f t="shared" si="10"/>
        <v>246</v>
      </c>
      <c r="Z45" s="15">
        <f t="shared" si="1"/>
        <v>4.0650406504065045E-3</v>
      </c>
      <c r="AA45" s="31">
        <f t="shared" si="18"/>
        <v>8.7094143262836692</v>
      </c>
      <c r="AB45" s="15">
        <f t="shared" si="19"/>
        <v>2.4390243902439025E-2</v>
      </c>
      <c r="AC45" s="31">
        <f t="shared" si="11"/>
        <v>52.256485957702012</v>
      </c>
      <c r="AD45" s="15">
        <f t="shared" si="20"/>
        <v>8.130081300813009E-3</v>
      </c>
      <c r="AE45" s="31">
        <f t="shared" si="12"/>
        <v>17.418828652567338</v>
      </c>
      <c r="AF45" s="31"/>
      <c r="AG45" s="31"/>
      <c r="AH45" s="31"/>
      <c r="AI45" s="31">
        <f t="shared" si="21"/>
        <v>2142.5159242657824</v>
      </c>
      <c r="AJ45" s="15"/>
      <c r="AK45" s="15"/>
      <c r="AL45" s="15"/>
      <c r="AM45" s="10"/>
      <c r="AN45" s="10"/>
      <c r="AO45" s="2"/>
      <c r="AP45" s="2"/>
      <c r="AQ45" s="2"/>
      <c r="AR45" s="2"/>
      <c r="AS45" s="2"/>
      <c r="AT45" s="2"/>
      <c r="AU45" s="2"/>
    </row>
    <row r="46" spans="1:47" x14ac:dyDescent="0.2">
      <c r="A46" s="7" t="s">
        <v>11</v>
      </c>
      <c r="B46" s="8">
        <v>2</v>
      </c>
      <c r="C46" s="9" t="s">
        <v>15</v>
      </c>
      <c r="D46" s="7" t="s">
        <v>56</v>
      </c>
      <c r="E46" s="8">
        <v>40</v>
      </c>
      <c r="F46" s="8">
        <v>0</v>
      </c>
      <c r="G46" s="8">
        <v>1</v>
      </c>
      <c r="H46" s="8">
        <v>2</v>
      </c>
      <c r="I46" s="28">
        <f t="shared" si="5"/>
        <v>0</v>
      </c>
      <c r="J46" s="25">
        <f t="shared" si="0"/>
        <v>50</v>
      </c>
      <c r="K46" s="20">
        <f t="shared" si="17"/>
        <v>0</v>
      </c>
      <c r="L46" s="22">
        <f t="shared" si="7"/>
        <v>2.5000000000000001E-2</v>
      </c>
      <c r="M46" s="22">
        <f t="shared" si="8"/>
        <v>0.05</v>
      </c>
      <c r="N46" s="25">
        <v>1</v>
      </c>
      <c r="O46" s="25">
        <v>0.8</v>
      </c>
      <c r="P46" s="25">
        <v>27</v>
      </c>
      <c r="Q46" s="25">
        <v>8</v>
      </c>
      <c r="R46" s="25">
        <v>8</v>
      </c>
      <c r="S46" s="25">
        <v>27</v>
      </c>
      <c r="T46" s="25">
        <v>8</v>
      </c>
      <c r="U46" s="25">
        <v>8</v>
      </c>
      <c r="V46" s="25">
        <v>21.6</v>
      </c>
      <c r="W46" s="25">
        <v>6.4</v>
      </c>
      <c r="X46" s="25">
        <v>6.4</v>
      </c>
      <c r="Y46" s="31">
        <f t="shared" si="10"/>
        <v>80</v>
      </c>
      <c r="Z46" s="15">
        <f t="shared" si="1"/>
        <v>0</v>
      </c>
      <c r="AA46" s="31">
        <f t="shared" si="18"/>
        <v>0</v>
      </c>
      <c r="AB46" s="15">
        <f t="shared" si="19"/>
        <v>2.5000000000000001E-2</v>
      </c>
      <c r="AC46" s="31">
        <f t="shared" si="11"/>
        <v>88.306399581224753</v>
      </c>
      <c r="AD46" s="15">
        <f t="shared" si="20"/>
        <v>1.2500000000000001E-2</v>
      </c>
      <c r="AE46" s="31">
        <f t="shared" si="12"/>
        <v>44.153199790612376</v>
      </c>
      <c r="AF46" s="31"/>
      <c r="AG46" s="31"/>
      <c r="AH46" s="31"/>
      <c r="AI46" s="31">
        <f t="shared" si="21"/>
        <v>3532.2559832489897</v>
      </c>
      <c r="AJ46" s="15"/>
      <c r="AK46" s="15"/>
      <c r="AL46" s="15"/>
      <c r="AM46" s="10"/>
      <c r="AN46" s="10"/>
      <c r="AO46" s="2"/>
      <c r="AP46" s="2"/>
      <c r="AQ46" s="2"/>
      <c r="AR46" s="2"/>
      <c r="AS46" s="2"/>
      <c r="AT46" s="2"/>
      <c r="AU46" s="2"/>
    </row>
    <row r="47" spans="1:47" x14ac:dyDescent="0.2">
      <c r="A47" s="7" t="s">
        <v>9</v>
      </c>
      <c r="B47" s="8">
        <v>2</v>
      </c>
      <c r="C47" s="9" t="s">
        <v>16</v>
      </c>
      <c r="D47" s="9" t="s">
        <v>52</v>
      </c>
      <c r="E47" s="8">
        <v>2749</v>
      </c>
      <c r="F47" s="8">
        <v>22</v>
      </c>
      <c r="G47" s="8">
        <v>4</v>
      </c>
      <c r="H47" s="8">
        <v>74</v>
      </c>
      <c r="I47" s="28">
        <f t="shared" si="5"/>
        <v>29.72972972972973</v>
      </c>
      <c r="J47" s="25">
        <f t="shared" si="0"/>
        <v>5.4054054054054053</v>
      </c>
      <c r="K47" s="20">
        <f>F47/E47</f>
        <v>8.0029101491451444E-3</v>
      </c>
      <c r="L47" s="22">
        <f t="shared" si="7"/>
        <v>1.4550745725718443E-3</v>
      </c>
      <c r="M47" s="22">
        <f t="shared" si="8"/>
        <v>2.6918879592579121E-2</v>
      </c>
      <c r="N47" s="25">
        <v>0.2</v>
      </c>
      <c r="O47" s="25">
        <v>0</v>
      </c>
      <c r="P47" s="25">
        <v>79.5</v>
      </c>
      <c r="Q47" s="25">
        <v>26.5</v>
      </c>
      <c r="R47" s="25">
        <v>26.5</v>
      </c>
      <c r="S47" s="25">
        <v>15.9</v>
      </c>
      <c r="T47" s="25">
        <v>5.3</v>
      </c>
      <c r="U47" s="25">
        <v>5.3</v>
      </c>
      <c r="V47" s="25">
        <v>0</v>
      </c>
      <c r="W47" s="25">
        <v>0</v>
      </c>
      <c r="X47" s="25">
        <v>0</v>
      </c>
      <c r="Y47" s="31">
        <f t="shared" si="10"/>
        <v>5498</v>
      </c>
      <c r="Z47" s="15">
        <f t="shared" si="1"/>
        <v>4.0014550745725722E-3</v>
      </c>
      <c r="AA47" s="31">
        <f t="shared" si="18"/>
        <v>7.48609644870624</v>
      </c>
      <c r="AB47" s="15">
        <f t="shared" si="19"/>
        <v>1.345943979628956E-2</v>
      </c>
      <c r="AC47" s="31">
        <f t="shared" si="11"/>
        <v>25.180506236557353</v>
      </c>
      <c r="AD47" s="15">
        <f t="shared" si="20"/>
        <v>7.2753728628592216E-4</v>
      </c>
      <c r="AE47" s="31">
        <f t="shared" si="12"/>
        <v>1.3611084452193163</v>
      </c>
      <c r="AF47" s="31">
        <f>SUM(AA47:AA51)</f>
        <v>909.55101714297473</v>
      </c>
      <c r="AG47" s="31">
        <f t="shared" si="15"/>
        <v>4393.9392883928176</v>
      </c>
      <c r="AH47" s="31">
        <f t="shared" si="13"/>
        <v>68.496617564212727</v>
      </c>
      <c r="AI47" s="31">
        <f t="shared" si="21"/>
        <v>1870.8435579539503</v>
      </c>
      <c r="AJ47" s="15">
        <f>SUMPRODUCT(Z47:Z51, Y47:Y51) / SUM(Y47:Y51)</f>
        <v>3.5344940437230005E-3</v>
      </c>
      <c r="AK47" s="15">
        <f>SUMPRODUCT(AB47:AB51, Y47:Y51) / SUM(Y47:Y51)</f>
        <v>1.6887027097787669E-2</v>
      </c>
      <c r="AL47" s="15">
        <f>SUMPRODUCT(AD47:AD51, Y47:Y51) / SUM(Y47:Y51)</f>
        <v>5.8908234062050012E-4</v>
      </c>
      <c r="AM47" s="10"/>
      <c r="AN47" s="10"/>
      <c r="AO47" s="2"/>
      <c r="AP47" s="2"/>
      <c r="AQ47" s="2"/>
      <c r="AR47" s="2"/>
      <c r="AS47" s="2"/>
      <c r="AT47" s="2"/>
      <c r="AU47" s="2"/>
    </row>
    <row r="48" spans="1:47" x14ac:dyDescent="0.2">
      <c r="A48" s="7" t="s">
        <v>9</v>
      </c>
      <c r="B48" s="8">
        <v>2</v>
      </c>
      <c r="C48" s="9" t="s">
        <v>16</v>
      </c>
      <c r="D48" s="7" t="s">
        <v>53</v>
      </c>
      <c r="E48" s="8">
        <v>2142</v>
      </c>
      <c r="F48" s="8">
        <v>12</v>
      </c>
      <c r="G48" s="8">
        <v>2</v>
      </c>
      <c r="H48" s="8">
        <v>84</v>
      </c>
      <c r="I48" s="28">
        <f t="shared" si="5"/>
        <v>14.285714285714285</v>
      </c>
      <c r="J48" s="25">
        <f t="shared" si="0"/>
        <v>2.3809523809523809</v>
      </c>
      <c r="K48" s="20">
        <f t="shared" ref="K48:K91" si="22">F48/E48</f>
        <v>5.6022408963585435E-3</v>
      </c>
      <c r="L48" s="22">
        <f t="shared" si="7"/>
        <v>9.3370681605975728E-4</v>
      </c>
      <c r="M48" s="22">
        <f t="shared" si="8"/>
        <v>3.9215686274509803E-2</v>
      </c>
      <c r="N48" s="25">
        <v>0.4</v>
      </c>
      <c r="O48" s="25">
        <v>0.2</v>
      </c>
      <c r="P48" s="25">
        <v>79.5</v>
      </c>
      <c r="Q48" s="25">
        <v>26.5</v>
      </c>
      <c r="R48" s="25">
        <v>26.5</v>
      </c>
      <c r="S48" s="25">
        <v>31.8</v>
      </c>
      <c r="T48" s="25">
        <v>10.6</v>
      </c>
      <c r="U48" s="25">
        <v>10.6</v>
      </c>
      <c r="V48" s="25">
        <v>15.9</v>
      </c>
      <c r="W48" s="25">
        <v>5.3</v>
      </c>
      <c r="X48" s="25">
        <v>5.3</v>
      </c>
      <c r="Y48" s="31">
        <f t="shared" si="10"/>
        <v>4284</v>
      </c>
      <c r="Z48" s="15">
        <f t="shared" si="1"/>
        <v>2.8011204481792717E-3</v>
      </c>
      <c r="AA48" s="31">
        <f t="shared" si="18"/>
        <v>36.683207018704906</v>
      </c>
      <c r="AB48" s="15">
        <f t="shared" si="19"/>
        <v>1.9607843137254902E-2</v>
      </c>
      <c r="AC48" s="31">
        <f t="shared" si="11"/>
        <v>256.78244913093431</v>
      </c>
      <c r="AD48" s="15">
        <f t="shared" si="20"/>
        <v>4.6685340802987864E-4</v>
      </c>
      <c r="AE48" s="31">
        <f t="shared" si="12"/>
        <v>6.1138678364508179</v>
      </c>
      <c r="AF48" s="31"/>
      <c r="AG48" s="31"/>
      <c r="AH48" s="31"/>
      <c r="AI48" s="31">
        <f t="shared" si="21"/>
        <v>13095.904905677651</v>
      </c>
      <c r="AJ48" s="15"/>
      <c r="AK48" s="15"/>
      <c r="AL48" s="15"/>
      <c r="AM48" s="10"/>
      <c r="AN48" s="10"/>
      <c r="AO48" s="2"/>
      <c r="AP48" s="2"/>
      <c r="AQ48" s="2"/>
      <c r="AR48" s="2"/>
      <c r="AS48" s="2"/>
      <c r="AT48" s="2"/>
      <c r="AU48" s="2"/>
    </row>
    <row r="49" spans="1:47" x14ac:dyDescent="0.2">
      <c r="A49" s="7" t="s">
        <v>9</v>
      </c>
      <c r="B49" s="8">
        <v>2</v>
      </c>
      <c r="C49" s="9" t="s">
        <v>16</v>
      </c>
      <c r="D49" s="7" t="s">
        <v>54</v>
      </c>
      <c r="E49" s="8">
        <v>1527</v>
      </c>
      <c r="F49" s="8">
        <v>13</v>
      </c>
      <c r="G49" s="8">
        <v>2</v>
      </c>
      <c r="H49" s="8">
        <v>56</v>
      </c>
      <c r="I49" s="28">
        <f t="shared" si="5"/>
        <v>23.214285714285715</v>
      </c>
      <c r="J49" s="25">
        <f t="shared" si="0"/>
        <v>3.5714285714285712</v>
      </c>
      <c r="K49" s="20">
        <f t="shared" si="22"/>
        <v>8.5134250163719713E-3</v>
      </c>
      <c r="L49" s="22">
        <f t="shared" si="7"/>
        <v>1.3097576948264572E-3</v>
      </c>
      <c r="M49" s="22">
        <f t="shared" si="8"/>
        <v>3.6673215455140802E-2</v>
      </c>
      <c r="N49" s="25">
        <v>0.6</v>
      </c>
      <c r="O49" s="25">
        <v>0.4</v>
      </c>
      <c r="P49" s="25">
        <v>79.5</v>
      </c>
      <c r="Q49" s="25">
        <v>26.5</v>
      </c>
      <c r="R49" s="25">
        <v>26.5</v>
      </c>
      <c r="S49" s="25">
        <v>47.7</v>
      </c>
      <c r="T49" s="25">
        <v>15.9</v>
      </c>
      <c r="U49" s="25">
        <v>15.9</v>
      </c>
      <c r="V49" s="25">
        <v>31.8</v>
      </c>
      <c r="W49" s="25">
        <v>10.6</v>
      </c>
      <c r="X49" s="25">
        <v>10.6</v>
      </c>
      <c r="Y49" s="31">
        <f t="shared" si="10"/>
        <v>3054</v>
      </c>
      <c r="Z49" s="15">
        <f t="shared" si="1"/>
        <v>4.2567125081859856E-3</v>
      </c>
      <c r="AA49" s="31">
        <f t="shared" si="18"/>
        <v>151.30922030603332</v>
      </c>
      <c r="AB49" s="15">
        <f t="shared" si="19"/>
        <v>1.8336607727570401E-2</v>
      </c>
      <c r="AC49" s="31">
        <f t="shared" si="11"/>
        <v>651.79356439522053</v>
      </c>
      <c r="AD49" s="15">
        <f t="shared" si="20"/>
        <v>6.5487884741322858E-4</v>
      </c>
      <c r="AE49" s="31">
        <f t="shared" si="12"/>
        <v>23.27834158554359</v>
      </c>
      <c r="AF49" s="31"/>
      <c r="AG49" s="31"/>
      <c r="AH49" s="31"/>
      <c r="AI49" s="31">
        <f t="shared" si="21"/>
        <v>35546.027601125061</v>
      </c>
      <c r="AJ49" s="15"/>
      <c r="AK49" s="15"/>
      <c r="AL49" s="15"/>
      <c r="AM49" s="10"/>
      <c r="AN49" s="10"/>
      <c r="AO49" s="2"/>
      <c r="AP49" s="2"/>
      <c r="AQ49" s="2"/>
      <c r="AR49" s="2"/>
      <c r="AS49" s="2"/>
      <c r="AT49" s="2"/>
      <c r="AU49" s="2"/>
    </row>
    <row r="50" spans="1:47" x14ac:dyDescent="0.2">
      <c r="A50" s="7" t="s">
        <v>9</v>
      </c>
      <c r="B50" s="8">
        <v>2</v>
      </c>
      <c r="C50" s="9" t="s">
        <v>16</v>
      </c>
      <c r="D50" s="7" t="s">
        <v>55</v>
      </c>
      <c r="E50" s="8">
        <v>917</v>
      </c>
      <c r="F50" s="8">
        <v>4</v>
      </c>
      <c r="G50" s="8">
        <v>1</v>
      </c>
      <c r="H50" s="8">
        <v>32</v>
      </c>
      <c r="I50" s="28">
        <f t="shared" si="5"/>
        <v>12.5</v>
      </c>
      <c r="J50" s="25">
        <f t="shared" si="0"/>
        <v>3.125</v>
      </c>
      <c r="K50" s="20">
        <f t="shared" si="22"/>
        <v>4.3620501635768813E-3</v>
      </c>
      <c r="L50" s="22">
        <f t="shared" si="7"/>
        <v>1.0905125408942203E-3</v>
      </c>
      <c r="M50" s="22">
        <f t="shared" si="8"/>
        <v>3.4896401308615051E-2</v>
      </c>
      <c r="N50" s="25">
        <v>0.8</v>
      </c>
      <c r="O50" s="25">
        <v>0.6</v>
      </c>
      <c r="P50" s="25">
        <v>79.5</v>
      </c>
      <c r="Q50" s="25">
        <v>26.5</v>
      </c>
      <c r="R50" s="25">
        <v>26.5</v>
      </c>
      <c r="S50" s="25">
        <v>63.6</v>
      </c>
      <c r="T50" s="25">
        <v>21.2</v>
      </c>
      <c r="U50" s="25">
        <v>21.2</v>
      </c>
      <c r="V50" s="25">
        <v>47.7</v>
      </c>
      <c r="W50" s="25">
        <v>15.9</v>
      </c>
      <c r="X50" s="25">
        <v>15.9</v>
      </c>
      <c r="Y50" s="31">
        <f t="shared" si="10"/>
        <v>1834</v>
      </c>
      <c r="Z50" s="15">
        <f t="shared" si="1"/>
        <v>2.1810250817884407E-3</v>
      </c>
      <c r="AA50" s="31">
        <f t="shared" si="18"/>
        <v>150.97319878799598</v>
      </c>
      <c r="AB50" s="15">
        <f t="shared" si="19"/>
        <v>1.7448200654307525E-2</v>
      </c>
      <c r="AC50" s="31">
        <f t="shared" si="11"/>
        <v>1207.7855903039679</v>
      </c>
      <c r="AD50" s="15">
        <f t="shared" si="20"/>
        <v>5.4525627044711017E-4</v>
      </c>
      <c r="AE50" s="31">
        <f t="shared" si="12"/>
        <v>37.743299696998996</v>
      </c>
      <c r="AF50" s="31"/>
      <c r="AG50" s="31"/>
      <c r="AH50" s="31"/>
      <c r="AI50" s="31">
        <f t="shared" si="21"/>
        <v>69221.211644296156</v>
      </c>
      <c r="AJ50" s="15"/>
      <c r="AK50" s="15"/>
      <c r="AL50" s="15"/>
      <c r="AM50" s="10"/>
      <c r="AN50" s="10"/>
      <c r="AO50" s="2"/>
      <c r="AP50" s="2"/>
      <c r="AQ50" s="2"/>
      <c r="AR50" s="2"/>
      <c r="AS50" s="2"/>
      <c r="AT50" s="2"/>
      <c r="AU50" s="2"/>
    </row>
    <row r="51" spans="1:47" x14ac:dyDescent="0.2">
      <c r="A51" s="7" t="s">
        <v>9</v>
      </c>
      <c r="B51" s="8">
        <v>2</v>
      </c>
      <c r="C51" s="9" t="s">
        <v>16</v>
      </c>
      <c r="D51" s="7" t="s">
        <v>56</v>
      </c>
      <c r="E51" s="8">
        <v>304</v>
      </c>
      <c r="F51" s="8">
        <v>3</v>
      </c>
      <c r="G51" s="8">
        <v>0</v>
      </c>
      <c r="H51" s="8">
        <v>12</v>
      </c>
      <c r="I51" s="28">
        <f t="shared" si="5"/>
        <v>25</v>
      </c>
      <c r="J51" s="25">
        <f t="shared" si="0"/>
        <v>0</v>
      </c>
      <c r="K51" s="20">
        <f t="shared" si="22"/>
        <v>9.8684210526315784E-3</v>
      </c>
      <c r="L51" s="22">
        <f t="shared" si="7"/>
        <v>0</v>
      </c>
      <c r="M51" s="22">
        <f t="shared" si="8"/>
        <v>3.9473684210526314E-2</v>
      </c>
      <c r="N51" s="25">
        <v>1</v>
      </c>
      <c r="O51" s="25">
        <v>0.8</v>
      </c>
      <c r="P51" s="25">
        <v>79.5</v>
      </c>
      <c r="Q51" s="25">
        <v>26.5</v>
      </c>
      <c r="R51" s="25">
        <v>26.5</v>
      </c>
      <c r="S51" s="25">
        <v>79.5</v>
      </c>
      <c r="T51" s="25">
        <v>26.5</v>
      </c>
      <c r="U51" s="25">
        <v>26.5</v>
      </c>
      <c r="V51" s="25">
        <v>63.6</v>
      </c>
      <c r="W51" s="25">
        <v>21.2</v>
      </c>
      <c r="X51" s="25">
        <v>21.2</v>
      </c>
      <c r="Y51" s="31">
        <f t="shared" si="10"/>
        <v>608</v>
      </c>
      <c r="Z51" s="15">
        <f t="shared" si="1"/>
        <v>4.9342105263157892E-3</v>
      </c>
      <c r="AA51" s="31">
        <f t="shared" si="18"/>
        <v>563.09929458153431</v>
      </c>
      <c r="AB51" s="15">
        <f t="shared" si="19"/>
        <v>1.9736842105263157E-2</v>
      </c>
      <c r="AC51" s="31">
        <f t="shared" si="11"/>
        <v>2252.3971783261372</v>
      </c>
      <c r="AD51" s="15">
        <f t="shared" si="20"/>
        <v>0</v>
      </c>
      <c r="AE51" s="31">
        <f t="shared" si="12"/>
        <v>0</v>
      </c>
      <c r="AF51" s="31"/>
      <c r="AG51" s="31"/>
      <c r="AH51" s="31"/>
      <c r="AI51" s="31">
        <f t="shared" si="21"/>
        <v>114121.45703519096</v>
      </c>
      <c r="AJ51" s="15"/>
      <c r="AK51" s="15"/>
      <c r="AL51" s="15"/>
      <c r="AM51" s="10"/>
      <c r="AN51" s="10"/>
      <c r="AO51" s="2"/>
      <c r="AP51" s="2"/>
      <c r="AQ51" s="2"/>
      <c r="AR51" s="2"/>
      <c r="AS51" s="2"/>
      <c r="AT51" s="2"/>
      <c r="AU51" s="2"/>
    </row>
    <row r="52" spans="1:47" x14ac:dyDescent="0.2">
      <c r="A52" s="7" t="s">
        <v>12</v>
      </c>
      <c r="B52" s="8">
        <v>2</v>
      </c>
      <c r="C52" s="9" t="s">
        <v>16</v>
      </c>
      <c r="D52" s="9" t="s">
        <v>52</v>
      </c>
      <c r="E52" s="8">
        <v>2686</v>
      </c>
      <c r="F52" s="8">
        <v>14</v>
      </c>
      <c r="G52" s="8">
        <v>3</v>
      </c>
      <c r="H52" s="8">
        <v>86</v>
      </c>
      <c r="I52" s="28">
        <f t="shared" si="5"/>
        <v>16.279069767441861</v>
      </c>
      <c r="J52" s="25">
        <f t="shared" si="0"/>
        <v>3.4883720930232558</v>
      </c>
      <c r="K52" s="20">
        <f t="shared" si="22"/>
        <v>5.2122114668652275E-3</v>
      </c>
      <c r="L52" s="22">
        <f t="shared" si="7"/>
        <v>1.1169024571854058E-3</v>
      </c>
      <c r="M52" s="22">
        <f t="shared" si="8"/>
        <v>3.2017870439314963E-2</v>
      </c>
      <c r="N52" s="25">
        <v>0.2</v>
      </c>
      <c r="O52" s="25">
        <v>0</v>
      </c>
      <c r="P52" s="25">
        <v>76.5</v>
      </c>
      <c r="Q52" s="25">
        <v>26</v>
      </c>
      <c r="R52" s="25">
        <v>26</v>
      </c>
      <c r="S52" s="25">
        <v>15.3</v>
      </c>
      <c r="T52" s="25">
        <v>5.2</v>
      </c>
      <c r="U52" s="25">
        <v>5.2</v>
      </c>
      <c r="V52" s="25">
        <v>0</v>
      </c>
      <c r="W52" s="25">
        <v>0</v>
      </c>
      <c r="X52" s="25">
        <v>0</v>
      </c>
      <c r="Y52" s="31">
        <f t="shared" si="10"/>
        <v>5372</v>
      </c>
      <c r="Z52" s="15">
        <f t="shared" si="1"/>
        <v>2.6061057334326137E-3</v>
      </c>
      <c r="AA52" s="31">
        <f t="shared" si="18"/>
        <v>4.51625815801121</v>
      </c>
      <c r="AB52" s="15">
        <f t="shared" si="19"/>
        <v>1.6008935219657482E-2</v>
      </c>
      <c r="AC52" s="31">
        <f t="shared" si="11"/>
        <v>27.742728684926004</v>
      </c>
      <c r="AD52" s="15">
        <f t="shared" si="20"/>
        <v>5.5845122859270288E-4</v>
      </c>
      <c r="AE52" s="31">
        <f t="shared" si="12"/>
        <v>0.9677696052881164</v>
      </c>
      <c r="AF52" s="31">
        <f>SUM(AA52:AA56)</f>
        <v>1514.0658973628385</v>
      </c>
      <c r="AG52" s="31">
        <f t="shared" si="15"/>
        <v>5620.6995045872609</v>
      </c>
      <c r="AH52" s="31">
        <f t="shared" si="13"/>
        <v>404.76432969621743</v>
      </c>
      <c r="AI52" s="31">
        <f t="shared" si="21"/>
        <v>1732.9527732025872</v>
      </c>
      <c r="AJ52" s="15">
        <f>SUMPRODUCT(Z52:Z56, Y52:Y56) / SUM(Y52:Y56)</f>
        <v>4.2901193189435584E-3</v>
      </c>
      <c r="AK52" s="15">
        <f>SUMPRODUCT(AB52:AB56, Y52:Y56) / SUM(Y52:Y56)</f>
        <v>1.9573669392679984E-2</v>
      </c>
      <c r="AL52" s="15">
        <f>SUMPRODUCT(AD52:AD56, Y52:Y56) / SUM(Y52:Y56)</f>
        <v>1.1395629440943825E-3</v>
      </c>
      <c r="AM52" s="10"/>
      <c r="AN52" s="10"/>
      <c r="AO52" s="2"/>
      <c r="AP52" s="2"/>
      <c r="AQ52" s="2"/>
      <c r="AR52" s="2"/>
      <c r="AS52" s="2"/>
      <c r="AT52" s="2"/>
      <c r="AU52" s="2"/>
    </row>
    <row r="53" spans="1:47" ht="18" x14ac:dyDescent="0.2">
      <c r="A53" s="7" t="s">
        <v>12</v>
      </c>
      <c r="B53" s="8">
        <v>2</v>
      </c>
      <c r="C53" s="9" t="s">
        <v>16</v>
      </c>
      <c r="D53" s="7" t="s">
        <v>53</v>
      </c>
      <c r="E53" s="8">
        <v>2090</v>
      </c>
      <c r="F53" s="8">
        <v>15</v>
      </c>
      <c r="G53" s="8">
        <v>2</v>
      </c>
      <c r="H53" s="8">
        <v>85</v>
      </c>
      <c r="I53" s="28">
        <f t="shared" si="5"/>
        <v>17.647058823529413</v>
      </c>
      <c r="J53" s="25">
        <f t="shared" si="0"/>
        <v>2.3529411764705883</v>
      </c>
      <c r="K53" s="20">
        <f t="shared" si="22"/>
        <v>7.1770334928229667E-3</v>
      </c>
      <c r="L53" s="22">
        <f t="shared" si="7"/>
        <v>9.5693779904306223E-4</v>
      </c>
      <c r="M53" s="22">
        <f t="shared" si="8"/>
        <v>4.0669856459330141E-2</v>
      </c>
      <c r="N53" s="25">
        <v>0.4</v>
      </c>
      <c r="O53" s="25">
        <v>0.2</v>
      </c>
      <c r="P53" s="25">
        <v>76.5</v>
      </c>
      <c r="Q53" s="25">
        <v>26</v>
      </c>
      <c r="R53" s="25">
        <v>26</v>
      </c>
      <c r="S53" s="25">
        <v>30.6</v>
      </c>
      <c r="T53" s="25">
        <v>10.4</v>
      </c>
      <c r="U53" s="25">
        <v>10.4</v>
      </c>
      <c r="V53" s="25">
        <v>15.3</v>
      </c>
      <c r="W53" s="25">
        <v>5.2</v>
      </c>
      <c r="X53" s="25">
        <v>5.2</v>
      </c>
      <c r="Y53" s="31">
        <f t="shared" si="10"/>
        <v>4180</v>
      </c>
      <c r="Z53" s="15">
        <f t="shared" si="1"/>
        <v>3.5885167464114833E-3</v>
      </c>
      <c r="AA53" s="31">
        <f t="shared" si="18"/>
        <v>43.531110331643937</v>
      </c>
      <c r="AB53" s="15">
        <f t="shared" si="19"/>
        <v>2.033492822966507E-2</v>
      </c>
      <c r="AC53" s="31">
        <f t="shared" si="11"/>
        <v>246.67629187931561</v>
      </c>
      <c r="AD53" s="15">
        <f t="shared" si="20"/>
        <v>4.7846889952153111E-4</v>
      </c>
      <c r="AE53" s="31">
        <f t="shared" si="12"/>
        <v>5.8041480442191915</v>
      </c>
      <c r="AF53" s="31"/>
      <c r="AG53" s="31"/>
      <c r="AH53" s="31"/>
      <c r="AI53" s="31">
        <f t="shared" si="21"/>
        <v>12130.66941241811</v>
      </c>
      <c r="AJ53" s="15"/>
      <c r="AK53" s="15"/>
      <c r="AL53" s="15"/>
      <c r="AM53" s="10"/>
      <c r="AN53" s="39" t="s">
        <v>25</v>
      </c>
      <c r="AO53" s="40" t="s">
        <v>24</v>
      </c>
      <c r="AP53" s="40" t="s">
        <v>18</v>
      </c>
      <c r="AQ53" s="40" t="s">
        <v>19</v>
      </c>
      <c r="AR53" s="41" t="s">
        <v>20</v>
      </c>
      <c r="AS53" s="40" t="s">
        <v>21</v>
      </c>
      <c r="AT53" s="40" t="s">
        <v>22</v>
      </c>
      <c r="AU53" s="41" t="s">
        <v>23</v>
      </c>
    </row>
    <row r="54" spans="1:47" x14ac:dyDescent="0.2">
      <c r="A54" s="7" t="s">
        <v>12</v>
      </c>
      <c r="B54" s="8">
        <v>2</v>
      </c>
      <c r="C54" s="9" t="s">
        <v>16</v>
      </c>
      <c r="D54" s="7" t="s">
        <v>54</v>
      </c>
      <c r="E54" s="8">
        <v>1490</v>
      </c>
      <c r="F54" s="8">
        <v>20</v>
      </c>
      <c r="G54" s="8">
        <v>7</v>
      </c>
      <c r="H54" s="8">
        <v>62</v>
      </c>
      <c r="I54" s="28">
        <f t="shared" si="5"/>
        <v>32.258064516129032</v>
      </c>
      <c r="J54" s="25">
        <f t="shared" si="0"/>
        <v>11.29032258064516</v>
      </c>
      <c r="K54" s="20">
        <f t="shared" si="22"/>
        <v>1.3422818791946308E-2</v>
      </c>
      <c r="L54" s="22">
        <f t="shared" si="7"/>
        <v>4.6979865771812077E-3</v>
      </c>
      <c r="M54" s="22">
        <f t="shared" si="8"/>
        <v>4.1610738255033558E-2</v>
      </c>
      <c r="N54" s="25">
        <v>0.6</v>
      </c>
      <c r="O54" s="25">
        <v>0.4</v>
      </c>
      <c r="P54" s="25">
        <v>76.5</v>
      </c>
      <c r="Q54" s="25">
        <v>26</v>
      </c>
      <c r="R54" s="25">
        <v>26</v>
      </c>
      <c r="S54" s="25">
        <v>45.9</v>
      </c>
      <c r="T54" s="25">
        <v>15.6</v>
      </c>
      <c r="U54" s="25">
        <v>15.6</v>
      </c>
      <c r="V54" s="25">
        <v>30.6</v>
      </c>
      <c r="W54" s="25">
        <v>10.4</v>
      </c>
      <c r="X54" s="25">
        <v>10.4</v>
      </c>
      <c r="Y54" s="31">
        <f t="shared" si="10"/>
        <v>2980</v>
      </c>
      <c r="Z54" s="15">
        <f t="shared" si="1"/>
        <v>6.7114093959731542E-3</v>
      </c>
      <c r="AA54" s="31">
        <f t="shared" si="18"/>
        <v>220.98055497214199</v>
      </c>
      <c r="AB54" s="15">
        <f t="shared" si="19"/>
        <v>2.0805369127516779E-2</v>
      </c>
      <c r="AC54" s="31">
        <f t="shared" si="11"/>
        <v>685.03972041364011</v>
      </c>
      <c r="AD54" s="15">
        <f t="shared" si="20"/>
        <v>2.3489932885906038E-3</v>
      </c>
      <c r="AE54" s="31">
        <f t="shared" si="12"/>
        <v>77.343194240249687</v>
      </c>
      <c r="AF54" s="31"/>
      <c r="AG54" s="31"/>
      <c r="AH54" s="31"/>
      <c r="AI54" s="31">
        <f t="shared" si="21"/>
        <v>32926.102690849155</v>
      </c>
      <c r="AJ54" s="15"/>
      <c r="AK54" s="15"/>
      <c r="AL54" s="15"/>
      <c r="AM54" s="10"/>
      <c r="AN54" s="49" t="s">
        <v>28</v>
      </c>
      <c r="AO54" s="51">
        <v>2</v>
      </c>
      <c r="AP54" s="17">
        <f>SUM(H47,H52,H57)/SUM(Y47,Y52,Y57)</f>
        <v>1.4965226030799802E-2</v>
      </c>
      <c r="AQ54" s="17">
        <f>SUM(F47,F52,F57)/SUM(Y47,Y52,Y57)</f>
        <v>3.7257824143070045E-3</v>
      </c>
      <c r="AR54" s="17">
        <f>(AD47*Y47 + AD52*Y52 + AD57*Y57) / (Y47 + Y52 + Y57)</f>
        <v>7.4515648286140089E-4</v>
      </c>
      <c r="AS54" s="17">
        <f>SQRT( (Y47*(AB47 - AP54)^2 + Y52*(AB52 - AP54)^2 + Y57*(AB57 - AP54)^2) / (Y47 + Y52 + Y57) )</f>
        <v>1.1055251761047434E-3</v>
      </c>
      <c r="AT54" s="17">
        <f>SQRT( (Y47*(Z47 - AQ54)^2 + Y52*(Z52 - AQ54)^2 + Z57*(Z57 - AQ54)^2) / (Y47 + Y52 + Y57) )</f>
        <v>6.6644492813750487E-4</v>
      </c>
      <c r="AU54" s="17">
        <f>SQRT( (Y47*(AD47 - AR54)^2 + Y52*(AD52 - AR54)^2 + AD57*(AD57 - AR54)^2) / (Y47 + Y52 + Y57) )</f>
        <v>1.0832480360750854E-4</v>
      </c>
    </row>
    <row r="55" spans="1:47" x14ac:dyDescent="0.2">
      <c r="A55" s="7" t="s">
        <v>12</v>
      </c>
      <c r="B55" s="8">
        <v>2</v>
      </c>
      <c r="C55" s="9" t="s">
        <v>16</v>
      </c>
      <c r="D55" s="7" t="s">
        <v>55</v>
      </c>
      <c r="E55" s="8">
        <v>895</v>
      </c>
      <c r="F55" s="8">
        <v>10</v>
      </c>
      <c r="G55" s="8">
        <v>4</v>
      </c>
      <c r="H55" s="8">
        <v>41</v>
      </c>
      <c r="I55" s="28">
        <f t="shared" si="5"/>
        <v>24.390243902439025</v>
      </c>
      <c r="J55" s="25">
        <f t="shared" si="0"/>
        <v>9.7560975609756095</v>
      </c>
      <c r="K55" s="20">
        <f t="shared" si="22"/>
        <v>1.11731843575419E-2</v>
      </c>
      <c r="L55" s="22">
        <f t="shared" si="7"/>
        <v>4.4692737430167594E-3</v>
      </c>
      <c r="M55" s="22">
        <f t="shared" si="8"/>
        <v>4.5810055865921788E-2</v>
      </c>
      <c r="N55" s="25">
        <v>0.8</v>
      </c>
      <c r="O55" s="25">
        <v>0.6</v>
      </c>
      <c r="P55" s="25">
        <v>76.5</v>
      </c>
      <c r="Q55" s="25">
        <v>26</v>
      </c>
      <c r="R55" s="25">
        <v>26</v>
      </c>
      <c r="S55" s="25">
        <v>61.2</v>
      </c>
      <c r="T55" s="25">
        <v>20.8</v>
      </c>
      <c r="U55" s="25">
        <v>20.8</v>
      </c>
      <c r="V55" s="25">
        <v>45.9</v>
      </c>
      <c r="W55" s="25">
        <v>15.6</v>
      </c>
      <c r="X55" s="25">
        <v>15.6</v>
      </c>
      <c r="Y55" s="31">
        <f t="shared" si="10"/>
        <v>1790</v>
      </c>
      <c r="Z55" s="15">
        <f t="shared" si="1"/>
        <v>5.5865921787709499E-3</v>
      </c>
      <c r="AA55" s="31">
        <f t="shared" si="18"/>
        <v>358.20811513126108</v>
      </c>
      <c r="AB55" s="15">
        <f t="shared" si="19"/>
        <v>2.2905027932960894E-2</v>
      </c>
      <c r="AC55" s="31">
        <f t="shared" si="11"/>
        <v>1468.6532720381704</v>
      </c>
      <c r="AD55" s="15">
        <f t="shared" si="20"/>
        <v>2.2346368715083797E-3</v>
      </c>
      <c r="AE55" s="31">
        <f t="shared" si="12"/>
        <v>143.28324605250441</v>
      </c>
      <c r="AF55" s="31"/>
      <c r="AG55" s="31"/>
      <c r="AH55" s="31"/>
      <c r="AI55" s="31">
        <f t="shared" si="21"/>
        <v>64119.252608495728</v>
      </c>
      <c r="AJ55" s="15"/>
      <c r="AK55" s="15"/>
      <c r="AL55" s="15"/>
      <c r="AM55" s="10"/>
      <c r="AN55" s="50"/>
      <c r="AO55" s="52"/>
      <c r="AP55" s="17">
        <f>SUM(H48,H53,H58)/SUM(Y48,Y53,Y58)</f>
        <v>1.8119412515964241E-2</v>
      </c>
      <c r="AQ55" s="17">
        <f>SUM(F48,F53,F58)/SUM(Y48,Y53,Y58)</f>
        <v>5.108556832694764E-3</v>
      </c>
      <c r="AR55" s="17">
        <f>(AD48*Y48 + AD53*Y53 + AD58*Y58) / (Y48 + Y53 + Y58)</f>
        <v>1.1973180076628352E-3</v>
      </c>
      <c r="AS55" s="17">
        <f>SQRT( (Y48*(AB48 - AP55)^2 + Y53*(AB53 - AP55)^2 + Y58*(AB58 - AP55)^2) / (Y48 + Y53 + Y58) )</f>
        <v>2.6829154656498335E-3</v>
      </c>
      <c r="AT55" s="17">
        <f>SQRT( (Y48*(Z48 - AQ55)^2 + Y53*(Z53 - AQ55)^2 + Z58*(Z58 - AQ55)^2) / (Y48 + Y53 + Y58) )</f>
        <v>1.6098373554690256E-3</v>
      </c>
      <c r="AU55" s="17">
        <f>SQRT( (Y48*(AD48 - AR55)^2 + Y53*(AD53 - AR55)^2 + AD58*(AD58 - AR55)^2) / (Y48 + Y53 + Y58) )</f>
        <v>5.9571202734132688E-4</v>
      </c>
    </row>
    <row r="56" spans="1:47" x14ac:dyDescent="0.2">
      <c r="A56" s="7" t="s">
        <v>12</v>
      </c>
      <c r="B56" s="8">
        <v>2</v>
      </c>
      <c r="C56" s="9" t="s">
        <v>16</v>
      </c>
      <c r="D56" s="7" t="s">
        <v>56</v>
      </c>
      <c r="E56" s="8">
        <v>298</v>
      </c>
      <c r="F56" s="8">
        <v>5</v>
      </c>
      <c r="G56" s="8">
        <v>1</v>
      </c>
      <c r="H56" s="8">
        <v>18</v>
      </c>
      <c r="I56" s="28">
        <f t="shared" si="5"/>
        <v>27.777777777777779</v>
      </c>
      <c r="J56" s="25">
        <f t="shared" si="0"/>
        <v>5.5555555555555554</v>
      </c>
      <c r="K56" s="20">
        <f t="shared" si="22"/>
        <v>1.6778523489932886E-2</v>
      </c>
      <c r="L56" s="22">
        <f t="shared" si="7"/>
        <v>3.3557046979865771E-3</v>
      </c>
      <c r="M56" s="22">
        <f t="shared" si="8"/>
        <v>6.0402684563758392E-2</v>
      </c>
      <c r="N56" s="25">
        <v>1</v>
      </c>
      <c r="O56" s="25">
        <v>0.8</v>
      </c>
      <c r="P56" s="25">
        <v>76.5</v>
      </c>
      <c r="Q56" s="25">
        <v>26</v>
      </c>
      <c r="R56" s="25">
        <v>26</v>
      </c>
      <c r="S56" s="25">
        <v>76.5</v>
      </c>
      <c r="T56" s="25">
        <v>26</v>
      </c>
      <c r="U56" s="25">
        <v>26</v>
      </c>
      <c r="V56" s="25">
        <v>61.2</v>
      </c>
      <c r="W56" s="25">
        <v>20.8</v>
      </c>
      <c r="X56" s="25">
        <v>20.8</v>
      </c>
      <c r="Y56" s="31">
        <f t="shared" si="10"/>
        <v>596</v>
      </c>
      <c r="Z56" s="15">
        <f t="shared" si="1"/>
        <v>8.389261744966443E-3</v>
      </c>
      <c r="AA56" s="31">
        <f t="shared" si="18"/>
        <v>886.82985876978034</v>
      </c>
      <c r="AB56" s="15">
        <f t="shared" si="19"/>
        <v>3.0201342281879196E-2</v>
      </c>
      <c r="AC56" s="31">
        <f t="shared" si="11"/>
        <v>3192.5874915712093</v>
      </c>
      <c r="AD56" s="15">
        <f t="shared" si="20"/>
        <v>1.6778523489932886E-3</v>
      </c>
      <c r="AE56" s="31">
        <f t="shared" si="12"/>
        <v>177.36597175395605</v>
      </c>
      <c r="AF56" s="31"/>
      <c r="AG56" s="31"/>
      <c r="AH56" s="31"/>
      <c r="AI56" s="31">
        <f t="shared" si="21"/>
        <v>105710.11916535781</v>
      </c>
      <c r="AJ56" s="15"/>
      <c r="AK56" s="15"/>
      <c r="AL56" s="15"/>
      <c r="AM56" s="10"/>
      <c r="AN56" s="50"/>
      <c r="AO56" s="52"/>
      <c r="AP56" s="17">
        <f>SUM(H49,H54,H59)/SUM(Y49,Y54,Y59)</f>
        <v>1.8568232662192395E-2</v>
      </c>
      <c r="AQ56" s="17">
        <f>SUM(F49,F54,F59)/SUM(Y49,Y54,Y59)</f>
        <v>5.4809843400447427E-3</v>
      </c>
      <c r="AR56" s="17">
        <f>(AD49*Y49 + AD54*Y54 + AD59*Y59) / (Y49 + Y54 + Y59)</f>
        <v>1.5659955257270694E-3</v>
      </c>
      <c r="AS56" s="17">
        <f>SQRT( (Y49*(AB49 - AP56)^2 + Y54*(AB54 - AP56)^2 + Y59*(AB59 - AP56)^2) / (Y49 + Y54 + Y59) )</f>
        <v>1.7474395385257727E-3</v>
      </c>
      <c r="AT56" s="17">
        <f>SQRT( (Y49*(Z49 - AQ56)^2 + Y54*(Z54 - AQ56)^2 + Z59*(Z59 - AQ56)^2) / (Y49 + Y54 + Y59) )</f>
        <v>1.0083000367222792E-3</v>
      </c>
      <c r="AU56" s="17">
        <f>SQRT( (Y49*(AD49 - AR56)^2 + Y54*(AD54 - AR56)^2 + AD59*(AD59 - AR56)^2) / (Y49 + Y54 + Y59) )</f>
        <v>6.9853016346802346E-4</v>
      </c>
    </row>
    <row r="57" spans="1:47" x14ac:dyDescent="0.2">
      <c r="A57" s="7" t="s">
        <v>11</v>
      </c>
      <c r="B57" s="8">
        <v>2</v>
      </c>
      <c r="C57" s="9" t="s">
        <v>16</v>
      </c>
      <c r="D57" s="9" t="s">
        <v>52</v>
      </c>
      <c r="E57" s="8">
        <v>2617</v>
      </c>
      <c r="F57" s="8">
        <v>24</v>
      </c>
      <c r="G57" s="8">
        <v>5</v>
      </c>
      <c r="H57" s="8">
        <v>81</v>
      </c>
      <c r="I57" s="28">
        <f t="shared" si="5"/>
        <v>29.629629629629626</v>
      </c>
      <c r="J57" s="25">
        <f t="shared" si="0"/>
        <v>6.1728395061728394</v>
      </c>
      <c r="K57" s="20">
        <f t="shared" si="22"/>
        <v>9.1708062667176151E-3</v>
      </c>
      <c r="L57" s="22">
        <f t="shared" si="7"/>
        <v>1.9105846388995033E-3</v>
      </c>
      <c r="M57" s="22">
        <f t="shared" si="8"/>
        <v>3.0951471150171952E-2</v>
      </c>
      <c r="N57" s="25">
        <v>0.2</v>
      </c>
      <c r="O57" s="25">
        <v>0</v>
      </c>
      <c r="P57" s="25">
        <v>78</v>
      </c>
      <c r="Q57" s="25">
        <v>27</v>
      </c>
      <c r="R57" s="25">
        <v>27</v>
      </c>
      <c r="S57" s="25">
        <v>15.6</v>
      </c>
      <c r="T57" s="25">
        <v>5.4</v>
      </c>
      <c r="U57" s="25">
        <v>5.4</v>
      </c>
      <c r="V57" s="25">
        <v>0</v>
      </c>
      <c r="W57" s="25">
        <v>0</v>
      </c>
      <c r="X57" s="25">
        <v>0</v>
      </c>
      <c r="Y57" s="31">
        <f t="shared" si="10"/>
        <v>5234</v>
      </c>
      <c r="Z57" s="15">
        <f t="shared" si="1"/>
        <v>4.5854031333588076E-3</v>
      </c>
      <c r="AA57" s="31">
        <f t="shared" si="18"/>
        <v>8.7373201788147217</v>
      </c>
      <c r="AB57" s="15">
        <f t="shared" si="19"/>
        <v>1.5475735575085976E-2</v>
      </c>
      <c r="AC57" s="31">
        <f t="shared" si="11"/>
        <v>29.488455603499684</v>
      </c>
      <c r="AD57" s="15">
        <f t="shared" si="20"/>
        <v>9.5529231944975165E-4</v>
      </c>
      <c r="AE57" s="31">
        <f t="shared" si="12"/>
        <v>1.8202750372530672</v>
      </c>
      <c r="AF57" s="31">
        <f>SUM(AA57:AA61)</f>
        <v>2219.1537399899285</v>
      </c>
      <c r="AG57" s="31">
        <f t="shared" si="15"/>
        <v>4117.2112231210322</v>
      </c>
      <c r="AH57" s="31">
        <f t="shared" si="13"/>
        <v>622.29544189356125</v>
      </c>
      <c r="AI57" s="31">
        <f t="shared" si="21"/>
        <v>1905.4639089965106</v>
      </c>
      <c r="AJ57" s="15">
        <f>SUMPRODUCT(Z57:Z61, Y57:Y61) / SUM(Y57:Y61)</f>
        <v>6.8832599118942728E-3</v>
      </c>
      <c r="AK57" s="15">
        <f>SUMPRODUCT(AB57:AB61, Y57:Y61) / SUM(Y57:Y61)</f>
        <v>1.6037995594713656E-2</v>
      </c>
      <c r="AL57" s="15">
        <f>SUMPRODUCT(AD57:AD61, Y57:Y61) / SUM(Y57:Y61)</f>
        <v>1.789647577092511E-3</v>
      </c>
      <c r="AM57" s="10"/>
      <c r="AN57" s="50"/>
      <c r="AO57" s="52"/>
      <c r="AP57" s="17">
        <f>SUM(H50,H55,H60)/SUM(Y50,Y55,Y60)</f>
        <v>2.0491803278688523E-2</v>
      </c>
      <c r="AQ57" s="17">
        <f>SUM(F50,F55,F60)/SUM(Y50,Y55,Y60)</f>
        <v>5.774962742175857E-3</v>
      </c>
      <c r="AR57" s="17">
        <f>(AD50*Y50 + AD55*Y55 + AD60*Y60) / (Y50 + Y55 + Y60)</f>
        <v>1.4903129657228018E-3</v>
      </c>
      <c r="AS57" s="17">
        <f>SQRT( (Y50*(AB50 - AP57)^2 + Y55*(AB55 - AP57)^2 + Y60*(AB60 - AP57)^2) / (Y50 + Y55 + Y60) )</f>
        <v>2.2971857074864845E-3</v>
      </c>
      <c r="AT57" s="17">
        <f>SQRT( (Y50*(Z50 - AQ57)^2 + Y55*(Z55 - AQ57)^2 + Z60*(Z60 - AQ57)^2) / (Y50 + Y55 + Y60) )</f>
        <v>2.10352078164322E-3</v>
      </c>
      <c r="AU57" s="17">
        <f>SQRT( (Y50*(AD50 - AR57)^2 + Y55*(AD55 - AR57)^2 + AD60*(AD60 - AR57)^2) / (Y50 + Y55 + Y60) )</f>
        <v>6.9991707310217447E-4</v>
      </c>
    </row>
    <row r="58" spans="1:47" x14ac:dyDescent="0.2">
      <c r="A58" s="7" t="s">
        <v>11</v>
      </c>
      <c r="B58" s="8">
        <v>2</v>
      </c>
      <c r="C58" s="9" t="s">
        <v>16</v>
      </c>
      <c r="D58" s="7" t="s">
        <v>53</v>
      </c>
      <c r="E58" s="8">
        <v>2032</v>
      </c>
      <c r="F58" s="8">
        <v>37</v>
      </c>
      <c r="G58" s="8">
        <v>11</v>
      </c>
      <c r="H58" s="8">
        <v>58</v>
      </c>
      <c r="I58" s="28">
        <f t="shared" si="5"/>
        <v>63.793103448275865</v>
      </c>
      <c r="J58" s="25">
        <f t="shared" si="0"/>
        <v>18.96551724137931</v>
      </c>
      <c r="K58" s="20">
        <f t="shared" si="22"/>
        <v>1.8208661417322834E-2</v>
      </c>
      <c r="L58" s="22">
        <f t="shared" si="7"/>
        <v>5.4133858267716535E-3</v>
      </c>
      <c r="M58" s="22">
        <f t="shared" si="8"/>
        <v>2.8543307086614175E-2</v>
      </c>
      <c r="N58" s="25">
        <v>0.4</v>
      </c>
      <c r="O58" s="25">
        <v>0.2</v>
      </c>
      <c r="P58" s="25">
        <v>78</v>
      </c>
      <c r="Q58" s="25">
        <v>27</v>
      </c>
      <c r="R58" s="25">
        <v>27</v>
      </c>
      <c r="S58" s="25">
        <v>31.2</v>
      </c>
      <c r="T58" s="25">
        <v>10.8</v>
      </c>
      <c r="U58" s="25">
        <v>10.8</v>
      </c>
      <c r="V58" s="25">
        <v>15.6</v>
      </c>
      <c r="W58" s="25">
        <v>5.4</v>
      </c>
      <c r="X58" s="25">
        <v>5.4</v>
      </c>
      <c r="Y58" s="31">
        <f t="shared" si="10"/>
        <v>4064</v>
      </c>
      <c r="Z58" s="15">
        <f t="shared" si="1"/>
        <v>9.1043307086614168E-3</v>
      </c>
      <c r="AA58" s="31">
        <f t="shared" si="18"/>
        <v>121.43581506646068</v>
      </c>
      <c r="AB58" s="15">
        <f t="shared" si="19"/>
        <v>1.4271653543307087E-2</v>
      </c>
      <c r="AC58" s="31">
        <f t="shared" si="11"/>
        <v>190.35884523931676</v>
      </c>
      <c r="AD58" s="15">
        <f t="shared" si="20"/>
        <v>2.7066929133858267E-3</v>
      </c>
      <c r="AE58" s="31">
        <f t="shared" si="12"/>
        <v>36.102539614353176</v>
      </c>
      <c r="AF58" s="31"/>
      <c r="AG58" s="31"/>
      <c r="AH58" s="31"/>
      <c r="AI58" s="31">
        <f t="shared" si="21"/>
        <v>13338.247362975573</v>
      </c>
      <c r="AJ58" s="15"/>
      <c r="AK58" s="15"/>
      <c r="AL58" s="15"/>
      <c r="AM58" s="10"/>
      <c r="AN58" s="50"/>
      <c r="AO58" s="52"/>
      <c r="AP58" s="17">
        <f>SUM(H51,H56,H61)/SUM(Y51,Y56,Y61)</f>
        <v>2.1860986547085202E-2</v>
      </c>
      <c r="AQ58" s="17">
        <f>SUM(F51,F56,F61)/SUM(Y51,Y56,Y61)</f>
        <v>7.8475336322869956E-3</v>
      </c>
      <c r="AR58" s="17">
        <f>(AD51*Y51 + AD56*Y56 + AD61*Y61) / (Y51 + Y56 + Y61)</f>
        <v>1.6816143497757848E-3</v>
      </c>
      <c r="AS58" s="17">
        <f>SQRT( (Y51*(AB51 - AP58)^2 + Y56*(AB56 - AP58)^2 + Y61*(AB61 - AP58)^2) / (Y51 + Y56 + Y61) )</f>
        <v>6.1530809763382247E-3</v>
      </c>
      <c r="AT58" s="17">
        <f>SQRT( (Y51*(Z51 - AQ58)^2 + Y56*(Z56 - AQ58)^2 + Z61*(Z61 - AQ58)^2) / (Y51 + Y56 + Y61) )</f>
        <v>1.7293533439101099E-3</v>
      </c>
      <c r="AU58" s="17">
        <f>SQRT( (Y51*(AD51 - AR58)^2 + Y56*(AD56 - AR58)^2 + AD61*(AD61 - AR58)^2) / (Y51 + Y56 + Y61) )</f>
        <v>9.8170995254240182E-4</v>
      </c>
    </row>
    <row r="59" spans="1:47" x14ac:dyDescent="0.2">
      <c r="A59" s="7" t="s">
        <v>11</v>
      </c>
      <c r="B59" s="8">
        <v>2</v>
      </c>
      <c r="C59" s="9" t="s">
        <v>16</v>
      </c>
      <c r="D59" s="7" t="s">
        <v>54</v>
      </c>
      <c r="E59" s="8">
        <v>1453</v>
      </c>
      <c r="F59" s="8">
        <v>16</v>
      </c>
      <c r="G59" s="8">
        <v>5</v>
      </c>
      <c r="H59" s="8">
        <v>48</v>
      </c>
      <c r="I59" s="28">
        <f t="shared" si="5"/>
        <v>33.333333333333329</v>
      </c>
      <c r="J59" s="25">
        <f t="shared" si="0"/>
        <v>10.416666666666668</v>
      </c>
      <c r="K59" s="20">
        <f t="shared" si="22"/>
        <v>1.1011699931176875E-2</v>
      </c>
      <c r="L59" s="22">
        <f t="shared" si="7"/>
        <v>3.4411562284927736E-3</v>
      </c>
      <c r="M59" s="22">
        <f t="shared" si="8"/>
        <v>3.3035099793530628E-2</v>
      </c>
      <c r="N59" s="25">
        <v>0.6</v>
      </c>
      <c r="O59" s="25">
        <v>0.4</v>
      </c>
      <c r="P59" s="25">
        <v>78</v>
      </c>
      <c r="Q59" s="25">
        <v>27</v>
      </c>
      <c r="R59" s="25">
        <v>27</v>
      </c>
      <c r="S59" s="25">
        <v>46.8</v>
      </c>
      <c r="T59" s="25">
        <v>16.2</v>
      </c>
      <c r="U59" s="25">
        <v>16.2</v>
      </c>
      <c r="V59" s="25">
        <v>31.2</v>
      </c>
      <c r="W59" s="25">
        <v>10.8</v>
      </c>
      <c r="X59" s="25">
        <v>10.8</v>
      </c>
      <c r="Y59" s="31">
        <f t="shared" si="10"/>
        <v>2906</v>
      </c>
      <c r="Z59" s="15">
        <f t="shared" si="1"/>
        <v>5.5058499655884375E-3</v>
      </c>
      <c r="AA59" s="31">
        <f t="shared" si="18"/>
        <v>199.33276955779036</v>
      </c>
      <c r="AB59" s="15">
        <f t="shared" si="19"/>
        <v>1.6517549896765314E-2</v>
      </c>
      <c r="AC59" s="31">
        <f t="shared" si="11"/>
        <v>597.99830867337118</v>
      </c>
      <c r="AD59" s="15">
        <f t="shared" si="20"/>
        <v>1.7205781142463868E-3</v>
      </c>
      <c r="AE59" s="31">
        <f t="shared" si="12"/>
        <v>62.291490486809494</v>
      </c>
      <c r="AF59" s="31"/>
      <c r="AG59" s="31"/>
      <c r="AH59" s="31"/>
      <c r="AI59" s="31">
        <f t="shared" si="21"/>
        <v>36203.814270933675</v>
      </c>
      <c r="AJ59" s="15"/>
      <c r="AK59" s="15"/>
      <c r="AL59" s="15"/>
      <c r="AM59" s="10"/>
      <c r="AN59" s="14"/>
      <c r="AO59" s="14"/>
      <c r="AP59" s="2"/>
      <c r="AQ59" s="2"/>
      <c r="AR59" s="2"/>
      <c r="AS59" s="2"/>
      <c r="AT59" s="2"/>
      <c r="AU59" s="2"/>
    </row>
    <row r="60" spans="1:47" x14ac:dyDescent="0.2">
      <c r="A60" s="7" t="s">
        <v>11</v>
      </c>
      <c r="B60" s="8">
        <v>2</v>
      </c>
      <c r="C60" s="9" t="s">
        <v>16</v>
      </c>
      <c r="D60" s="7" t="s">
        <v>55</v>
      </c>
      <c r="E60" s="8">
        <v>872</v>
      </c>
      <c r="F60" s="8">
        <v>17</v>
      </c>
      <c r="G60" s="8">
        <v>3</v>
      </c>
      <c r="H60" s="8">
        <v>37</v>
      </c>
      <c r="I60" s="28">
        <f t="shared" si="5"/>
        <v>45.945945945945951</v>
      </c>
      <c r="J60" s="25">
        <f t="shared" si="0"/>
        <v>8.1081081081081088</v>
      </c>
      <c r="K60" s="20">
        <f t="shared" si="22"/>
        <v>1.9495412844036698E-2</v>
      </c>
      <c r="L60" s="22">
        <f t="shared" si="7"/>
        <v>3.4403669724770644E-3</v>
      </c>
      <c r="M60" s="22">
        <f t="shared" si="8"/>
        <v>4.2431192660550461E-2</v>
      </c>
      <c r="N60" s="25">
        <v>0.8</v>
      </c>
      <c r="O60" s="25">
        <v>0.6</v>
      </c>
      <c r="P60" s="25">
        <v>78</v>
      </c>
      <c r="Q60" s="25">
        <v>27</v>
      </c>
      <c r="R60" s="25">
        <v>27</v>
      </c>
      <c r="S60" s="25">
        <v>62.4</v>
      </c>
      <c r="T60" s="25">
        <v>21.6</v>
      </c>
      <c r="U60" s="25">
        <v>21.6</v>
      </c>
      <c r="V60" s="25">
        <v>46.8</v>
      </c>
      <c r="W60" s="25">
        <v>16.2</v>
      </c>
      <c r="X60" s="25">
        <v>16.2</v>
      </c>
      <c r="Y60" s="31">
        <f t="shared" si="10"/>
        <v>1744</v>
      </c>
      <c r="Z60" s="15">
        <f t="shared" si="1"/>
        <v>9.7477064220183492E-3</v>
      </c>
      <c r="AA60" s="31">
        <f t="shared" si="18"/>
        <v>687.23440295803073</v>
      </c>
      <c r="AB60" s="15">
        <f t="shared" si="19"/>
        <v>2.1215596330275231E-2</v>
      </c>
      <c r="AC60" s="31">
        <f t="shared" si="11"/>
        <v>1495.7454652615963</v>
      </c>
      <c r="AD60" s="15">
        <f t="shared" si="20"/>
        <v>1.7201834862385322E-3</v>
      </c>
      <c r="AE60" s="31">
        <f t="shared" si="12"/>
        <v>121.27665934553484</v>
      </c>
      <c r="AF60" s="31"/>
      <c r="AG60" s="31"/>
      <c r="AH60" s="31"/>
      <c r="AI60" s="31">
        <f t="shared" si="21"/>
        <v>70502.164632870918</v>
      </c>
      <c r="AJ60" s="15"/>
      <c r="AK60" s="15"/>
      <c r="AL60" s="15"/>
      <c r="AM60" s="10"/>
      <c r="AN60" s="10"/>
      <c r="AO60" s="2"/>
      <c r="AP60" s="2"/>
      <c r="AQ60" s="2"/>
      <c r="AR60" s="2"/>
      <c r="AS60" s="2"/>
      <c r="AT60" s="2"/>
      <c r="AU60" s="2"/>
    </row>
    <row r="61" spans="1:47" x14ac:dyDescent="0.2">
      <c r="A61" s="7" t="s">
        <v>11</v>
      </c>
      <c r="B61" s="8">
        <v>2</v>
      </c>
      <c r="C61" s="9" t="s">
        <v>16</v>
      </c>
      <c r="D61" s="7" t="s">
        <v>56</v>
      </c>
      <c r="E61" s="8">
        <v>290</v>
      </c>
      <c r="F61" s="8">
        <v>6</v>
      </c>
      <c r="G61" s="8">
        <v>2</v>
      </c>
      <c r="H61" s="8">
        <v>9</v>
      </c>
      <c r="I61" s="28">
        <f t="shared" si="5"/>
        <v>66.666666666666657</v>
      </c>
      <c r="J61" s="25">
        <f t="shared" si="0"/>
        <v>22.222222222222221</v>
      </c>
      <c r="K61" s="20">
        <f t="shared" si="22"/>
        <v>2.0689655172413793E-2</v>
      </c>
      <c r="L61" s="22">
        <f t="shared" si="7"/>
        <v>6.8965517241379309E-3</v>
      </c>
      <c r="M61" s="22">
        <f t="shared" si="8"/>
        <v>3.1034482758620689E-2</v>
      </c>
      <c r="N61" s="25">
        <v>1</v>
      </c>
      <c r="O61" s="25">
        <v>0.8</v>
      </c>
      <c r="P61" s="25">
        <v>78</v>
      </c>
      <c r="Q61" s="25">
        <v>27</v>
      </c>
      <c r="R61" s="25">
        <v>27</v>
      </c>
      <c r="S61" s="25">
        <v>78</v>
      </c>
      <c r="T61" s="25">
        <v>27</v>
      </c>
      <c r="U61" s="25">
        <v>27</v>
      </c>
      <c r="V61" s="25">
        <v>62.4</v>
      </c>
      <c r="W61" s="25">
        <v>21.6</v>
      </c>
      <c r="X61" s="25">
        <v>21.6</v>
      </c>
      <c r="Y61" s="31">
        <f t="shared" si="10"/>
        <v>580</v>
      </c>
      <c r="Z61" s="15">
        <f t="shared" si="1"/>
        <v>1.0344827586206896E-2</v>
      </c>
      <c r="AA61" s="31">
        <f t="shared" si="18"/>
        <v>1202.4134322288319</v>
      </c>
      <c r="AB61" s="15">
        <f t="shared" si="19"/>
        <v>1.5517241379310345E-2</v>
      </c>
      <c r="AC61" s="31">
        <f t="shared" si="11"/>
        <v>1803.6201483432478</v>
      </c>
      <c r="AD61" s="15">
        <f t="shared" si="20"/>
        <v>3.4482758620689655E-3</v>
      </c>
      <c r="AE61" s="31">
        <f t="shared" si="12"/>
        <v>400.80447740961063</v>
      </c>
      <c r="AF61" s="31"/>
      <c r="AG61" s="31"/>
      <c r="AH61" s="31"/>
      <c r="AI61" s="31">
        <f t="shared" si="21"/>
        <v>116233.29844878709</v>
      </c>
      <c r="AJ61" s="15"/>
      <c r="AK61" s="15"/>
      <c r="AL61" s="15"/>
      <c r="AM61" s="10"/>
      <c r="AN61" s="10"/>
      <c r="AO61" s="2"/>
      <c r="AP61" s="2"/>
      <c r="AQ61" s="2"/>
      <c r="AR61" s="2"/>
      <c r="AS61" s="2"/>
      <c r="AT61" s="2"/>
      <c r="AU61" s="2"/>
    </row>
    <row r="62" spans="1:47" x14ac:dyDescent="0.2">
      <c r="A62" s="3" t="s">
        <v>9</v>
      </c>
      <c r="B62" s="4">
        <v>3</v>
      </c>
      <c r="C62" s="5" t="s">
        <v>15</v>
      </c>
      <c r="D62" s="5" t="s">
        <v>52</v>
      </c>
      <c r="E62" s="4">
        <v>420</v>
      </c>
      <c r="F62" s="4">
        <v>2</v>
      </c>
      <c r="G62" s="4">
        <v>8</v>
      </c>
      <c r="H62" s="4">
        <v>14</v>
      </c>
      <c r="I62" s="30">
        <f t="shared" si="5"/>
        <v>14.285714285714285</v>
      </c>
      <c r="J62" s="27">
        <f t="shared" si="0"/>
        <v>57.142857142857139</v>
      </c>
      <c r="K62" s="21">
        <f t="shared" si="22"/>
        <v>4.7619047619047623E-3</v>
      </c>
      <c r="L62" s="24">
        <f t="shared" si="7"/>
        <v>1.9047619047619049E-2</v>
      </c>
      <c r="M62" s="24">
        <f t="shared" si="8"/>
        <v>3.3333333333333333E-2</v>
      </c>
      <c r="N62" s="27">
        <v>0.2</v>
      </c>
      <c r="O62" s="27">
        <v>0</v>
      </c>
      <c r="P62" s="27">
        <v>20</v>
      </c>
      <c r="Q62" s="27">
        <v>10</v>
      </c>
      <c r="R62" s="27">
        <v>10</v>
      </c>
      <c r="S62" s="27">
        <v>4</v>
      </c>
      <c r="T62" s="27">
        <v>2</v>
      </c>
      <c r="U62" s="27">
        <v>2</v>
      </c>
      <c r="V62" s="27">
        <v>0</v>
      </c>
      <c r="W62" s="27">
        <v>0</v>
      </c>
      <c r="X62" s="27">
        <v>0</v>
      </c>
      <c r="Y62" s="32">
        <f t="shared" si="10"/>
        <v>840</v>
      </c>
      <c r="Z62" s="18">
        <f t="shared" si="1"/>
        <v>2.3809523809523812E-3</v>
      </c>
      <c r="AA62" s="32">
        <f t="shared" si="18"/>
        <v>0.15957296018233871</v>
      </c>
      <c r="AB62" s="18">
        <f t="shared" si="19"/>
        <v>1.6666666666666666E-2</v>
      </c>
      <c r="AC62" s="32">
        <f t="shared" si="11"/>
        <v>1.1170107212763707</v>
      </c>
      <c r="AD62" s="18">
        <f t="shared" si="20"/>
        <v>9.5238095238095247E-3</v>
      </c>
      <c r="AE62" s="32">
        <f t="shared" si="12"/>
        <v>0.63829184072935485</v>
      </c>
      <c r="AF62" s="32">
        <f>SUM(AA62:AA66)</f>
        <v>13.194944709174225</v>
      </c>
      <c r="AG62" s="32">
        <f t="shared" si="15"/>
        <v>131.77184649112201</v>
      </c>
      <c r="AH62" s="32">
        <f t="shared" si="13"/>
        <v>119.47325656872336</v>
      </c>
      <c r="AI62" s="32">
        <f t="shared" si="21"/>
        <v>67.020643276582248</v>
      </c>
      <c r="AJ62" s="18">
        <f>SUMPRODUCT(Z62:Z66, Y62:Y66) / SUM(Y62:Y66)</f>
        <v>2.5728987993138938E-3</v>
      </c>
      <c r="AK62" s="18">
        <f>SUMPRODUCT(AB62:AB66, Y62:Y66) / SUM(Y62:Y66)</f>
        <v>1.843910806174957E-2</v>
      </c>
      <c r="AL62" s="18">
        <f>SUMPRODUCT(AD62:AD66, Y62:Y66) / SUM(Y62:Y66)</f>
        <v>1.2435677530017153E-2</v>
      </c>
      <c r="AM62" s="10"/>
      <c r="AN62" s="10"/>
      <c r="AO62" s="2"/>
      <c r="AP62" s="2"/>
      <c r="AQ62" s="2"/>
      <c r="AR62" s="2"/>
      <c r="AS62" s="2"/>
      <c r="AT62" s="2"/>
      <c r="AU62" s="2"/>
    </row>
    <row r="63" spans="1:47" x14ac:dyDescent="0.2">
      <c r="A63" s="3" t="s">
        <v>9</v>
      </c>
      <c r="B63" s="4">
        <v>3</v>
      </c>
      <c r="C63" s="5" t="s">
        <v>15</v>
      </c>
      <c r="D63" s="3" t="s">
        <v>53</v>
      </c>
      <c r="E63" s="4">
        <v>327</v>
      </c>
      <c r="F63" s="4">
        <v>2</v>
      </c>
      <c r="G63" s="4">
        <v>8</v>
      </c>
      <c r="H63" s="4">
        <v>13</v>
      </c>
      <c r="I63" s="30">
        <f t="shared" si="5"/>
        <v>15.384615384615385</v>
      </c>
      <c r="J63" s="27">
        <f t="shared" si="0"/>
        <v>61.53846153846154</v>
      </c>
      <c r="K63" s="21">
        <f t="shared" si="22"/>
        <v>6.1162079510703364E-3</v>
      </c>
      <c r="L63" s="24">
        <f t="shared" si="7"/>
        <v>2.4464831804281346E-2</v>
      </c>
      <c r="M63" s="24">
        <f t="shared" si="8"/>
        <v>3.9755351681957186E-2</v>
      </c>
      <c r="N63" s="27">
        <v>0.4</v>
      </c>
      <c r="O63" s="27">
        <v>0.2</v>
      </c>
      <c r="P63" s="27">
        <v>20</v>
      </c>
      <c r="Q63" s="27">
        <v>10</v>
      </c>
      <c r="R63" s="27">
        <v>10</v>
      </c>
      <c r="S63" s="27">
        <v>8</v>
      </c>
      <c r="T63" s="27">
        <v>4</v>
      </c>
      <c r="U63" s="27">
        <v>4</v>
      </c>
      <c r="V63" s="27">
        <v>4</v>
      </c>
      <c r="W63" s="27">
        <v>2</v>
      </c>
      <c r="X63" s="27">
        <v>2</v>
      </c>
      <c r="Y63" s="32">
        <f t="shared" si="10"/>
        <v>654</v>
      </c>
      <c r="Z63" s="18">
        <f t="shared" si="1"/>
        <v>3.0581039755351682E-3</v>
      </c>
      <c r="AA63" s="32">
        <f t="shared" si="18"/>
        <v>1.4346926695292836</v>
      </c>
      <c r="AB63" s="18">
        <f t="shared" si="19"/>
        <v>1.9877675840978593E-2</v>
      </c>
      <c r="AC63" s="32">
        <f t="shared" si="11"/>
        <v>9.3255023519403437</v>
      </c>
      <c r="AD63" s="18">
        <f t="shared" si="20"/>
        <v>1.2232415902140673E-2</v>
      </c>
      <c r="AE63" s="32">
        <f t="shared" si="12"/>
        <v>5.7387706781171346</v>
      </c>
      <c r="AF63" s="32"/>
      <c r="AG63" s="32"/>
      <c r="AH63" s="32"/>
      <c r="AI63" s="32">
        <f t="shared" si="21"/>
        <v>469.14450293607575</v>
      </c>
      <c r="AJ63" s="18"/>
      <c r="AK63" s="18"/>
      <c r="AL63" s="18"/>
      <c r="AM63" s="10"/>
      <c r="AN63" s="10"/>
      <c r="AO63" s="2"/>
      <c r="AP63" s="2"/>
      <c r="AQ63" s="2"/>
      <c r="AR63" s="2"/>
      <c r="AS63" s="2"/>
      <c r="AT63" s="2"/>
      <c r="AU63" s="2"/>
    </row>
    <row r="64" spans="1:47" x14ac:dyDescent="0.2">
      <c r="A64" s="3" t="s">
        <v>9</v>
      </c>
      <c r="B64" s="4">
        <v>3</v>
      </c>
      <c r="C64" s="5" t="s">
        <v>15</v>
      </c>
      <c r="D64" s="3" t="s">
        <v>54</v>
      </c>
      <c r="E64" s="4">
        <v>232</v>
      </c>
      <c r="F64" s="4">
        <v>1</v>
      </c>
      <c r="G64" s="4">
        <v>6</v>
      </c>
      <c r="H64" s="4">
        <v>9</v>
      </c>
      <c r="I64" s="30">
        <f t="shared" si="5"/>
        <v>11.111111111111111</v>
      </c>
      <c r="J64" s="27">
        <f t="shared" si="0"/>
        <v>66.666666666666657</v>
      </c>
      <c r="K64" s="21">
        <f t="shared" si="22"/>
        <v>4.3103448275862068E-3</v>
      </c>
      <c r="L64" s="24">
        <f t="shared" si="7"/>
        <v>2.5862068965517241E-2</v>
      </c>
      <c r="M64" s="24">
        <f t="shared" si="8"/>
        <v>3.8793103448275863E-2</v>
      </c>
      <c r="N64" s="27">
        <v>0.6</v>
      </c>
      <c r="O64" s="27">
        <v>0.4</v>
      </c>
      <c r="P64" s="27">
        <v>20</v>
      </c>
      <c r="Q64" s="27">
        <v>10</v>
      </c>
      <c r="R64" s="27">
        <v>10</v>
      </c>
      <c r="S64" s="27">
        <v>12</v>
      </c>
      <c r="T64" s="27">
        <v>6</v>
      </c>
      <c r="U64" s="27">
        <v>6</v>
      </c>
      <c r="V64" s="27">
        <v>8</v>
      </c>
      <c r="W64" s="27">
        <v>4</v>
      </c>
      <c r="X64" s="27">
        <v>4</v>
      </c>
      <c r="Y64" s="32">
        <f t="shared" si="10"/>
        <v>464</v>
      </c>
      <c r="Z64" s="18">
        <f t="shared" si="1"/>
        <v>2.1551724137931034E-3</v>
      </c>
      <c r="AA64" s="32">
        <f t="shared" si="18"/>
        <v>2.7443797893428075</v>
      </c>
      <c r="AB64" s="18">
        <f t="shared" si="19"/>
        <v>1.9396551724137932E-2</v>
      </c>
      <c r="AC64" s="32">
        <f t="shared" si="11"/>
        <v>24.699418104085268</v>
      </c>
      <c r="AD64" s="18">
        <f t="shared" si="20"/>
        <v>1.2931034482758621E-2</v>
      </c>
      <c r="AE64" s="32">
        <f t="shared" si="12"/>
        <v>16.466278736056847</v>
      </c>
      <c r="AF64" s="32"/>
      <c r="AG64" s="32"/>
      <c r="AH64" s="32"/>
      <c r="AI64" s="32">
        <f t="shared" si="21"/>
        <v>1273.3922222550627</v>
      </c>
      <c r="AJ64" s="18"/>
      <c r="AK64" s="18"/>
      <c r="AL64" s="18"/>
      <c r="AM64" s="10"/>
      <c r="AN64" s="10"/>
      <c r="AO64" s="2"/>
      <c r="AP64" s="2"/>
      <c r="AQ64" s="2"/>
      <c r="AR64" s="2"/>
      <c r="AS64" s="2"/>
      <c r="AT64" s="2"/>
      <c r="AU64" s="2"/>
    </row>
    <row r="65" spans="1:47" x14ac:dyDescent="0.2">
      <c r="A65" s="3" t="s">
        <v>9</v>
      </c>
      <c r="B65" s="4">
        <v>3</v>
      </c>
      <c r="C65" s="5" t="s">
        <v>15</v>
      </c>
      <c r="D65" s="3" t="s">
        <v>55</v>
      </c>
      <c r="E65" s="4">
        <v>140</v>
      </c>
      <c r="F65" s="4">
        <v>1</v>
      </c>
      <c r="G65" s="4">
        <v>6</v>
      </c>
      <c r="H65" s="4">
        <v>6</v>
      </c>
      <c r="I65" s="30">
        <f t="shared" si="5"/>
        <v>16.666666666666664</v>
      </c>
      <c r="J65" s="27">
        <f t="shared" si="0"/>
        <v>100</v>
      </c>
      <c r="K65" s="21">
        <f t="shared" si="22"/>
        <v>7.1428571428571426E-3</v>
      </c>
      <c r="L65" s="24">
        <f t="shared" si="7"/>
        <v>4.2857142857142858E-2</v>
      </c>
      <c r="M65" s="24">
        <f t="shared" si="8"/>
        <v>4.2857142857142858E-2</v>
      </c>
      <c r="N65" s="27">
        <v>0.8</v>
      </c>
      <c r="O65" s="27">
        <v>0.6</v>
      </c>
      <c r="P65" s="27">
        <v>20</v>
      </c>
      <c r="Q65" s="27">
        <v>10</v>
      </c>
      <c r="R65" s="27">
        <v>10</v>
      </c>
      <c r="S65" s="27">
        <v>16</v>
      </c>
      <c r="T65" s="27">
        <v>8</v>
      </c>
      <c r="U65" s="27">
        <v>8</v>
      </c>
      <c r="V65" s="27">
        <v>12</v>
      </c>
      <c r="W65" s="27">
        <v>6</v>
      </c>
      <c r="X65" s="27">
        <v>6</v>
      </c>
      <c r="Y65" s="32">
        <f t="shared" si="10"/>
        <v>280</v>
      </c>
      <c r="Z65" s="18">
        <f t="shared" si="1"/>
        <v>3.5714285714285713E-3</v>
      </c>
      <c r="AA65" s="32">
        <f t="shared" si="18"/>
        <v>8.8562992901197948</v>
      </c>
      <c r="AB65" s="18">
        <f t="shared" si="19"/>
        <v>2.1428571428571429E-2</v>
      </c>
      <c r="AC65" s="32">
        <f t="shared" si="11"/>
        <v>53.137795740718772</v>
      </c>
      <c r="AD65" s="18">
        <f t="shared" si="20"/>
        <v>2.1428571428571429E-2</v>
      </c>
      <c r="AE65" s="32">
        <f t="shared" si="12"/>
        <v>53.137795740718772</v>
      </c>
      <c r="AF65" s="32"/>
      <c r="AG65" s="32"/>
      <c r="AH65" s="32"/>
      <c r="AI65" s="32">
        <f t="shared" si="21"/>
        <v>2479.7638012335428</v>
      </c>
      <c r="AJ65" s="18"/>
      <c r="AK65" s="18"/>
      <c r="AL65" s="18"/>
      <c r="AM65" s="10"/>
      <c r="AN65" s="10"/>
      <c r="AO65" s="2"/>
      <c r="AP65" s="2"/>
      <c r="AQ65" s="2"/>
      <c r="AR65" s="2"/>
      <c r="AS65" s="2"/>
      <c r="AT65" s="2"/>
      <c r="AU65" s="2"/>
    </row>
    <row r="66" spans="1:47" x14ac:dyDescent="0.2">
      <c r="A66" s="3" t="s">
        <v>9</v>
      </c>
      <c r="B66" s="4">
        <v>3</v>
      </c>
      <c r="C66" s="5" t="s">
        <v>15</v>
      </c>
      <c r="D66" s="3" t="s">
        <v>56</v>
      </c>
      <c r="E66" s="4">
        <v>47</v>
      </c>
      <c r="F66" s="4">
        <v>0</v>
      </c>
      <c r="G66" s="4">
        <v>1</v>
      </c>
      <c r="H66" s="4">
        <v>1</v>
      </c>
      <c r="I66" s="30">
        <f t="shared" ref="I66:I80" si="23">F66/H66*100</f>
        <v>0</v>
      </c>
      <c r="J66" s="27">
        <f t="shared" ref="J66:J80" si="24">G66/H66*100</f>
        <v>100</v>
      </c>
      <c r="K66" s="21">
        <f t="shared" si="22"/>
        <v>0</v>
      </c>
      <c r="L66" s="24">
        <f t="shared" si="7"/>
        <v>2.1276595744680851E-2</v>
      </c>
      <c r="M66" s="24">
        <f t="shared" si="8"/>
        <v>2.1276595744680851E-2</v>
      </c>
      <c r="N66" s="27">
        <v>1</v>
      </c>
      <c r="O66" s="27">
        <v>0.8</v>
      </c>
      <c r="P66" s="27">
        <v>20</v>
      </c>
      <c r="Q66" s="27">
        <v>10</v>
      </c>
      <c r="R66" s="27">
        <v>10</v>
      </c>
      <c r="S66" s="27">
        <v>20</v>
      </c>
      <c r="T66" s="27">
        <v>10</v>
      </c>
      <c r="U66" s="27">
        <v>10</v>
      </c>
      <c r="V66" s="27">
        <v>16</v>
      </c>
      <c r="W66" s="27">
        <v>8</v>
      </c>
      <c r="X66" s="27">
        <v>8</v>
      </c>
      <c r="Y66" s="32">
        <f t="shared" si="10"/>
        <v>94</v>
      </c>
      <c r="Z66" s="18">
        <f t="shared" ref="Z66:Z91" si="25">F66/Y66</f>
        <v>0</v>
      </c>
      <c r="AA66" s="32">
        <f t="shared" ref="AA66:AA97" si="26">AI66*Z66</f>
        <v>0</v>
      </c>
      <c r="AB66" s="18">
        <f t="shared" ref="AB66:AB91" si="27">H66/Y66</f>
        <v>1.0638297872340425E-2</v>
      </c>
      <c r="AC66" s="32">
        <f t="shared" si="11"/>
        <v>43.492119573101249</v>
      </c>
      <c r="AD66" s="18">
        <f t="shared" ref="AD66:AD91" si="28">G66/Y66</f>
        <v>1.0638297872340425E-2</v>
      </c>
      <c r="AE66" s="32">
        <f t="shared" si="12"/>
        <v>43.492119573101249</v>
      </c>
      <c r="AF66" s="32"/>
      <c r="AG66" s="32"/>
      <c r="AH66" s="32"/>
      <c r="AI66" s="32">
        <f t="shared" si="21"/>
        <v>4088.2592398715178</v>
      </c>
      <c r="AJ66" s="18"/>
      <c r="AK66" s="18"/>
      <c r="AL66" s="18"/>
      <c r="AM66" s="10"/>
      <c r="AN66" s="10"/>
      <c r="AO66" s="2"/>
      <c r="AP66" s="2"/>
      <c r="AQ66" s="2"/>
      <c r="AR66" s="2"/>
      <c r="AS66" s="2"/>
      <c r="AT66" s="2"/>
      <c r="AU66" s="2"/>
    </row>
    <row r="67" spans="1:47" x14ac:dyDescent="0.2">
      <c r="A67" s="3" t="s">
        <v>12</v>
      </c>
      <c r="B67" s="4">
        <v>3</v>
      </c>
      <c r="C67" s="5" t="s">
        <v>15</v>
      </c>
      <c r="D67" s="5" t="s">
        <v>52</v>
      </c>
      <c r="E67" s="4">
        <v>271</v>
      </c>
      <c r="F67" s="4">
        <v>3</v>
      </c>
      <c r="G67" s="4">
        <v>4</v>
      </c>
      <c r="H67" s="4">
        <v>16</v>
      </c>
      <c r="I67" s="30">
        <f t="shared" si="23"/>
        <v>18.75</v>
      </c>
      <c r="J67" s="27">
        <f t="shared" si="24"/>
        <v>25</v>
      </c>
      <c r="K67" s="21">
        <f t="shared" si="22"/>
        <v>1.107011070110701E-2</v>
      </c>
      <c r="L67" s="24">
        <f t="shared" ref="L67:L91" si="29">G67/E67</f>
        <v>1.4760147601476014E-2</v>
      </c>
      <c r="M67" s="24">
        <f t="shared" ref="M67:M91" si="30">H67/E67</f>
        <v>5.9040590405904057E-2</v>
      </c>
      <c r="N67" s="27">
        <v>0.2</v>
      </c>
      <c r="O67" s="27">
        <v>0</v>
      </c>
      <c r="P67" s="27">
        <v>19</v>
      </c>
      <c r="Q67" s="27">
        <v>8.5</v>
      </c>
      <c r="R67" s="27">
        <v>8.5</v>
      </c>
      <c r="S67" s="27">
        <v>3.8</v>
      </c>
      <c r="T67" s="27">
        <v>1.7</v>
      </c>
      <c r="U67" s="27">
        <v>1.7</v>
      </c>
      <c r="V67" s="27">
        <v>0</v>
      </c>
      <c r="W67" s="27">
        <v>0</v>
      </c>
      <c r="X67" s="27">
        <v>0</v>
      </c>
      <c r="Y67" s="32">
        <f t="shared" ref="Y67:Y91" si="31">E67*2</f>
        <v>542</v>
      </c>
      <c r="Z67" s="18">
        <f t="shared" si="25"/>
        <v>5.5350553505535052E-3</v>
      </c>
      <c r="AA67" s="32">
        <f t="shared" si="26"/>
        <v>0.25461970864740291</v>
      </c>
      <c r="AB67" s="18">
        <f t="shared" si="27"/>
        <v>2.9520295202952029E-2</v>
      </c>
      <c r="AC67" s="32">
        <f t="shared" ref="AC67:AC91" si="32">AI67*AB67</f>
        <v>1.3579717794528157</v>
      </c>
      <c r="AD67" s="18">
        <f t="shared" si="28"/>
        <v>7.3800738007380072E-3</v>
      </c>
      <c r="AE67" s="32">
        <f t="shared" ref="AE67:AE91" si="33">AD67*AI67</f>
        <v>0.33949294486320392</v>
      </c>
      <c r="AF67" s="32">
        <f>SUM(AA67:AA71)</f>
        <v>1.0213079424634719</v>
      </c>
      <c r="AG67" s="32">
        <f t="shared" ref="AG67:AG87" si="34">SUM(AC67:AC71)</f>
        <v>106.85427275254392</v>
      </c>
      <c r="AH67" s="32">
        <f t="shared" ref="AH67:AH87" si="35">SUM(AE67:AE71)</f>
        <v>26.049105052162048</v>
      </c>
      <c r="AI67" s="32">
        <f t="shared" si="21"/>
        <v>46.001294028964132</v>
      </c>
      <c r="AJ67" s="18">
        <f>SUMPRODUCT(Z67:Z71, Y67:Y71) / SUM(Y67:Y71)</f>
        <v>2.6631158455392811E-3</v>
      </c>
      <c r="AK67" s="18">
        <f>SUMPRODUCT(AB67:AB71, Y67:Y71) / SUM(Y67:Y71)</f>
        <v>2.6631158455392809E-2</v>
      </c>
      <c r="AL67" s="18">
        <f>SUMPRODUCT(AD67:AD71, Y67:Y71) / SUM(Y67:Y71)</f>
        <v>9.9866844207723033E-3</v>
      </c>
      <c r="AM67" s="10"/>
      <c r="AN67" s="10"/>
      <c r="AO67" s="2"/>
      <c r="AP67" s="2"/>
      <c r="AQ67" s="2"/>
      <c r="AR67" s="2"/>
      <c r="AS67" s="2"/>
      <c r="AT67" s="2"/>
      <c r="AU67" s="2"/>
    </row>
    <row r="68" spans="1:47" ht="18" x14ac:dyDescent="0.2">
      <c r="A68" s="3" t="s">
        <v>12</v>
      </c>
      <c r="B68" s="4">
        <v>3</v>
      </c>
      <c r="C68" s="5" t="s">
        <v>15</v>
      </c>
      <c r="D68" s="3" t="s">
        <v>53</v>
      </c>
      <c r="E68" s="4">
        <v>210</v>
      </c>
      <c r="F68" s="4">
        <v>1</v>
      </c>
      <c r="G68" s="4">
        <v>6</v>
      </c>
      <c r="H68" s="4">
        <v>13</v>
      </c>
      <c r="I68" s="30">
        <f t="shared" si="23"/>
        <v>7.6923076923076925</v>
      </c>
      <c r="J68" s="27">
        <f t="shared" si="24"/>
        <v>46.153846153846153</v>
      </c>
      <c r="K68" s="21">
        <f t="shared" si="22"/>
        <v>4.7619047619047623E-3</v>
      </c>
      <c r="L68" s="24">
        <f t="shared" si="29"/>
        <v>2.8571428571428571E-2</v>
      </c>
      <c r="M68" s="24">
        <f t="shared" si="30"/>
        <v>6.1904761904761907E-2</v>
      </c>
      <c r="N68" s="27">
        <v>0.4</v>
      </c>
      <c r="O68" s="27">
        <v>0.2</v>
      </c>
      <c r="P68" s="27">
        <v>19</v>
      </c>
      <c r="Q68" s="27">
        <v>8.5</v>
      </c>
      <c r="R68" s="27">
        <v>8.5</v>
      </c>
      <c r="S68" s="27">
        <v>7.6</v>
      </c>
      <c r="T68" s="27">
        <v>3.4</v>
      </c>
      <c r="U68" s="27">
        <v>3.4</v>
      </c>
      <c r="V68" s="27">
        <v>3.8</v>
      </c>
      <c r="W68" s="27">
        <v>1.7</v>
      </c>
      <c r="X68" s="27">
        <v>1.7</v>
      </c>
      <c r="Y68" s="32">
        <f t="shared" si="31"/>
        <v>420</v>
      </c>
      <c r="Z68" s="18">
        <f t="shared" si="25"/>
        <v>2.3809523809523812E-3</v>
      </c>
      <c r="AA68" s="32">
        <f t="shared" si="26"/>
        <v>0.76668823381606888</v>
      </c>
      <c r="AB68" s="18">
        <f t="shared" si="27"/>
        <v>3.0952380952380953E-2</v>
      </c>
      <c r="AC68" s="32">
        <f t="shared" si="32"/>
        <v>9.9669470396088951</v>
      </c>
      <c r="AD68" s="18">
        <f t="shared" si="28"/>
        <v>1.4285714285714285E-2</v>
      </c>
      <c r="AE68" s="32">
        <f t="shared" si="33"/>
        <v>4.600129402896413</v>
      </c>
      <c r="AF68" s="32"/>
      <c r="AG68" s="32"/>
      <c r="AH68" s="32"/>
      <c r="AI68" s="32">
        <f t="shared" si="21"/>
        <v>322.00905820274892</v>
      </c>
      <c r="AJ68" s="18"/>
      <c r="AK68" s="18"/>
      <c r="AL68" s="18"/>
      <c r="AM68" s="10"/>
      <c r="AN68" s="39" t="s">
        <v>25</v>
      </c>
      <c r="AO68" s="40" t="s">
        <v>24</v>
      </c>
      <c r="AP68" s="40" t="s">
        <v>18</v>
      </c>
      <c r="AQ68" s="40" t="s">
        <v>19</v>
      </c>
      <c r="AR68" s="41" t="s">
        <v>20</v>
      </c>
      <c r="AS68" s="40" t="s">
        <v>21</v>
      </c>
      <c r="AT68" s="40" t="s">
        <v>22</v>
      </c>
      <c r="AU68" s="41" t="s">
        <v>23</v>
      </c>
    </row>
    <row r="69" spans="1:47" x14ac:dyDescent="0.2">
      <c r="A69" s="3" t="s">
        <v>12</v>
      </c>
      <c r="B69" s="4">
        <v>3</v>
      </c>
      <c r="C69" s="5" t="s">
        <v>15</v>
      </c>
      <c r="D69" s="3" t="s">
        <v>54</v>
      </c>
      <c r="E69" s="4">
        <v>150</v>
      </c>
      <c r="F69" s="4">
        <v>0</v>
      </c>
      <c r="G69" s="4">
        <v>4</v>
      </c>
      <c r="H69" s="4">
        <v>7</v>
      </c>
      <c r="I69" s="30">
        <f t="shared" si="23"/>
        <v>0</v>
      </c>
      <c r="J69" s="27">
        <f t="shared" si="24"/>
        <v>57.142857142857139</v>
      </c>
      <c r="K69" s="21">
        <f t="shared" si="22"/>
        <v>0</v>
      </c>
      <c r="L69" s="24">
        <f t="shared" si="29"/>
        <v>2.6666666666666668E-2</v>
      </c>
      <c r="M69" s="24">
        <f t="shared" si="30"/>
        <v>4.6666666666666669E-2</v>
      </c>
      <c r="N69" s="27">
        <v>0.6</v>
      </c>
      <c r="O69" s="27">
        <v>0.4</v>
      </c>
      <c r="P69" s="27">
        <v>19</v>
      </c>
      <c r="Q69" s="27">
        <v>8.5</v>
      </c>
      <c r="R69" s="27">
        <v>8.5</v>
      </c>
      <c r="S69" s="27">
        <v>11.4</v>
      </c>
      <c r="T69" s="27">
        <v>5.0999999999999996</v>
      </c>
      <c r="U69" s="27">
        <v>5.0999999999999996</v>
      </c>
      <c r="V69" s="27">
        <v>7.6</v>
      </c>
      <c r="W69" s="27">
        <v>3.4</v>
      </c>
      <c r="X69" s="27">
        <v>3.4</v>
      </c>
      <c r="Y69" s="32">
        <f t="shared" si="31"/>
        <v>300</v>
      </c>
      <c r="Z69" s="18">
        <f t="shared" si="25"/>
        <v>0</v>
      </c>
      <c r="AA69" s="32">
        <f t="shared" si="26"/>
        <v>0</v>
      </c>
      <c r="AB69" s="18">
        <f t="shared" si="27"/>
        <v>2.3333333333333334E-2</v>
      </c>
      <c r="AC69" s="32">
        <f t="shared" si="32"/>
        <v>20.393907019507434</v>
      </c>
      <c r="AD69" s="18">
        <f t="shared" si="28"/>
        <v>1.3333333333333334E-2</v>
      </c>
      <c r="AE69" s="32">
        <f t="shared" si="33"/>
        <v>11.653661154004249</v>
      </c>
      <c r="AF69" s="32"/>
      <c r="AG69" s="32"/>
      <c r="AH69" s="32"/>
      <c r="AI69" s="32">
        <f t="shared" si="21"/>
        <v>874.02458655031865</v>
      </c>
      <c r="AJ69" s="18"/>
      <c r="AK69" s="18"/>
      <c r="AL69" s="18"/>
      <c r="AM69" s="10"/>
      <c r="AN69" s="45" t="s">
        <v>27</v>
      </c>
      <c r="AO69" s="47">
        <v>3</v>
      </c>
      <c r="AP69" s="19">
        <f>SUM(H62,H67,H72)/SUM(Y62,Y67,Y72)</f>
        <v>2.4434389140271493E-2</v>
      </c>
      <c r="AQ69" s="19">
        <f>SUM(F62,F67,F72)/SUM(Y62,Y67,Y72)</f>
        <v>3.6199095022624436E-3</v>
      </c>
      <c r="AR69" s="19">
        <f>(AD62*Y62 + AD67*Y67 + AD72*Y72) / (Y62 + Y67 + Y72)</f>
        <v>1.3574660633484163E-2</v>
      </c>
      <c r="AS69" s="19">
        <f>SQRT( (Y62*(AB62 - AP69)^2 + Y67*(AB67 - AP69)^2 + Y72*(AB72 - AP69)^2) / (Y62 + Y67 + Y72) )</f>
        <v>6.0858569416686421E-3</v>
      </c>
      <c r="AT69" s="19">
        <f>SQRT( (Y62*(Z62 - AQ69)^2 + Y67*(Z67 - AQ69)^2 + Z72*(Z72 - AQ69)^2) / (Y62 + Y67 + Y72) )</f>
        <v>1.2177702178870192E-3</v>
      </c>
      <c r="AU69" s="19">
        <f>SQRT( (Y62*(AD62 - AR69)^2 + Y67*(AD67 - AR69)^2 + AD72*(AD72 - AR69)^2) / (Y62 + Y67 + Y72) )</f>
        <v>3.9558339828896323E-3</v>
      </c>
    </row>
    <row r="70" spans="1:47" x14ac:dyDescent="0.2">
      <c r="A70" s="3" t="s">
        <v>12</v>
      </c>
      <c r="B70" s="4">
        <v>3</v>
      </c>
      <c r="C70" s="5" t="s">
        <v>15</v>
      </c>
      <c r="D70" s="3" t="s">
        <v>55</v>
      </c>
      <c r="E70" s="4">
        <v>90</v>
      </c>
      <c r="F70" s="4">
        <v>0</v>
      </c>
      <c r="G70" s="4">
        <v>1</v>
      </c>
      <c r="H70" s="4">
        <v>3</v>
      </c>
      <c r="I70" s="30">
        <f t="shared" si="23"/>
        <v>0</v>
      </c>
      <c r="J70" s="27">
        <f t="shared" si="24"/>
        <v>33.333333333333329</v>
      </c>
      <c r="K70" s="21">
        <f t="shared" si="22"/>
        <v>0</v>
      </c>
      <c r="L70" s="24">
        <f t="shared" si="29"/>
        <v>1.1111111111111112E-2</v>
      </c>
      <c r="M70" s="24">
        <f t="shared" si="30"/>
        <v>3.3333333333333333E-2</v>
      </c>
      <c r="N70" s="27">
        <v>0.8</v>
      </c>
      <c r="O70" s="27">
        <v>0.6</v>
      </c>
      <c r="P70" s="27">
        <v>19</v>
      </c>
      <c r="Q70" s="27">
        <v>8.5</v>
      </c>
      <c r="R70" s="27">
        <v>8.5</v>
      </c>
      <c r="S70" s="27">
        <v>15.2</v>
      </c>
      <c r="T70" s="27">
        <v>6.8</v>
      </c>
      <c r="U70" s="27">
        <v>6.8</v>
      </c>
      <c r="V70" s="27">
        <v>11.4</v>
      </c>
      <c r="W70" s="27">
        <v>5.0999999999999996</v>
      </c>
      <c r="X70" s="27">
        <v>5.0999999999999996</v>
      </c>
      <c r="Y70" s="32">
        <f t="shared" si="31"/>
        <v>180</v>
      </c>
      <c r="Z70" s="18">
        <f t="shared" si="25"/>
        <v>0</v>
      </c>
      <c r="AA70" s="32">
        <f t="shared" si="26"/>
        <v>0</v>
      </c>
      <c r="AB70" s="18">
        <f t="shared" si="27"/>
        <v>1.6666666666666666E-2</v>
      </c>
      <c r="AC70" s="32">
        <f t="shared" si="32"/>
        <v>28.367464651194545</v>
      </c>
      <c r="AD70" s="18">
        <f t="shared" si="28"/>
        <v>5.5555555555555558E-3</v>
      </c>
      <c r="AE70" s="32">
        <f t="shared" si="33"/>
        <v>9.4558215503981824</v>
      </c>
      <c r="AF70" s="32"/>
      <c r="AG70" s="32"/>
      <c r="AH70" s="32"/>
      <c r="AI70" s="32">
        <f t="shared" si="21"/>
        <v>1702.0478790716727</v>
      </c>
      <c r="AJ70" s="18"/>
      <c r="AK70" s="18"/>
      <c r="AL70" s="18"/>
      <c r="AM70" s="10"/>
      <c r="AN70" s="46"/>
      <c r="AO70" s="48"/>
      <c r="AP70" s="19">
        <f>SUM(H63,H68,H73)/SUM(Y63,Y68,Y73)</f>
        <v>2.3310023310023312E-2</v>
      </c>
      <c r="AQ70" s="19">
        <f>SUM(F63,F68,F73)/SUM(Y63,Y68,Y73)</f>
        <v>2.913752913752914E-3</v>
      </c>
      <c r="AR70" s="19">
        <f>(AD63*Y63 + AD68*Y68 + AD73*Y73) / (Y63 + Y68 + Y73)</f>
        <v>1.5734265734265736E-2</v>
      </c>
      <c r="AS70" s="19">
        <f>SQRT( (Y63*(AB63 - AP70)^2 + Y68*(AB68 - AP70)^2 + Y73*(AB73 - AP70)^2) / (Y63 + Y68 + Y73) )</f>
        <v>4.430620044566588E-3</v>
      </c>
      <c r="AT70" s="19">
        <f>SQRT( (Y63*(Z63 - AQ70)^2 + Y68*(Z68 - AQ70)^2 + Z73*(Z73 - AQ70)^2) / (Y63 + Y68 + Y73) )</f>
        <v>2.7824768605523163E-4</v>
      </c>
      <c r="AU70" s="19">
        <f>SQRT( (Y63*(AD63 - AR70)^2 + Y68*(AD68 - AR70)^2 + AD73*(AD73 - AR70)^2) / (Y63 + Y68 + Y73) )</f>
        <v>2.2775981720751844E-3</v>
      </c>
    </row>
    <row r="71" spans="1:47" x14ac:dyDescent="0.2">
      <c r="A71" s="3" t="s">
        <v>12</v>
      </c>
      <c r="B71" s="4">
        <v>3</v>
      </c>
      <c r="C71" s="5" t="s">
        <v>15</v>
      </c>
      <c r="D71" s="3" t="s">
        <v>56</v>
      </c>
      <c r="E71" s="4">
        <v>30</v>
      </c>
      <c r="F71" s="4">
        <v>0</v>
      </c>
      <c r="G71" s="4">
        <v>0</v>
      </c>
      <c r="H71" s="4">
        <v>1</v>
      </c>
      <c r="I71" s="30">
        <f t="shared" si="23"/>
        <v>0</v>
      </c>
      <c r="J71" s="27">
        <f t="shared" si="24"/>
        <v>0</v>
      </c>
      <c r="K71" s="21">
        <f t="shared" si="22"/>
        <v>0</v>
      </c>
      <c r="L71" s="24">
        <f t="shared" si="29"/>
        <v>0</v>
      </c>
      <c r="M71" s="24">
        <f t="shared" si="30"/>
        <v>3.3333333333333333E-2</v>
      </c>
      <c r="N71" s="27">
        <v>1</v>
      </c>
      <c r="O71" s="27">
        <v>0.8</v>
      </c>
      <c r="P71" s="27">
        <v>19</v>
      </c>
      <c r="Q71" s="27">
        <v>8.5</v>
      </c>
      <c r="R71" s="27">
        <v>8.5</v>
      </c>
      <c r="S71" s="27">
        <v>19</v>
      </c>
      <c r="T71" s="27">
        <v>8.5</v>
      </c>
      <c r="U71" s="27">
        <v>8.5</v>
      </c>
      <c r="V71" s="27">
        <v>15.2</v>
      </c>
      <c r="W71" s="27">
        <v>6.8</v>
      </c>
      <c r="X71" s="27">
        <v>6.8</v>
      </c>
      <c r="Y71" s="32">
        <f t="shared" si="31"/>
        <v>60</v>
      </c>
      <c r="Z71" s="18">
        <f t="shared" si="25"/>
        <v>0</v>
      </c>
      <c r="AA71" s="32">
        <f t="shared" si="26"/>
        <v>0</v>
      </c>
      <c r="AB71" s="18">
        <f t="shared" si="27"/>
        <v>1.6666666666666666E-2</v>
      </c>
      <c r="AC71" s="32">
        <f t="shared" si="32"/>
        <v>46.767982262780222</v>
      </c>
      <c r="AD71" s="18">
        <f t="shared" si="28"/>
        <v>0</v>
      </c>
      <c r="AE71" s="32">
        <f t="shared" si="33"/>
        <v>0</v>
      </c>
      <c r="AF71" s="32"/>
      <c r="AG71" s="32"/>
      <c r="AH71" s="32"/>
      <c r="AI71" s="32">
        <f t="shared" ref="AI71:AI91" si="36">(4/3)*PI()*S71*T71*U71-(4/3)*PI()*V71*W71*X71</f>
        <v>2806.0789357668132</v>
      </c>
      <c r="AJ71" s="18"/>
      <c r="AK71" s="18"/>
      <c r="AL71" s="18"/>
      <c r="AM71" s="10"/>
      <c r="AN71" s="46"/>
      <c r="AO71" s="48"/>
      <c r="AP71" s="19">
        <f>SUM(H64,H69,H74)/SUM(Y64,Y69,Y74)</f>
        <v>1.9607843137254902E-2</v>
      </c>
      <c r="AQ71" s="19">
        <f>SUM(F64,F69,F74)/SUM(Y64,Y69,Y74)</f>
        <v>1.6339869281045752E-3</v>
      </c>
      <c r="AR71" s="19">
        <f>(AD64*Y64 + AD69*Y69 + AD74*Y74) / (Y64 + Y69 + Y74)</f>
        <v>1.2254901960784314E-2</v>
      </c>
      <c r="AS71" s="19">
        <f>SQRT( (Y64*(AB64 - AP71)^2 + Y69*(AB69 - AP71)^2 + Y74*(AB74 - AP71)^2) / (Y64 + Y69 + Y74) )</f>
        <v>2.2945834092733589E-3</v>
      </c>
      <c r="AT71" s="19">
        <f>SQRT( (Y64*(Z64 - AQ71)^2 + Y69*(Z69 - AQ71)^2 + Z74*(Z74 - AQ71)^2) / (Y64 + Y69 + Y74) )</f>
        <v>8.7026634519512657E-4</v>
      </c>
      <c r="AU71" s="19">
        <f>SQRT( (Y64*(AD64 - AR71)^2 + Y69*(AD69 - AR71)^2 + AD74*(AD74 - AR71)^2) / (Y64 + Y69 + Y74) )</f>
        <v>6.7703043376770319E-4</v>
      </c>
    </row>
    <row r="72" spans="1:47" x14ac:dyDescent="0.2">
      <c r="A72" s="3" t="s">
        <v>11</v>
      </c>
      <c r="B72" s="4">
        <v>3</v>
      </c>
      <c r="C72" s="5" t="s">
        <v>15</v>
      </c>
      <c r="D72" s="5" t="s">
        <v>52</v>
      </c>
      <c r="E72" s="4">
        <v>414</v>
      </c>
      <c r="F72" s="4">
        <v>3</v>
      </c>
      <c r="G72" s="4">
        <v>18</v>
      </c>
      <c r="H72" s="4">
        <v>24</v>
      </c>
      <c r="I72" s="30">
        <f t="shared" si="23"/>
        <v>12.5</v>
      </c>
      <c r="J72" s="27">
        <f t="shared" si="24"/>
        <v>75</v>
      </c>
      <c r="K72" s="21">
        <f t="shared" si="22"/>
        <v>7.246376811594203E-3</v>
      </c>
      <c r="L72" s="24">
        <f t="shared" si="29"/>
        <v>4.3478260869565216E-2</v>
      </c>
      <c r="M72" s="24">
        <f t="shared" si="30"/>
        <v>5.7971014492753624E-2</v>
      </c>
      <c r="N72" s="27">
        <v>0.2</v>
      </c>
      <c r="O72" s="27">
        <v>0</v>
      </c>
      <c r="P72" s="27">
        <v>22.5</v>
      </c>
      <c r="Q72" s="27">
        <v>11</v>
      </c>
      <c r="R72" s="27">
        <v>11</v>
      </c>
      <c r="S72" s="27">
        <v>4.5</v>
      </c>
      <c r="T72" s="27">
        <v>2.2000000000000002</v>
      </c>
      <c r="U72" s="27">
        <v>2.2000000000000002</v>
      </c>
      <c r="V72" s="27">
        <v>0</v>
      </c>
      <c r="W72" s="27">
        <v>0</v>
      </c>
      <c r="X72" s="27">
        <v>0</v>
      </c>
      <c r="Y72" s="32">
        <f t="shared" si="31"/>
        <v>828</v>
      </c>
      <c r="Z72" s="18">
        <f t="shared" si="25"/>
        <v>3.6231884057971015E-3</v>
      </c>
      <c r="AA72" s="32">
        <f t="shared" si="26"/>
        <v>0.33055018355162175</v>
      </c>
      <c r="AB72" s="18">
        <f t="shared" si="27"/>
        <v>2.8985507246376812E-2</v>
      </c>
      <c r="AC72" s="32">
        <f t="shared" si="32"/>
        <v>2.644401468412974</v>
      </c>
      <c r="AD72" s="18">
        <f t="shared" si="28"/>
        <v>2.1739130434782608E-2</v>
      </c>
      <c r="AE72" s="32">
        <f t="shared" si="33"/>
        <v>1.9833011013097304</v>
      </c>
      <c r="AF72" s="32">
        <f>SUM(AA72:AA76)</f>
        <v>18.407931354173176</v>
      </c>
      <c r="AG72" s="32">
        <f t="shared" si="34"/>
        <v>182.46963328958947</v>
      </c>
      <c r="AH72" s="32">
        <f t="shared" si="35"/>
        <v>58.395537962379045</v>
      </c>
      <c r="AI72" s="32">
        <f t="shared" si="36"/>
        <v>91.231850660247602</v>
      </c>
      <c r="AJ72" s="18">
        <f>SUMPRODUCT(Z72:Z76, Y72:Y76) / SUM(Y72:Y76)</f>
        <v>3.051438535309503E-3</v>
      </c>
      <c r="AK72" s="18">
        <f>SUMPRODUCT(AB72:AB76, Y72:Y76) / SUM(Y72:Y76)</f>
        <v>2.3103748910200523E-2</v>
      </c>
      <c r="AL72" s="18">
        <f>SUMPRODUCT(AD72:AD76, Y72:Y76) / SUM(Y72:Y76)</f>
        <v>1.6564952048823016E-2</v>
      </c>
      <c r="AM72" s="10"/>
      <c r="AN72" s="46"/>
      <c r="AO72" s="48"/>
      <c r="AP72" s="19">
        <f>SUM(H65,H70,H75)/SUM(Y65,Y70,Y75)</f>
        <v>2.0435967302452316E-2</v>
      </c>
      <c r="AQ72" s="19">
        <f>SUM(F65,F70,F75)/SUM(Y65,Y70,Y75)</f>
        <v>2.7247956403269754E-3</v>
      </c>
      <c r="AR72" s="19">
        <f>(AD65*Y65 + AD70*Y70 + AD75*Y75) / (Y65 + Y70 + Y75)</f>
        <v>1.226158038147139E-2</v>
      </c>
      <c r="AS72" s="19">
        <f>SQRT( (Y65*(AB65 - AP72)^2 + Y70*(AB70 - AP72)^2 + Y75*(AB75 - AP72)^2) / (Y65 + Y70 + Y75) )</f>
        <v>2.1581795324835985E-3</v>
      </c>
      <c r="AT72" s="19">
        <f>SQRT( (Y65*(Z65 - AQ72)^2 + Y70*(Z70 - AQ72)^2 + Z75*(Z75 - AQ72)^2) / (Y65 + Y70 + Y75) )</f>
        <v>1.4471222980090728E-3</v>
      </c>
      <c r="AU72" s="19">
        <f>SQRT( (Y65*(AD65 - AR72)^2 + Y70*(AD70 - AR72)^2 + AD75*(AD75 - AR72)^2) / (Y65 + Y70 + Y75) )</f>
        <v>6.5639135161251923E-3</v>
      </c>
    </row>
    <row r="73" spans="1:47" x14ac:dyDescent="0.2">
      <c r="A73" s="3" t="s">
        <v>11</v>
      </c>
      <c r="B73" s="4">
        <v>3</v>
      </c>
      <c r="C73" s="5" t="s">
        <v>15</v>
      </c>
      <c r="D73" s="3" t="s">
        <v>53</v>
      </c>
      <c r="E73" s="4">
        <v>321</v>
      </c>
      <c r="F73" s="4">
        <v>2</v>
      </c>
      <c r="G73" s="4">
        <v>13</v>
      </c>
      <c r="H73" s="4">
        <v>14</v>
      </c>
      <c r="I73" s="30">
        <f t="shared" si="23"/>
        <v>14.285714285714285</v>
      </c>
      <c r="J73" s="27">
        <f t="shared" si="24"/>
        <v>92.857142857142861</v>
      </c>
      <c r="K73" s="21">
        <f t="shared" si="22"/>
        <v>6.2305295950155761E-3</v>
      </c>
      <c r="L73" s="24">
        <f t="shared" si="29"/>
        <v>4.0498442367601244E-2</v>
      </c>
      <c r="M73" s="24">
        <f t="shared" si="30"/>
        <v>4.3613707165109032E-2</v>
      </c>
      <c r="N73" s="27">
        <v>0.4</v>
      </c>
      <c r="O73" s="27">
        <v>0.2</v>
      </c>
      <c r="P73" s="27">
        <v>22.5</v>
      </c>
      <c r="Q73" s="27">
        <v>11</v>
      </c>
      <c r="R73" s="27">
        <v>11</v>
      </c>
      <c r="S73" s="27">
        <v>9</v>
      </c>
      <c r="T73" s="27">
        <v>4.4000000000000004</v>
      </c>
      <c r="U73" s="27">
        <v>4.4000000000000004</v>
      </c>
      <c r="V73" s="27">
        <v>4.5</v>
      </c>
      <c r="W73" s="27">
        <v>2.2000000000000002</v>
      </c>
      <c r="X73" s="27">
        <v>2.2000000000000002</v>
      </c>
      <c r="Y73" s="32">
        <f t="shared" si="31"/>
        <v>642</v>
      </c>
      <c r="Z73" s="18">
        <f t="shared" si="25"/>
        <v>3.1152647975077881E-3</v>
      </c>
      <c r="AA73" s="32">
        <f t="shared" si="26"/>
        <v>1.9894796094134992</v>
      </c>
      <c r="AB73" s="18">
        <f t="shared" si="27"/>
        <v>2.1806853582554516E-2</v>
      </c>
      <c r="AC73" s="32">
        <f t="shared" si="32"/>
        <v>13.926357265894493</v>
      </c>
      <c r="AD73" s="18">
        <f t="shared" si="28"/>
        <v>2.0249221183800622E-2</v>
      </c>
      <c r="AE73" s="32">
        <f t="shared" si="33"/>
        <v>12.931617461187743</v>
      </c>
      <c r="AF73" s="32"/>
      <c r="AG73" s="32"/>
      <c r="AH73" s="32"/>
      <c r="AI73" s="32">
        <f t="shared" si="36"/>
        <v>638.62295462173324</v>
      </c>
      <c r="AJ73" s="18"/>
      <c r="AK73" s="18"/>
      <c r="AL73" s="18"/>
      <c r="AM73" s="10"/>
      <c r="AN73" s="46"/>
      <c r="AO73" s="48"/>
      <c r="AP73" s="19">
        <f>SUM(H66,H71,H76)/SUM(Y66,Y71,Y76)</f>
        <v>1.2295081967213115E-2</v>
      </c>
      <c r="AQ73" s="19">
        <f>SUM(F66,F71,F76)/SUM(Y66,Y71,Y76)</f>
        <v>0</v>
      </c>
      <c r="AR73" s="19">
        <f>(AD66*Y66 + AD71*Y71 + AD76*Y76) / (Y66 + Y71 + Y76)</f>
        <v>4.0983606557377051E-3</v>
      </c>
      <c r="AS73" s="19">
        <f>SQRT( (Y66*(AB66 - AP73)^2 + Y71*(AB71 - AP73)^2 + Y76*(AB76 - AP73)^2) / (Y66 + Y71 + Y76) )</f>
        <v>2.5047739242890967E-3</v>
      </c>
      <c r="AT73" s="19">
        <f>SQRT( (Y66*(Z66 - AQ73)^2 + Y71*(Z71 - AQ73)^2 + Z76*(Z76 - AQ73)^2) / (Y66 + Y71 + Y76) )</f>
        <v>0</v>
      </c>
      <c r="AU73" s="19">
        <f>SQRT( (Y66*(AD66 - AR73)^2 + Y71*(AD71 - AR73)^2 + AD76*(AD76 - AR73)^2) / (Y66 + Y71 + Y76) )</f>
        <v>4.5395560241847889E-3</v>
      </c>
    </row>
    <row r="74" spans="1:47" x14ac:dyDescent="0.2">
      <c r="A74" s="3" t="s">
        <v>11</v>
      </c>
      <c r="B74" s="4">
        <v>3</v>
      </c>
      <c r="C74" s="5" t="s">
        <v>15</v>
      </c>
      <c r="D74" s="3" t="s">
        <v>54</v>
      </c>
      <c r="E74" s="4">
        <v>230</v>
      </c>
      <c r="F74" s="4">
        <v>1</v>
      </c>
      <c r="G74" s="4">
        <v>5</v>
      </c>
      <c r="H74" s="4">
        <v>8</v>
      </c>
      <c r="I74" s="30">
        <f t="shared" si="23"/>
        <v>12.5</v>
      </c>
      <c r="J74" s="27">
        <f t="shared" si="24"/>
        <v>62.5</v>
      </c>
      <c r="K74" s="21">
        <f t="shared" si="22"/>
        <v>4.3478260869565218E-3</v>
      </c>
      <c r="L74" s="24">
        <f t="shared" si="29"/>
        <v>2.1739130434782608E-2</v>
      </c>
      <c r="M74" s="24">
        <f t="shared" si="30"/>
        <v>3.4782608695652174E-2</v>
      </c>
      <c r="N74" s="27">
        <v>0.6</v>
      </c>
      <c r="O74" s="27">
        <v>0.4</v>
      </c>
      <c r="P74" s="27">
        <v>22.5</v>
      </c>
      <c r="Q74" s="27">
        <v>11</v>
      </c>
      <c r="R74" s="27">
        <v>11</v>
      </c>
      <c r="S74" s="27">
        <v>13.5</v>
      </c>
      <c r="T74" s="27">
        <v>6.6</v>
      </c>
      <c r="U74" s="27">
        <v>6.6</v>
      </c>
      <c r="V74" s="27">
        <v>9</v>
      </c>
      <c r="W74" s="27">
        <v>4.4000000000000004</v>
      </c>
      <c r="X74" s="27">
        <v>4.4000000000000004</v>
      </c>
      <c r="Y74" s="32">
        <f t="shared" si="31"/>
        <v>460</v>
      </c>
      <c r="Z74" s="18">
        <f t="shared" si="25"/>
        <v>2.1739130434782609E-3</v>
      </c>
      <c r="AA74" s="32">
        <f t="shared" si="26"/>
        <v>3.7682720924884867</v>
      </c>
      <c r="AB74" s="18">
        <f t="shared" si="27"/>
        <v>1.7391304347826087E-2</v>
      </c>
      <c r="AC74" s="32">
        <f t="shared" si="32"/>
        <v>30.146176739907894</v>
      </c>
      <c r="AD74" s="18">
        <f t="shared" si="28"/>
        <v>1.0869565217391304E-2</v>
      </c>
      <c r="AE74" s="32">
        <f t="shared" si="33"/>
        <v>18.841360462442434</v>
      </c>
      <c r="AF74" s="32"/>
      <c r="AG74" s="32"/>
      <c r="AH74" s="32"/>
      <c r="AI74" s="32">
        <f t="shared" si="36"/>
        <v>1733.4051625447039</v>
      </c>
      <c r="AJ74" s="18"/>
      <c r="AK74" s="18"/>
      <c r="AL74" s="18"/>
      <c r="AM74" s="10"/>
      <c r="AN74" s="14"/>
      <c r="AO74" s="14"/>
      <c r="AP74" s="2"/>
      <c r="AQ74" s="2"/>
      <c r="AR74" s="2"/>
      <c r="AS74" s="2"/>
      <c r="AT74" s="2"/>
      <c r="AU74" s="2"/>
    </row>
    <row r="75" spans="1:47" x14ac:dyDescent="0.2">
      <c r="A75" s="3" t="s">
        <v>11</v>
      </c>
      <c r="B75" s="4">
        <v>3</v>
      </c>
      <c r="C75" s="5" t="s">
        <v>15</v>
      </c>
      <c r="D75" s="3" t="s">
        <v>55</v>
      </c>
      <c r="E75" s="4">
        <v>137</v>
      </c>
      <c r="F75" s="4">
        <v>1</v>
      </c>
      <c r="G75" s="4">
        <v>2</v>
      </c>
      <c r="H75" s="4">
        <v>6</v>
      </c>
      <c r="I75" s="30">
        <f t="shared" si="23"/>
        <v>16.666666666666664</v>
      </c>
      <c r="J75" s="27">
        <f t="shared" si="24"/>
        <v>33.333333333333329</v>
      </c>
      <c r="K75" s="21">
        <f t="shared" si="22"/>
        <v>7.2992700729927005E-3</v>
      </c>
      <c r="L75" s="24">
        <f t="shared" si="29"/>
        <v>1.4598540145985401E-2</v>
      </c>
      <c r="M75" s="24">
        <f t="shared" si="30"/>
        <v>4.3795620437956206E-2</v>
      </c>
      <c r="N75" s="27">
        <v>0.8</v>
      </c>
      <c r="O75" s="27">
        <v>0.6</v>
      </c>
      <c r="P75" s="27">
        <v>22.5</v>
      </c>
      <c r="Q75" s="27">
        <v>11</v>
      </c>
      <c r="R75" s="27">
        <v>11</v>
      </c>
      <c r="S75" s="27">
        <v>18</v>
      </c>
      <c r="T75" s="27">
        <v>8.8000000000000007</v>
      </c>
      <c r="U75" s="27">
        <v>8.8000000000000007</v>
      </c>
      <c r="V75" s="27">
        <v>13.5</v>
      </c>
      <c r="W75" s="27">
        <v>6.6</v>
      </c>
      <c r="X75" s="27">
        <v>6.6</v>
      </c>
      <c r="Y75" s="32">
        <f t="shared" si="31"/>
        <v>274</v>
      </c>
      <c r="Z75" s="18">
        <f t="shared" si="25"/>
        <v>3.6496350364963502E-3</v>
      </c>
      <c r="AA75" s="32">
        <f t="shared" si="26"/>
        <v>12.319629468719569</v>
      </c>
      <c r="AB75" s="18">
        <f t="shared" si="27"/>
        <v>2.1897810218978103E-2</v>
      </c>
      <c r="AC75" s="32">
        <f t="shared" si="32"/>
        <v>73.917776812317413</v>
      </c>
      <c r="AD75" s="18">
        <f t="shared" si="28"/>
        <v>7.2992700729927005E-3</v>
      </c>
      <c r="AE75" s="32">
        <f t="shared" si="33"/>
        <v>24.639258937439138</v>
      </c>
      <c r="AF75" s="32"/>
      <c r="AG75" s="32"/>
      <c r="AH75" s="32"/>
      <c r="AI75" s="32">
        <f t="shared" si="36"/>
        <v>3375.5784744291618</v>
      </c>
      <c r="AJ75" s="18"/>
      <c r="AK75" s="18"/>
      <c r="AL75" s="18"/>
      <c r="AM75" s="10"/>
      <c r="AN75" s="10"/>
      <c r="AO75" s="2"/>
      <c r="AP75" s="2"/>
      <c r="AQ75" s="2"/>
      <c r="AR75" s="2"/>
      <c r="AS75" s="2"/>
      <c r="AT75" s="2"/>
      <c r="AU75" s="2"/>
    </row>
    <row r="76" spans="1:47" x14ac:dyDescent="0.2">
      <c r="A76" s="3" t="s">
        <v>11</v>
      </c>
      <c r="B76" s="4">
        <v>3</v>
      </c>
      <c r="C76" s="5" t="s">
        <v>15</v>
      </c>
      <c r="D76" s="3" t="s">
        <v>56</v>
      </c>
      <c r="E76" s="4">
        <v>45</v>
      </c>
      <c r="F76" s="4">
        <v>0</v>
      </c>
      <c r="G76" s="4">
        <v>0</v>
      </c>
      <c r="H76" s="4">
        <v>1</v>
      </c>
      <c r="I76" s="30">
        <f t="shared" si="23"/>
        <v>0</v>
      </c>
      <c r="J76" s="27">
        <f t="shared" si="24"/>
        <v>0</v>
      </c>
      <c r="K76" s="21">
        <f t="shared" si="22"/>
        <v>0</v>
      </c>
      <c r="L76" s="24">
        <f t="shared" si="29"/>
        <v>0</v>
      </c>
      <c r="M76" s="24">
        <f t="shared" si="30"/>
        <v>2.2222222222222223E-2</v>
      </c>
      <c r="N76" s="27">
        <v>1</v>
      </c>
      <c r="O76" s="27">
        <v>0.8</v>
      </c>
      <c r="P76" s="27">
        <v>22.5</v>
      </c>
      <c r="Q76" s="27">
        <v>11</v>
      </c>
      <c r="R76" s="27">
        <v>11</v>
      </c>
      <c r="S76" s="27">
        <v>22.5</v>
      </c>
      <c r="T76" s="27">
        <v>11</v>
      </c>
      <c r="U76" s="27">
        <v>11</v>
      </c>
      <c r="V76" s="27">
        <v>18</v>
      </c>
      <c r="W76" s="27">
        <v>8.8000000000000007</v>
      </c>
      <c r="X76" s="27">
        <v>8.8000000000000007</v>
      </c>
      <c r="Y76" s="32">
        <f t="shared" si="31"/>
        <v>90</v>
      </c>
      <c r="Z76" s="18">
        <f t="shared" si="25"/>
        <v>0</v>
      </c>
      <c r="AA76" s="32">
        <f t="shared" si="26"/>
        <v>0</v>
      </c>
      <c r="AB76" s="18">
        <f t="shared" si="27"/>
        <v>1.1111111111111112E-2</v>
      </c>
      <c r="AC76" s="32">
        <f t="shared" si="32"/>
        <v>61.834921003056685</v>
      </c>
      <c r="AD76" s="18">
        <f t="shared" si="28"/>
        <v>0</v>
      </c>
      <c r="AE76" s="32">
        <f t="shared" si="33"/>
        <v>0</v>
      </c>
      <c r="AF76" s="32"/>
      <c r="AG76" s="32"/>
      <c r="AH76" s="32"/>
      <c r="AI76" s="32">
        <f t="shared" si="36"/>
        <v>5565.1428902751013</v>
      </c>
      <c r="AJ76" s="18"/>
      <c r="AK76" s="18"/>
      <c r="AL76" s="18"/>
      <c r="AM76" s="10"/>
      <c r="AN76" s="10"/>
      <c r="AO76" s="2"/>
      <c r="AP76" s="2"/>
      <c r="AQ76" s="2"/>
      <c r="AR76" s="2"/>
      <c r="AS76" s="2"/>
      <c r="AT76" s="2"/>
      <c r="AU76" s="2"/>
    </row>
    <row r="77" spans="1:47" x14ac:dyDescent="0.2">
      <c r="A77" s="3" t="s">
        <v>9</v>
      </c>
      <c r="B77" s="4">
        <v>3</v>
      </c>
      <c r="C77" s="5" t="s">
        <v>16</v>
      </c>
      <c r="D77" s="5" t="s">
        <v>52</v>
      </c>
      <c r="E77" s="4">
        <v>1760</v>
      </c>
      <c r="F77" s="4">
        <v>0</v>
      </c>
      <c r="G77" s="4">
        <v>6</v>
      </c>
      <c r="H77" s="4">
        <v>49</v>
      </c>
      <c r="I77" s="30">
        <f t="shared" si="23"/>
        <v>0</v>
      </c>
      <c r="J77" s="27">
        <f t="shared" si="24"/>
        <v>12.244897959183673</v>
      </c>
      <c r="K77" s="21">
        <f t="shared" si="22"/>
        <v>0</v>
      </c>
      <c r="L77" s="24">
        <f t="shared" si="29"/>
        <v>3.4090909090909089E-3</v>
      </c>
      <c r="M77" s="24">
        <f t="shared" si="30"/>
        <v>2.784090909090909E-2</v>
      </c>
      <c r="N77" s="27">
        <v>0.2</v>
      </c>
      <c r="O77" s="27">
        <v>0</v>
      </c>
      <c r="P77" s="27">
        <v>92.5</v>
      </c>
      <c r="Q77" s="27">
        <v>40</v>
      </c>
      <c r="R77" s="27">
        <v>40</v>
      </c>
      <c r="S77" s="27">
        <v>18.5</v>
      </c>
      <c r="T77" s="27">
        <v>8</v>
      </c>
      <c r="U77" s="27">
        <v>8</v>
      </c>
      <c r="V77" s="27">
        <v>0</v>
      </c>
      <c r="W77" s="27">
        <v>0</v>
      </c>
      <c r="X77" s="27">
        <v>0</v>
      </c>
      <c r="Y77" s="32">
        <f t="shared" si="31"/>
        <v>3520</v>
      </c>
      <c r="Z77" s="18">
        <f t="shared" si="25"/>
        <v>0</v>
      </c>
      <c r="AA77" s="32">
        <f t="shared" si="26"/>
        <v>0</v>
      </c>
      <c r="AB77" s="18">
        <f t="shared" si="27"/>
        <v>1.3920454545454545E-2</v>
      </c>
      <c r="AC77" s="32">
        <f t="shared" si="32"/>
        <v>69.038878557070234</v>
      </c>
      <c r="AD77" s="18">
        <f t="shared" si="28"/>
        <v>1.7045454545454545E-3</v>
      </c>
      <c r="AE77" s="32">
        <f t="shared" si="33"/>
        <v>8.4537402314779886</v>
      </c>
      <c r="AF77" s="32">
        <f>SUM(AA77:AA81)</f>
        <v>63.723739385590314</v>
      </c>
      <c r="AG77" s="32">
        <f t="shared" si="34"/>
        <v>596.57549490605925</v>
      </c>
      <c r="AH77" s="32">
        <f t="shared" si="35"/>
        <v>328.17160328457408</v>
      </c>
      <c r="AI77" s="32">
        <f t="shared" si="36"/>
        <v>4959.5276024670866</v>
      </c>
      <c r="AJ77" s="18">
        <f>SUMPRODUCT(Z77:Z81, Y77:Y81) / SUM(Y77:Y81)</f>
        <v>5.1229508196721314E-4</v>
      </c>
      <c r="AK77" s="18">
        <f>SUMPRODUCT(AB77:AB81, Y77:Y81) / SUM(Y77:Y81)</f>
        <v>6.6598360655737701E-3</v>
      </c>
      <c r="AL77" s="18">
        <f>SUMPRODUCT(AD77:AD81, Y77:Y81) / SUM(Y77:Y81)</f>
        <v>1.7418032786885246E-3</v>
      </c>
      <c r="AM77" s="10"/>
      <c r="AN77" s="10"/>
      <c r="AO77" s="2"/>
      <c r="AP77" s="2"/>
      <c r="AQ77" s="2"/>
      <c r="AR77" s="2"/>
      <c r="AS77" s="2"/>
      <c r="AT77" s="2"/>
      <c r="AU77" s="2"/>
    </row>
    <row r="78" spans="1:47" x14ac:dyDescent="0.2">
      <c r="A78" s="3" t="s">
        <v>9</v>
      </c>
      <c r="B78" s="4">
        <v>3</v>
      </c>
      <c r="C78" s="5" t="s">
        <v>16</v>
      </c>
      <c r="D78" s="3" t="s">
        <v>53</v>
      </c>
      <c r="E78" s="4">
        <v>1362</v>
      </c>
      <c r="F78" s="4">
        <v>5</v>
      </c>
      <c r="G78" s="4">
        <v>9</v>
      </c>
      <c r="H78" s="4">
        <v>13</v>
      </c>
      <c r="I78" s="30">
        <f t="shared" si="23"/>
        <v>38.461538461538467</v>
      </c>
      <c r="J78" s="27">
        <f t="shared" si="24"/>
        <v>69.230769230769226</v>
      </c>
      <c r="K78" s="21">
        <f t="shared" si="22"/>
        <v>3.6710719530102789E-3</v>
      </c>
      <c r="L78" s="24">
        <f t="shared" si="29"/>
        <v>6.6079295154185024E-3</v>
      </c>
      <c r="M78" s="24">
        <f t="shared" si="30"/>
        <v>9.544787077826725E-3</v>
      </c>
      <c r="N78" s="27">
        <v>0.4</v>
      </c>
      <c r="O78" s="27">
        <v>0.2</v>
      </c>
      <c r="P78" s="27">
        <v>92.5</v>
      </c>
      <c r="Q78" s="27">
        <v>40</v>
      </c>
      <c r="R78" s="27">
        <v>40</v>
      </c>
      <c r="S78" s="27">
        <v>37</v>
      </c>
      <c r="T78" s="27">
        <v>16</v>
      </c>
      <c r="U78" s="27">
        <v>16</v>
      </c>
      <c r="V78" s="27">
        <v>18.5</v>
      </c>
      <c r="W78" s="27">
        <v>8</v>
      </c>
      <c r="X78" s="27">
        <v>8</v>
      </c>
      <c r="Y78" s="32">
        <f t="shared" si="31"/>
        <v>2724</v>
      </c>
      <c r="Z78" s="18">
        <f t="shared" si="25"/>
        <v>1.8355359765051395E-3</v>
      </c>
      <c r="AA78" s="32">
        <f t="shared" si="26"/>
        <v>63.723739385590314</v>
      </c>
      <c r="AB78" s="18">
        <f t="shared" si="27"/>
        <v>4.7723935389133625E-3</v>
      </c>
      <c r="AC78" s="32">
        <f t="shared" si="32"/>
        <v>165.6817224025348</v>
      </c>
      <c r="AD78" s="18">
        <f t="shared" si="28"/>
        <v>3.3039647577092512E-3</v>
      </c>
      <c r="AE78" s="32">
        <f t="shared" si="33"/>
        <v>114.70273089406257</v>
      </c>
      <c r="AF78" s="32"/>
      <c r="AG78" s="32"/>
      <c r="AH78" s="32"/>
      <c r="AI78" s="32">
        <f t="shared" si="36"/>
        <v>34716.693217269603</v>
      </c>
      <c r="AJ78" s="18"/>
      <c r="AK78" s="18"/>
      <c r="AL78" s="18"/>
      <c r="AM78" s="10"/>
      <c r="AN78" s="10"/>
      <c r="AO78" s="2"/>
      <c r="AP78" s="2"/>
      <c r="AQ78" s="2"/>
      <c r="AR78" s="2"/>
      <c r="AS78" s="2"/>
      <c r="AT78" s="2"/>
      <c r="AU78" s="2"/>
    </row>
    <row r="79" spans="1:47" x14ac:dyDescent="0.2">
      <c r="A79" s="3" t="s">
        <v>9</v>
      </c>
      <c r="B79" s="4">
        <v>3</v>
      </c>
      <c r="C79" s="5" t="s">
        <v>16</v>
      </c>
      <c r="D79" s="3" t="s">
        <v>54</v>
      </c>
      <c r="E79" s="4">
        <v>978</v>
      </c>
      <c r="F79" s="4">
        <v>0</v>
      </c>
      <c r="G79" s="4">
        <v>1</v>
      </c>
      <c r="H79" s="4">
        <v>1</v>
      </c>
      <c r="I79" s="30">
        <f t="shared" si="23"/>
        <v>0</v>
      </c>
      <c r="J79" s="27">
        <f t="shared" si="24"/>
        <v>100</v>
      </c>
      <c r="K79" s="21">
        <f t="shared" si="22"/>
        <v>0</v>
      </c>
      <c r="L79" s="24">
        <f t="shared" si="29"/>
        <v>1.0224948875255625E-3</v>
      </c>
      <c r="M79" s="24">
        <f t="shared" si="30"/>
        <v>1.0224948875255625E-3</v>
      </c>
      <c r="N79" s="27">
        <v>0.6</v>
      </c>
      <c r="O79" s="27">
        <v>0.4</v>
      </c>
      <c r="P79" s="27">
        <v>92.5</v>
      </c>
      <c r="Q79" s="27">
        <v>40</v>
      </c>
      <c r="R79" s="27">
        <v>40</v>
      </c>
      <c r="S79" s="27">
        <v>55.5</v>
      </c>
      <c r="T79" s="27">
        <v>24</v>
      </c>
      <c r="U79" s="27">
        <v>24</v>
      </c>
      <c r="V79" s="27">
        <v>37</v>
      </c>
      <c r="W79" s="27">
        <v>16</v>
      </c>
      <c r="X79" s="27">
        <v>16</v>
      </c>
      <c r="Y79" s="32">
        <f t="shared" si="31"/>
        <v>1956</v>
      </c>
      <c r="Z79" s="18">
        <f t="shared" si="25"/>
        <v>0</v>
      </c>
      <c r="AA79" s="32">
        <f t="shared" si="26"/>
        <v>0</v>
      </c>
      <c r="AB79" s="18">
        <f t="shared" si="27"/>
        <v>5.1124744376278123E-4</v>
      </c>
      <c r="AC79" s="32">
        <f t="shared" si="32"/>
        <v>48.175370371612814</v>
      </c>
      <c r="AD79" s="18">
        <f t="shared" si="28"/>
        <v>5.1124744376278123E-4</v>
      </c>
      <c r="AE79" s="32">
        <f t="shared" si="33"/>
        <v>48.175370371612814</v>
      </c>
      <c r="AF79" s="32"/>
      <c r="AG79" s="32"/>
      <c r="AH79" s="32"/>
      <c r="AI79" s="32">
        <f t="shared" si="36"/>
        <v>94231.024446874653</v>
      </c>
      <c r="AJ79" s="18"/>
      <c r="AK79" s="18"/>
      <c r="AL79" s="18"/>
      <c r="AM79" s="10"/>
      <c r="AN79" s="10"/>
      <c r="AO79" s="2"/>
      <c r="AP79" s="2"/>
      <c r="AQ79" s="2"/>
      <c r="AR79" s="2"/>
      <c r="AS79" s="2"/>
      <c r="AT79" s="2"/>
      <c r="AU79" s="2"/>
    </row>
    <row r="80" spans="1:47" x14ac:dyDescent="0.2">
      <c r="A80" s="3" t="s">
        <v>9</v>
      </c>
      <c r="B80" s="4">
        <v>3</v>
      </c>
      <c r="C80" s="5" t="s">
        <v>16</v>
      </c>
      <c r="D80" s="3" t="s">
        <v>55</v>
      </c>
      <c r="E80" s="4">
        <v>585</v>
      </c>
      <c r="F80" s="4">
        <v>0</v>
      </c>
      <c r="G80" s="4">
        <v>1</v>
      </c>
      <c r="H80" s="4">
        <v>2</v>
      </c>
      <c r="I80" s="30">
        <f t="shared" si="23"/>
        <v>0</v>
      </c>
      <c r="J80" s="27">
        <f t="shared" si="24"/>
        <v>50</v>
      </c>
      <c r="K80" s="21">
        <f t="shared" si="22"/>
        <v>0</v>
      </c>
      <c r="L80" s="24">
        <f t="shared" si="29"/>
        <v>1.7094017094017094E-3</v>
      </c>
      <c r="M80" s="24">
        <f t="shared" si="30"/>
        <v>3.4188034188034188E-3</v>
      </c>
      <c r="N80" s="27">
        <v>0.8</v>
      </c>
      <c r="O80" s="27">
        <v>0.6</v>
      </c>
      <c r="P80" s="27">
        <v>92.5</v>
      </c>
      <c r="Q80" s="27">
        <v>40</v>
      </c>
      <c r="R80" s="27">
        <v>40</v>
      </c>
      <c r="S80" s="27">
        <v>74</v>
      </c>
      <c r="T80" s="27">
        <v>32</v>
      </c>
      <c r="U80" s="27">
        <v>32</v>
      </c>
      <c r="V80" s="27">
        <v>55.5</v>
      </c>
      <c r="W80" s="27">
        <v>24</v>
      </c>
      <c r="X80" s="27">
        <v>24</v>
      </c>
      <c r="Y80" s="32">
        <f t="shared" si="31"/>
        <v>1170</v>
      </c>
      <c r="Z80" s="18">
        <f t="shared" si="25"/>
        <v>0</v>
      </c>
      <c r="AA80" s="32">
        <f t="shared" si="26"/>
        <v>0</v>
      </c>
      <c r="AB80" s="18">
        <f t="shared" si="27"/>
        <v>1.7094017094017094E-3</v>
      </c>
      <c r="AC80" s="32">
        <f t="shared" si="32"/>
        <v>313.67952357484137</v>
      </c>
      <c r="AD80" s="18">
        <f t="shared" si="28"/>
        <v>8.547008547008547E-4</v>
      </c>
      <c r="AE80" s="32">
        <f t="shared" si="33"/>
        <v>156.83976178742068</v>
      </c>
      <c r="AF80" s="32"/>
      <c r="AG80" s="32"/>
      <c r="AH80" s="32"/>
      <c r="AI80" s="32">
        <f t="shared" si="36"/>
        <v>183502.5212912822</v>
      </c>
      <c r="AJ80" s="18"/>
      <c r="AK80" s="18"/>
      <c r="AL80" s="18"/>
      <c r="AM80" s="10"/>
      <c r="AN80" s="10"/>
      <c r="AO80" s="2"/>
      <c r="AP80" s="2"/>
      <c r="AQ80" s="2"/>
      <c r="AR80" s="2"/>
      <c r="AS80" s="2"/>
      <c r="AT80" s="2"/>
      <c r="AU80" s="2"/>
    </row>
    <row r="81" spans="1:47" x14ac:dyDescent="0.2">
      <c r="A81" s="3" t="s">
        <v>9</v>
      </c>
      <c r="B81" s="4">
        <v>3</v>
      </c>
      <c r="C81" s="5" t="s">
        <v>16</v>
      </c>
      <c r="D81" s="3" t="s">
        <v>56</v>
      </c>
      <c r="E81" s="4">
        <v>195</v>
      </c>
      <c r="F81" s="4">
        <v>0</v>
      </c>
      <c r="G81" s="4">
        <v>0</v>
      </c>
      <c r="H81" s="4">
        <v>0</v>
      </c>
      <c r="I81" s="30">
        <v>0</v>
      </c>
      <c r="J81" s="27">
        <v>0</v>
      </c>
      <c r="K81" s="21">
        <f t="shared" si="22"/>
        <v>0</v>
      </c>
      <c r="L81" s="24">
        <f t="shared" si="29"/>
        <v>0</v>
      </c>
      <c r="M81" s="24">
        <f t="shared" si="30"/>
        <v>0</v>
      </c>
      <c r="N81" s="27">
        <v>1</v>
      </c>
      <c r="O81" s="27">
        <v>0.8</v>
      </c>
      <c r="P81" s="27">
        <v>92.5</v>
      </c>
      <c r="Q81" s="27">
        <v>40</v>
      </c>
      <c r="R81" s="27">
        <v>40</v>
      </c>
      <c r="S81" s="27">
        <v>92.5</v>
      </c>
      <c r="T81" s="27">
        <v>40</v>
      </c>
      <c r="U81" s="27">
        <v>40</v>
      </c>
      <c r="V81" s="27">
        <v>74</v>
      </c>
      <c r="W81" s="27">
        <v>32</v>
      </c>
      <c r="X81" s="27">
        <v>32</v>
      </c>
      <c r="Y81" s="32">
        <f t="shared" si="31"/>
        <v>390</v>
      </c>
      <c r="Z81" s="18">
        <f t="shared" si="25"/>
        <v>0</v>
      </c>
      <c r="AA81" s="32">
        <f t="shared" si="26"/>
        <v>0</v>
      </c>
      <c r="AB81" s="18">
        <f t="shared" si="27"/>
        <v>0</v>
      </c>
      <c r="AC81" s="32">
        <f t="shared" si="32"/>
        <v>0</v>
      </c>
      <c r="AD81" s="18">
        <f t="shared" si="28"/>
        <v>0</v>
      </c>
      <c r="AE81" s="32">
        <f t="shared" si="33"/>
        <v>0</v>
      </c>
      <c r="AF81" s="32"/>
      <c r="AG81" s="32"/>
      <c r="AH81" s="32"/>
      <c r="AI81" s="32">
        <f t="shared" si="36"/>
        <v>302531.18375049223</v>
      </c>
      <c r="AJ81" s="18"/>
      <c r="AK81" s="18"/>
      <c r="AL81" s="18"/>
      <c r="AM81" s="10"/>
      <c r="AN81" s="10"/>
      <c r="AO81" s="2"/>
      <c r="AP81" s="2"/>
      <c r="AQ81" s="2"/>
      <c r="AR81" s="2"/>
      <c r="AS81" s="2"/>
      <c r="AT81" s="2"/>
      <c r="AU81" s="2"/>
    </row>
    <row r="82" spans="1:47" x14ac:dyDescent="0.2">
      <c r="A82" s="3" t="s">
        <v>12</v>
      </c>
      <c r="B82" s="4">
        <v>3</v>
      </c>
      <c r="C82" s="5" t="s">
        <v>16</v>
      </c>
      <c r="D82" s="5" t="s">
        <v>52</v>
      </c>
      <c r="E82" s="4">
        <v>1949</v>
      </c>
      <c r="F82" s="4">
        <v>3</v>
      </c>
      <c r="G82" s="4">
        <v>7</v>
      </c>
      <c r="H82" s="4">
        <v>23</v>
      </c>
      <c r="I82" s="30">
        <f>F82/H82*100</f>
        <v>13.043478260869565</v>
      </c>
      <c r="J82" s="27">
        <f>G82/H82*100</f>
        <v>30.434782608695656</v>
      </c>
      <c r="K82" s="21">
        <f t="shared" si="22"/>
        <v>1.5392508978963571E-3</v>
      </c>
      <c r="L82" s="24">
        <f t="shared" si="29"/>
        <v>3.5915854284248334E-3</v>
      </c>
      <c r="M82" s="24">
        <f t="shared" si="30"/>
        <v>1.1800923550538737E-2</v>
      </c>
      <c r="N82" s="27">
        <v>0.2</v>
      </c>
      <c r="O82" s="27">
        <v>0</v>
      </c>
      <c r="P82" s="27">
        <v>83.5</v>
      </c>
      <c r="Q82" s="27">
        <v>43</v>
      </c>
      <c r="R82" s="27">
        <v>43</v>
      </c>
      <c r="S82" s="27">
        <v>16.7</v>
      </c>
      <c r="T82" s="27">
        <v>8.6</v>
      </c>
      <c r="U82" s="27">
        <v>8.6</v>
      </c>
      <c r="V82" s="27">
        <v>0</v>
      </c>
      <c r="W82" s="27">
        <v>0</v>
      </c>
      <c r="X82" s="27">
        <v>0</v>
      </c>
      <c r="Y82" s="32">
        <f t="shared" si="31"/>
        <v>3898</v>
      </c>
      <c r="Z82" s="18">
        <f t="shared" si="25"/>
        <v>7.6962544894817856E-4</v>
      </c>
      <c r="AA82" s="32">
        <f t="shared" si="26"/>
        <v>3.9818179757964782</v>
      </c>
      <c r="AB82" s="18">
        <f t="shared" si="27"/>
        <v>5.9004617752693687E-3</v>
      </c>
      <c r="AC82" s="32">
        <f t="shared" si="32"/>
        <v>30.527271147773</v>
      </c>
      <c r="AD82" s="18">
        <f t="shared" si="28"/>
        <v>1.7957927142124167E-3</v>
      </c>
      <c r="AE82" s="32">
        <f t="shared" si="33"/>
        <v>9.2909086101917833</v>
      </c>
      <c r="AF82" s="32">
        <f>SUM(AA82:AA86)</f>
        <v>39.76834145655495</v>
      </c>
      <c r="AG82" s="32">
        <f t="shared" si="34"/>
        <v>539.97588069410699</v>
      </c>
      <c r="AH82" s="32">
        <f t="shared" si="35"/>
        <v>136.26524993987999</v>
      </c>
      <c r="AI82" s="32">
        <f t="shared" si="36"/>
        <v>5173.7088232182241</v>
      </c>
      <c r="AJ82" s="18">
        <f>SUMPRODUCT(Z82:Z86, Y82:Y86) / SUM(Y82:Y86)</f>
        <v>5.5309734513274336E-4</v>
      </c>
      <c r="AK82" s="18">
        <f>SUMPRODUCT(AB82:AB86, Y82:Y86) / SUM(Y82:Y86)</f>
        <v>3.2264011799410029E-3</v>
      </c>
      <c r="AL82" s="18">
        <f>SUMPRODUCT(AD82:AD86, Y82:Y86) / SUM(Y82:Y86)</f>
        <v>1.1061946902654867E-3</v>
      </c>
      <c r="AM82" s="10"/>
      <c r="AN82" s="10"/>
      <c r="AO82" s="2"/>
      <c r="AP82" s="2"/>
      <c r="AQ82" s="2"/>
      <c r="AR82" s="2"/>
      <c r="AS82" s="2"/>
      <c r="AT82" s="2"/>
      <c r="AU82" s="2"/>
    </row>
    <row r="83" spans="1:47" ht="18" x14ac:dyDescent="0.2">
      <c r="A83" s="3" t="s">
        <v>12</v>
      </c>
      <c r="B83" s="4">
        <v>3</v>
      </c>
      <c r="C83" s="5" t="s">
        <v>16</v>
      </c>
      <c r="D83" s="3" t="s">
        <v>53</v>
      </c>
      <c r="E83" s="4">
        <v>1518</v>
      </c>
      <c r="F83" s="4">
        <v>3</v>
      </c>
      <c r="G83" s="4">
        <v>3</v>
      </c>
      <c r="H83" s="4">
        <v>7</v>
      </c>
      <c r="I83" s="30">
        <f>F83/H83*100</f>
        <v>42.857142857142854</v>
      </c>
      <c r="J83" s="27">
        <f>G83/H83*100</f>
        <v>42.857142857142854</v>
      </c>
      <c r="K83" s="21">
        <f t="shared" si="22"/>
        <v>1.976284584980237E-3</v>
      </c>
      <c r="L83" s="24">
        <f t="shared" si="29"/>
        <v>1.976284584980237E-3</v>
      </c>
      <c r="M83" s="24">
        <f t="shared" si="30"/>
        <v>4.61133069828722E-3</v>
      </c>
      <c r="N83" s="27">
        <v>0.4</v>
      </c>
      <c r="O83" s="27">
        <v>0.2</v>
      </c>
      <c r="P83" s="27">
        <v>83.5</v>
      </c>
      <c r="Q83" s="27">
        <v>43</v>
      </c>
      <c r="R83" s="27">
        <v>43</v>
      </c>
      <c r="S83" s="27">
        <v>33.4</v>
      </c>
      <c r="T83" s="27">
        <v>17.2</v>
      </c>
      <c r="U83" s="27">
        <v>17.2</v>
      </c>
      <c r="V83" s="27">
        <v>16.7</v>
      </c>
      <c r="W83" s="27">
        <v>8.6</v>
      </c>
      <c r="X83" s="27">
        <v>8.6</v>
      </c>
      <c r="Y83" s="32">
        <f t="shared" si="31"/>
        <v>3036</v>
      </c>
      <c r="Z83" s="18">
        <f t="shared" si="25"/>
        <v>9.8814229249011851E-4</v>
      </c>
      <c r="AA83" s="32">
        <f t="shared" si="26"/>
        <v>35.786523480758468</v>
      </c>
      <c r="AB83" s="18">
        <f t="shared" si="27"/>
        <v>2.30566534914361E-3</v>
      </c>
      <c r="AC83" s="32">
        <f t="shared" si="32"/>
        <v>83.501888121769767</v>
      </c>
      <c r="AD83" s="18">
        <f t="shared" si="28"/>
        <v>9.8814229249011851E-4</v>
      </c>
      <c r="AE83" s="32">
        <f t="shared" si="33"/>
        <v>35.786523480758468</v>
      </c>
      <c r="AF83" s="32"/>
      <c r="AG83" s="32"/>
      <c r="AH83" s="32"/>
      <c r="AI83" s="32">
        <f t="shared" si="36"/>
        <v>36215.961762527571</v>
      </c>
      <c r="AJ83" s="18"/>
      <c r="AK83" s="18"/>
      <c r="AL83" s="18"/>
      <c r="AM83" s="10"/>
      <c r="AN83" s="39" t="s">
        <v>25</v>
      </c>
      <c r="AO83" s="40" t="s">
        <v>24</v>
      </c>
      <c r="AP83" s="40" t="s">
        <v>18</v>
      </c>
      <c r="AQ83" s="40" t="s">
        <v>19</v>
      </c>
      <c r="AR83" s="41" t="s">
        <v>20</v>
      </c>
      <c r="AS83" s="40" t="s">
        <v>21</v>
      </c>
      <c r="AT83" s="40" t="s">
        <v>22</v>
      </c>
      <c r="AU83" s="41" t="s">
        <v>23</v>
      </c>
    </row>
    <row r="84" spans="1:47" x14ac:dyDescent="0.2">
      <c r="A84" s="3" t="s">
        <v>12</v>
      </c>
      <c r="B84" s="4">
        <v>3</v>
      </c>
      <c r="C84" s="5" t="s">
        <v>16</v>
      </c>
      <c r="D84" s="3" t="s">
        <v>54</v>
      </c>
      <c r="E84" s="4">
        <v>1078</v>
      </c>
      <c r="F84" s="4">
        <v>0</v>
      </c>
      <c r="G84" s="4">
        <v>2</v>
      </c>
      <c r="H84" s="4">
        <v>3</v>
      </c>
      <c r="I84" s="30">
        <f>F84/H84*100</f>
        <v>0</v>
      </c>
      <c r="J84" s="27">
        <f>G84/H84*100</f>
        <v>66.666666666666657</v>
      </c>
      <c r="K84" s="21">
        <f t="shared" si="22"/>
        <v>0</v>
      </c>
      <c r="L84" s="24">
        <f t="shared" si="29"/>
        <v>1.8552875695732839E-3</v>
      </c>
      <c r="M84" s="24">
        <f t="shared" si="30"/>
        <v>2.7829313543599257E-3</v>
      </c>
      <c r="N84" s="27">
        <v>0.6</v>
      </c>
      <c r="O84" s="27">
        <v>0.4</v>
      </c>
      <c r="P84" s="27">
        <v>83.5</v>
      </c>
      <c r="Q84" s="27">
        <v>43</v>
      </c>
      <c r="R84" s="27">
        <v>43</v>
      </c>
      <c r="S84" s="27">
        <v>50.1</v>
      </c>
      <c r="T84" s="27">
        <v>25.8</v>
      </c>
      <c r="U84" s="27">
        <v>25.8</v>
      </c>
      <c r="V84" s="27">
        <v>33.4</v>
      </c>
      <c r="W84" s="27">
        <v>17.2</v>
      </c>
      <c r="X84" s="27">
        <v>17.2</v>
      </c>
      <c r="Y84" s="32">
        <f t="shared" si="31"/>
        <v>2156</v>
      </c>
      <c r="Z84" s="18">
        <f t="shared" si="25"/>
        <v>0</v>
      </c>
      <c r="AA84" s="32">
        <f t="shared" si="26"/>
        <v>0</v>
      </c>
      <c r="AB84" s="18">
        <f t="shared" si="27"/>
        <v>1.3914656771799629E-3</v>
      </c>
      <c r="AC84" s="32">
        <f t="shared" si="32"/>
        <v>136.78172677339458</v>
      </c>
      <c r="AD84" s="18">
        <f t="shared" si="28"/>
        <v>9.2764378478664194E-4</v>
      </c>
      <c r="AE84" s="32">
        <f t="shared" si="33"/>
        <v>91.187817848929726</v>
      </c>
      <c r="AF84" s="32"/>
      <c r="AG84" s="32"/>
      <c r="AH84" s="32"/>
      <c r="AI84" s="32">
        <f t="shared" si="36"/>
        <v>98300.467641146242</v>
      </c>
      <c r="AJ84" s="18"/>
      <c r="AK84" s="18"/>
      <c r="AL84" s="18"/>
      <c r="AM84" s="10"/>
      <c r="AN84" s="45" t="s">
        <v>28</v>
      </c>
      <c r="AO84" s="47">
        <v>3</v>
      </c>
      <c r="AP84" s="19">
        <f t="shared" ref="AP84:AP86" si="37">SUM(H77,H82,H87)/SUM(Y77,Y82,Y87)</f>
        <v>6.8699984901102219E-3</v>
      </c>
      <c r="AQ84" s="19">
        <f t="shared" ref="AQ84:AQ88" si="38">SUM(F77,F82,F87)/SUM(Y77,Y82,Y87)</f>
        <v>2.2648346670693041E-4</v>
      </c>
      <c r="AR84" s="19">
        <f>(AD77*Y77 + AD82*Y82 + AD87*Y87) / (Y77 + Y82 + Y87)</f>
        <v>1.4343952891438924E-3</v>
      </c>
      <c r="AS84" s="19">
        <f>SQRT( (Y77*(AB77 - AP84)^2 + Y82*(AB82 - AP84)^2 + Y87*(AB87 - AP84)^2) / (Y77 + Y82 + Y87) )</f>
        <v>4.3840384365089521E-3</v>
      </c>
      <c r="AT84" s="19">
        <f>SQRT( (Y77*(Z77 - AQ84)^2 + Y82*(Z82 - AQ84)^2 + Z87*(Z87 - AQ84)^2) / (Y77 + Y82 + Y87) )</f>
        <v>3.1692887804835756E-4</v>
      </c>
      <c r="AU84" s="19">
        <f>SQRT( (Y77*(AD77 - AR84)^2 + Y82*(AD82 - AR84)^2 + AD87*(AD87 - AR84)^2) / (Y77 + Y82 + Y87) )</f>
        <v>2.4047678555482778E-4</v>
      </c>
    </row>
    <row r="85" spans="1:47" x14ac:dyDescent="0.2">
      <c r="A85" s="3" t="s">
        <v>12</v>
      </c>
      <c r="B85" s="4">
        <v>3</v>
      </c>
      <c r="C85" s="5" t="s">
        <v>16</v>
      </c>
      <c r="D85" s="3" t="s">
        <v>55</v>
      </c>
      <c r="E85" s="4">
        <v>662</v>
      </c>
      <c r="F85" s="4">
        <v>0</v>
      </c>
      <c r="G85" s="4">
        <v>0</v>
      </c>
      <c r="H85" s="4">
        <v>2</v>
      </c>
      <c r="I85" s="30">
        <f>F85/H85*100</f>
        <v>0</v>
      </c>
      <c r="J85" s="27">
        <f>G85/H85*100</f>
        <v>0</v>
      </c>
      <c r="K85" s="21">
        <f t="shared" si="22"/>
        <v>0</v>
      </c>
      <c r="L85" s="24">
        <f t="shared" si="29"/>
        <v>0</v>
      </c>
      <c r="M85" s="24">
        <f t="shared" si="30"/>
        <v>3.0211480362537764E-3</v>
      </c>
      <c r="N85" s="27">
        <v>0.8</v>
      </c>
      <c r="O85" s="27">
        <v>0.6</v>
      </c>
      <c r="P85" s="27">
        <v>83.5</v>
      </c>
      <c r="Q85" s="27">
        <v>43</v>
      </c>
      <c r="R85" s="27">
        <v>43</v>
      </c>
      <c r="S85" s="27">
        <v>66.8</v>
      </c>
      <c r="T85" s="27">
        <v>34.4</v>
      </c>
      <c r="U85" s="27">
        <v>34.4</v>
      </c>
      <c r="V85" s="27">
        <v>50.1</v>
      </c>
      <c r="W85" s="27">
        <v>25.8</v>
      </c>
      <c r="X85" s="27">
        <v>25.8</v>
      </c>
      <c r="Y85" s="32">
        <f t="shared" si="31"/>
        <v>1324</v>
      </c>
      <c r="Z85" s="18">
        <f t="shared" si="25"/>
        <v>0</v>
      </c>
      <c r="AA85" s="32">
        <f t="shared" si="26"/>
        <v>0</v>
      </c>
      <c r="AB85" s="18">
        <f t="shared" si="27"/>
        <v>1.5105740181268882E-3</v>
      </c>
      <c r="AC85" s="32">
        <f t="shared" si="32"/>
        <v>289.16499465116965</v>
      </c>
      <c r="AD85" s="18">
        <f t="shared" si="28"/>
        <v>0</v>
      </c>
      <c r="AE85" s="32">
        <f t="shared" si="33"/>
        <v>0</v>
      </c>
      <c r="AF85" s="32"/>
      <c r="AG85" s="32"/>
      <c r="AH85" s="32"/>
      <c r="AI85" s="32">
        <f t="shared" si="36"/>
        <v>191427.2264590743</v>
      </c>
      <c r="AJ85" s="18"/>
      <c r="AK85" s="18"/>
      <c r="AL85" s="18"/>
      <c r="AM85" s="10"/>
      <c r="AN85" s="46"/>
      <c r="AO85" s="48"/>
      <c r="AP85" s="19">
        <f t="shared" si="37"/>
        <v>2.3328149300155523E-3</v>
      </c>
      <c r="AQ85" s="19">
        <f t="shared" si="38"/>
        <v>7.776049766718507E-4</v>
      </c>
      <c r="AR85" s="19">
        <f>(AD78*Y78 + AD83*Y83 + AD88*Y88) / (Y78 + Y83 + Y88)</f>
        <v>1.5552099533437014E-3</v>
      </c>
      <c r="AS85" s="19">
        <f>SQRT( (Y78*(AB78 - AP85)^2 + Y83*(AB83 - AP85)^2 + Y88*(AB88 - AP85)^2) / (Y78 + Y83 + Y88) )</f>
        <v>1.5813473408251262E-3</v>
      </c>
      <c r="AT85" s="19">
        <f>SQRT( (Y78*(Z78 - AQ85)^2 + Y83*(Z83 - AQ85)^2 + Z88*(Z88 - AQ85)^2) / (Y78 + Y83 + Y88) )</f>
        <v>5.5625625372414291E-4</v>
      </c>
      <c r="AU85" s="19">
        <f>SQRT( (Y78*(AD78 - AR85)^2 + Y83*(AD83 - AR85)^2 + AD88*(AD88 - AR85)^2) / (Y78 + Y83 + Y88) )</f>
        <v>9.511113501031363E-4</v>
      </c>
    </row>
    <row r="86" spans="1:47" x14ac:dyDescent="0.2">
      <c r="A86" s="3" t="s">
        <v>12</v>
      </c>
      <c r="B86" s="4">
        <v>3</v>
      </c>
      <c r="C86" s="5" t="s">
        <v>16</v>
      </c>
      <c r="D86" s="3" t="s">
        <v>56</v>
      </c>
      <c r="E86" s="4">
        <v>217</v>
      </c>
      <c r="F86" s="4">
        <v>0</v>
      </c>
      <c r="G86" s="4">
        <v>0</v>
      </c>
      <c r="H86" s="4">
        <v>0</v>
      </c>
      <c r="I86" s="30">
        <v>0</v>
      </c>
      <c r="J86" s="27">
        <v>0</v>
      </c>
      <c r="K86" s="21">
        <f t="shared" si="22"/>
        <v>0</v>
      </c>
      <c r="L86" s="24">
        <f t="shared" si="29"/>
        <v>0</v>
      </c>
      <c r="M86" s="24">
        <f t="shared" si="30"/>
        <v>0</v>
      </c>
      <c r="N86" s="27">
        <v>1</v>
      </c>
      <c r="O86" s="27">
        <v>0.8</v>
      </c>
      <c r="P86" s="27">
        <v>83.5</v>
      </c>
      <c r="Q86" s="27">
        <v>43</v>
      </c>
      <c r="R86" s="27">
        <v>43</v>
      </c>
      <c r="S86" s="27">
        <v>83.5</v>
      </c>
      <c r="T86" s="27">
        <v>43</v>
      </c>
      <c r="U86" s="27">
        <v>43</v>
      </c>
      <c r="V86" s="27">
        <v>66.8</v>
      </c>
      <c r="W86" s="27">
        <v>34.4</v>
      </c>
      <c r="X86" s="27">
        <v>34.4</v>
      </c>
      <c r="Y86" s="32">
        <f t="shared" si="31"/>
        <v>434</v>
      </c>
      <c r="Z86" s="18">
        <f t="shared" si="25"/>
        <v>0</v>
      </c>
      <c r="AA86" s="32">
        <f t="shared" si="26"/>
        <v>0</v>
      </c>
      <c r="AB86" s="18">
        <f t="shared" si="27"/>
        <v>0</v>
      </c>
      <c r="AC86" s="32">
        <f t="shared" si="32"/>
        <v>0</v>
      </c>
      <c r="AD86" s="18">
        <f t="shared" si="28"/>
        <v>0</v>
      </c>
      <c r="AE86" s="32">
        <f t="shared" si="33"/>
        <v>0</v>
      </c>
      <c r="AF86" s="32"/>
      <c r="AG86" s="32"/>
      <c r="AH86" s="32"/>
      <c r="AI86" s="32">
        <f t="shared" si="36"/>
        <v>315596.23821631173</v>
      </c>
      <c r="AJ86" s="18"/>
      <c r="AK86" s="18"/>
      <c r="AL86" s="18"/>
      <c r="AM86" s="10"/>
      <c r="AN86" s="46"/>
      <c r="AO86" s="48"/>
      <c r="AP86" s="19">
        <f t="shared" si="37"/>
        <v>8.1610446137105551E-4</v>
      </c>
      <c r="AQ86" s="19">
        <f t="shared" si="38"/>
        <v>1.3601741022850925E-4</v>
      </c>
      <c r="AR86" s="19">
        <f>(AD79*Y79 + AD84*Y84 + AD89*Y89) / (Y79 + Y84 + Y89)</f>
        <v>6.8008705114254626E-4</v>
      </c>
      <c r="AS86" s="19">
        <f>SQRT( (Y79*(AB79 - AP86)^2 + Y84*(AB84 - AP86)^2 + Y89*(AB89 - AP86)^2) / (Y79 + Y84 + Y89) )</f>
        <v>3.7312928535511994E-4</v>
      </c>
      <c r="AT86" s="19">
        <f>SQRT( (Y79*(Z79 - AQ86)^2 + Y84*(Z84 - AQ86)^2 + Z89*(Z89 - AQ86)^2) / (Y79 + Y84 + Y89) )</f>
        <v>1.0172280602288697E-4</v>
      </c>
      <c r="AU86" s="19">
        <f>SQRT( (Y79*(AD79 - AR86)^2 + Y84*(AD84 - AR86)^2 + AD89*(AD89 - AR86)^2) / (Y79 + Y84 + Y89) )</f>
        <v>1.5986271565485198E-4</v>
      </c>
    </row>
    <row r="87" spans="1:47" x14ac:dyDescent="0.2">
      <c r="A87" s="3" t="s">
        <v>11</v>
      </c>
      <c r="B87" s="4">
        <v>3</v>
      </c>
      <c r="C87" s="5" t="s">
        <v>16</v>
      </c>
      <c r="D87" s="5" t="s">
        <v>52</v>
      </c>
      <c r="E87" s="4">
        <v>2914</v>
      </c>
      <c r="F87" s="4">
        <v>0</v>
      </c>
      <c r="G87" s="4">
        <v>6</v>
      </c>
      <c r="H87" s="4">
        <v>19</v>
      </c>
      <c r="I87" s="30">
        <f>F87/H87*100</f>
        <v>0</v>
      </c>
      <c r="J87" s="27">
        <f>G87/H87*100</f>
        <v>31.578947368421051</v>
      </c>
      <c r="K87" s="21">
        <f t="shared" si="22"/>
        <v>0</v>
      </c>
      <c r="L87" s="24">
        <f t="shared" si="29"/>
        <v>2.0590253946465341E-3</v>
      </c>
      <c r="M87" s="24">
        <f t="shared" si="30"/>
        <v>6.5202470830473579E-3</v>
      </c>
      <c r="N87" s="27">
        <v>0.2</v>
      </c>
      <c r="O87" s="27">
        <v>0</v>
      </c>
      <c r="P87" s="27">
        <v>96</v>
      </c>
      <c r="Q87" s="27">
        <v>40</v>
      </c>
      <c r="R87" s="27">
        <v>40</v>
      </c>
      <c r="S87" s="27">
        <v>19.2</v>
      </c>
      <c r="T87" s="27">
        <v>8</v>
      </c>
      <c r="U87" s="27">
        <v>8</v>
      </c>
      <c r="V87" s="27">
        <v>0</v>
      </c>
      <c r="W87" s="27">
        <v>0</v>
      </c>
      <c r="X87" s="27">
        <v>0</v>
      </c>
      <c r="Y87" s="32">
        <f t="shared" si="31"/>
        <v>5828</v>
      </c>
      <c r="Z87" s="18">
        <f t="shared" si="25"/>
        <v>0</v>
      </c>
      <c r="AA87" s="32">
        <f t="shared" si="26"/>
        <v>0</v>
      </c>
      <c r="AB87" s="18">
        <f t="shared" si="27"/>
        <v>3.260123541523679E-3</v>
      </c>
      <c r="AC87" s="32">
        <f t="shared" si="32"/>
        <v>16.780460306998766</v>
      </c>
      <c r="AD87" s="18">
        <f t="shared" si="28"/>
        <v>1.0295126973232671E-3</v>
      </c>
      <c r="AE87" s="32">
        <f t="shared" si="33"/>
        <v>5.2990927285259266</v>
      </c>
      <c r="AF87" s="32">
        <f>SUM(AA87:AA91)</f>
        <v>30.184111934934823</v>
      </c>
      <c r="AG87" s="32">
        <f t="shared" si="34"/>
        <v>108.97756918171876</v>
      </c>
      <c r="AH87" s="32">
        <f t="shared" si="35"/>
        <v>97.496201603245936</v>
      </c>
      <c r="AI87" s="32">
        <f t="shared" si="36"/>
        <v>5147.1854036415161</v>
      </c>
      <c r="AJ87" s="18">
        <f>SUMPRODUCT(Z87:Z91, Y87:Y91) / SUM(Y87:Y91)</f>
        <v>6.1797058460017309E-5</v>
      </c>
      <c r="AK87" s="18">
        <f>SUMPRODUCT(AB87:AB91, Y87:Y91) / SUM(Y87:Y91)</f>
        <v>1.5449264615004326E-3</v>
      </c>
      <c r="AL87" s="18">
        <f>SUMPRODUCT(AD87:AD91, Y87:Y91) / SUM(Y87:Y91)</f>
        <v>7.415647015202076E-4</v>
      </c>
      <c r="AM87" s="10"/>
      <c r="AN87" s="46"/>
      <c r="AO87" s="48"/>
      <c r="AP87" s="19">
        <f>SUM(H80,H85,H90)/SUM(Y80,Y85,Y90)</f>
        <v>9.0171325518485117E-4</v>
      </c>
      <c r="AQ87" s="19">
        <f t="shared" si="38"/>
        <v>0</v>
      </c>
      <c r="AR87" s="19">
        <f>(AD80*Y80 + AD85*Y85 + AD90*Y90) / (Y80 + Y85 + Y90)</f>
        <v>2.2542831379621279E-4</v>
      </c>
      <c r="AS87" s="19">
        <f>SQRT( (Y80*(AB80 - AP87)^2 + Y85*(AB85 - AP87)^2 + Y90*(AB90 - AP87)^2) / (Y80 + Y85 + Y90) )</f>
        <v>7.9916243834839357E-4</v>
      </c>
      <c r="AT87" s="19">
        <f>SQRT( (Y80*(Z80 - AQ87)^2 + Y85*(Z85 - AQ87)^2 + Z90*(Z90 - AQ87)^2) / (Y80 + Y85 + Y90) )</f>
        <v>0</v>
      </c>
      <c r="AU87" s="19">
        <f>SQRT( (Y80*(AD80 - AR87)^2 + Y85*(AD85 - AR87)^2 + AD90*(AD90 - AR87)^2) / (Y80 + Y85 + Y90) )</f>
        <v>3.4584488723468057E-4</v>
      </c>
    </row>
    <row r="88" spans="1:47" x14ac:dyDescent="0.2">
      <c r="A88" s="3" t="s">
        <v>11</v>
      </c>
      <c r="B88" s="4">
        <v>3</v>
      </c>
      <c r="C88" s="5" t="s">
        <v>16</v>
      </c>
      <c r="D88" s="3" t="s">
        <v>53</v>
      </c>
      <c r="E88" s="4">
        <v>2264</v>
      </c>
      <c r="F88" s="4">
        <v>0</v>
      </c>
      <c r="G88" s="4">
        <v>4</v>
      </c>
      <c r="H88" s="4">
        <v>4</v>
      </c>
      <c r="I88" s="30">
        <f>F88/H88*100</f>
        <v>0</v>
      </c>
      <c r="J88" s="27">
        <f>G88/H88*100</f>
        <v>100</v>
      </c>
      <c r="K88" s="21">
        <f t="shared" si="22"/>
        <v>0</v>
      </c>
      <c r="L88" s="24">
        <f t="shared" si="29"/>
        <v>1.7667844522968198E-3</v>
      </c>
      <c r="M88" s="24">
        <f t="shared" si="30"/>
        <v>1.7667844522968198E-3</v>
      </c>
      <c r="N88" s="27">
        <v>0.4</v>
      </c>
      <c r="O88" s="27">
        <v>0.2</v>
      </c>
      <c r="P88" s="27">
        <v>96</v>
      </c>
      <c r="Q88" s="27">
        <v>40</v>
      </c>
      <c r="R88" s="27">
        <v>40</v>
      </c>
      <c r="S88" s="27">
        <v>38.4</v>
      </c>
      <c r="T88" s="27">
        <v>16</v>
      </c>
      <c r="U88" s="27">
        <v>16</v>
      </c>
      <c r="V88" s="27">
        <v>19.2</v>
      </c>
      <c r="W88" s="27">
        <v>8</v>
      </c>
      <c r="X88" s="27">
        <v>8</v>
      </c>
      <c r="Y88" s="32">
        <f t="shared" si="31"/>
        <v>4528</v>
      </c>
      <c r="Z88" s="18">
        <f t="shared" si="25"/>
        <v>0</v>
      </c>
      <c r="AA88" s="32">
        <f t="shared" si="26"/>
        <v>0</v>
      </c>
      <c r="AB88" s="18">
        <f t="shared" si="27"/>
        <v>8.8339222614840988E-4</v>
      </c>
      <c r="AC88" s="32">
        <f t="shared" si="32"/>
        <v>31.828885004850363</v>
      </c>
      <c r="AD88" s="18">
        <f t="shared" si="28"/>
        <v>8.8339222614840988E-4</v>
      </c>
      <c r="AE88" s="32">
        <f t="shared" si="33"/>
        <v>31.828885004850363</v>
      </c>
      <c r="AF88" s="32"/>
      <c r="AG88" s="32"/>
      <c r="AH88" s="32"/>
      <c r="AI88" s="32">
        <f t="shared" si="36"/>
        <v>36030.297825490612</v>
      </c>
      <c r="AJ88" s="18"/>
      <c r="AK88" s="18"/>
      <c r="AL88" s="18"/>
      <c r="AM88" s="10"/>
      <c r="AN88" s="46"/>
      <c r="AO88" s="48"/>
      <c r="AP88" s="19">
        <f>SUM(H81,H86,H91)/SUM(Y81,Y86,Y91)</f>
        <v>0</v>
      </c>
      <c r="AQ88" s="19">
        <f t="shared" si="38"/>
        <v>0</v>
      </c>
      <c r="AR88" s="19">
        <f>(AD81*Y81 + AD86*Y86 + AD91*Y91) / (Y81 + Y86 + Y91)</f>
        <v>0</v>
      </c>
      <c r="AS88" s="19">
        <f>SQRT( (Y81*(AB81 - AP88)^2 + Y86*(AB86 - AP88)^2 + Y91*(AB91 - AP88)^2) / (Y81 + Y86 + Y91) )</f>
        <v>0</v>
      </c>
      <c r="AT88" s="19">
        <f>SQRT( (Y81*(Z81 - AQ88)^2 + Y86*(Z86 - AQ88)^2 + Z91*(Z91 - AQ88)^2) / (Y81 + Y86 + Y91) )</f>
        <v>0</v>
      </c>
      <c r="AU88" s="19">
        <f>SQRT( (Y81*(AD81 - AR88)^2 + Y86*(AD86 - AR88)^2 + AD91*(AD91 - AR88)^2) / (Y81 + Y86 + Y91) )</f>
        <v>0</v>
      </c>
    </row>
    <row r="89" spans="1:47" x14ac:dyDescent="0.2">
      <c r="A89" s="3" t="s">
        <v>11</v>
      </c>
      <c r="B89" s="4">
        <v>3</v>
      </c>
      <c r="C89" s="5" t="s">
        <v>16</v>
      </c>
      <c r="D89" s="3" t="s">
        <v>54</v>
      </c>
      <c r="E89" s="4">
        <v>1620</v>
      </c>
      <c r="F89" s="4">
        <v>1</v>
      </c>
      <c r="G89" s="4">
        <v>2</v>
      </c>
      <c r="H89" s="4">
        <v>2</v>
      </c>
      <c r="I89" s="30">
        <f>F89/H89*100</f>
        <v>50</v>
      </c>
      <c r="J89" s="27">
        <f>G89/H89*100</f>
        <v>100</v>
      </c>
      <c r="K89" s="21">
        <f t="shared" si="22"/>
        <v>6.1728395061728394E-4</v>
      </c>
      <c r="L89" s="24">
        <f t="shared" si="29"/>
        <v>1.2345679012345679E-3</v>
      </c>
      <c r="M89" s="24">
        <f t="shared" si="30"/>
        <v>1.2345679012345679E-3</v>
      </c>
      <c r="N89" s="27">
        <v>0.6</v>
      </c>
      <c r="O89" s="27">
        <v>0.4</v>
      </c>
      <c r="P89" s="27">
        <v>96</v>
      </c>
      <c r="Q89" s="27">
        <v>40</v>
      </c>
      <c r="R89" s="27">
        <v>40</v>
      </c>
      <c r="S89" s="27">
        <v>57.6</v>
      </c>
      <c r="T89" s="27">
        <v>24</v>
      </c>
      <c r="U89" s="27">
        <v>24</v>
      </c>
      <c r="V89" s="27">
        <v>38.4</v>
      </c>
      <c r="W89" s="27">
        <v>16</v>
      </c>
      <c r="X89" s="27">
        <v>16</v>
      </c>
      <c r="Y89" s="32">
        <f t="shared" si="31"/>
        <v>3240</v>
      </c>
      <c r="Z89" s="18">
        <f t="shared" si="25"/>
        <v>3.0864197530864197E-4</v>
      </c>
      <c r="AA89" s="32">
        <f t="shared" si="26"/>
        <v>30.184111934934823</v>
      </c>
      <c r="AB89" s="18">
        <f t="shared" si="27"/>
        <v>6.1728395061728394E-4</v>
      </c>
      <c r="AC89" s="32">
        <f t="shared" si="32"/>
        <v>60.368223869869645</v>
      </c>
      <c r="AD89" s="18">
        <f t="shared" si="28"/>
        <v>6.1728395061728394E-4</v>
      </c>
      <c r="AE89" s="32">
        <f t="shared" si="33"/>
        <v>60.368223869869645</v>
      </c>
      <c r="AF89" s="32"/>
      <c r="AG89" s="32"/>
      <c r="AH89" s="32"/>
      <c r="AI89" s="32">
        <f t="shared" si="36"/>
        <v>97796.522669188824</v>
      </c>
      <c r="AJ89" s="18"/>
      <c r="AK89" s="18"/>
      <c r="AL89" s="18"/>
      <c r="AM89" s="10"/>
      <c r="AN89" s="10"/>
      <c r="AO89" s="2"/>
      <c r="AP89" s="2"/>
      <c r="AQ89" s="2"/>
      <c r="AR89" s="2"/>
      <c r="AS89" s="2"/>
      <c r="AT89" s="2"/>
      <c r="AU89" s="2"/>
    </row>
    <row r="90" spans="1:47" x14ac:dyDescent="0.2">
      <c r="A90" s="3" t="s">
        <v>11</v>
      </c>
      <c r="B90" s="4">
        <v>3</v>
      </c>
      <c r="C90" s="5" t="s">
        <v>16</v>
      </c>
      <c r="D90" s="3" t="s">
        <v>55</v>
      </c>
      <c r="E90" s="4">
        <v>971</v>
      </c>
      <c r="F90" s="4">
        <v>0</v>
      </c>
      <c r="G90" s="4">
        <v>0</v>
      </c>
      <c r="H90" s="4">
        <v>0</v>
      </c>
      <c r="I90" s="30">
        <v>0</v>
      </c>
      <c r="J90" s="27">
        <v>0</v>
      </c>
      <c r="K90" s="21">
        <f t="shared" si="22"/>
        <v>0</v>
      </c>
      <c r="L90" s="24">
        <f t="shared" si="29"/>
        <v>0</v>
      </c>
      <c r="M90" s="24">
        <f t="shared" si="30"/>
        <v>0</v>
      </c>
      <c r="N90" s="27">
        <v>0.8</v>
      </c>
      <c r="O90" s="27">
        <v>0.6</v>
      </c>
      <c r="P90" s="27">
        <v>96</v>
      </c>
      <c r="Q90" s="27">
        <v>40</v>
      </c>
      <c r="R90" s="27">
        <v>40</v>
      </c>
      <c r="S90" s="27">
        <v>76.8</v>
      </c>
      <c r="T90" s="27">
        <v>32</v>
      </c>
      <c r="U90" s="27">
        <v>32</v>
      </c>
      <c r="V90" s="27">
        <v>57.6</v>
      </c>
      <c r="W90" s="27">
        <v>24</v>
      </c>
      <c r="X90" s="27">
        <v>24</v>
      </c>
      <c r="Y90" s="32">
        <f t="shared" si="31"/>
        <v>1942</v>
      </c>
      <c r="Z90" s="18">
        <f t="shared" si="25"/>
        <v>0</v>
      </c>
      <c r="AA90" s="32">
        <f t="shared" si="26"/>
        <v>0</v>
      </c>
      <c r="AB90" s="18">
        <f t="shared" si="27"/>
        <v>0</v>
      </c>
      <c r="AC90" s="32">
        <f t="shared" si="32"/>
        <v>0</v>
      </c>
      <c r="AD90" s="18">
        <f t="shared" si="28"/>
        <v>0</v>
      </c>
      <c r="AE90" s="32">
        <f t="shared" si="33"/>
        <v>0</v>
      </c>
      <c r="AF90" s="32"/>
      <c r="AG90" s="32"/>
      <c r="AH90" s="32"/>
      <c r="AI90" s="32">
        <f t="shared" si="36"/>
        <v>190445.85993473607</v>
      </c>
      <c r="AJ90" s="18"/>
      <c r="AK90" s="18"/>
      <c r="AL90" s="18"/>
      <c r="AM90" s="10"/>
      <c r="AN90" s="10"/>
      <c r="AO90" s="2"/>
      <c r="AP90" s="2"/>
      <c r="AQ90" s="2"/>
      <c r="AR90" s="2"/>
      <c r="AS90" s="2"/>
      <c r="AT90" s="2"/>
      <c r="AU90" s="2"/>
    </row>
    <row r="91" spans="1:47" x14ac:dyDescent="0.2">
      <c r="A91" s="3" t="s">
        <v>11</v>
      </c>
      <c r="B91" s="4">
        <v>3</v>
      </c>
      <c r="C91" s="5" t="s">
        <v>16</v>
      </c>
      <c r="D91" s="3" t="s">
        <v>56</v>
      </c>
      <c r="E91" s="4">
        <v>322</v>
      </c>
      <c r="F91" s="4">
        <v>0</v>
      </c>
      <c r="G91" s="4">
        <v>0</v>
      </c>
      <c r="H91" s="4">
        <v>0</v>
      </c>
      <c r="I91" s="30">
        <v>0</v>
      </c>
      <c r="J91" s="27">
        <v>0</v>
      </c>
      <c r="K91" s="21">
        <f t="shared" si="22"/>
        <v>0</v>
      </c>
      <c r="L91" s="24">
        <f t="shared" si="29"/>
        <v>0</v>
      </c>
      <c r="M91" s="24">
        <f t="shared" si="30"/>
        <v>0</v>
      </c>
      <c r="N91" s="27">
        <v>1</v>
      </c>
      <c r="O91" s="27">
        <v>0.8</v>
      </c>
      <c r="P91" s="27">
        <v>96</v>
      </c>
      <c r="Q91" s="27">
        <v>40</v>
      </c>
      <c r="R91" s="27">
        <v>40</v>
      </c>
      <c r="S91" s="27">
        <v>96</v>
      </c>
      <c r="T91" s="27">
        <v>40</v>
      </c>
      <c r="U91" s="27">
        <v>40</v>
      </c>
      <c r="V91" s="27">
        <v>76.8</v>
      </c>
      <c r="W91" s="27">
        <v>32</v>
      </c>
      <c r="X91" s="27">
        <v>32</v>
      </c>
      <c r="Y91" s="32">
        <f t="shared" si="31"/>
        <v>644</v>
      </c>
      <c r="Z91" s="18">
        <f t="shared" si="25"/>
        <v>0</v>
      </c>
      <c r="AA91" s="32">
        <f t="shared" si="26"/>
        <v>0</v>
      </c>
      <c r="AB91" s="18">
        <f t="shared" si="27"/>
        <v>0</v>
      </c>
      <c r="AC91" s="32">
        <f t="shared" si="32"/>
        <v>0</v>
      </c>
      <c r="AD91" s="18">
        <f t="shared" si="28"/>
        <v>0</v>
      </c>
      <c r="AE91" s="32">
        <f t="shared" si="33"/>
        <v>0</v>
      </c>
      <c r="AF91" s="32"/>
      <c r="AG91" s="32"/>
      <c r="AH91" s="32"/>
      <c r="AI91" s="32">
        <f t="shared" si="36"/>
        <v>313978.30962213263</v>
      </c>
      <c r="AJ91" s="18"/>
      <c r="AK91" s="18"/>
      <c r="AL91" s="18"/>
      <c r="AM91" s="10"/>
      <c r="AN91" s="10"/>
      <c r="AO91" s="2"/>
      <c r="AP91" s="2"/>
      <c r="AQ91" s="2"/>
      <c r="AR91" s="2"/>
      <c r="AS91" s="2"/>
      <c r="AT91" s="2"/>
      <c r="AU91" s="2"/>
    </row>
    <row r="92" spans="1:47" x14ac:dyDescent="0.2">
      <c r="AR92" s="6"/>
    </row>
    <row r="93" spans="1:47" x14ac:dyDescent="0.2">
      <c r="AR93" s="6"/>
    </row>
    <row r="94" spans="1:47" x14ac:dyDescent="0.2">
      <c r="AR94" s="6"/>
    </row>
    <row r="95" spans="1:47" x14ac:dyDescent="0.2">
      <c r="AR95" s="6"/>
    </row>
    <row r="96" spans="1:47" x14ac:dyDescent="0.2">
      <c r="AR96" s="6"/>
    </row>
  </sheetData>
  <mergeCells count="12">
    <mergeCell ref="AN24:AN28"/>
    <mergeCell ref="AO24:AO28"/>
    <mergeCell ref="AN9:AN13"/>
    <mergeCell ref="AO9:AO13"/>
    <mergeCell ref="AN84:AN88"/>
    <mergeCell ref="AO84:AO88"/>
    <mergeCell ref="AN54:AN58"/>
    <mergeCell ref="AO54:AO58"/>
    <mergeCell ref="AN39:AN43"/>
    <mergeCell ref="AO39:AO43"/>
    <mergeCell ref="AN69:AN73"/>
    <mergeCell ref="AO69:AO7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COET Arthur</dc:creator>
  <cp:lastModifiedBy>COET Arthur</cp:lastModifiedBy>
  <dcterms:created xsi:type="dcterms:W3CDTF">2025-06-03T08:38:38Z</dcterms:created>
  <dcterms:modified xsi:type="dcterms:W3CDTF">2025-09-12T13:27:04Z</dcterms:modified>
</cp:coreProperties>
</file>